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artina\AppData\Local\Microsoft\Windows\INetCache\Content.Outlook\F95UHKTW\"/>
    </mc:Choice>
  </mc:AlternateContent>
  <xr:revisionPtr revIDLastSave="0" documentId="13_ncr:1_{1E8D4396-941C-4E34-B68E-88727F2760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oprava LB opevnění" sheetId="2" r:id="rId2"/>
  </sheets>
  <definedNames>
    <definedName name="_xlnm._FilterDatabase" localSheetId="1" hidden="1">'oprava LB opevnění'!$C$82:$K$170</definedName>
    <definedName name="_xlnm.Print_Titles" localSheetId="1">'oprava LB opevnění'!$82:$82</definedName>
    <definedName name="_xlnm.Print_Titles" localSheetId="0">'Rekapitulace stavby'!$52:$52</definedName>
    <definedName name="_xlnm.Print_Area" localSheetId="1">'oprava LB opevnění'!$C$4:$J$37,'oprava LB opevnění'!$C$72:$J$170</definedName>
    <definedName name="_xlnm.Print_Area" localSheetId="0">'Rekapitulace stavby'!$D$4:$AO$36,'Rekapitulace stavby'!$C$42:$AQ$56</definedName>
  </definedNames>
  <calcPr calcId="191029"/>
</workbook>
</file>

<file path=xl/calcChain.xml><?xml version="1.0" encoding="utf-8"?>
<calcChain xmlns="http://schemas.openxmlformats.org/spreadsheetml/2006/main">
  <c r="L44" i="1" l="1"/>
  <c r="J35" i="2"/>
  <c r="J34" i="2"/>
  <c r="AY55" i="1"/>
  <c r="J33" i="2"/>
  <c r="AX55" i="1" s="1"/>
  <c r="BI169" i="2"/>
  <c r="BH169" i="2"/>
  <c r="BG169" i="2"/>
  <c r="BF169" i="2"/>
  <c r="T169" i="2"/>
  <c r="T168" i="2"/>
  <c r="R169" i="2"/>
  <c r="R168" i="2" s="1"/>
  <c r="P169" i="2"/>
  <c r="P168" i="2"/>
  <c r="BI163" i="2"/>
  <c r="BH163" i="2"/>
  <c r="BG163" i="2"/>
  <c r="BF163" i="2"/>
  <c r="T163" i="2"/>
  <c r="T162" i="2"/>
  <c r="R163" i="2"/>
  <c r="R162" i="2" s="1"/>
  <c r="P163" i="2"/>
  <c r="P162" i="2" s="1"/>
  <c r="BI160" i="2"/>
  <c r="BH160" i="2"/>
  <c r="BG160" i="2"/>
  <c r="BF160" i="2"/>
  <c r="T160" i="2"/>
  <c r="T159" i="2" s="1"/>
  <c r="T158" i="2" s="1"/>
  <c r="R160" i="2"/>
  <c r="R159" i="2" s="1"/>
  <c r="P160" i="2"/>
  <c r="P159" i="2" s="1"/>
  <c r="P158" i="2" s="1"/>
  <c r="BI156" i="2"/>
  <c r="BH156" i="2"/>
  <c r="BG156" i="2"/>
  <c r="BF156" i="2"/>
  <c r="T156" i="2"/>
  <c r="T155" i="2"/>
  <c r="R156" i="2"/>
  <c r="R155" i="2" s="1"/>
  <c r="P156" i="2"/>
  <c r="P155" i="2"/>
  <c r="BI153" i="2"/>
  <c r="BH153" i="2"/>
  <c r="BG153" i="2"/>
  <c r="BF153" i="2"/>
  <c r="T153" i="2"/>
  <c r="R153" i="2"/>
  <c r="P153" i="2"/>
  <c r="BI150" i="2"/>
  <c r="BH150" i="2"/>
  <c r="BG150" i="2"/>
  <c r="BF150" i="2"/>
  <c r="T150" i="2"/>
  <c r="R150" i="2"/>
  <c r="P150" i="2"/>
  <c r="BI145" i="2"/>
  <c r="BH145" i="2"/>
  <c r="BG145" i="2"/>
  <c r="BF145" i="2"/>
  <c r="T145" i="2"/>
  <c r="R145" i="2"/>
  <c r="P145" i="2"/>
  <c r="BI141" i="2"/>
  <c r="BH141" i="2"/>
  <c r="BG141" i="2"/>
  <c r="BF141" i="2"/>
  <c r="T141" i="2"/>
  <c r="T140" i="2"/>
  <c r="R141" i="2"/>
  <c r="R140" i="2" s="1"/>
  <c r="P141" i="2"/>
  <c r="P140" i="2" s="1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2" i="2"/>
  <c r="BH132" i="2"/>
  <c r="BG132" i="2"/>
  <c r="BF132" i="2"/>
  <c r="T132" i="2"/>
  <c r="R132" i="2"/>
  <c r="P132" i="2"/>
  <c r="BI128" i="2"/>
  <c r="BH128" i="2"/>
  <c r="BG128" i="2"/>
  <c r="BF128" i="2"/>
  <c r="T128" i="2"/>
  <c r="R128" i="2"/>
  <c r="P128" i="2"/>
  <c r="BI126" i="2"/>
  <c r="BH126" i="2"/>
  <c r="BG126" i="2"/>
  <c r="BF126" i="2"/>
  <c r="T126" i="2"/>
  <c r="R126" i="2"/>
  <c r="P126" i="2"/>
  <c r="BI123" i="2"/>
  <c r="BH123" i="2"/>
  <c r="BG123" i="2"/>
  <c r="BF123" i="2"/>
  <c r="T123" i="2"/>
  <c r="R123" i="2"/>
  <c r="P123" i="2"/>
  <c r="BI120" i="2"/>
  <c r="BH120" i="2"/>
  <c r="BG120" i="2"/>
  <c r="BF120" i="2"/>
  <c r="T120" i="2"/>
  <c r="R120" i="2"/>
  <c r="P120" i="2"/>
  <c r="BI117" i="2"/>
  <c r="BH117" i="2"/>
  <c r="BG117" i="2"/>
  <c r="BF117" i="2"/>
  <c r="T117" i="2"/>
  <c r="R117" i="2"/>
  <c r="P117" i="2"/>
  <c r="BI114" i="2"/>
  <c r="BH114" i="2"/>
  <c r="BG114" i="2"/>
  <c r="BF114" i="2"/>
  <c r="T114" i="2"/>
  <c r="R114" i="2"/>
  <c r="P114" i="2"/>
  <c r="BI111" i="2"/>
  <c r="BH111" i="2"/>
  <c r="BG111" i="2"/>
  <c r="BF111" i="2"/>
  <c r="T111" i="2"/>
  <c r="R111" i="2"/>
  <c r="P111" i="2"/>
  <c r="BI108" i="2"/>
  <c r="BH108" i="2"/>
  <c r="BG108" i="2"/>
  <c r="BF108" i="2"/>
  <c r="T108" i="2"/>
  <c r="R108" i="2"/>
  <c r="P108" i="2"/>
  <c r="BI105" i="2"/>
  <c r="BH105" i="2"/>
  <c r="BG105" i="2"/>
  <c r="BF105" i="2"/>
  <c r="T105" i="2"/>
  <c r="R105" i="2"/>
  <c r="P105" i="2"/>
  <c r="BI102" i="2"/>
  <c r="BH102" i="2"/>
  <c r="BG102" i="2"/>
  <c r="BF102" i="2"/>
  <c r="T102" i="2"/>
  <c r="R102" i="2"/>
  <c r="P102" i="2"/>
  <c r="BI99" i="2"/>
  <c r="BH99" i="2"/>
  <c r="BG99" i="2"/>
  <c r="BF99" i="2"/>
  <c r="T99" i="2"/>
  <c r="R99" i="2"/>
  <c r="P99" i="2"/>
  <c r="BI96" i="2"/>
  <c r="BH96" i="2"/>
  <c r="BG96" i="2"/>
  <c r="BF96" i="2"/>
  <c r="T96" i="2"/>
  <c r="R96" i="2"/>
  <c r="P96" i="2"/>
  <c r="BI94" i="2"/>
  <c r="BH94" i="2"/>
  <c r="BG94" i="2"/>
  <c r="BF94" i="2"/>
  <c r="T94" i="2"/>
  <c r="R94" i="2"/>
  <c r="P94" i="2"/>
  <c r="BI92" i="2"/>
  <c r="BH92" i="2"/>
  <c r="BG92" i="2"/>
  <c r="BF92" i="2"/>
  <c r="T92" i="2"/>
  <c r="R92" i="2"/>
  <c r="P92" i="2"/>
  <c r="BI89" i="2"/>
  <c r="BH89" i="2"/>
  <c r="BG89" i="2"/>
  <c r="BF89" i="2"/>
  <c r="T89" i="2"/>
  <c r="R89" i="2"/>
  <c r="P89" i="2"/>
  <c r="BI86" i="2"/>
  <c r="BH86" i="2"/>
  <c r="BG86" i="2"/>
  <c r="BF86" i="2"/>
  <c r="T86" i="2"/>
  <c r="R86" i="2"/>
  <c r="P86" i="2"/>
  <c r="F79" i="2"/>
  <c r="F77" i="2"/>
  <c r="E75" i="2"/>
  <c r="F50" i="2"/>
  <c r="F48" i="2"/>
  <c r="E46" i="2"/>
  <c r="J22" i="2"/>
  <c r="E22" i="2"/>
  <c r="J51" i="2" s="1"/>
  <c r="J21" i="2"/>
  <c r="J19" i="2"/>
  <c r="E19" i="2"/>
  <c r="J79" i="2"/>
  <c r="J18" i="2"/>
  <c r="J16" i="2"/>
  <c r="E16" i="2"/>
  <c r="F80" i="2" s="1"/>
  <c r="J15" i="2"/>
  <c r="J10" i="2"/>
  <c r="J48" i="2" s="1"/>
  <c r="L50" i="1"/>
  <c r="AM50" i="1"/>
  <c r="AM49" i="1"/>
  <c r="L49" i="1"/>
  <c r="AM47" i="1"/>
  <c r="L47" i="1"/>
  <c r="L45" i="1"/>
  <c r="J153" i="2"/>
  <c r="BK120" i="2"/>
  <c r="BK89" i="2"/>
  <c r="BK114" i="2"/>
  <c r="J150" i="2"/>
  <c r="J128" i="2"/>
  <c r="BK169" i="2"/>
  <c r="BK117" i="2"/>
  <c r="BK150" i="2"/>
  <c r="J114" i="2"/>
  <c r="BK99" i="2"/>
  <c r="J137" i="2"/>
  <c r="J92" i="2"/>
  <c r="J156" i="2"/>
  <c r="BK102" i="2"/>
  <c r="BK96" i="2"/>
  <c r="BK156" i="2"/>
  <c r="J123" i="2"/>
  <c r="J99" i="2"/>
  <c r="BK123" i="2"/>
  <c r="J145" i="2"/>
  <c r="BK128" i="2"/>
  <c r="BK108" i="2"/>
  <c r="BK163" i="2"/>
  <c r="BK141" i="2"/>
  <c r="J89" i="2"/>
  <c r="BK105" i="2"/>
  <c r="J132" i="2"/>
  <c r="J94" i="2"/>
  <c r="J126" i="2"/>
  <c r="J96" i="2"/>
  <c r="J102" i="2"/>
  <c r="J141" i="2"/>
  <c r="BK126" i="2"/>
  <c r="J169" i="2"/>
  <c r="J120" i="2"/>
  <c r="BK160" i="2"/>
  <c r="BK132" i="2"/>
  <c r="BK86" i="2"/>
  <c r="BK145" i="2"/>
  <c r="BK111" i="2"/>
  <c r="BK153" i="2"/>
  <c r="J105" i="2"/>
  <c r="AS54" i="1"/>
  <c r="J163" i="2"/>
  <c r="BK135" i="2"/>
  <c r="J111" i="2"/>
  <c r="J160" i="2"/>
  <c r="J108" i="2"/>
  <c r="J135" i="2"/>
  <c r="BK92" i="2"/>
  <c r="BK137" i="2"/>
  <c r="J86" i="2"/>
  <c r="J117" i="2"/>
  <c r="BK94" i="2"/>
  <c r="R158" i="2" l="1"/>
  <c r="BK85" i="2"/>
  <c r="J85" i="2" s="1"/>
  <c r="J57" i="2" s="1"/>
  <c r="R131" i="2"/>
  <c r="BK131" i="2"/>
  <c r="J131" i="2"/>
  <c r="J58" i="2"/>
  <c r="P144" i="2"/>
  <c r="R85" i="2"/>
  <c r="R84" i="2" s="1"/>
  <c r="R83" i="2" s="1"/>
  <c r="P131" i="2"/>
  <c r="P84" i="2" s="1"/>
  <c r="P83" i="2" s="1"/>
  <c r="AU55" i="1" s="1"/>
  <c r="AU54" i="1" s="1"/>
  <c r="R144" i="2"/>
  <c r="P85" i="2"/>
  <c r="T131" i="2"/>
  <c r="T84" i="2" s="1"/>
  <c r="T83" i="2" s="1"/>
  <c r="T144" i="2"/>
  <c r="T85" i="2"/>
  <c r="BK144" i="2"/>
  <c r="J144" i="2"/>
  <c r="J60" i="2"/>
  <c r="BK155" i="2"/>
  <c r="J155" i="2"/>
  <c r="J61" i="2" s="1"/>
  <c r="BK140" i="2"/>
  <c r="J140" i="2"/>
  <c r="J59" i="2"/>
  <c r="BK159" i="2"/>
  <c r="BK162" i="2"/>
  <c r="J162" i="2" s="1"/>
  <c r="J64" i="2" s="1"/>
  <c r="BK168" i="2"/>
  <c r="J168" i="2"/>
  <c r="J65" i="2" s="1"/>
  <c r="F51" i="2"/>
  <c r="J77" i="2"/>
  <c r="J80" i="2"/>
  <c r="BE99" i="2"/>
  <c r="BE102" i="2"/>
  <c r="BE111" i="2"/>
  <c r="BE120" i="2"/>
  <c r="BE135" i="2"/>
  <c r="BE160" i="2"/>
  <c r="BE169" i="2"/>
  <c r="BE96" i="2"/>
  <c r="BE105" i="2"/>
  <c r="BE108" i="2"/>
  <c r="BE128" i="2"/>
  <c r="BE141" i="2"/>
  <c r="BE150" i="2"/>
  <c r="BE163" i="2"/>
  <c r="BE94" i="2"/>
  <c r="BE114" i="2"/>
  <c r="BE117" i="2"/>
  <c r="BE123" i="2"/>
  <c r="BE126" i="2"/>
  <c r="BE153" i="2"/>
  <c r="BE156" i="2"/>
  <c r="J50" i="2"/>
  <c r="BE86" i="2"/>
  <c r="BE89" i="2"/>
  <c r="BE92" i="2"/>
  <c r="BE132" i="2"/>
  <c r="BE137" i="2"/>
  <c r="BE145" i="2"/>
  <c r="F32" i="2"/>
  <c r="BA55" i="1"/>
  <c r="BA54" i="1"/>
  <c r="AW54" i="1" s="1"/>
  <c r="AK30" i="1" s="1"/>
  <c r="F35" i="2"/>
  <c r="BD55" i="1"/>
  <c r="BD54" i="1"/>
  <c r="W33" i="1"/>
  <c r="F33" i="2"/>
  <c r="BB55" i="1"/>
  <c r="BB54" i="1" s="1"/>
  <c r="W31" i="1" s="1"/>
  <c r="J32" i="2"/>
  <c r="AW55" i="1"/>
  <c r="F34" i="2"/>
  <c r="BC55" i="1"/>
  <c r="BC54" i="1" s="1"/>
  <c r="W32" i="1" s="1"/>
  <c r="BK158" i="2" l="1"/>
  <c r="J158" i="2" s="1"/>
  <c r="J62" i="2" s="1"/>
  <c r="BK84" i="2"/>
  <c r="J84" i="2" s="1"/>
  <c r="J56" i="2" s="1"/>
  <c r="J159" i="2"/>
  <c r="J63" i="2" s="1"/>
  <c r="AX54" i="1"/>
  <c r="F31" i="2"/>
  <c r="AZ55" i="1" s="1"/>
  <c r="AZ54" i="1" s="1"/>
  <c r="W29" i="1" s="1"/>
  <c r="W30" i="1"/>
  <c r="AY54" i="1"/>
  <c r="J31" i="2"/>
  <c r="AV55" i="1" s="1"/>
  <c r="AT55" i="1" s="1"/>
  <c r="BK83" i="2" l="1"/>
  <c r="J83" i="2" s="1"/>
  <c r="J55" i="2" s="1"/>
  <c r="AV54" i="1"/>
  <c r="AK29" i="1" s="1"/>
  <c r="J28" i="2" l="1"/>
  <c r="AG55" i="1"/>
  <c r="AG54" i="1" s="1"/>
  <c r="AT54" i="1"/>
  <c r="AK26" i="1" l="1"/>
  <c r="AK35" i="1" s="1"/>
  <c r="AN54" i="1"/>
  <c r="J37" i="2"/>
  <c r="AN55" i="1"/>
</calcChain>
</file>

<file path=xl/sharedStrings.xml><?xml version="1.0" encoding="utf-8"?>
<sst xmlns="http://schemas.openxmlformats.org/spreadsheetml/2006/main" count="1000" uniqueCount="287">
  <si>
    <t>Export Komplet</t>
  </si>
  <si>
    <t>VZ</t>
  </si>
  <si>
    <t>2.0</t>
  </si>
  <si>
    <t>ZAMOK</t>
  </si>
  <si>
    <t>False</t>
  </si>
  <si>
    <t>{50dd6f23-1aba-449a-be61-a1f3e1c4099a}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</si>
  <si>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</si>
  <si>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</si>
  <si>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</si>
  <si>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</si>
  <si>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</si>
  <si>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</si>
  <si>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</si>
  <si>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</si>
  <si>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25_PO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</si>
  <si>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</si>
  <si>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</si>
  <si>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KSO:</t>
  </si>
  <si>
    <t/>
  </si>
  <si>
    <t>CC-CZ:</t>
  </si>
  <si>
    <t>Místo:</t>
  </si>
  <si>
    <t xml:space="preserve"> </t>
  </si>
  <si>
    <t>Datum:</t>
  </si>
  <si>
    <t>13. 5. 2025</t>
  </si>
  <si>
    <t>Zadavatel:</t>
  </si>
  <si>
    <t>IČ:</t>
  </si>
  <si>
    <t>70890021</t>
  </si>
  <si>
    <t>Povodí Odry, státní podnik</t>
  </si>
  <si>
    <t>DIČ:</t>
  </si>
  <si>
    <t>CZ70890021</t>
  </si>
  <si>
    <t>Účastník:</t>
  </si>
  <si>
    <t>Vyplň údaj</t>
  </si>
  <si>
    <t>Projektant:</t>
  </si>
  <si>
    <t>True</t>
  </si>
  <si>
    <t>1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</si>
  <si>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</si>
  <si>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</si>
  <si>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</si>
  <si>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</si>
  <si>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</si>
  <si>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</si>
  <si>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</si>
  <si>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</si>
  <si>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</si>
  <si>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</si>
  <si>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</si>
  <si>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</si>
  <si>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</si>
  <si>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</si>
  <si>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</si>
  <si>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</si>
  <si>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</si>
  <si>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</si>
  <si>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</si>
  <si>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</si>
  <si>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</si>
  <si>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</si>
  <si>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</si>
  <si>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</si>
  <si>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</si>
  <si>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</si>
  <si>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</si>
  <si>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</si>
  <si>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</si>
  <si>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</si>
  <si>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</si>
  <si>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</si>
  <si>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</si>
  <si>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</si>
  <si>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</si>
  <si>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</si>
  <si>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</si>
  <si>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</si>
  <si>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</si>
  <si>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</si>
  <si>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</si>
  <si>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</si>
  <si>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###NOINSERT###</t>
  </si>
  <si>
    <t>výtrž</t>
  </si>
  <si>
    <t>130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</si>
  <si>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</si>
  <si>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</si>
  <si>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</si>
  <si>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</si>
  <si>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</si>
  <si>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</si>
  <si>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</si>
  <si>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</si>
  <si>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</si>
  <si>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</si>
  <si>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997 - Doprava suti a vybouraných hmot</t>
  </si>
  <si>
    <t xml:space="preserve">    998 - Přesun hmot</t>
  </si>
  <si>
    <t>VRN - Vedlejší rozpočtové náklady</t>
  </si>
  <si>
    <t xml:space="preserve">    VRN2 - Příprava staveniště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</si>
  <si>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</si>
  <si>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</si>
  <si>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</si>
  <si>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</si>
  <si>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</si>
  <si>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</si>
  <si>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</si>
  <si>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</si>
  <si>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</si>
  <si>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</si>
  <si>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</si>
  <si>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</si>
  <si>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</si>
  <si>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</si>
  <si>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</si>
  <si>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</si>
  <si>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</si>
  <si>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</si>
  <si>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</si>
  <si>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</si>
  <si>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113107223</t>
  </si>
  <si>
    <t>Odstranění podkladů nebo krytů strojně plochy jednotlivě přes 200 m2 s přemístěním hmot na skládku na vzdálenost do 20 m nebo s naložením na dopravní prostředek z kameniva hrubého drceného, o tl. vrstvy přes 200 do 300 mm</t>
  </si>
  <si>
    <t>m2</t>
  </si>
  <si>
    <t>4</t>
  </si>
  <si>
    <t>-890994839</t>
  </si>
  <si>
    <t>Online PSC</t>
  </si>
  <si>
    <t>https://podminky.urs.cz/item/CS_URS_2025_01/113107223</t>
  </si>
  <si>
    <t>VV</t>
  </si>
  <si>
    <t>"odstranění sjezdu v d.50m" 200</t>
  </si>
  <si>
    <t>114203104</t>
  </si>
  <si>
    <t>Rozebrání dlažeb nebo záhozů s naložením na dopravní prostředek záhozů, rovnanin a soustřeďovacích staveb provedených na sucho</t>
  </si>
  <si>
    <t>m3</t>
  </si>
  <si>
    <t>1281895932</t>
  </si>
  <si>
    <t>https://podminky.urs.cz/item/CS_URS_2025_01/114203104</t>
  </si>
  <si>
    <t>"oprava LB opevnění v d.143m, objem 2,25m3/bm" 143*2,25</t>
  </si>
  <si>
    <t>3</t>
  </si>
  <si>
    <t>114203201</t>
  </si>
  <si>
    <t>Očištění lomového kamene nebo betonových tvárnic získaných při rozebrání dlažeb, záhozů, rovnanin a soustřeďovacích staveb od hlíny nebo písku</t>
  </si>
  <si>
    <t>-846518264</t>
  </si>
  <si>
    <t>https://podminky.urs.cz/item/CS_URS_2025_01/114203201</t>
  </si>
  <si>
    <t>114253301</t>
  </si>
  <si>
    <t>Třídění lomového kamene nebo betonových tvárnic strojně získaných při rozebrání dlažeb, záhozů, rovnanin a soustřeďovacích staveb podle druhu, velikosti nebo tvaru</t>
  </si>
  <si>
    <t>1241711645</t>
  </si>
  <si>
    <t>https://podminky.urs.cz/item/CS_URS_2025_01/114253301</t>
  </si>
  <si>
    <t>5</t>
  </si>
  <si>
    <t>121151124</t>
  </si>
  <si>
    <t>Sejmutí ornice strojně při souvislé ploše přes 500 m2, tl. vrstvy přes 200 do 250 mm</t>
  </si>
  <si>
    <t>543405747</t>
  </si>
  <si>
    <t>https://podminky.urs.cz/item/CS_URS_2025_01/121151124</t>
  </si>
  <si>
    <t>"příjezd na stavbu v d.350m, 1400m2" 1400</t>
  </si>
  <si>
    <t>6</t>
  </si>
  <si>
    <t>122251404</t>
  </si>
  <si>
    <t>Vykopávky v zemnících na suchu strojně zapažených i nezapažených v hornině třídy těžitelnosti I skupiny 3 přes 100 do 500 m3</t>
  </si>
  <si>
    <t>1516645945</t>
  </si>
  <si>
    <t>https://podminky.urs.cz/item/CS_URS_2025_01/122251404</t>
  </si>
  <si>
    <t xml:space="preserve">"dovoz zeminy na dosyp výtrže" 130 </t>
  </si>
  <si>
    <t>7</t>
  </si>
  <si>
    <t>127751101</t>
  </si>
  <si>
    <t>Vykopávky pod vodou strojně na hloubku do 5 m pod projektem stanovenou hladinou vody v horninách třídy těžitelnosti I a II skupiny 1 až 4, průměrné tloušťky projektované vrstvy do 0,50 m do 1 000 m3</t>
  </si>
  <si>
    <t>-973778925</t>
  </si>
  <si>
    <t>https://podminky.urs.cz/item/CS_URS_2025_01/127751101</t>
  </si>
  <si>
    <t>"pro obnovení paty opevnění" 143*1*0,5</t>
  </si>
  <si>
    <t>8</t>
  </si>
  <si>
    <t>162351104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</si>
  <si>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</si>
  <si>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896890362</t>
  </si>
  <si>
    <t>https://podminky.urs.cz/item/CS_URS_2025_01/162351104</t>
  </si>
  <si>
    <t>9</t>
  </si>
  <si>
    <t>171151101</t>
  </si>
  <si>
    <t>Hutnění boků násypů z hornin soudržných a sypkých pro jakýkoliv sklon, délku a míru zhutnění svahu</t>
  </si>
  <si>
    <t>-1774298277</t>
  </si>
  <si>
    <t>https://podminky.urs.cz/item/CS_URS_2025_01/171151101</t>
  </si>
  <si>
    <t>"oprava LB opevnění v d.143m, d.2m nad opevněním" 143*2</t>
  </si>
  <si>
    <t>10</t>
  </si>
  <si>
    <t>171151112</t>
  </si>
  <si>
    <t>Uložení sypanin do násypů strojně s rozprostřením sypaniny ve vrstvách a s hrubým urovnáním zhutněných z hornin nesoudržných kamenitých</t>
  </si>
  <si>
    <t>1010492583</t>
  </si>
  <si>
    <t>https://podminky.urs.cz/item/CS_URS_2025_01/171151112</t>
  </si>
  <si>
    <t xml:space="preserve">"výtrže 130m3" 130 </t>
  </si>
  <si>
    <t>11</t>
  </si>
  <si>
    <t>171251101</t>
  </si>
  <si>
    <t>Uložení sypanin do násypů strojně s rozprostřením sypaniny ve vrstvách a s hrubým urovnáním nezhutněných jakékoliv třídy těžitelnosti</t>
  </si>
  <si>
    <t>824020112</t>
  </si>
  <si>
    <t>https://podminky.urs.cz/item/CS_URS_2025_01/171251101</t>
  </si>
  <si>
    <t>"rozprostření do toku" 71,5</t>
  </si>
  <si>
    <t>181151321</t>
  </si>
  <si>
    <t>Plošná úprava terénu v zemině skupiny 1 až 4 s urovnáním povrchu bez doplnění ornice souvislé plochy přes 500 m2 při nerovnostech terénu přes 100 do 150 mm v rovině nebo na svahu do 1:5</t>
  </si>
  <si>
    <t>-1206935023</t>
  </si>
  <si>
    <t>https://podminky.urs.cz/item/CS_URS_2025_01/181151321</t>
  </si>
  <si>
    <t>"příjezd na stavbu v d.350m, 1400m2, zpětná úprava" 1400</t>
  </si>
  <si>
    <t>13</t>
  </si>
  <si>
    <t>181351114</t>
  </si>
  <si>
    <t>Rozprostření a urovnání ornice v rovině nebo ve svahu sklonu do 1:5 strojně při souvislé ploše přes 500 m2, tl. vrstvy přes 200 do 250 mm</t>
  </si>
  <si>
    <t>182965015</t>
  </si>
  <si>
    <t>https://podminky.urs.cz/item/CS_URS_2025_01/181351114</t>
  </si>
  <si>
    <t>14</t>
  </si>
  <si>
    <t>181451121</t>
  </si>
  <si>
    <t>Založení trávníku na půdě předem připravené plochy přes 1000 m2 výsevem včetně utažení lučního v rovině nebo na svahu do 1:5</t>
  </si>
  <si>
    <t>1912361559</t>
  </si>
  <si>
    <t>https://podminky.urs.cz/item/CS_URS_2025_01/181451121</t>
  </si>
  <si>
    <t>15</t>
  </si>
  <si>
    <t>M</t>
  </si>
  <si>
    <t>00572472</t>
  </si>
  <si>
    <t>osivo směs travní krajinná-rovinná</t>
  </si>
  <si>
    <t>kg</t>
  </si>
  <si>
    <t>1057851368</t>
  </si>
  <si>
    <t>1400*0,0309 'Přepočtené koeficientem množství</t>
  </si>
  <si>
    <t>16</t>
  </si>
  <si>
    <t>182251101</t>
  </si>
  <si>
    <t>Svahování trvalých svahů do projektovaných profilů strojně s potřebným přemístěním výkopku při svahování násypů v jakékoliv hornině</t>
  </si>
  <si>
    <t>-1037282663</t>
  </si>
  <si>
    <t>https://podminky.urs.cz/item/CS_URS_2025_01/182251101</t>
  </si>
  <si>
    <t>"oprava LB opevnění v d.143m, d.svahu 2m nad opevněním" 143*2</t>
  </si>
  <si>
    <t>Vodorovné konstrukce</t>
  </si>
  <si>
    <t>17</t>
  </si>
  <si>
    <t>462511270</t>
  </si>
  <si>
    <t>Zához z lomového kamene neupraveného záhozového bez proštěrkování z terénu, hmotnosti jednotlivých kamenů do 200 kg</t>
  </si>
  <si>
    <t>741291657</t>
  </si>
  <si>
    <t>https://podminky.urs.cz/item/CS_URS_2025_01/462511270</t>
  </si>
  <si>
    <t>"oprava LB opevnění v d.143m, objem 2,25m3/bm, 50% nový LK" 143*2,25*0,5</t>
  </si>
  <si>
    <t>18</t>
  </si>
  <si>
    <t>4625112R</t>
  </si>
  <si>
    <t>Zához z lomového kamene neupraveného záhozového bez proštěrkování z terénu, hmotnosti jednotlivých kamenů do 200 kg (bez dodávky LK)</t>
  </si>
  <si>
    <t>-815707911</t>
  </si>
  <si>
    <t>"oprava LB opevnění v d.143m, objem 2,25m3/bm, 50% rozebraný LK" 143*2,25*0,5</t>
  </si>
  <si>
    <t>19</t>
  </si>
  <si>
    <t>462519002</t>
  </si>
  <si>
    <t>Zához z lomového kamene neupraveného záhozového Příplatek k cenám za urovnání viditelných ploch záhozu z kamene, hmotnosti jednotlivých kamenů do 200 kg</t>
  </si>
  <si>
    <t>906186667</t>
  </si>
  <si>
    <t>https://podminky.urs.cz/item/CS_URS_2025_01/462519002</t>
  </si>
  <si>
    <t>143*3</t>
  </si>
  <si>
    <t>Komunikace pozemní</t>
  </si>
  <si>
    <t>20</t>
  </si>
  <si>
    <t>564671111</t>
  </si>
  <si>
    <t>Podklad z kameniva hrubého drceného vel. 63-125 mm, s rozprostřením a zhutněním plochy přes 100 m2, po zhutnění tl. 250 mm</t>
  </si>
  <si>
    <t>-1180842196</t>
  </si>
  <si>
    <t>https://podminky.urs.cz/item/CS_URS_2025_01/564671111</t>
  </si>
  <si>
    <t>"zřízení sjezdu v d.50mm" 200</t>
  </si>
  <si>
    <t>997</t>
  </si>
  <si>
    <t>Doprava suti a vybouraných hmot</t>
  </si>
  <si>
    <t>997221551</t>
  </si>
  <si>
    <t>Vodorovná doprava suti bez naložení, ale se složením a s hrubým urovnáním ze sypkých materiálů, na vzdálenost do 1 km</t>
  </si>
  <si>
    <t>t</t>
  </si>
  <si>
    <t>2088789921</t>
  </si>
  <si>
    <t>https://podminky.urs.cz/item/CS_URS_2025_01/997221551</t>
  </si>
  <si>
    <t>"50% rozebraného nepoužitelného kamene" 585,585*0,5</t>
  </si>
  <si>
    <t>"odstraněný sjezd" 88</t>
  </si>
  <si>
    <t>Součet</t>
  </si>
  <si>
    <t>22</t>
  </si>
  <si>
    <t>997221559</t>
  </si>
  <si>
    <t>Vodorovná doprava suti bez naložení, ale se složením a s hrubým urovnáním Příplatek k ceně za každý další započatý 1 km přes 1 km</t>
  </si>
  <si>
    <t>1799786731</t>
  </si>
  <si>
    <t>https://podminky.urs.cz/item/CS_URS_2025_01/997221559</t>
  </si>
  <si>
    <t>380,793*19 'Přepočtené koeficientem množství</t>
  </si>
  <si>
    <t>23</t>
  </si>
  <si>
    <t>997221611</t>
  </si>
  <si>
    <t>Nakládání na dopravní prostředky pro vodorovnou dopravu suti</t>
  </si>
  <si>
    <t>-1400611875</t>
  </si>
  <si>
    <t>https://podminky.urs.cz/item/CS_URS_2025_01/997221611</t>
  </si>
  <si>
    <t>998</t>
  </si>
  <si>
    <t>Přesun hmot</t>
  </si>
  <si>
    <t>24</t>
  </si>
  <si>
    <t>998332011</t>
  </si>
  <si>
    <t>Přesun hmot pro úpravy vodních toků a kanály, hráze rybníků apod. dopravní vzdálenost do 500 m</t>
  </si>
  <si>
    <t>-1564107752</t>
  </si>
  <si>
    <t>https://podminky.urs.cz/item/CS_URS_2025_01/998332011</t>
  </si>
  <si>
    <t>VRN</t>
  </si>
  <si>
    <t>Vedlejší rozpočtové náklady</t>
  </si>
  <si>
    <t>VRN2</t>
  </si>
  <si>
    <t>Příprava staveniště</t>
  </si>
  <si>
    <t>25</t>
  </si>
  <si>
    <t>021203000</t>
  </si>
  <si>
    <t>Stěhování přírodních hodnot</t>
  </si>
  <si>
    <t>Kč</t>
  </si>
  <si>
    <t>1024</t>
  </si>
  <si>
    <t>-86330250</t>
  </si>
  <si>
    <t>https://podminky.urs.cz/item/CS_URS_2025_01/021203000</t>
  </si>
  <si>
    <t>VRN3</t>
  </si>
  <si>
    <t>Zařízení staveniště</t>
  </si>
  <si>
    <t>26</t>
  </si>
  <si>
    <t>030001000</t>
  </si>
  <si>
    <t>1324215583</t>
  </si>
  <si>
    <t>https://podminky.urs.cz/item/CS_URS_2025_01/030001000</t>
  </si>
  <si>
    <t>norná stěna 1x instalace, nájem, doprava</t>
  </si>
  <si>
    <t>čistění komunikací po výjezdu vozidel</t>
  </si>
  <si>
    <t>VRN4</t>
  </si>
  <si>
    <t>Inženýrská činnost</t>
  </si>
  <si>
    <t>27</t>
  </si>
  <si>
    <t>040001000</t>
  </si>
  <si>
    <t>1337213128</t>
  </si>
  <si>
    <t>https://podminky.urs.cz/item/CS_URS_2025_01/040001000</t>
  </si>
  <si>
    <t xml:space="preserve">OPŠ 09/2024, VT Ostravice, Úprava Ostravice, km 33,700 - 34,000 - oprava LB opevnění, č. stavby 8846 </t>
  </si>
  <si>
    <t>OPŠ 09/2024, VT Ostravice, Úprava Ostravice, km 33,700 - 34,000 - oprava LB opevnění, č. stavby 8846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</si>
</sst>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1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8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6" fillId="0" borderId="22" xfId="0" applyFont="1" applyBorder="1" applyAlignment="1">
      <alignment horizontal="center" vertical="center"/>
    </xf>
    <xf numFmtId="49" fontId="36" fillId="0" borderId="22" xfId="0" applyNumberFormat="1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center" vertical="center" wrapText="1"/>
    </xf>
    <xf numFmtId="167" fontId="36" fillId="0" borderId="22" xfId="0" applyNumberFormat="1" applyFont="1" applyBorder="1" applyAlignment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>
      <alignment vertical="center"/>
    </xf>
    <xf numFmtId="0" fontId="37" fillId="0" borderId="22" xfId="0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/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162351104" TargetMode="External"/><Relationship Id="rId13" Type="http://schemas.openxmlformats.org/officeDocument/2006/relationships/hyperlink" Target="https://podminky.urs.cz/item/CS_URS_2025_01/181351114" TargetMode="External"/><Relationship Id="rId18" Type="http://schemas.openxmlformats.org/officeDocument/2006/relationships/hyperlink" Target="https://podminky.urs.cz/item/CS_URS_2025_01/564671111" TargetMode="External"/><Relationship Id="rId26" Type="http://schemas.openxmlformats.org/officeDocument/2006/relationships/drawing" Target="../drawings/drawing2.xml"/><Relationship Id="rId3" Type="http://schemas.openxmlformats.org/officeDocument/2006/relationships/hyperlink" Target="https://podminky.urs.cz/item/CS_URS_2025_01/114203201" TargetMode="External"/><Relationship Id="rId21" Type="http://schemas.openxmlformats.org/officeDocument/2006/relationships/hyperlink" Target="https://podminky.urs.cz/item/CS_URS_2025_01/997221611" TargetMode="External"/><Relationship Id="rId7" Type="http://schemas.openxmlformats.org/officeDocument/2006/relationships/hyperlink" Target="https://podminky.urs.cz/item/CS_URS_2025_01/127751101" TargetMode="External"/><Relationship Id="rId12" Type="http://schemas.openxmlformats.org/officeDocument/2006/relationships/hyperlink" Target="https://podminky.urs.cz/item/CS_URS_2025_01/181151321" TargetMode="External"/><Relationship Id="rId17" Type="http://schemas.openxmlformats.org/officeDocument/2006/relationships/hyperlink" Target="https://podminky.urs.cz/item/CS_URS_2025_01/462519002" TargetMode="External"/><Relationship Id="rId25" Type="http://schemas.openxmlformats.org/officeDocument/2006/relationships/hyperlink" Target="https://podminky.urs.cz/item/CS_URS_2025_01/040001000" TargetMode="External"/><Relationship Id="rId2" Type="http://schemas.openxmlformats.org/officeDocument/2006/relationships/hyperlink" Target="https://podminky.urs.cz/item/CS_URS_2025_01/114203104" TargetMode="External"/><Relationship Id="rId16" Type="http://schemas.openxmlformats.org/officeDocument/2006/relationships/hyperlink" Target="https://podminky.urs.cz/item/CS_URS_2025_01/462511270" TargetMode="External"/><Relationship Id="rId20" Type="http://schemas.openxmlformats.org/officeDocument/2006/relationships/hyperlink" Target="https://podminky.urs.cz/item/CS_URS_2025_01/997221559" TargetMode="External"/><Relationship Id="rId1" Type="http://schemas.openxmlformats.org/officeDocument/2006/relationships/hyperlink" Target="https://podminky.urs.cz/item/CS_URS_2025_01/113107223" TargetMode="External"/><Relationship Id="rId6" Type="http://schemas.openxmlformats.org/officeDocument/2006/relationships/hyperlink" Target="https://podminky.urs.cz/item/CS_URS_2025_01/122251404" TargetMode="External"/><Relationship Id="rId11" Type="http://schemas.openxmlformats.org/officeDocument/2006/relationships/hyperlink" Target="https://podminky.urs.cz/item/CS_URS_2025_01/171251101" TargetMode="External"/><Relationship Id="rId24" Type="http://schemas.openxmlformats.org/officeDocument/2006/relationships/hyperlink" Target="https://podminky.urs.cz/item/CS_URS_2025_01/030001000" TargetMode="External"/><Relationship Id="rId5" Type="http://schemas.openxmlformats.org/officeDocument/2006/relationships/hyperlink" Target="https://podminky.urs.cz/item/CS_URS_2025_01/121151124" TargetMode="External"/><Relationship Id="rId15" Type="http://schemas.openxmlformats.org/officeDocument/2006/relationships/hyperlink" Target="https://podminky.urs.cz/item/CS_URS_2025_01/182251101" TargetMode="External"/><Relationship Id="rId23" Type="http://schemas.openxmlformats.org/officeDocument/2006/relationships/hyperlink" Target="https://podminky.urs.cz/item/CS_URS_2025_01/021203000" TargetMode="External"/><Relationship Id="rId10" Type="http://schemas.openxmlformats.org/officeDocument/2006/relationships/hyperlink" Target="https://podminky.urs.cz/item/CS_URS_2025_01/171151112" TargetMode="External"/><Relationship Id="rId19" Type="http://schemas.openxmlformats.org/officeDocument/2006/relationships/hyperlink" Target="https://podminky.urs.cz/item/CS_URS_2025_01/997221551" TargetMode="External"/><Relationship Id="rId4" Type="http://schemas.openxmlformats.org/officeDocument/2006/relationships/hyperlink" Target="https://podminky.urs.cz/item/CS_URS_2025_01/114253301" TargetMode="External"/><Relationship Id="rId9" Type="http://schemas.openxmlformats.org/officeDocument/2006/relationships/hyperlink" Target="https://podminky.urs.cz/item/CS_URS_2025_01/171151101" TargetMode="External"/><Relationship Id="rId14" Type="http://schemas.openxmlformats.org/officeDocument/2006/relationships/hyperlink" Target="https://podminky.urs.cz/item/CS_URS_2025_01/181451121" TargetMode="External"/><Relationship Id="rId22" Type="http://schemas.openxmlformats.org/officeDocument/2006/relationships/hyperlink" Target="https://podminky.urs.cz/item/CS_URS_2025_01/998332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>
      <selection activeCell="M57" sqref="M57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176"/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  <c r="BE2" s="176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05" t="s">
        <v>14</v>
      </c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R5" s="19"/>
      <c r="BE5" s="202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06" t="s">
        <v>285</v>
      </c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R6" s="19"/>
      <c r="BE6" s="203"/>
      <c r="BS6" s="16" t="s">
        <v>6</v>
      </c>
    </row>
    <row r="7" spans="1:74" ht="12" customHeight="1">
      <c r="B7" s="19"/>
      <c r="D7" s="26" t="s">
        <v>17</v>
      </c>
      <c r="K7" s="24" t="s">
        <v>18</v>
      </c>
      <c r="AK7" s="26" t="s">
        <v>19</v>
      </c>
      <c r="AN7" s="24" t="s">
        <v>18</v>
      </c>
      <c r="AR7" s="19"/>
      <c r="BE7" s="203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03"/>
      <c r="BS8" s="16" t="s">
        <v>6</v>
      </c>
    </row>
    <row r="9" spans="1:74" ht="14.45" customHeight="1">
      <c r="B9" s="19"/>
      <c r="AR9" s="19"/>
      <c r="BE9" s="203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26</v>
      </c>
      <c r="AR10" s="19"/>
      <c r="BE10" s="203"/>
      <c r="BS10" s="16" t="s">
        <v>6</v>
      </c>
    </row>
    <row r="11" spans="1:74" ht="18.399999999999999" customHeight="1">
      <c r="B11" s="19"/>
      <c r="E11" s="24" t="s">
        <v>27</v>
      </c>
      <c r="AK11" s="26" t="s">
        <v>28</v>
      </c>
      <c r="AN11" s="24" t="s">
        <v>29</v>
      </c>
      <c r="AR11" s="19"/>
      <c r="BE11" s="203"/>
      <c r="BS11" s="16" t="s">
        <v>6</v>
      </c>
    </row>
    <row r="12" spans="1:74" ht="6.95" customHeight="1">
      <c r="B12" s="19"/>
      <c r="AR12" s="19"/>
      <c r="BE12" s="203"/>
      <c r="BS12" s="16" t="s">
        <v>6</v>
      </c>
    </row>
    <row r="13" spans="1:74" ht="12" customHeight="1">
      <c r="B13" s="19"/>
      <c r="D13" s="26" t="s">
        <v>30</v>
      </c>
      <c r="AK13" s="26" t="s">
        <v>25</v>
      </c>
      <c r="AN13" s="28" t="s">
        <v>31</v>
      </c>
      <c r="AR13" s="19"/>
      <c r="BE13" s="203"/>
      <c r="BS13" s="16" t="s">
        <v>6</v>
      </c>
    </row>
    <row r="14" spans="1:74" ht="12.75">
      <c r="B14" s="19"/>
      <c r="E14" s="207" t="s">
        <v>31</v>
      </c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6" t="s">
        <v>28</v>
      </c>
      <c r="AN14" s="28" t="s">
        <v>31</v>
      </c>
      <c r="AR14" s="19"/>
      <c r="BE14" s="203"/>
      <c r="BS14" s="16" t="s">
        <v>6</v>
      </c>
    </row>
    <row r="15" spans="1:74" ht="6.95" customHeight="1">
      <c r="B15" s="19"/>
      <c r="AR15" s="19"/>
      <c r="BE15" s="203"/>
      <c r="BS15" s="16" t="s">
        <v>4</v>
      </c>
    </row>
    <row r="16" spans="1:74" ht="12" customHeight="1">
      <c r="B16" s="19"/>
      <c r="D16" s="26" t="s">
        <v>32</v>
      </c>
      <c r="AK16" s="26" t="s">
        <v>25</v>
      </c>
      <c r="AN16" s="24" t="s">
        <v>18</v>
      </c>
      <c r="AR16" s="19"/>
      <c r="BE16" s="203"/>
      <c r="BS16" s="16" t="s">
        <v>4</v>
      </c>
    </row>
    <row r="17" spans="2:71" ht="18.399999999999999" customHeight="1">
      <c r="B17" s="19"/>
      <c r="E17" s="24" t="s">
        <v>21</v>
      </c>
      <c r="AK17" s="26" t="s">
        <v>28</v>
      </c>
      <c r="AN17" s="24" t="s">
        <v>18</v>
      </c>
      <c r="AR17" s="19"/>
      <c r="BE17" s="203"/>
      <c r="BS17" s="16" t="s">
        <v>33</v>
      </c>
    </row>
    <row r="18" spans="2:71" ht="6.95" customHeight="1">
      <c r="B18" s="19"/>
      <c r="AR18" s="19"/>
      <c r="BE18" s="203"/>
      <c r="BS18" s="16" t="s">
        <v>34</v>
      </c>
    </row>
    <row r="19" spans="2:71" ht="12" customHeight="1">
      <c r="B19" s="19"/>
      <c r="D19" s="26" t="s">
        <v>35</v>
      </c>
      <c r="AK19" s="26" t="s">
        <v>25</v>
      </c>
      <c r="AN19" s="24" t="s">
        <v>18</v>
      </c>
      <c r="AR19" s="19"/>
      <c r="BE19" s="203"/>
      <c r="BS19" s="16" t="s">
        <v>34</v>
      </c>
    </row>
    <row r="20" spans="2:71" ht="18.399999999999999" customHeight="1">
      <c r="B20" s="19"/>
      <c r="E20" s="24" t="s">
        <v>21</v>
      </c>
      <c r="AK20" s="26" t="s">
        <v>28</v>
      </c>
      <c r="AN20" s="24" t="s">
        <v>18</v>
      </c>
      <c r="AR20" s="19"/>
      <c r="BE20" s="203"/>
      <c r="BS20" s="16" t="s">
        <v>4</v>
      </c>
    </row>
    <row r="21" spans="2:71" ht="6.95" customHeight="1">
      <c r="B21" s="19"/>
      <c r="AR21" s="19"/>
      <c r="BE21" s="203"/>
    </row>
    <row r="22" spans="2:71" ht="12" customHeight="1">
      <c r="B22" s="19"/>
      <c r="D22" s="26" t="s">
        <v>36</v>
      </c>
      <c r="AR22" s="19"/>
      <c r="BE22" s="203"/>
    </row>
    <row r="23" spans="2:71" ht="47.25" customHeight="1">
      <c r="B23" s="19"/>
      <c r="E23" s="209" t="s">
        <v>37</v>
      </c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R23" s="19"/>
      <c r="BE23" s="203"/>
    </row>
    <row r="24" spans="2:71" ht="6.95" customHeight="1">
      <c r="B24" s="19"/>
      <c r="AR24" s="19"/>
      <c r="BE24" s="203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03"/>
    </row>
    <row r="26" spans="2:71" s="1" customFormat="1" ht="25.9" customHeight="1">
      <c r="B26" s="31"/>
      <c r="D26" s="32" t="s">
        <v>38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10">
        <f>ROUND(AG54,0)</f>
        <v>0</v>
      </c>
      <c r="AL26" s="211"/>
      <c r="AM26" s="211"/>
      <c r="AN26" s="211"/>
      <c r="AO26" s="211"/>
      <c r="AR26" s="31"/>
      <c r="BE26" s="203"/>
    </row>
    <row r="27" spans="2:71" s="1" customFormat="1" ht="6.95" customHeight="1">
      <c r="B27" s="31"/>
      <c r="AR27" s="31"/>
      <c r="BE27" s="203"/>
    </row>
    <row r="28" spans="2:71" s="1" customFormat="1" ht="12.75">
      <c r="B28" s="31"/>
      <c r="L28" s="212" t="s">
        <v>39</v>
      </c>
      <c r="M28" s="212"/>
      <c r="N28" s="212"/>
      <c r="O28" s="212"/>
      <c r="P28" s="212"/>
      <c r="W28" s="212" t="s">
        <v>40</v>
      </c>
      <c r="X28" s="212"/>
      <c r="Y28" s="212"/>
      <c r="Z28" s="212"/>
      <c r="AA28" s="212"/>
      <c r="AB28" s="212"/>
      <c r="AC28" s="212"/>
      <c r="AD28" s="212"/>
      <c r="AE28" s="212"/>
      <c r="AK28" s="212" t="s">
        <v>41</v>
      </c>
      <c r="AL28" s="212"/>
      <c r="AM28" s="212"/>
      <c r="AN28" s="212"/>
      <c r="AO28" s="212"/>
      <c r="AR28" s="31"/>
      <c r="BE28" s="203"/>
    </row>
    <row r="29" spans="2:71" s="2" customFormat="1" ht="14.45" customHeight="1">
      <c r="B29" s="35"/>
      <c r="D29" s="26" t="s">
        <v>42</v>
      </c>
      <c r="F29" s="26" t="s">
        <v>43</v>
      </c>
      <c r="L29" s="197">
        <v>0.21</v>
      </c>
      <c r="M29" s="196"/>
      <c r="N29" s="196"/>
      <c r="O29" s="196"/>
      <c r="P29" s="196"/>
      <c r="W29" s="195">
        <f>ROUND(AZ54, 0)</f>
        <v>0</v>
      </c>
      <c r="X29" s="196"/>
      <c r="Y29" s="196"/>
      <c r="Z29" s="196"/>
      <c r="AA29" s="196"/>
      <c r="AB29" s="196"/>
      <c r="AC29" s="196"/>
      <c r="AD29" s="196"/>
      <c r="AE29" s="196"/>
      <c r="AK29" s="195">
        <f>ROUND(AV54, 0)</f>
        <v>0</v>
      </c>
      <c r="AL29" s="196"/>
      <c r="AM29" s="196"/>
      <c r="AN29" s="196"/>
      <c r="AO29" s="196"/>
      <c r="AR29" s="35"/>
      <c r="BE29" s="204"/>
    </row>
    <row r="30" spans="2:71" s="2" customFormat="1" ht="14.45" customHeight="1">
      <c r="B30" s="35"/>
      <c r="F30" s="26" t="s">
        <v>44</v>
      </c>
      <c r="L30" s="197">
        <v>0.12</v>
      </c>
      <c r="M30" s="196"/>
      <c r="N30" s="196"/>
      <c r="O30" s="196"/>
      <c r="P30" s="196"/>
      <c r="W30" s="195">
        <f>ROUND(BA54, 0)</f>
        <v>0</v>
      </c>
      <c r="X30" s="196"/>
      <c r="Y30" s="196"/>
      <c r="Z30" s="196"/>
      <c r="AA30" s="196"/>
      <c r="AB30" s="196"/>
      <c r="AC30" s="196"/>
      <c r="AD30" s="196"/>
      <c r="AE30" s="196"/>
      <c r="AK30" s="195">
        <f>ROUND(AW54, 0)</f>
        <v>0</v>
      </c>
      <c r="AL30" s="196"/>
      <c r="AM30" s="196"/>
      <c r="AN30" s="196"/>
      <c r="AO30" s="196"/>
      <c r="AR30" s="35"/>
      <c r="BE30" s="204"/>
    </row>
    <row r="31" spans="2:71" s="2" customFormat="1" ht="14.45" hidden="1" customHeight="1">
      <c r="B31" s="35"/>
      <c r="F31" s="26" t="s">
        <v>45</v>
      </c>
      <c r="L31" s="197">
        <v>0.21</v>
      </c>
      <c r="M31" s="196"/>
      <c r="N31" s="196"/>
      <c r="O31" s="196"/>
      <c r="P31" s="196"/>
      <c r="W31" s="195">
        <f>ROUND(BB54, 0)</f>
        <v>0</v>
      </c>
      <c r="X31" s="196"/>
      <c r="Y31" s="196"/>
      <c r="Z31" s="196"/>
      <c r="AA31" s="196"/>
      <c r="AB31" s="196"/>
      <c r="AC31" s="196"/>
      <c r="AD31" s="196"/>
      <c r="AE31" s="196"/>
      <c r="AK31" s="195">
        <v>0</v>
      </c>
      <c r="AL31" s="196"/>
      <c r="AM31" s="196"/>
      <c r="AN31" s="196"/>
      <c r="AO31" s="196"/>
      <c r="AR31" s="35"/>
      <c r="BE31" s="204"/>
    </row>
    <row r="32" spans="2:71" s="2" customFormat="1" ht="14.45" hidden="1" customHeight="1">
      <c r="B32" s="35"/>
      <c r="F32" s="26" t="s">
        <v>46</v>
      </c>
      <c r="L32" s="197">
        <v>0.12</v>
      </c>
      <c r="M32" s="196"/>
      <c r="N32" s="196"/>
      <c r="O32" s="196"/>
      <c r="P32" s="196"/>
      <c r="W32" s="195">
        <f>ROUND(BC54, 0)</f>
        <v>0</v>
      </c>
      <c r="X32" s="196"/>
      <c r="Y32" s="196"/>
      <c r="Z32" s="196"/>
      <c r="AA32" s="196"/>
      <c r="AB32" s="196"/>
      <c r="AC32" s="196"/>
      <c r="AD32" s="196"/>
      <c r="AE32" s="196"/>
      <c r="AK32" s="195">
        <v>0</v>
      </c>
      <c r="AL32" s="196"/>
      <c r="AM32" s="196"/>
      <c r="AN32" s="196"/>
      <c r="AO32" s="196"/>
      <c r="AR32" s="35"/>
      <c r="BE32" s="204"/>
    </row>
    <row r="33" spans="2:44" s="2" customFormat="1" ht="14.45" hidden="1" customHeight="1">
      <c r="B33" s="35"/>
      <c r="F33" s="26" t="s">
        <v>47</v>
      </c>
      <c r="L33" s="197">
        <v>0</v>
      </c>
      <c r="M33" s="196"/>
      <c r="N33" s="196"/>
      <c r="O33" s="196"/>
      <c r="P33" s="196"/>
      <c r="W33" s="195">
        <f>ROUND(BD54, 0)</f>
        <v>0</v>
      </c>
      <c r="X33" s="196"/>
      <c r="Y33" s="196"/>
      <c r="Z33" s="196"/>
      <c r="AA33" s="196"/>
      <c r="AB33" s="196"/>
      <c r="AC33" s="196"/>
      <c r="AD33" s="196"/>
      <c r="AE33" s="196"/>
      <c r="AK33" s="195">
        <v>0</v>
      </c>
      <c r="AL33" s="196"/>
      <c r="AM33" s="196"/>
      <c r="AN33" s="196"/>
      <c r="AO33" s="196"/>
      <c r="AR33" s="35"/>
    </row>
    <row r="34" spans="2:44" s="1" customFormat="1" ht="6.95" customHeight="1">
      <c r="B34" s="31"/>
      <c r="AR34" s="31"/>
    </row>
    <row r="35" spans="2:44" s="1" customFormat="1" ht="25.9" customHeight="1">
      <c r="B35" s="31"/>
      <c r="C35" s="36"/>
      <c r="D35" s="37" t="s">
        <v>48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49</v>
      </c>
      <c r="U35" s="38"/>
      <c r="V35" s="38"/>
      <c r="W35" s="38"/>
      <c r="X35" s="198" t="s">
        <v>50</v>
      </c>
      <c r="Y35" s="199"/>
      <c r="Z35" s="199"/>
      <c r="AA35" s="199"/>
      <c r="AB35" s="199"/>
      <c r="AC35" s="38"/>
      <c r="AD35" s="38"/>
      <c r="AE35" s="38"/>
      <c r="AF35" s="38"/>
      <c r="AG35" s="38"/>
      <c r="AH35" s="38"/>
      <c r="AI35" s="38"/>
      <c r="AJ35" s="38"/>
      <c r="AK35" s="200">
        <f>SUM(AK26:AK33)</f>
        <v>0</v>
      </c>
      <c r="AL35" s="199"/>
      <c r="AM35" s="199"/>
      <c r="AN35" s="199"/>
      <c r="AO35" s="201"/>
      <c r="AP35" s="36"/>
      <c r="AQ35" s="36"/>
      <c r="AR35" s="31"/>
    </row>
    <row r="36" spans="2:44" s="1" customFormat="1" ht="6.95" customHeight="1">
      <c r="B36" s="31"/>
      <c r="AR36" s="31"/>
    </row>
    <row r="37" spans="2:44" s="1" customFormat="1" ht="6.95" customHeight="1"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31"/>
    </row>
    <row r="41" spans="2:44" s="1" customFormat="1" ht="6.95" customHeight="1"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31"/>
    </row>
    <row r="42" spans="2:44" s="1" customFormat="1" ht="24.95" customHeight="1">
      <c r="B42" s="31"/>
      <c r="C42" s="20" t="s">
        <v>51</v>
      </c>
      <c r="AR42" s="31"/>
    </row>
    <row r="43" spans="2:44" s="1" customFormat="1" ht="6.95" customHeight="1">
      <c r="B43" s="31"/>
      <c r="AR43" s="31"/>
    </row>
    <row r="44" spans="2:44" s="3" customFormat="1" ht="12" customHeight="1">
      <c r="B44" s="44"/>
      <c r="C44" s="26" t="s">
        <v>13</v>
      </c>
      <c r="L44" s="3" t="str">
        <f>K5</f>
        <v>25_PO</v>
      </c>
      <c r="AR44" s="44"/>
    </row>
    <row r="45" spans="2:44" s="4" customFormat="1" ht="36.950000000000003" customHeight="1">
      <c r="B45" s="45"/>
      <c r="C45" s="46" t="s">
        <v>16</v>
      </c>
      <c r="L45" s="186" t="str">
        <f>K6</f>
        <v xml:space="preserve">OPŠ 09/2024, VT Ostravice, Úprava Ostravice, km 33,700 - 34,000 - oprava LB opevnění, č. stavby 8846 </v>
      </c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R45" s="45"/>
    </row>
    <row r="46" spans="2:44" s="1" customFormat="1" ht="6.95" customHeight="1">
      <c r="B46" s="31"/>
      <c r="AR46" s="31"/>
    </row>
    <row r="47" spans="2:44" s="1" customFormat="1" ht="12" customHeight="1">
      <c r="B47" s="31"/>
      <c r="C47" s="26" t="s">
        <v>20</v>
      </c>
      <c r="L47" s="47" t="str">
        <f>IF(K8="","",K8)</f>
        <v xml:space="preserve"> </v>
      </c>
      <c r="AI47" s="26" t="s">
        <v>22</v>
      </c>
      <c r="AM47" s="188" t="str">
        <f>IF(AN8= "","",AN8)</f>
        <v>13. 5. 2025</v>
      </c>
      <c r="AN47" s="188"/>
      <c r="AR47" s="31"/>
    </row>
    <row r="48" spans="2:44" s="1" customFormat="1" ht="6.95" customHeight="1">
      <c r="B48" s="31"/>
      <c r="AR48" s="31"/>
    </row>
    <row r="49" spans="1:90" s="1" customFormat="1" ht="15.2" customHeight="1">
      <c r="B49" s="31"/>
      <c r="C49" s="26" t="s">
        <v>24</v>
      </c>
      <c r="L49" s="3" t="str">
        <f>IF(E11= "","",E11)</f>
        <v>Povodí Odry, státní podnik</v>
      </c>
      <c r="AI49" s="26" t="s">
        <v>32</v>
      </c>
      <c r="AM49" s="189" t="str">
        <f>IF(E17="","",E17)</f>
        <v xml:space="preserve"> </v>
      </c>
      <c r="AN49" s="190"/>
      <c r="AO49" s="190"/>
      <c r="AP49" s="190"/>
      <c r="AR49" s="31"/>
      <c r="AS49" s="191" t="s">
        <v>52</v>
      </c>
      <c r="AT49" s="192"/>
      <c r="AU49" s="49"/>
      <c r="AV49" s="49"/>
      <c r="AW49" s="49"/>
      <c r="AX49" s="49"/>
      <c r="AY49" s="49"/>
      <c r="AZ49" s="49"/>
      <c r="BA49" s="49"/>
      <c r="BB49" s="49"/>
      <c r="BC49" s="49"/>
      <c r="BD49" s="50"/>
    </row>
    <row r="50" spans="1:90" s="1" customFormat="1" ht="15.2" customHeight="1">
      <c r="B50" s="31"/>
      <c r="C50" s="26" t="s">
        <v>30</v>
      </c>
      <c r="L50" s="3" t="str">
        <f>IF(E14= "Vyplň údaj","",E14)</f>
        <v/>
      </c>
      <c r="AI50" s="26" t="s">
        <v>35</v>
      </c>
      <c r="AM50" s="189" t="str">
        <f>IF(E20="","",E20)</f>
        <v xml:space="preserve"> </v>
      </c>
      <c r="AN50" s="190"/>
      <c r="AO50" s="190"/>
      <c r="AP50" s="190"/>
      <c r="AR50" s="31"/>
      <c r="AS50" s="193"/>
      <c r="AT50" s="194"/>
      <c r="BD50" s="52"/>
    </row>
    <row r="51" spans="1:90" s="1" customFormat="1" ht="10.9" customHeight="1">
      <c r="B51" s="31"/>
      <c r="AR51" s="31"/>
      <c r="AS51" s="193"/>
      <c r="AT51" s="194"/>
      <c r="BD51" s="52"/>
    </row>
    <row r="52" spans="1:90" s="1" customFormat="1" ht="29.25" customHeight="1">
      <c r="B52" s="31"/>
      <c r="C52" s="177" t="s">
        <v>53</v>
      </c>
      <c r="D52" s="178"/>
      <c r="E52" s="178"/>
      <c r="F52" s="178"/>
      <c r="G52" s="178"/>
      <c r="H52" s="53"/>
      <c r="I52" s="179" t="s">
        <v>54</v>
      </c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80" t="s">
        <v>55</v>
      </c>
      <c r="AH52" s="178"/>
      <c r="AI52" s="178"/>
      <c r="AJ52" s="178"/>
      <c r="AK52" s="178"/>
      <c r="AL52" s="178"/>
      <c r="AM52" s="178"/>
      <c r="AN52" s="179" t="s">
        <v>56</v>
      </c>
      <c r="AO52" s="178"/>
      <c r="AP52" s="178"/>
      <c r="AQ52" s="54" t="s">
        <v>57</v>
      </c>
      <c r="AR52" s="31"/>
      <c r="AS52" s="55" t="s">
        <v>58</v>
      </c>
      <c r="AT52" s="56" t="s">
        <v>59</v>
      </c>
      <c r="AU52" s="56" t="s">
        <v>60</v>
      </c>
      <c r="AV52" s="56" t="s">
        <v>61</v>
      </c>
      <c r="AW52" s="56" t="s">
        <v>62</v>
      </c>
      <c r="AX52" s="56" t="s">
        <v>63</v>
      </c>
      <c r="AY52" s="56" t="s">
        <v>64</v>
      </c>
      <c r="AZ52" s="56" t="s">
        <v>65</v>
      </c>
      <c r="BA52" s="56" t="s">
        <v>66</v>
      </c>
      <c r="BB52" s="56" t="s">
        <v>67</v>
      </c>
      <c r="BC52" s="56" t="s">
        <v>68</v>
      </c>
      <c r="BD52" s="57" t="s">
        <v>69</v>
      </c>
    </row>
    <row r="53" spans="1:90" s="1" customFormat="1" ht="10.9" customHeight="1">
      <c r="B53" s="31"/>
      <c r="AR53" s="31"/>
      <c r="AS53" s="58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50"/>
    </row>
    <row r="54" spans="1:90" s="5" customFormat="1" ht="32.450000000000003" customHeight="1">
      <c r="B54" s="59"/>
      <c r="C54" s="60" t="s">
        <v>70</v>
      </c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184">
        <f>ROUND(AG55,0)</f>
        <v>0</v>
      </c>
      <c r="AH54" s="184"/>
      <c r="AI54" s="184"/>
      <c r="AJ54" s="184"/>
      <c r="AK54" s="184"/>
      <c r="AL54" s="184"/>
      <c r="AM54" s="184"/>
      <c r="AN54" s="185">
        <f>SUM(AG54,AT54)</f>
        <v>0</v>
      </c>
      <c r="AO54" s="185"/>
      <c r="AP54" s="185"/>
      <c r="AQ54" s="63" t="s">
        <v>18</v>
      </c>
      <c r="AR54" s="59"/>
      <c r="AS54" s="64">
        <f>ROUND(AS55,0)</f>
        <v>0</v>
      </c>
      <c r="AT54" s="65">
        <f>ROUND(SUM(AV54:AW54),0)</f>
        <v>0</v>
      </c>
      <c r="AU54" s="66">
        <f>ROUND(AU55,5)</f>
        <v>0</v>
      </c>
      <c r="AV54" s="65">
        <f>ROUND(AZ54*L29,0)</f>
        <v>0</v>
      </c>
      <c r="AW54" s="65">
        <f>ROUND(BA54*L30,0)</f>
        <v>0</v>
      </c>
      <c r="AX54" s="65">
        <f>ROUND(BB54*L29,0)</f>
        <v>0</v>
      </c>
      <c r="AY54" s="65">
        <f>ROUND(BC54*L30,0)</f>
        <v>0</v>
      </c>
      <c r="AZ54" s="65">
        <f>ROUND(AZ55,0)</f>
        <v>0</v>
      </c>
      <c r="BA54" s="65">
        <f>ROUND(BA55,0)</f>
        <v>0</v>
      </c>
      <c r="BB54" s="65">
        <f>ROUND(BB55,0)</f>
        <v>0</v>
      </c>
      <c r="BC54" s="65">
        <f>ROUND(BC55,0)</f>
        <v>0</v>
      </c>
      <c r="BD54" s="67">
        <f>ROUND(BD55,0)</f>
        <v>0</v>
      </c>
      <c r="BS54" s="68" t="s">
        <v>71</v>
      </c>
      <c r="BT54" s="68" t="s">
        <v>72</v>
      </c>
      <c r="BV54" s="68" t="s">
        <v>73</v>
      </c>
      <c r="BW54" s="68" t="s">
        <v>5</v>
      </c>
      <c r="BX54" s="68" t="s">
        <v>74</v>
      </c>
      <c r="CL54" s="68" t="s">
        <v>18</v>
      </c>
    </row>
    <row r="55" spans="1:90" s="6" customFormat="1" ht="45.75" customHeight="1">
      <c r="A55" s="69" t="s">
        <v>75</v>
      </c>
      <c r="B55" s="70"/>
      <c r="C55" s="71"/>
      <c r="D55" s="183" t="s">
        <v>14</v>
      </c>
      <c r="E55" s="183"/>
      <c r="F55" s="183"/>
      <c r="G55" s="183"/>
      <c r="H55" s="183"/>
      <c r="I55" s="72"/>
      <c r="J55" s="183" t="s">
        <v>285</v>
      </c>
      <c r="K55" s="183"/>
      <c r="L55" s="183"/>
      <c r="M55" s="183"/>
      <c r="N55" s="183"/>
      <c r="O55" s="183"/>
      <c r="P55" s="183"/>
      <c r="Q55" s="183"/>
      <c r="R55" s="183"/>
      <c r="S55" s="183"/>
      <c r="T55" s="183"/>
      <c r="U55" s="183"/>
      <c r="V55" s="183"/>
      <c r="W55" s="183"/>
      <c r="X55" s="183"/>
      <c r="Y55" s="183"/>
      <c r="Z55" s="183"/>
      <c r="AA55" s="183"/>
      <c r="AB55" s="183"/>
      <c r="AC55" s="183"/>
      <c r="AD55" s="183"/>
      <c r="AE55" s="183"/>
      <c r="AF55" s="183"/>
      <c r="AG55" s="181">
        <f>'oprava LB opevnění'!J28</f>
        <v>0</v>
      </c>
      <c r="AH55" s="182"/>
      <c r="AI55" s="182"/>
      <c r="AJ55" s="182"/>
      <c r="AK55" s="182"/>
      <c r="AL55" s="182"/>
      <c r="AM55" s="182"/>
      <c r="AN55" s="181">
        <f>SUM(AG55,AT55)</f>
        <v>0</v>
      </c>
      <c r="AO55" s="182"/>
      <c r="AP55" s="182"/>
      <c r="AQ55" s="73" t="s">
        <v>76</v>
      </c>
      <c r="AR55" s="70"/>
      <c r="AS55" s="74">
        <v>0</v>
      </c>
      <c r="AT55" s="75">
        <f>ROUND(SUM(AV55:AW55),0)</f>
        <v>0</v>
      </c>
      <c r="AU55" s="76">
        <f>'oprava LB opevnění'!P83</f>
        <v>0</v>
      </c>
      <c r="AV55" s="75">
        <f>'oprava LB opevnění'!J31</f>
        <v>0</v>
      </c>
      <c r="AW55" s="75">
        <f>'oprava LB opevnění'!J32</f>
        <v>0</v>
      </c>
      <c r="AX55" s="75">
        <f>'oprava LB opevnění'!J33</f>
        <v>0</v>
      </c>
      <c r="AY55" s="75">
        <f>'oprava LB opevnění'!J34</f>
        <v>0</v>
      </c>
      <c r="AZ55" s="75">
        <f>'oprava LB opevnění'!F31</f>
        <v>0</v>
      </c>
      <c r="BA55" s="75">
        <f>'oprava LB opevnění'!F32</f>
        <v>0</v>
      </c>
      <c r="BB55" s="75">
        <f>'oprava LB opevnění'!F33</f>
        <v>0</v>
      </c>
      <c r="BC55" s="75">
        <f>'oprava LB opevnění'!F34</f>
        <v>0</v>
      </c>
      <c r="BD55" s="77">
        <f>'oprava LB opevnění'!F35</f>
        <v>0</v>
      </c>
      <c r="BT55" s="78" t="s">
        <v>34</v>
      </c>
      <c r="BU55" s="78" t="s">
        <v>77</v>
      </c>
      <c r="BV55" s="78" t="s">
        <v>73</v>
      </c>
      <c r="BW55" s="78" t="s">
        <v>5</v>
      </c>
      <c r="BX55" s="78" t="s">
        <v>74</v>
      </c>
      <c r="CL55" s="78" t="s">
        <v>18</v>
      </c>
    </row>
    <row r="56" spans="1:90" s="1" customFormat="1" ht="30" customHeight="1">
      <c r="B56" s="31"/>
      <c r="AR56" s="31"/>
    </row>
    <row r="57" spans="1:90" s="1" customFormat="1" ht="6.95" customHeight="1"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31"/>
    </row>
  </sheetData>
  <sheetProtection algorithmName="SHA-512" hashValue="TnjK4esjTQmaq6iXnD+ndV5f842MjyOLQruE2WvEJmeexNKNPmww5WEy9aTBUG7SmSHCp0edXhZ6yol65q4iFw==" saltValue="KtDngSw9EoRYTAS4ExOd+g==" spinCount="100000" sheet="1" objects="1" scenarios="1" formatColumns="0" formatRows="0"/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55:AP55"/>
    <mergeCell ref="AG55:AM55"/>
    <mergeCell ref="D55:H55"/>
    <mergeCell ref="J55:AF55"/>
    <mergeCell ref="AG54:AM54"/>
    <mergeCell ref="AN54:AP54"/>
    <mergeCell ref="AR2:BE2"/>
    <mergeCell ref="C52:G52"/>
    <mergeCell ref="I52:AF52"/>
    <mergeCell ref="AG52:AM52"/>
    <mergeCell ref="AN52:AP52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</mergeCells>
  <hyperlinks>
    <hyperlink ref="A55" location="'25_PO - VT Ostravice, Frý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71"/>
  <sheetViews>
    <sheetView showGridLines="0" topLeftCell="A152" workbookViewId="0">
      <selection activeCell="E8" sqref="E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AT2" s="16" t="s">
        <v>5</v>
      </c>
      <c r="AZ2" s="79" t="s">
        <v>78</v>
      </c>
      <c r="BA2" s="79" t="s">
        <v>18</v>
      </c>
      <c r="BB2" s="79" t="s">
        <v>18</v>
      </c>
      <c r="BC2" s="79" t="s">
        <v>79</v>
      </c>
      <c r="BD2" s="79" t="s">
        <v>80</v>
      </c>
    </row>
    <row r="3" spans="2:5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80</v>
      </c>
    </row>
    <row r="4" spans="2:56" ht="24.95" customHeight="1">
      <c r="B4" s="19"/>
      <c r="D4" s="20" t="s">
        <v>81</v>
      </c>
      <c r="L4" s="19"/>
      <c r="M4" s="80" t="s">
        <v>10</v>
      </c>
      <c r="AT4" s="16" t="s">
        <v>4</v>
      </c>
    </row>
    <row r="5" spans="2:56" ht="6.95" customHeight="1">
      <c r="B5" s="19"/>
      <c r="L5" s="19"/>
    </row>
    <row r="6" spans="2:56" s="1" customFormat="1" ht="12" customHeight="1">
      <c r="B6" s="31"/>
      <c r="D6" s="26" t="s">
        <v>16</v>
      </c>
      <c r="L6" s="31"/>
    </row>
    <row r="7" spans="2:56" s="1" customFormat="1" ht="30" customHeight="1">
      <c r="B7" s="31"/>
      <c r="E7" s="186" t="s">
        <v>286</v>
      </c>
      <c r="F7" s="213"/>
      <c r="G7" s="213"/>
      <c r="H7" s="213"/>
      <c r="L7" s="31"/>
    </row>
    <row r="8" spans="2:56" s="1" customFormat="1">
      <c r="B8" s="31"/>
      <c r="L8" s="31"/>
    </row>
    <row r="9" spans="2:56" s="1" customFormat="1" ht="12" customHeight="1">
      <c r="B9" s="31"/>
      <c r="D9" s="26" t="s">
        <v>17</v>
      </c>
      <c r="F9" s="24" t="s">
        <v>18</v>
      </c>
      <c r="I9" s="26" t="s">
        <v>19</v>
      </c>
      <c r="J9" s="24" t="s">
        <v>18</v>
      </c>
      <c r="L9" s="31"/>
    </row>
    <row r="10" spans="2:56" s="1" customFormat="1" ht="12" customHeight="1">
      <c r="B10" s="31"/>
      <c r="D10" s="26" t="s">
        <v>20</v>
      </c>
      <c r="F10" s="24" t="s">
        <v>21</v>
      </c>
      <c r="I10" s="26" t="s">
        <v>22</v>
      </c>
      <c r="J10" s="48" t="str">
        <f>'Rekapitulace stavby'!AN8</f>
        <v>13. 5. 2025</v>
      </c>
      <c r="L10" s="31"/>
    </row>
    <row r="11" spans="2:56" s="1" customFormat="1" ht="10.9" customHeight="1">
      <c r="B11" s="31"/>
      <c r="L11" s="31"/>
    </row>
    <row r="12" spans="2:56" s="1" customFormat="1" ht="12" customHeight="1">
      <c r="B12" s="31"/>
      <c r="D12" s="26" t="s">
        <v>24</v>
      </c>
      <c r="I12" s="26" t="s">
        <v>25</v>
      </c>
      <c r="J12" s="24" t="s">
        <v>26</v>
      </c>
      <c r="L12" s="31"/>
    </row>
    <row r="13" spans="2:56" s="1" customFormat="1" ht="18" customHeight="1">
      <c r="B13" s="31"/>
      <c r="E13" s="24" t="s">
        <v>27</v>
      </c>
      <c r="I13" s="26" t="s">
        <v>28</v>
      </c>
      <c r="J13" s="24" t="s">
        <v>29</v>
      </c>
      <c r="L13" s="31"/>
    </row>
    <row r="14" spans="2:56" s="1" customFormat="1" ht="6.95" customHeight="1">
      <c r="B14" s="31"/>
      <c r="L14" s="31"/>
    </row>
    <row r="15" spans="2:56" s="1" customFormat="1" ht="12" customHeight="1">
      <c r="B15" s="31"/>
      <c r="D15" s="26" t="s">
        <v>30</v>
      </c>
      <c r="I15" s="26" t="s">
        <v>25</v>
      </c>
      <c r="J15" s="27" t="str">
        <f>'Rekapitulace stavby'!AN13</f>
        <v>Vyplň údaj</v>
      </c>
      <c r="L15" s="31"/>
    </row>
    <row r="16" spans="2:56" s="1" customFormat="1" ht="18" customHeight="1">
      <c r="B16" s="31"/>
      <c r="E16" s="214" t="str">
        <f>'Rekapitulace stavby'!E14</f>
        <v>Vyplň údaj</v>
      </c>
      <c r="F16" s="205"/>
      <c r="G16" s="205"/>
      <c r="H16" s="205"/>
      <c r="I16" s="26" t="s">
        <v>28</v>
      </c>
      <c r="J16" s="27" t="str">
        <f>'Rekapitulace stavby'!AN14</f>
        <v>Vyplň údaj</v>
      </c>
      <c r="L16" s="31"/>
    </row>
    <row r="17" spans="2:12" s="1" customFormat="1" ht="6.95" customHeight="1">
      <c r="B17" s="31"/>
      <c r="L17" s="31"/>
    </row>
    <row r="18" spans="2:12" s="1" customFormat="1" ht="12" customHeight="1">
      <c r="B18" s="31"/>
      <c r="D18" s="26" t="s">
        <v>32</v>
      </c>
      <c r="I18" s="26" t="s">
        <v>25</v>
      </c>
      <c r="J18" s="24" t="str">
        <f>IF('Rekapitulace stavby'!AN16="","",'Rekapitulace stavby'!AN16)</f>
        <v/>
      </c>
      <c r="L18" s="31"/>
    </row>
    <row r="19" spans="2:12" s="1" customFormat="1" ht="18" customHeight="1">
      <c r="B19" s="31"/>
      <c r="E19" s="24" t="str">
        <f>IF('Rekapitulace stavby'!E17="","",'Rekapitulace stavby'!E17)</f>
        <v xml:space="preserve"> </v>
      </c>
      <c r="I19" s="26" t="s">
        <v>28</v>
      </c>
      <c r="J19" s="24" t="str">
        <f>IF('Rekapitulace stavby'!AN17="","",'Rekapitulace stavby'!AN17)</f>
        <v/>
      </c>
      <c r="L19" s="31"/>
    </row>
    <row r="20" spans="2:12" s="1" customFormat="1" ht="6.95" customHeight="1">
      <c r="B20" s="31"/>
      <c r="L20" s="31"/>
    </row>
    <row r="21" spans="2:12" s="1" customFormat="1" ht="12" customHeight="1">
      <c r="B21" s="31"/>
      <c r="D21" s="26" t="s">
        <v>35</v>
      </c>
      <c r="I21" s="26" t="s">
        <v>25</v>
      </c>
      <c r="J21" s="24" t="str">
        <f>IF('Rekapitulace stavby'!AN19="","",'Rekapitulace stavby'!AN19)</f>
        <v/>
      </c>
      <c r="L21" s="31"/>
    </row>
    <row r="22" spans="2:12" s="1" customFormat="1" ht="18" customHeight="1">
      <c r="B22" s="31"/>
      <c r="E22" s="24" t="str">
        <f>IF('Rekapitulace stavby'!E20="","",'Rekapitulace stavby'!E20)</f>
        <v xml:space="preserve"> </v>
      </c>
      <c r="I22" s="26" t="s">
        <v>28</v>
      </c>
      <c r="J22" s="24" t="str">
        <f>IF('Rekapitulace stavby'!AN20="","",'Rekapitulace stavby'!AN20)</f>
        <v/>
      </c>
      <c r="L22" s="31"/>
    </row>
    <row r="23" spans="2:12" s="1" customFormat="1" ht="6.95" customHeight="1">
      <c r="B23" s="31"/>
      <c r="L23" s="31"/>
    </row>
    <row r="24" spans="2:12" s="1" customFormat="1" ht="12" customHeight="1">
      <c r="B24" s="31"/>
      <c r="D24" s="26" t="s">
        <v>36</v>
      </c>
      <c r="L24" s="31"/>
    </row>
    <row r="25" spans="2:12" s="7" customFormat="1" ht="71.25" customHeight="1">
      <c r="B25" s="81"/>
      <c r="E25" s="209" t="s">
        <v>37</v>
      </c>
      <c r="F25" s="209"/>
      <c r="G25" s="209"/>
      <c r="H25" s="209"/>
      <c r="L25" s="81"/>
    </row>
    <row r="26" spans="2:12" s="1" customFormat="1" ht="6.95" customHeight="1">
      <c r="B26" s="31"/>
      <c r="L26" s="31"/>
    </row>
    <row r="27" spans="2:12" s="1" customFormat="1" ht="6.95" customHeight="1">
      <c r="B27" s="31"/>
      <c r="D27" s="49"/>
      <c r="E27" s="49"/>
      <c r="F27" s="49"/>
      <c r="G27" s="49"/>
      <c r="H27" s="49"/>
      <c r="I27" s="49"/>
      <c r="J27" s="49"/>
      <c r="K27" s="49"/>
      <c r="L27" s="31"/>
    </row>
    <row r="28" spans="2:12" s="1" customFormat="1" ht="25.35" customHeight="1">
      <c r="B28" s="31"/>
      <c r="D28" s="82" t="s">
        <v>38</v>
      </c>
      <c r="J28" s="62">
        <f>ROUND(J83, 0)</f>
        <v>0</v>
      </c>
      <c r="L28" s="31"/>
    </row>
    <row r="29" spans="2:12" s="1" customFormat="1" ht="6.95" customHeight="1">
      <c r="B29" s="31"/>
      <c r="D29" s="49"/>
      <c r="E29" s="49"/>
      <c r="F29" s="49"/>
      <c r="G29" s="49"/>
      <c r="H29" s="49"/>
      <c r="I29" s="49"/>
      <c r="J29" s="49"/>
      <c r="K29" s="49"/>
      <c r="L29" s="31"/>
    </row>
    <row r="30" spans="2:12" s="1" customFormat="1" ht="14.45" customHeight="1">
      <c r="B30" s="31"/>
      <c r="F30" s="34" t="s">
        <v>40</v>
      </c>
      <c r="I30" s="34" t="s">
        <v>39</v>
      </c>
      <c r="J30" s="34" t="s">
        <v>41</v>
      </c>
      <c r="L30" s="31"/>
    </row>
    <row r="31" spans="2:12" s="1" customFormat="1" ht="14.45" customHeight="1">
      <c r="B31" s="31"/>
      <c r="D31" s="51" t="s">
        <v>42</v>
      </c>
      <c r="E31" s="26" t="s">
        <v>43</v>
      </c>
      <c r="F31" s="83">
        <f>ROUND((SUM(BE83:BE170)),  0)</f>
        <v>0</v>
      </c>
      <c r="I31" s="84">
        <v>0.21</v>
      </c>
      <c r="J31" s="83">
        <f>ROUND(((SUM(BE83:BE170))*I31),  0)</f>
        <v>0</v>
      </c>
      <c r="L31" s="31"/>
    </row>
    <row r="32" spans="2:12" s="1" customFormat="1" ht="14.45" customHeight="1">
      <c r="B32" s="31"/>
      <c r="E32" s="26" t="s">
        <v>44</v>
      </c>
      <c r="F32" s="83">
        <f>ROUND((SUM(BF83:BF170)),  0)</f>
        <v>0</v>
      </c>
      <c r="I32" s="84">
        <v>0.12</v>
      </c>
      <c r="J32" s="83">
        <f>ROUND(((SUM(BF83:BF170))*I32),  0)</f>
        <v>0</v>
      </c>
      <c r="L32" s="31"/>
    </row>
    <row r="33" spans="2:12" s="1" customFormat="1" ht="14.45" hidden="1" customHeight="1">
      <c r="B33" s="31"/>
      <c r="E33" s="26" t="s">
        <v>45</v>
      </c>
      <c r="F33" s="83">
        <f>ROUND((SUM(BG83:BG170)),  0)</f>
        <v>0</v>
      </c>
      <c r="I33" s="84">
        <v>0.21</v>
      </c>
      <c r="J33" s="83">
        <f>0</f>
        <v>0</v>
      </c>
      <c r="L33" s="31"/>
    </row>
    <row r="34" spans="2:12" s="1" customFormat="1" ht="14.45" hidden="1" customHeight="1">
      <c r="B34" s="31"/>
      <c r="E34" s="26" t="s">
        <v>46</v>
      </c>
      <c r="F34" s="83">
        <f>ROUND((SUM(BH83:BH170)),  0)</f>
        <v>0</v>
      </c>
      <c r="I34" s="84">
        <v>0.12</v>
      </c>
      <c r="J34" s="83">
        <f>0</f>
        <v>0</v>
      </c>
      <c r="L34" s="31"/>
    </row>
    <row r="35" spans="2:12" s="1" customFormat="1" ht="14.45" hidden="1" customHeight="1">
      <c r="B35" s="31"/>
      <c r="E35" s="26" t="s">
        <v>47</v>
      </c>
      <c r="F35" s="83">
        <f>ROUND((SUM(BI83:BI170)),  0)</f>
        <v>0</v>
      </c>
      <c r="I35" s="84">
        <v>0</v>
      </c>
      <c r="J35" s="83">
        <f>0</f>
        <v>0</v>
      </c>
      <c r="L35" s="31"/>
    </row>
    <row r="36" spans="2:12" s="1" customFormat="1" ht="6.95" customHeight="1">
      <c r="B36" s="31"/>
      <c r="L36" s="31"/>
    </row>
    <row r="37" spans="2:12" s="1" customFormat="1" ht="25.35" customHeight="1">
      <c r="B37" s="31"/>
      <c r="C37" s="85"/>
      <c r="D37" s="86" t="s">
        <v>48</v>
      </c>
      <c r="E37" s="53"/>
      <c r="F37" s="53"/>
      <c r="G37" s="87" t="s">
        <v>49</v>
      </c>
      <c r="H37" s="88" t="s">
        <v>50</v>
      </c>
      <c r="I37" s="53"/>
      <c r="J37" s="89">
        <f>SUM(J28:J35)</f>
        <v>0</v>
      </c>
      <c r="K37" s="90"/>
      <c r="L37" s="31"/>
    </row>
    <row r="38" spans="2:12" s="1" customFormat="1" ht="14.45" customHeight="1"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31"/>
    </row>
    <row r="42" spans="2:12" s="1" customFormat="1" ht="6.95" hidden="1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1"/>
    </row>
    <row r="43" spans="2:12" s="1" customFormat="1" ht="24.95" hidden="1" customHeight="1">
      <c r="B43" s="31"/>
      <c r="C43" s="20" t="s">
        <v>82</v>
      </c>
      <c r="L43" s="31"/>
    </row>
    <row r="44" spans="2:12" s="1" customFormat="1" ht="6.95" hidden="1" customHeight="1">
      <c r="B44" s="31"/>
      <c r="L44" s="31"/>
    </row>
    <row r="45" spans="2:12" s="1" customFormat="1" ht="12" hidden="1" customHeight="1">
      <c r="B45" s="31"/>
      <c r="C45" s="26" t="s">
        <v>16</v>
      </c>
      <c r="L45" s="31"/>
    </row>
    <row r="46" spans="2:12" s="1" customFormat="1" ht="30" hidden="1" customHeight="1">
      <c r="B46" s="31"/>
      <c r="E46" s="186" t="str">
        <f>E7</f>
        <v>OPŠ 09/2024, VT Ostravice, Úprava Ostravice, km 33,700 - 34,000 - oprava LB opevnění, č. stavby 8846</v>
      </c>
      <c r="F46" s="213"/>
      <c r="G46" s="213"/>
      <c r="H46" s="213"/>
      <c r="L46" s="31"/>
    </row>
    <row r="47" spans="2:12" s="1" customFormat="1" ht="6.95" hidden="1" customHeight="1">
      <c r="B47" s="31"/>
      <c r="L47" s="31"/>
    </row>
    <row r="48" spans="2:12" s="1" customFormat="1" ht="12" hidden="1" customHeight="1">
      <c r="B48" s="31"/>
      <c r="C48" s="26" t="s">
        <v>20</v>
      </c>
      <c r="F48" s="24" t="str">
        <f>F10</f>
        <v xml:space="preserve"> </v>
      </c>
      <c r="I48" s="26" t="s">
        <v>22</v>
      </c>
      <c r="J48" s="48" t="str">
        <f>IF(J10="","",J10)</f>
        <v>13. 5. 2025</v>
      </c>
      <c r="L48" s="31"/>
    </row>
    <row r="49" spans="2:47" s="1" customFormat="1" ht="6.95" hidden="1" customHeight="1">
      <c r="B49" s="31"/>
      <c r="L49" s="31"/>
    </row>
    <row r="50" spans="2:47" s="1" customFormat="1" ht="15.2" hidden="1" customHeight="1">
      <c r="B50" s="31"/>
      <c r="C50" s="26" t="s">
        <v>24</v>
      </c>
      <c r="F50" s="24" t="str">
        <f>E13</f>
        <v>Povodí Odry, státní podnik</v>
      </c>
      <c r="I50" s="26" t="s">
        <v>32</v>
      </c>
      <c r="J50" s="29" t="str">
        <f>E19</f>
        <v xml:space="preserve"> </v>
      </c>
      <c r="L50" s="31"/>
    </row>
    <row r="51" spans="2:47" s="1" customFormat="1" ht="15.2" hidden="1" customHeight="1">
      <c r="B51" s="31"/>
      <c r="C51" s="26" t="s">
        <v>30</v>
      </c>
      <c r="F51" s="24" t="str">
        <f>IF(E16="","",E16)</f>
        <v>Vyplň údaj</v>
      </c>
      <c r="I51" s="26" t="s">
        <v>35</v>
      </c>
      <c r="J51" s="29" t="str">
        <f>E22</f>
        <v xml:space="preserve"> </v>
      </c>
      <c r="L51" s="31"/>
    </row>
    <row r="52" spans="2:47" s="1" customFormat="1" ht="10.35" hidden="1" customHeight="1">
      <c r="B52" s="31"/>
      <c r="L52" s="31"/>
    </row>
    <row r="53" spans="2:47" s="1" customFormat="1" ht="29.25" hidden="1" customHeight="1">
      <c r="B53" s="31"/>
      <c r="C53" s="91" t="s">
        <v>83</v>
      </c>
      <c r="D53" s="85"/>
      <c r="E53" s="85"/>
      <c r="F53" s="85"/>
      <c r="G53" s="85"/>
      <c r="H53" s="85"/>
      <c r="I53" s="85"/>
      <c r="J53" s="92" t="s">
        <v>84</v>
      </c>
      <c r="K53" s="85"/>
      <c r="L53" s="31"/>
    </row>
    <row r="54" spans="2:47" s="1" customFormat="1" ht="10.35" hidden="1" customHeight="1">
      <c r="B54" s="31"/>
      <c r="L54" s="31"/>
    </row>
    <row r="55" spans="2:47" s="1" customFormat="1" ht="22.9" hidden="1" customHeight="1">
      <c r="B55" s="31"/>
      <c r="C55" s="93" t="s">
        <v>70</v>
      </c>
      <c r="J55" s="62">
        <f>J83</f>
        <v>0</v>
      </c>
      <c r="L55" s="31"/>
      <c r="AU55" s="16" t="s">
        <v>85</v>
      </c>
    </row>
    <row r="56" spans="2:47" s="8" customFormat="1" ht="24.95" hidden="1" customHeight="1">
      <c r="B56" s="94"/>
      <c r="D56" s="95" t="s">
        <v>86</v>
      </c>
      <c r="E56" s="96"/>
      <c r="F56" s="96"/>
      <c r="G56" s="96"/>
      <c r="H56" s="96"/>
      <c r="I56" s="96"/>
      <c r="J56" s="97">
        <f>J84</f>
        <v>0</v>
      </c>
      <c r="L56" s="94"/>
    </row>
    <row r="57" spans="2:47" s="9" customFormat="1" ht="19.899999999999999" hidden="1" customHeight="1">
      <c r="B57" s="98"/>
      <c r="D57" s="99" t="s">
        <v>87</v>
      </c>
      <c r="E57" s="100"/>
      <c r="F57" s="100"/>
      <c r="G57" s="100"/>
      <c r="H57" s="100"/>
      <c r="I57" s="100"/>
      <c r="J57" s="101">
        <f>J85</f>
        <v>0</v>
      </c>
      <c r="L57" s="98"/>
    </row>
    <row r="58" spans="2:47" s="9" customFormat="1" ht="19.899999999999999" hidden="1" customHeight="1">
      <c r="B58" s="98"/>
      <c r="D58" s="99" t="s">
        <v>88</v>
      </c>
      <c r="E58" s="100"/>
      <c r="F58" s="100"/>
      <c r="G58" s="100"/>
      <c r="H58" s="100"/>
      <c r="I58" s="100"/>
      <c r="J58" s="101">
        <f>J131</f>
        <v>0</v>
      </c>
      <c r="L58" s="98"/>
    </row>
    <row r="59" spans="2:47" s="9" customFormat="1" ht="19.899999999999999" hidden="1" customHeight="1">
      <c r="B59" s="98"/>
      <c r="D59" s="99" t="s">
        <v>89</v>
      </c>
      <c r="E59" s="100"/>
      <c r="F59" s="100"/>
      <c r="G59" s="100"/>
      <c r="H59" s="100"/>
      <c r="I59" s="100"/>
      <c r="J59" s="101">
        <f>J140</f>
        <v>0</v>
      </c>
      <c r="L59" s="98"/>
    </row>
    <row r="60" spans="2:47" s="9" customFormat="1" ht="19.899999999999999" hidden="1" customHeight="1">
      <c r="B60" s="98"/>
      <c r="D60" s="99" t="s">
        <v>90</v>
      </c>
      <c r="E60" s="100"/>
      <c r="F60" s="100"/>
      <c r="G60" s="100"/>
      <c r="H60" s="100"/>
      <c r="I60" s="100"/>
      <c r="J60" s="101">
        <f>J144</f>
        <v>0</v>
      </c>
      <c r="L60" s="98"/>
    </row>
    <row r="61" spans="2:47" s="9" customFormat="1" ht="19.899999999999999" hidden="1" customHeight="1">
      <c r="B61" s="98"/>
      <c r="D61" s="99" t="s">
        <v>91</v>
      </c>
      <c r="E61" s="100"/>
      <c r="F61" s="100"/>
      <c r="G61" s="100"/>
      <c r="H61" s="100"/>
      <c r="I61" s="100"/>
      <c r="J61" s="101">
        <f>J155</f>
        <v>0</v>
      </c>
      <c r="L61" s="98"/>
    </row>
    <row r="62" spans="2:47" s="8" customFormat="1" ht="24.95" hidden="1" customHeight="1">
      <c r="B62" s="94"/>
      <c r="D62" s="95" t="s">
        <v>92</v>
      </c>
      <c r="E62" s="96"/>
      <c r="F62" s="96"/>
      <c r="G62" s="96"/>
      <c r="H62" s="96"/>
      <c r="I62" s="96"/>
      <c r="J62" s="97">
        <f>J158</f>
        <v>0</v>
      </c>
      <c r="L62" s="94"/>
    </row>
    <row r="63" spans="2:47" s="9" customFormat="1" ht="19.899999999999999" hidden="1" customHeight="1">
      <c r="B63" s="98"/>
      <c r="D63" s="99" t="s">
        <v>93</v>
      </c>
      <c r="E63" s="100"/>
      <c r="F63" s="100"/>
      <c r="G63" s="100"/>
      <c r="H63" s="100"/>
      <c r="I63" s="100"/>
      <c r="J63" s="101">
        <f>J159</f>
        <v>0</v>
      </c>
      <c r="L63" s="98"/>
    </row>
    <row r="64" spans="2:47" s="9" customFormat="1" ht="19.899999999999999" hidden="1" customHeight="1">
      <c r="B64" s="98"/>
      <c r="D64" s="99" t="s">
        <v>94</v>
      </c>
      <c r="E64" s="100"/>
      <c r="F64" s="100"/>
      <c r="G64" s="100"/>
      <c r="H64" s="100"/>
      <c r="I64" s="100"/>
      <c r="J64" s="101">
        <f>J162</f>
        <v>0</v>
      </c>
      <c r="L64" s="98"/>
    </row>
    <row r="65" spans="2:12" s="9" customFormat="1" ht="19.899999999999999" hidden="1" customHeight="1">
      <c r="B65" s="98"/>
      <c r="D65" s="99" t="s">
        <v>95</v>
      </c>
      <c r="E65" s="100"/>
      <c r="F65" s="100"/>
      <c r="G65" s="100"/>
      <c r="H65" s="100"/>
      <c r="I65" s="100"/>
      <c r="J65" s="101">
        <f>J168</f>
        <v>0</v>
      </c>
      <c r="L65" s="98"/>
    </row>
    <row r="66" spans="2:12" s="1" customFormat="1" ht="21.75" hidden="1" customHeight="1">
      <c r="B66" s="31"/>
      <c r="L66" s="31"/>
    </row>
    <row r="67" spans="2:12" s="1" customFormat="1" ht="6.95" hidden="1" customHeight="1"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31"/>
    </row>
    <row r="68" spans="2:12" hidden="1"/>
    <row r="69" spans="2:12" hidden="1"/>
    <row r="70" spans="2:12" hidden="1"/>
    <row r="71" spans="2:12" s="1" customFormat="1" ht="6.95" customHeight="1"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31"/>
    </row>
    <row r="72" spans="2:12" s="1" customFormat="1" ht="24.95" customHeight="1">
      <c r="B72" s="31"/>
      <c r="C72" s="20" t="s">
        <v>96</v>
      </c>
      <c r="L72" s="31"/>
    </row>
    <row r="73" spans="2:12" s="1" customFormat="1" ht="6.95" customHeight="1">
      <c r="B73" s="31"/>
      <c r="L73" s="31"/>
    </row>
    <row r="74" spans="2:12" s="1" customFormat="1" ht="12" customHeight="1">
      <c r="B74" s="31"/>
      <c r="C74" s="26" t="s">
        <v>16</v>
      </c>
      <c r="L74" s="31"/>
    </row>
    <row r="75" spans="2:12" s="1" customFormat="1" ht="30" customHeight="1">
      <c r="B75" s="31"/>
      <c r="E75" s="186" t="str">
        <f>E7</f>
        <v>OPŠ 09/2024, VT Ostravice, Úprava Ostravice, km 33,700 - 34,000 - oprava LB opevnění, č. stavby 8846</v>
      </c>
      <c r="F75" s="213"/>
      <c r="G75" s="213"/>
      <c r="H75" s="213"/>
      <c r="L75" s="31"/>
    </row>
    <row r="76" spans="2:12" s="1" customFormat="1" ht="6.95" customHeight="1">
      <c r="B76" s="31"/>
      <c r="L76" s="31"/>
    </row>
    <row r="77" spans="2:12" s="1" customFormat="1" ht="12" customHeight="1">
      <c r="B77" s="31"/>
      <c r="C77" s="26" t="s">
        <v>20</v>
      </c>
      <c r="F77" s="24" t="str">
        <f>F10</f>
        <v xml:space="preserve"> </v>
      </c>
      <c r="I77" s="26" t="s">
        <v>22</v>
      </c>
      <c r="J77" s="48" t="str">
        <f>IF(J10="","",J10)</f>
        <v>13. 5. 2025</v>
      </c>
      <c r="L77" s="31"/>
    </row>
    <row r="78" spans="2:12" s="1" customFormat="1" ht="6.95" customHeight="1">
      <c r="B78" s="31"/>
      <c r="L78" s="31"/>
    </row>
    <row r="79" spans="2:12" s="1" customFormat="1" ht="15.2" customHeight="1">
      <c r="B79" s="31"/>
      <c r="C79" s="26" t="s">
        <v>24</v>
      </c>
      <c r="F79" s="24" t="str">
        <f>E13</f>
        <v>Povodí Odry, státní podnik</v>
      </c>
      <c r="I79" s="26" t="s">
        <v>32</v>
      </c>
      <c r="J79" s="29" t="str">
        <f>E19</f>
        <v xml:space="preserve"> </v>
      </c>
      <c r="L79" s="31"/>
    </row>
    <row r="80" spans="2:12" s="1" customFormat="1" ht="15.2" customHeight="1">
      <c r="B80" s="31"/>
      <c r="C80" s="26" t="s">
        <v>30</v>
      </c>
      <c r="F80" s="24" t="str">
        <f>IF(E16="","",E16)</f>
        <v>Vyplň údaj</v>
      </c>
      <c r="I80" s="26" t="s">
        <v>35</v>
      </c>
      <c r="J80" s="29" t="str">
        <f>E22</f>
        <v xml:space="preserve"> </v>
      </c>
      <c r="L80" s="31"/>
    </row>
    <row r="81" spans="2:65" s="1" customFormat="1" ht="10.35" customHeight="1">
      <c r="B81" s="31"/>
      <c r="L81" s="31"/>
    </row>
    <row r="82" spans="2:65" s="10" customFormat="1" ht="29.25" customHeight="1">
      <c r="B82" s="102"/>
      <c r="C82" s="103" t="s">
        <v>97</v>
      </c>
      <c r="D82" s="104" t="s">
        <v>57</v>
      </c>
      <c r="E82" s="104" t="s">
        <v>53</v>
      </c>
      <c r="F82" s="104" t="s">
        <v>54</v>
      </c>
      <c r="G82" s="104" t="s">
        <v>98</v>
      </c>
      <c r="H82" s="104" t="s">
        <v>99</v>
      </c>
      <c r="I82" s="104" t="s">
        <v>100</v>
      </c>
      <c r="J82" s="105" t="s">
        <v>84</v>
      </c>
      <c r="K82" s="106" t="s">
        <v>101</v>
      </c>
      <c r="L82" s="102"/>
      <c r="M82" s="55" t="s">
        <v>18</v>
      </c>
      <c r="N82" s="56" t="s">
        <v>42</v>
      </c>
      <c r="O82" s="56" t="s">
        <v>102</v>
      </c>
      <c r="P82" s="56" t="s">
        <v>103</v>
      </c>
      <c r="Q82" s="56" t="s">
        <v>104</v>
      </c>
      <c r="R82" s="56" t="s">
        <v>105</v>
      </c>
      <c r="S82" s="56" t="s">
        <v>106</v>
      </c>
      <c r="T82" s="57" t="s">
        <v>107</v>
      </c>
    </row>
    <row r="83" spans="2:65" s="1" customFormat="1" ht="22.9" customHeight="1">
      <c r="B83" s="31"/>
      <c r="C83" s="60" t="s">
        <v>108</v>
      </c>
      <c r="J83" s="107">
        <f>BK83</f>
        <v>0</v>
      </c>
      <c r="L83" s="31"/>
      <c r="M83" s="58"/>
      <c r="N83" s="49"/>
      <c r="O83" s="49"/>
      <c r="P83" s="108">
        <f>P84+P158</f>
        <v>0</v>
      </c>
      <c r="Q83" s="49"/>
      <c r="R83" s="108">
        <f>R84+R158</f>
        <v>815.38349999999991</v>
      </c>
      <c r="S83" s="49"/>
      <c r="T83" s="109">
        <f>T84+T158</f>
        <v>673.58500000000004</v>
      </c>
      <c r="AT83" s="16" t="s">
        <v>71</v>
      </c>
      <c r="AU83" s="16" t="s">
        <v>85</v>
      </c>
      <c r="BK83" s="110">
        <f>BK84+BK158</f>
        <v>0</v>
      </c>
    </row>
    <row r="84" spans="2:65" s="11" customFormat="1" ht="25.9" customHeight="1">
      <c r="B84" s="111"/>
      <c r="D84" s="112" t="s">
        <v>71</v>
      </c>
      <c r="E84" s="113" t="s">
        <v>109</v>
      </c>
      <c r="F84" s="113" t="s">
        <v>110</v>
      </c>
      <c r="I84" s="114"/>
      <c r="J84" s="115">
        <f>BK84</f>
        <v>0</v>
      </c>
      <c r="L84" s="111"/>
      <c r="M84" s="116"/>
      <c r="P84" s="117">
        <f>P85+P131+P140+P144+P155</f>
        <v>0</v>
      </c>
      <c r="R84" s="117">
        <f>R85+R131+R140+R144+R155</f>
        <v>815.38349999999991</v>
      </c>
      <c r="T84" s="118">
        <f>T85+T131+T140+T144+T155</f>
        <v>673.58500000000004</v>
      </c>
      <c r="AR84" s="112" t="s">
        <v>34</v>
      </c>
      <c r="AT84" s="119" t="s">
        <v>71</v>
      </c>
      <c r="AU84" s="119" t="s">
        <v>72</v>
      </c>
      <c r="AY84" s="112" t="s">
        <v>111</v>
      </c>
      <c r="BK84" s="120">
        <f>BK85+BK131+BK140+BK144+BK155</f>
        <v>0</v>
      </c>
    </row>
    <row r="85" spans="2:65" s="11" customFormat="1" ht="22.9" customHeight="1">
      <c r="B85" s="111"/>
      <c r="D85" s="112" t="s">
        <v>71</v>
      </c>
      <c r="E85" s="121" t="s">
        <v>34</v>
      </c>
      <c r="F85" s="121" t="s">
        <v>112</v>
      </c>
      <c r="I85" s="114"/>
      <c r="J85" s="122">
        <f>BK85</f>
        <v>0</v>
      </c>
      <c r="L85" s="111"/>
      <c r="M85" s="116"/>
      <c r="P85" s="117">
        <f>SUM(P86:P130)</f>
        <v>0</v>
      </c>
      <c r="R85" s="117">
        <f>SUM(R86:R130)</f>
        <v>128.74326000000002</v>
      </c>
      <c r="T85" s="118">
        <f>SUM(T86:T130)</f>
        <v>673.58500000000004</v>
      </c>
      <c r="AR85" s="112" t="s">
        <v>34</v>
      </c>
      <c r="AT85" s="119" t="s">
        <v>71</v>
      </c>
      <c r="AU85" s="119" t="s">
        <v>34</v>
      </c>
      <c r="AY85" s="112" t="s">
        <v>111</v>
      </c>
      <c r="BK85" s="120">
        <f>SUM(BK86:BK130)</f>
        <v>0</v>
      </c>
    </row>
    <row r="86" spans="2:65" s="1" customFormat="1" ht="66.75" customHeight="1">
      <c r="B86" s="31"/>
      <c r="C86" s="123" t="s">
        <v>34</v>
      </c>
      <c r="D86" s="123" t="s">
        <v>113</v>
      </c>
      <c r="E86" s="124" t="s">
        <v>114</v>
      </c>
      <c r="F86" s="125" t="s">
        <v>115</v>
      </c>
      <c r="G86" s="126" t="s">
        <v>116</v>
      </c>
      <c r="H86" s="127">
        <v>200</v>
      </c>
      <c r="I86" s="128"/>
      <c r="J86" s="129">
        <f>ROUND(I86*H86,2)</f>
        <v>0</v>
      </c>
      <c r="K86" s="130"/>
      <c r="L86" s="31"/>
      <c r="M86" s="131" t="s">
        <v>18</v>
      </c>
      <c r="N86" s="132" t="s">
        <v>43</v>
      </c>
      <c r="P86" s="133">
        <f>O86*H86</f>
        <v>0</v>
      </c>
      <c r="Q86" s="133">
        <v>0</v>
      </c>
      <c r="R86" s="133">
        <f>Q86*H86</f>
        <v>0</v>
      </c>
      <c r="S86" s="133">
        <v>0.44</v>
      </c>
      <c r="T86" s="134">
        <f>S86*H86</f>
        <v>88</v>
      </c>
      <c r="AR86" s="135" t="s">
        <v>117</v>
      </c>
      <c r="AT86" s="135" t="s">
        <v>113</v>
      </c>
      <c r="AU86" s="135" t="s">
        <v>80</v>
      </c>
      <c r="AY86" s="16" t="s">
        <v>111</v>
      </c>
      <c r="BE86" s="136">
        <f>IF(N86="základní",J86,0)</f>
        <v>0</v>
      </c>
      <c r="BF86" s="136">
        <f>IF(N86="snížená",J86,0)</f>
        <v>0</v>
      </c>
      <c r="BG86" s="136">
        <f>IF(N86="zákl. přenesená",J86,0)</f>
        <v>0</v>
      </c>
      <c r="BH86" s="136">
        <f>IF(N86="sníž. přenesená",J86,0)</f>
        <v>0</v>
      </c>
      <c r="BI86" s="136">
        <f>IF(N86="nulová",J86,0)</f>
        <v>0</v>
      </c>
      <c r="BJ86" s="16" t="s">
        <v>34</v>
      </c>
      <c r="BK86" s="136">
        <f>ROUND(I86*H86,2)</f>
        <v>0</v>
      </c>
      <c r="BL86" s="16" t="s">
        <v>117</v>
      </c>
      <c r="BM86" s="135" t="s">
        <v>118</v>
      </c>
    </row>
    <row r="87" spans="2:65" s="1" customFormat="1">
      <c r="B87" s="31"/>
      <c r="D87" s="137" t="s">
        <v>119</v>
      </c>
      <c r="F87" s="138" t="s">
        <v>120</v>
      </c>
      <c r="I87" s="139"/>
      <c r="L87" s="31"/>
      <c r="M87" s="140"/>
      <c r="T87" s="52"/>
      <c r="AT87" s="16" t="s">
        <v>119</v>
      </c>
      <c r="AU87" s="16" t="s">
        <v>80</v>
      </c>
    </row>
    <row r="88" spans="2:65" s="12" customFormat="1">
      <c r="B88" s="141"/>
      <c r="D88" s="142" t="s">
        <v>121</v>
      </c>
      <c r="E88" s="143" t="s">
        <v>18</v>
      </c>
      <c r="F88" s="144" t="s">
        <v>122</v>
      </c>
      <c r="H88" s="145">
        <v>200</v>
      </c>
      <c r="I88" s="146"/>
      <c r="L88" s="141"/>
      <c r="M88" s="147"/>
      <c r="T88" s="148"/>
      <c r="AT88" s="143" t="s">
        <v>121</v>
      </c>
      <c r="AU88" s="143" t="s">
        <v>80</v>
      </c>
      <c r="AV88" s="12" t="s">
        <v>80</v>
      </c>
      <c r="AW88" s="12" t="s">
        <v>33</v>
      </c>
      <c r="AX88" s="12" t="s">
        <v>34</v>
      </c>
      <c r="AY88" s="143" t="s">
        <v>111</v>
      </c>
    </row>
    <row r="89" spans="2:65" s="1" customFormat="1" ht="37.9" customHeight="1">
      <c r="B89" s="31"/>
      <c r="C89" s="123" t="s">
        <v>80</v>
      </c>
      <c r="D89" s="123" t="s">
        <v>113</v>
      </c>
      <c r="E89" s="124" t="s">
        <v>123</v>
      </c>
      <c r="F89" s="125" t="s">
        <v>124</v>
      </c>
      <c r="G89" s="126" t="s">
        <v>125</v>
      </c>
      <c r="H89" s="127">
        <v>321.75</v>
      </c>
      <c r="I89" s="128"/>
      <c r="J89" s="129">
        <f>ROUND(I89*H89,2)</f>
        <v>0</v>
      </c>
      <c r="K89" s="130"/>
      <c r="L89" s="31"/>
      <c r="M89" s="131" t="s">
        <v>18</v>
      </c>
      <c r="N89" s="132" t="s">
        <v>43</v>
      </c>
      <c r="P89" s="133">
        <f>O89*H89</f>
        <v>0</v>
      </c>
      <c r="Q89" s="133">
        <v>0</v>
      </c>
      <c r="R89" s="133">
        <f>Q89*H89</f>
        <v>0</v>
      </c>
      <c r="S89" s="133">
        <v>1.82</v>
      </c>
      <c r="T89" s="134">
        <f>S89*H89</f>
        <v>585.58500000000004</v>
      </c>
      <c r="AR89" s="135" t="s">
        <v>117</v>
      </c>
      <c r="AT89" s="135" t="s">
        <v>113</v>
      </c>
      <c r="AU89" s="135" t="s">
        <v>80</v>
      </c>
      <c r="AY89" s="16" t="s">
        <v>111</v>
      </c>
      <c r="BE89" s="136">
        <f>IF(N89="základní",J89,0)</f>
        <v>0</v>
      </c>
      <c r="BF89" s="136">
        <f>IF(N89="snížená",J89,0)</f>
        <v>0</v>
      </c>
      <c r="BG89" s="136">
        <f>IF(N89="zákl. přenesená",J89,0)</f>
        <v>0</v>
      </c>
      <c r="BH89" s="136">
        <f>IF(N89="sníž. přenesená",J89,0)</f>
        <v>0</v>
      </c>
      <c r="BI89" s="136">
        <f>IF(N89="nulová",J89,0)</f>
        <v>0</v>
      </c>
      <c r="BJ89" s="16" t="s">
        <v>34</v>
      </c>
      <c r="BK89" s="136">
        <f>ROUND(I89*H89,2)</f>
        <v>0</v>
      </c>
      <c r="BL89" s="16" t="s">
        <v>117</v>
      </c>
      <c r="BM89" s="135" t="s">
        <v>126</v>
      </c>
    </row>
    <row r="90" spans="2:65" s="1" customFormat="1">
      <c r="B90" s="31"/>
      <c r="D90" s="137" t="s">
        <v>119</v>
      </c>
      <c r="F90" s="138" t="s">
        <v>127</v>
      </c>
      <c r="I90" s="139"/>
      <c r="L90" s="31"/>
      <c r="M90" s="140"/>
      <c r="T90" s="52"/>
      <c r="AT90" s="16" t="s">
        <v>119</v>
      </c>
      <c r="AU90" s="16" t="s">
        <v>80</v>
      </c>
    </row>
    <row r="91" spans="2:65" s="12" customFormat="1">
      <c r="B91" s="141"/>
      <c r="D91" s="142" t="s">
        <v>121</v>
      </c>
      <c r="E91" s="143" t="s">
        <v>18</v>
      </c>
      <c r="F91" s="144" t="s">
        <v>128</v>
      </c>
      <c r="H91" s="145">
        <v>321.75</v>
      </c>
      <c r="I91" s="146"/>
      <c r="L91" s="141"/>
      <c r="M91" s="147"/>
      <c r="T91" s="148"/>
      <c r="AT91" s="143" t="s">
        <v>121</v>
      </c>
      <c r="AU91" s="143" t="s">
        <v>80</v>
      </c>
      <c r="AV91" s="12" t="s">
        <v>80</v>
      </c>
      <c r="AW91" s="12" t="s">
        <v>33</v>
      </c>
      <c r="AX91" s="12" t="s">
        <v>34</v>
      </c>
      <c r="AY91" s="143" t="s">
        <v>111</v>
      </c>
    </row>
    <row r="92" spans="2:65" s="1" customFormat="1" ht="44.25" customHeight="1">
      <c r="B92" s="31"/>
      <c r="C92" s="123" t="s">
        <v>129</v>
      </c>
      <c r="D92" s="123" t="s">
        <v>113</v>
      </c>
      <c r="E92" s="124" t="s">
        <v>130</v>
      </c>
      <c r="F92" s="125" t="s">
        <v>131</v>
      </c>
      <c r="G92" s="126" t="s">
        <v>125</v>
      </c>
      <c r="H92" s="127">
        <v>321.75</v>
      </c>
      <c r="I92" s="128"/>
      <c r="J92" s="129">
        <f>ROUND(I92*H92,2)</f>
        <v>0</v>
      </c>
      <c r="K92" s="130"/>
      <c r="L92" s="31"/>
      <c r="M92" s="131" t="s">
        <v>18</v>
      </c>
      <c r="N92" s="132" t="s">
        <v>43</v>
      </c>
      <c r="P92" s="133">
        <f>O92*H92</f>
        <v>0</v>
      </c>
      <c r="Q92" s="133">
        <v>0.4</v>
      </c>
      <c r="R92" s="133">
        <f>Q92*H92</f>
        <v>128.70000000000002</v>
      </c>
      <c r="S92" s="133">
        <v>0</v>
      </c>
      <c r="T92" s="134">
        <f>S92*H92</f>
        <v>0</v>
      </c>
      <c r="AR92" s="135" t="s">
        <v>117</v>
      </c>
      <c r="AT92" s="135" t="s">
        <v>113</v>
      </c>
      <c r="AU92" s="135" t="s">
        <v>80</v>
      </c>
      <c r="AY92" s="16" t="s">
        <v>111</v>
      </c>
      <c r="BE92" s="136">
        <f>IF(N92="základní",J92,0)</f>
        <v>0</v>
      </c>
      <c r="BF92" s="136">
        <f>IF(N92="snížená",J92,0)</f>
        <v>0</v>
      </c>
      <c r="BG92" s="136">
        <f>IF(N92="zákl. přenesená",J92,0)</f>
        <v>0</v>
      </c>
      <c r="BH92" s="136">
        <f>IF(N92="sníž. přenesená",J92,0)</f>
        <v>0</v>
      </c>
      <c r="BI92" s="136">
        <f>IF(N92="nulová",J92,0)</f>
        <v>0</v>
      </c>
      <c r="BJ92" s="16" t="s">
        <v>34</v>
      </c>
      <c r="BK92" s="136">
        <f>ROUND(I92*H92,2)</f>
        <v>0</v>
      </c>
      <c r="BL92" s="16" t="s">
        <v>117</v>
      </c>
      <c r="BM92" s="135" t="s">
        <v>132</v>
      </c>
    </row>
    <row r="93" spans="2:65" s="1" customFormat="1">
      <c r="B93" s="31"/>
      <c r="D93" s="137" t="s">
        <v>119</v>
      </c>
      <c r="F93" s="138" t="s">
        <v>133</v>
      </c>
      <c r="I93" s="139"/>
      <c r="L93" s="31"/>
      <c r="M93" s="140"/>
      <c r="T93" s="52"/>
      <c r="AT93" s="16" t="s">
        <v>119</v>
      </c>
      <c r="AU93" s="16" t="s">
        <v>80</v>
      </c>
    </row>
    <row r="94" spans="2:65" s="1" customFormat="1" ht="49.15" customHeight="1">
      <c r="B94" s="31"/>
      <c r="C94" s="123" t="s">
        <v>117</v>
      </c>
      <c r="D94" s="123" t="s">
        <v>113</v>
      </c>
      <c r="E94" s="124" t="s">
        <v>134</v>
      </c>
      <c r="F94" s="125" t="s">
        <v>135</v>
      </c>
      <c r="G94" s="126" t="s">
        <v>125</v>
      </c>
      <c r="H94" s="127">
        <v>321.75</v>
      </c>
      <c r="I94" s="128"/>
      <c r="J94" s="129">
        <f>ROUND(I94*H94,2)</f>
        <v>0</v>
      </c>
      <c r="K94" s="130"/>
      <c r="L94" s="31"/>
      <c r="M94" s="131" t="s">
        <v>18</v>
      </c>
      <c r="N94" s="132" t="s">
        <v>43</v>
      </c>
      <c r="P94" s="133">
        <f>O94*H94</f>
        <v>0</v>
      </c>
      <c r="Q94" s="133">
        <v>0</v>
      </c>
      <c r="R94" s="133">
        <f>Q94*H94</f>
        <v>0</v>
      </c>
      <c r="S94" s="133">
        <v>0</v>
      </c>
      <c r="T94" s="134">
        <f>S94*H94</f>
        <v>0</v>
      </c>
      <c r="AR94" s="135" t="s">
        <v>117</v>
      </c>
      <c r="AT94" s="135" t="s">
        <v>113</v>
      </c>
      <c r="AU94" s="135" t="s">
        <v>80</v>
      </c>
      <c r="AY94" s="16" t="s">
        <v>111</v>
      </c>
      <c r="BE94" s="136">
        <f>IF(N94="základní",J94,0)</f>
        <v>0</v>
      </c>
      <c r="BF94" s="136">
        <f>IF(N94="snížená",J94,0)</f>
        <v>0</v>
      </c>
      <c r="BG94" s="136">
        <f>IF(N94="zákl. přenesená",J94,0)</f>
        <v>0</v>
      </c>
      <c r="BH94" s="136">
        <f>IF(N94="sníž. přenesená",J94,0)</f>
        <v>0</v>
      </c>
      <c r="BI94" s="136">
        <f>IF(N94="nulová",J94,0)</f>
        <v>0</v>
      </c>
      <c r="BJ94" s="16" t="s">
        <v>34</v>
      </c>
      <c r="BK94" s="136">
        <f>ROUND(I94*H94,2)</f>
        <v>0</v>
      </c>
      <c r="BL94" s="16" t="s">
        <v>117</v>
      </c>
      <c r="BM94" s="135" t="s">
        <v>136</v>
      </c>
    </row>
    <row r="95" spans="2:65" s="1" customFormat="1">
      <c r="B95" s="31"/>
      <c r="D95" s="137" t="s">
        <v>119</v>
      </c>
      <c r="F95" s="138" t="s">
        <v>137</v>
      </c>
      <c r="I95" s="139"/>
      <c r="L95" s="31"/>
      <c r="M95" s="140"/>
      <c r="T95" s="52"/>
      <c r="AT95" s="16" t="s">
        <v>119</v>
      </c>
      <c r="AU95" s="16" t="s">
        <v>80</v>
      </c>
    </row>
    <row r="96" spans="2:65" s="1" customFormat="1" ht="24.2" customHeight="1">
      <c r="B96" s="31"/>
      <c r="C96" s="123" t="s">
        <v>138</v>
      </c>
      <c r="D96" s="123" t="s">
        <v>113</v>
      </c>
      <c r="E96" s="124" t="s">
        <v>139</v>
      </c>
      <c r="F96" s="125" t="s">
        <v>140</v>
      </c>
      <c r="G96" s="126" t="s">
        <v>116</v>
      </c>
      <c r="H96" s="127">
        <v>1400</v>
      </c>
      <c r="I96" s="128"/>
      <c r="J96" s="129">
        <f>ROUND(I96*H96,2)</f>
        <v>0</v>
      </c>
      <c r="K96" s="130"/>
      <c r="L96" s="31"/>
      <c r="M96" s="131" t="s">
        <v>18</v>
      </c>
      <c r="N96" s="132" t="s">
        <v>43</v>
      </c>
      <c r="P96" s="133">
        <f>O96*H96</f>
        <v>0</v>
      </c>
      <c r="Q96" s="133">
        <v>0</v>
      </c>
      <c r="R96" s="133">
        <f>Q96*H96</f>
        <v>0</v>
      </c>
      <c r="S96" s="133">
        <v>0</v>
      </c>
      <c r="T96" s="134">
        <f>S96*H96</f>
        <v>0</v>
      </c>
      <c r="AR96" s="135" t="s">
        <v>117</v>
      </c>
      <c r="AT96" s="135" t="s">
        <v>113</v>
      </c>
      <c r="AU96" s="135" t="s">
        <v>80</v>
      </c>
      <c r="AY96" s="16" t="s">
        <v>111</v>
      </c>
      <c r="BE96" s="136">
        <f>IF(N96="základní",J96,0)</f>
        <v>0</v>
      </c>
      <c r="BF96" s="136">
        <f>IF(N96="snížená",J96,0)</f>
        <v>0</v>
      </c>
      <c r="BG96" s="136">
        <f>IF(N96="zákl. přenesená",J96,0)</f>
        <v>0</v>
      </c>
      <c r="BH96" s="136">
        <f>IF(N96="sníž. přenesená",J96,0)</f>
        <v>0</v>
      </c>
      <c r="BI96" s="136">
        <f>IF(N96="nulová",J96,0)</f>
        <v>0</v>
      </c>
      <c r="BJ96" s="16" t="s">
        <v>34</v>
      </c>
      <c r="BK96" s="136">
        <f>ROUND(I96*H96,2)</f>
        <v>0</v>
      </c>
      <c r="BL96" s="16" t="s">
        <v>117</v>
      </c>
      <c r="BM96" s="135" t="s">
        <v>141</v>
      </c>
    </row>
    <row r="97" spans="2:65" s="1" customFormat="1">
      <c r="B97" s="31"/>
      <c r="D97" s="137" t="s">
        <v>119</v>
      </c>
      <c r="F97" s="138" t="s">
        <v>142</v>
      </c>
      <c r="I97" s="139"/>
      <c r="L97" s="31"/>
      <c r="M97" s="140"/>
      <c r="T97" s="52"/>
      <c r="AT97" s="16" t="s">
        <v>119</v>
      </c>
      <c r="AU97" s="16" t="s">
        <v>80</v>
      </c>
    </row>
    <row r="98" spans="2:65" s="12" customFormat="1">
      <c r="B98" s="141"/>
      <c r="D98" s="142" t="s">
        <v>121</v>
      </c>
      <c r="E98" s="143" t="s">
        <v>18</v>
      </c>
      <c r="F98" s="144" t="s">
        <v>143</v>
      </c>
      <c r="H98" s="145">
        <v>1400</v>
      </c>
      <c r="I98" s="146"/>
      <c r="L98" s="141"/>
      <c r="M98" s="147"/>
      <c r="T98" s="148"/>
      <c r="AT98" s="143" t="s">
        <v>121</v>
      </c>
      <c r="AU98" s="143" t="s">
        <v>80</v>
      </c>
      <c r="AV98" s="12" t="s">
        <v>80</v>
      </c>
      <c r="AW98" s="12" t="s">
        <v>33</v>
      </c>
      <c r="AX98" s="12" t="s">
        <v>34</v>
      </c>
      <c r="AY98" s="143" t="s">
        <v>111</v>
      </c>
    </row>
    <row r="99" spans="2:65" s="1" customFormat="1" ht="37.9" customHeight="1">
      <c r="B99" s="31"/>
      <c r="C99" s="123" t="s">
        <v>144</v>
      </c>
      <c r="D99" s="123" t="s">
        <v>113</v>
      </c>
      <c r="E99" s="124" t="s">
        <v>145</v>
      </c>
      <c r="F99" s="125" t="s">
        <v>146</v>
      </c>
      <c r="G99" s="126" t="s">
        <v>125</v>
      </c>
      <c r="H99" s="127">
        <v>130</v>
      </c>
      <c r="I99" s="128"/>
      <c r="J99" s="129">
        <f>ROUND(I99*H99,2)</f>
        <v>0</v>
      </c>
      <c r="K99" s="130"/>
      <c r="L99" s="31"/>
      <c r="M99" s="131" t="s">
        <v>18</v>
      </c>
      <c r="N99" s="132" t="s">
        <v>43</v>
      </c>
      <c r="P99" s="133">
        <f>O99*H99</f>
        <v>0</v>
      </c>
      <c r="Q99" s="133">
        <v>0</v>
      </c>
      <c r="R99" s="133">
        <f>Q99*H99</f>
        <v>0</v>
      </c>
      <c r="S99" s="133">
        <v>0</v>
      </c>
      <c r="T99" s="134">
        <f>S99*H99</f>
        <v>0</v>
      </c>
      <c r="AR99" s="135" t="s">
        <v>117</v>
      </c>
      <c r="AT99" s="135" t="s">
        <v>113</v>
      </c>
      <c r="AU99" s="135" t="s">
        <v>80</v>
      </c>
      <c r="AY99" s="16" t="s">
        <v>111</v>
      </c>
      <c r="BE99" s="136">
        <f>IF(N99="základní",J99,0)</f>
        <v>0</v>
      </c>
      <c r="BF99" s="136">
        <f>IF(N99="snížená",J99,0)</f>
        <v>0</v>
      </c>
      <c r="BG99" s="136">
        <f>IF(N99="zákl. přenesená",J99,0)</f>
        <v>0</v>
      </c>
      <c r="BH99" s="136">
        <f>IF(N99="sníž. přenesená",J99,0)</f>
        <v>0</v>
      </c>
      <c r="BI99" s="136">
        <f>IF(N99="nulová",J99,0)</f>
        <v>0</v>
      </c>
      <c r="BJ99" s="16" t="s">
        <v>34</v>
      </c>
      <c r="BK99" s="136">
        <f>ROUND(I99*H99,2)</f>
        <v>0</v>
      </c>
      <c r="BL99" s="16" t="s">
        <v>117</v>
      </c>
      <c r="BM99" s="135" t="s">
        <v>147</v>
      </c>
    </row>
    <row r="100" spans="2:65" s="1" customFormat="1">
      <c r="B100" s="31"/>
      <c r="D100" s="137" t="s">
        <v>119</v>
      </c>
      <c r="F100" s="138" t="s">
        <v>148</v>
      </c>
      <c r="I100" s="139"/>
      <c r="L100" s="31"/>
      <c r="M100" s="140"/>
      <c r="T100" s="52"/>
      <c r="AT100" s="16" t="s">
        <v>119</v>
      </c>
      <c r="AU100" s="16" t="s">
        <v>80</v>
      </c>
    </row>
    <row r="101" spans="2:65" s="12" customFormat="1">
      <c r="B101" s="141"/>
      <c r="D101" s="142" t="s">
        <v>121</v>
      </c>
      <c r="E101" s="143" t="s">
        <v>78</v>
      </c>
      <c r="F101" s="144" t="s">
        <v>149</v>
      </c>
      <c r="H101" s="145">
        <v>130</v>
      </c>
      <c r="I101" s="146"/>
      <c r="L101" s="141"/>
      <c r="M101" s="147"/>
      <c r="T101" s="148"/>
      <c r="AT101" s="143" t="s">
        <v>121</v>
      </c>
      <c r="AU101" s="143" t="s">
        <v>80</v>
      </c>
      <c r="AV101" s="12" t="s">
        <v>80</v>
      </c>
      <c r="AW101" s="12" t="s">
        <v>33</v>
      </c>
      <c r="AX101" s="12" t="s">
        <v>34</v>
      </c>
      <c r="AY101" s="143" t="s">
        <v>111</v>
      </c>
    </row>
    <row r="102" spans="2:65" s="1" customFormat="1" ht="55.5" customHeight="1">
      <c r="B102" s="31"/>
      <c r="C102" s="123" t="s">
        <v>150</v>
      </c>
      <c r="D102" s="123" t="s">
        <v>113</v>
      </c>
      <c r="E102" s="124" t="s">
        <v>151</v>
      </c>
      <c r="F102" s="125" t="s">
        <v>152</v>
      </c>
      <c r="G102" s="126" t="s">
        <v>125</v>
      </c>
      <c r="H102" s="127">
        <v>71.5</v>
      </c>
      <c r="I102" s="128"/>
      <c r="J102" s="129">
        <f>ROUND(I102*H102,2)</f>
        <v>0</v>
      </c>
      <c r="K102" s="130"/>
      <c r="L102" s="31"/>
      <c r="M102" s="131" t="s">
        <v>18</v>
      </c>
      <c r="N102" s="132" t="s">
        <v>43</v>
      </c>
      <c r="P102" s="133">
        <f>O102*H102</f>
        <v>0</v>
      </c>
      <c r="Q102" s="133">
        <v>0</v>
      </c>
      <c r="R102" s="133">
        <f>Q102*H102</f>
        <v>0</v>
      </c>
      <c r="S102" s="133">
        <v>0</v>
      </c>
      <c r="T102" s="134">
        <f>S102*H102</f>
        <v>0</v>
      </c>
      <c r="AR102" s="135" t="s">
        <v>117</v>
      </c>
      <c r="AT102" s="135" t="s">
        <v>113</v>
      </c>
      <c r="AU102" s="135" t="s">
        <v>80</v>
      </c>
      <c r="AY102" s="16" t="s">
        <v>111</v>
      </c>
      <c r="BE102" s="136">
        <f>IF(N102="základní",J102,0)</f>
        <v>0</v>
      </c>
      <c r="BF102" s="136">
        <f>IF(N102="snížená",J102,0)</f>
        <v>0</v>
      </c>
      <c r="BG102" s="136">
        <f>IF(N102="zákl. přenesená",J102,0)</f>
        <v>0</v>
      </c>
      <c r="BH102" s="136">
        <f>IF(N102="sníž. přenesená",J102,0)</f>
        <v>0</v>
      </c>
      <c r="BI102" s="136">
        <f>IF(N102="nulová",J102,0)</f>
        <v>0</v>
      </c>
      <c r="BJ102" s="16" t="s">
        <v>34</v>
      </c>
      <c r="BK102" s="136">
        <f>ROUND(I102*H102,2)</f>
        <v>0</v>
      </c>
      <c r="BL102" s="16" t="s">
        <v>117</v>
      </c>
      <c r="BM102" s="135" t="s">
        <v>153</v>
      </c>
    </row>
    <row r="103" spans="2:65" s="1" customFormat="1">
      <c r="B103" s="31"/>
      <c r="D103" s="137" t="s">
        <v>119</v>
      </c>
      <c r="F103" s="138" t="s">
        <v>154</v>
      </c>
      <c r="I103" s="139"/>
      <c r="L103" s="31"/>
      <c r="M103" s="140"/>
      <c r="T103" s="52"/>
      <c r="AT103" s="16" t="s">
        <v>119</v>
      </c>
      <c r="AU103" s="16" t="s">
        <v>80</v>
      </c>
    </row>
    <row r="104" spans="2:65" s="12" customFormat="1">
      <c r="B104" s="141"/>
      <c r="D104" s="142" t="s">
        <v>121</v>
      </c>
      <c r="E104" s="143" t="s">
        <v>18</v>
      </c>
      <c r="F104" s="144" t="s">
        <v>155</v>
      </c>
      <c r="H104" s="145">
        <v>71.5</v>
      </c>
      <c r="I104" s="146"/>
      <c r="L104" s="141"/>
      <c r="M104" s="147"/>
      <c r="T104" s="148"/>
      <c r="AT104" s="143" t="s">
        <v>121</v>
      </c>
      <c r="AU104" s="143" t="s">
        <v>80</v>
      </c>
      <c r="AV104" s="12" t="s">
        <v>80</v>
      </c>
      <c r="AW104" s="12" t="s">
        <v>33</v>
      </c>
      <c r="AX104" s="12" t="s">
        <v>34</v>
      </c>
      <c r="AY104" s="143" t="s">
        <v>111</v>
      </c>
    </row>
    <row r="105" spans="2:65" s="1" customFormat="1" ht="62.65" customHeight="1">
      <c r="B105" s="31"/>
      <c r="C105" s="123" t="s">
        <v>156</v>
      </c>
      <c r="D105" s="123" t="s">
        <v>113</v>
      </c>
      <c r="E105" s="124" t="s">
        <v>157</v>
      </c>
      <c r="F105" s="125" t="s">
        <v>158</v>
      </c>
      <c r="G105" s="126" t="s">
        <v>125</v>
      </c>
      <c r="H105" s="127">
        <v>130</v>
      </c>
      <c r="I105" s="128"/>
      <c r="J105" s="129">
        <f>ROUND(I105*H105,2)</f>
        <v>0</v>
      </c>
      <c r="K105" s="130"/>
      <c r="L105" s="31"/>
      <c r="M105" s="131" t="s">
        <v>18</v>
      </c>
      <c r="N105" s="132" t="s">
        <v>43</v>
      </c>
      <c r="P105" s="133">
        <f>O105*H105</f>
        <v>0</v>
      </c>
      <c r="Q105" s="133">
        <v>0</v>
      </c>
      <c r="R105" s="133">
        <f>Q105*H105</f>
        <v>0</v>
      </c>
      <c r="S105" s="133">
        <v>0</v>
      </c>
      <c r="T105" s="134">
        <f>S105*H105</f>
        <v>0</v>
      </c>
      <c r="AR105" s="135" t="s">
        <v>117</v>
      </c>
      <c r="AT105" s="135" t="s">
        <v>113</v>
      </c>
      <c r="AU105" s="135" t="s">
        <v>80</v>
      </c>
      <c r="AY105" s="16" t="s">
        <v>111</v>
      </c>
      <c r="BE105" s="136">
        <f>IF(N105="základní",J105,0)</f>
        <v>0</v>
      </c>
      <c r="BF105" s="136">
        <f>IF(N105="snížená",J105,0)</f>
        <v>0</v>
      </c>
      <c r="BG105" s="136">
        <f>IF(N105="zákl. přenesená",J105,0)</f>
        <v>0</v>
      </c>
      <c r="BH105" s="136">
        <f>IF(N105="sníž. přenesená",J105,0)</f>
        <v>0</v>
      </c>
      <c r="BI105" s="136">
        <f>IF(N105="nulová",J105,0)</f>
        <v>0</v>
      </c>
      <c r="BJ105" s="16" t="s">
        <v>34</v>
      </c>
      <c r="BK105" s="136">
        <f>ROUND(I105*H105,2)</f>
        <v>0</v>
      </c>
      <c r="BL105" s="16" t="s">
        <v>117</v>
      </c>
      <c r="BM105" s="135" t="s">
        <v>159</v>
      </c>
    </row>
    <row r="106" spans="2:65" s="1" customFormat="1">
      <c r="B106" s="31"/>
      <c r="D106" s="137" t="s">
        <v>119</v>
      </c>
      <c r="F106" s="138" t="s">
        <v>160</v>
      </c>
      <c r="I106" s="139"/>
      <c r="L106" s="31"/>
      <c r="M106" s="140"/>
      <c r="T106" s="52"/>
      <c r="AT106" s="16" t="s">
        <v>119</v>
      </c>
      <c r="AU106" s="16" t="s">
        <v>80</v>
      </c>
    </row>
    <row r="107" spans="2:65" s="12" customFormat="1">
      <c r="B107" s="141"/>
      <c r="D107" s="142" t="s">
        <v>121</v>
      </c>
      <c r="E107" s="143" t="s">
        <v>18</v>
      </c>
      <c r="F107" s="144" t="s">
        <v>78</v>
      </c>
      <c r="H107" s="145">
        <v>130</v>
      </c>
      <c r="I107" s="146"/>
      <c r="L107" s="141"/>
      <c r="M107" s="147"/>
      <c r="T107" s="148"/>
      <c r="AT107" s="143" t="s">
        <v>121</v>
      </c>
      <c r="AU107" s="143" t="s">
        <v>80</v>
      </c>
      <c r="AV107" s="12" t="s">
        <v>80</v>
      </c>
      <c r="AW107" s="12" t="s">
        <v>33</v>
      </c>
      <c r="AX107" s="12" t="s">
        <v>34</v>
      </c>
      <c r="AY107" s="143" t="s">
        <v>111</v>
      </c>
    </row>
    <row r="108" spans="2:65" s="1" customFormat="1" ht="33" customHeight="1">
      <c r="B108" s="31"/>
      <c r="C108" s="123" t="s">
        <v>161</v>
      </c>
      <c r="D108" s="123" t="s">
        <v>113</v>
      </c>
      <c r="E108" s="124" t="s">
        <v>162</v>
      </c>
      <c r="F108" s="125" t="s">
        <v>163</v>
      </c>
      <c r="G108" s="126" t="s">
        <v>116</v>
      </c>
      <c r="H108" s="127">
        <v>286</v>
      </c>
      <c r="I108" s="128"/>
      <c r="J108" s="129">
        <f>ROUND(I108*H108,2)</f>
        <v>0</v>
      </c>
      <c r="K108" s="130"/>
      <c r="L108" s="31"/>
      <c r="M108" s="131" t="s">
        <v>18</v>
      </c>
      <c r="N108" s="132" t="s">
        <v>43</v>
      </c>
      <c r="P108" s="133">
        <f>O108*H108</f>
        <v>0</v>
      </c>
      <c r="Q108" s="133">
        <v>0</v>
      </c>
      <c r="R108" s="133">
        <f>Q108*H108</f>
        <v>0</v>
      </c>
      <c r="S108" s="133">
        <v>0</v>
      </c>
      <c r="T108" s="134">
        <f>S108*H108</f>
        <v>0</v>
      </c>
      <c r="AR108" s="135" t="s">
        <v>117</v>
      </c>
      <c r="AT108" s="135" t="s">
        <v>113</v>
      </c>
      <c r="AU108" s="135" t="s">
        <v>80</v>
      </c>
      <c r="AY108" s="16" t="s">
        <v>111</v>
      </c>
      <c r="BE108" s="136">
        <f>IF(N108="základní",J108,0)</f>
        <v>0</v>
      </c>
      <c r="BF108" s="136">
        <f>IF(N108="snížená",J108,0)</f>
        <v>0</v>
      </c>
      <c r="BG108" s="136">
        <f>IF(N108="zákl. přenesená",J108,0)</f>
        <v>0</v>
      </c>
      <c r="BH108" s="136">
        <f>IF(N108="sníž. přenesená",J108,0)</f>
        <v>0</v>
      </c>
      <c r="BI108" s="136">
        <f>IF(N108="nulová",J108,0)</f>
        <v>0</v>
      </c>
      <c r="BJ108" s="16" t="s">
        <v>34</v>
      </c>
      <c r="BK108" s="136">
        <f>ROUND(I108*H108,2)</f>
        <v>0</v>
      </c>
      <c r="BL108" s="16" t="s">
        <v>117</v>
      </c>
      <c r="BM108" s="135" t="s">
        <v>164</v>
      </c>
    </row>
    <row r="109" spans="2:65" s="1" customFormat="1">
      <c r="B109" s="31"/>
      <c r="D109" s="137" t="s">
        <v>119</v>
      </c>
      <c r="F109" s="138" t="s">
        <v>165</v>
      </c>
      <c r="I109" s="139"/>
      <c r="L109" s="31"/>
      <c r="M109" s="140"/>
      <c r="T109" s="52"/>
      <c r="AT109" s="16" t="s">
        <v>119</v>
      </c>
      <c r="AU109" s="16" t="s">
        <v>80</v>
      </c>
    </row>
    <row r="110" spans="2:65" s="12" customFormat="1">
      <c r="B110" s="141"/>
      <c r="D110" s="142" t="s">
        <v>121</v>
      </c>
      <c r="E110" s="143" t="s">
        <v>18</v>
      </c>
      <c r="F110" s="144" t="s">
        <v>166</v>
      </c>
      <c r="H110" s="145">
        <v>286</v>
      </c>
      <c r="I110" s="146"/>
      <c r="L110" s="141"/>
      <c r="M110" s="147"/>
      <c r="T110" s="148"/>
      <c r="AT110" s="143" t="s">
        <v>121</v>
      </c>
      <c r="AU110" s="143" t="s">
        <v>80</v>
      </c>
      <c r="AV110" s="12" t="s">
        <v>80</v>
      </c>
      <c r="AW110" s="12" t="s">
        <v>33</v>
      </c>
      <c r="AX110" s="12" t="s">
        <v>34</v>
      </c>
      <c r="AY110" s="143" t="s">
        <v>111</v>
      </c>
    </row>
    <row r="111" spans="2:65" s="1" customFormat="1" ht="44.25" customHeight="1">
      <c r="B111" s="31"/>
      <c r="C111" s="123" t="s">
        <v>167</v>
      </c>
      <c r="D111" s="123" t="s">
        <v>113</v>
      </c>
      <c r="E111" s="124" t="s">
        <v>168</v>
      </c>
      <c r="F111" s="125" t="s">
        <v>169</v>
      </c>
      <c r="G111" s="126" t="s">
        <v>125</v>
      </c>
      <c r="H111" s="127">
        <v>130</v>
      </c>
      <c r="I111" s="128"/>
      <c r="J111" s="129">
        <f>ROUND(I111*H111,2)</f>
        <v>0</v>
      </c>
      <c r="K111" s="130"/>
      <c r="L111" s="31"/>
      <c r="M111" s="131" t="s">
        <v>18</v>
      </c>
      <c r="N111" s="132" t="s">
        <v>43</v>
      </c>
      <c r="P111" s="133">
        <f>O111*H111</f>
        <v>0</v>
      </c>
      <c r="Q111" s="133">
        <v>0</v>
      </c>
      <c r="R111" s="133">
        <f>Q111*H111</f>
        <v>0</v>
      </c>
      <c r="S111" s="133">
        <v>0</v>
      </c>
      <c r="T111" s="134">
        <f>S111*H111</f>
        <v>0</v>
      </c>
      <c r="AR111" s="135" t="s">
        <v>117</v>
      </c>
      <c r="AT111" s="135" t="s">
        <v>113</v>
      </c>
      <c r="AU111" s="135" t="s">
        <v>80</v>
      </c>
      <c r="AY111" s="16" t="s">
        <v>111</v>
      </c>
      <c r="BE111" s="136">
        <f>IF(N111="základní",J111,0)</f>
        <v>0</v>
      </c>
      <c r="BF111" s="136">
        <f>IF(N111="snížená",J111,0)</f>
        <v>0</v>
      </c>
      <c r="BG111" s="136">
        <f>IF(N111="zákl. přenesená",J111,0)</f>
        <v>0</v>
      </c>
      <c r="BH111" s="136">
        <f>IF(N111="sníž. přenesená",J111,0)</f>
        <v>0</v>
      </c>
      <c r="BI111" s="136">
        <f>IF(N111="nulová",J111,0)</f>
        <v>0</v>
      </c>
      <c r="BJ111" s="16" t="s">
        <v>34</v>
      </c>
      <c r="BK111" s="136">
        <f>ROUND(I111*H111,2)</f>
        <v>0</v>
      </c>
      <c r="BL111" s="16" t="s">
        <v>117</v>
      </c>
      <c r="BM111" s="135" t="s">
        <v>170</v>
      </c>
    </row>
    <row r="112" spans="2:65" s="1" customFormat="1">
      <c r="B112" s="31"/>
      <c r="D112" s="137" t="s">
        <v>119</v>
      </c>
      <c r="F112" s="138" t="s">
        <v>171</v>
      </c>
      <c r="I112" s="139"/>
      <c r="L112" s="31"/>
      <c r="M112" s="140"/>
      <c r="T112" s="52"/>
      <c r="AT112" s="16" t="s">
        <v>119</v>
      </c>
      <c r="AU112" s="16" t="s">
        <v>80</v>
      </c>
    </row>
    <row r="113" spans="2:65" s="12" customFormat="1">
      <c r="B113" s="141"/>
      <c r="D113" s="142" t="s">
        <v>121</v>
      </c>
      <c r="E113" s="143" t="s">
        <v>18</v>
      </c>
      <c r="F113" s="144" t="s">
        <v>172</v>
      </c>
      <c r="H113" s="145">
        <v>130</v>
      </c>
      <c r="I113" s="146"/>
      <c r="L113" s="141"/>
      <c r="M113" s="147"/>
      <c r="T113" s="148"/>
      <c r="AT113" s="143" t="s">
        <v>121</v>
      </c>
      <c r="AU113" s="143" t="s">
        <v>80</v>
      </c>
      <c r="AV113" s="12" t="s">
        <v>80</v>
      </c>
      <c r="AW113" s="12" t="s">
        <v>33</v>
      </c>
      <c r="AX113" s="12" t="s">
        <v>34</v>
      </c>
      <c r="AY113" s="143" t="s">
        <v>111</v>
      </c>
    </row>
    <row r="114" spans="2:65" s="1" customFormat="1" ht="37.9" customHeight="1">
      <c r="B114" s="31"/>
      <c r="C114" s="123" t="s">
        <v>173</v>
      </c>
      <c r="D114" s="123" t="s">
        <v>113</v>
      </c>
      <c r="E114" s="124" t="s">
        <v>174</v>
      </c>
      <c r="F114" s="125" t="s">
        <v>175</v>
      </c>
      <c r="G114" s="126" t="s">
        <v>125</v>
      </c>
      <c r="H114" s="127">
        <v>71.5</v>
      </c>
      <c r="I114" s="128"/>
      <c r="J114" s="129">
        <f>ROUND(I114*H114,2)</f>
        <v>0</v>
      </c>
      <c r="K114" s="130"/>
      <c r="L114" s="31"/>
      <c r="M114" s="131" t="s">
        <v>18</v>
      </c>
      <c r="N114" s="132" t="s">
        <v>43</v>
      </c>
      <c r="P114" s="133">
        <f>O114*H114</f>
        <v>0</v>
      </c>
      <c r="Q114" s="133">
        <v>0</v>
      </c>
      <c r="R114" s="133">
        <f>Q114*H114</f>
        <v>0</v>
      </c>
      <c r="S114" s="133">
        <v>0</v>
      </c>
      <c r="T114" s="134">
        <f>S114*H114</f>
        <v>0</v>
      </c>
      <c r="AR114" s="135" t="s">
        <v>117</v>
      </c>
      <c r="AT114" s="135" t="s">
        <v>113</v>
      </c>
      <c r="AU114" s="135" t="s">
        <v>80</v>
      </c>
      <c r="AY114" s="16" t="s">
        <v>111</v>
      </c>
      <c r="BE114" s="136">
        <f>IF(N114="základní",J114,0)</f>
        <v>0</v>
      </c>
      <c r="BF114" s="136">
        <f>IF(N114="snížená",J114,0)</f>
        <v>0</v>
      </c>
      <c r="BG114" s="136">
        <f>IF(N114="zákl. přenesená",J114,0)</f>
        <v>0</v>
      </c>
      <c r="BH114" s="136">
        <f>IF(N114="sníž. přenesená",J114,0)</f>
        <v>0</v>
      </c>
      <c r="BI114" s="136">
        <f>IF(N114="nulová",J114,0)</f>
        <v>0</v>
      </c>
      <c r="BJ114" s="16" t="s">
        <v>34</v>
      </c>
      <c r="BK114" s="136">
        <f>ROUND(I114*H114,2)</f>
        <v>0</v>
      </c>
      <c r="BL114" s="16" t="s">
        <v>117</v>
      </c>
      <c r="BM114" s="135" t="s">
        <v>176</v>
      </c>
    </row>
    <row r="115" spans="2:65" s="1" customFormat="1">
      <c r="B115" s="31"/>
      <c r="D115" s="137" t="s">
        <v>119</v>
      </c>
      <c r="F115" s="138" t="s">
        <v>177</v>
      </c>
      <c r="I115" s="139"/>
      <c r="L115" s="31"/>
      <c r="M115" s="140"/>
      <c r="T115" s="52"/>
      <c r="AT115" s="16" t="s">
        <v>119</v>
      </c>
      <c r="AU115" s="16" t="s">
        <v>80</v>
      </c>
    </row>
    <row r="116" spans="2:65" s="12" customFormat="1">
      <c r="B116" s="141"/>
      <c r="D116" s="142" t="s">
        <v>121</v>
      </c>
      <c r="E116" s="143" t="s">
        <v>18</v>
      </c>
      <c r="F116" s="144" t="s">
        <v>178</v>
      </c>
      <c r="H116" s="145">
        <v>71.5</v>
      </c>
      <c r="I116" s="146"/>
      <c r="L116" s="141"/>
      <c r="M116" s="147"/>
      <c r="T116" s="148"/>
      <c r="AT116" s="143" t="s">
        <v>121</v>
      </c>
      <c r="AU116" s="143" t="s">
        <v>80</v>
      </c>
      <c r="AV116" s="12" t="s">
        <v>80</v>
      </c>
      <c r="AW116" s="12" t="s">
        <v>33</v>
      </c>
      <c r="AX116" s="12" t="s">
        <v>34</v>
      </c>
      <c r="AY116" s="143" t="s">
        <v>111</v>
      </c>
    </row>
    <row r="117" spans="2:65" s="1" customFormat="1" ht="55.5" customHeight="1">
      <c r="B117" s="31"/>
      <c r="C117" s="123" t="s">
        <v>8</v>
      </c>
      <c r="D117" s="123" t="s">
        <v>113</v>
      </c>
      <c r="E117" s="124" t="s">
        <v>179</v>
      </c>
      <c r="F117" s="125" t="s">
        <v>180</v>
      </c>
      <c r="G117" s="126" t="s">
        <v>116</v>
      </c>
      <c r="H117" s="127">
        <v>1400</v>
      </c>
      <c r="I117" s="128"/>
      <c r="J117" s="129">
        <f>ROUND(I117*H117,2)</f>
        <v>0</v>
      </c>
      <c r="K117" s="130"/>
      <c r="L117" s="31"/>
      <c r="M117" s="131" t="s">
        <v>18</v>
      </c>
      <c r="N117" s="132" t="s">
        <v>43</v>
      </c>
      <c r="P117" s="133">
        <f>O117*H117</f>
        <v>0</v>
      </c>
      <c r="Q117" s="133">
        <v>0</v>
      </c>
      <c r="R117" s="133">
        <f>Q117*H117</f>
        <v>0</v>
      </c>
      <c r="S117" s="133">
        <v>0</v>
      </c>
      <c r="T117" s="134">
        <f>S117*H117</f>
        <v>0</v>
      </c>
      <c r="AR117" s="135" t="s">
        <v>117</v>
      </c>
      <c r="AT117" s="135" t="s">
        <v>113</v>
      </c>
      <c r="AU117" s="135" t="s">
        <v>80</v>
      </c>
      <c r="AY117" s="16" t="s">
        <v>111</v>
      </c>
      <c r="BE117" s="136">
        <f>IF(N117="základní",J117,0)</f>
        <v>0</v>
      </c>
      <c r="BF117" s="136">
        <f>IF(N117="snížená",J117,0)</f>
        <v>0</v>
      </c>
      <c r="BG117" s="136">
        <f>IF(N117="zákl. přenesená",J117,0)</f>
        <v>0</v>
      </c>
      <c r="BH117" s="136">
        <f>IF(N117="sníž. přenesená",J117,0)</f>
        <v>0</v>
      </c>
      <c r="BI117" s="136">
        <f>IF(N117="nulová",J117,0)</f>
        <v>0</v>
      </c>
      <c r="BJ117" s="16" t="s">
        <v>34</v>
      </c>
      <c r="BK117" s="136">
        <f>ROUND(I117*H117,2)</f>
        <v>0</v>
      </c>
      <c r="BL117" s="16" t="s">
        <v>117</v>
      </c>
      <c r="BM117" s="135" t="s">
        <v>181</v>
      </c>
    </row>
    <row r="118" spans="2:65" s="1" customFormat="1">
      <c r="B118" s="31"/>
      <c r="D118" s="137" t="s">
        <v>119</v>
      </c>
      <c r="F118" s="138" t="s">
        <v>182</v>
      </c>
      <c r="I118" s="139"/>
      <c r="L118" s="31"/>
      <c r="M118" s="140"/>
      <c r="T118" s="52"/>
      <c r="AT118" s="16" t="s">
        <v>119</v>
      </c>
      <c r="AU118" s="16" t="s">
        <v>80</v>
      </c>
    </row>
    <row r="119" spans="2:65" s="12" customFormat="1">
      <c r="B119" s="141"/>
      <c r="D119" s="142" t="s">
        <v>121</v>
      </c>
      <c r="E119" s="143" t="s">
        <v>18</v>
      </c>
      <c r="F119" s="144" t="s">
        <v>183</v>
      </c>
      <c r="H119" s="145">
        <v>1400</v>
      </c>
      <c r="I119" s="146"/>
      <c r="L119" s="141"/>
      <c r="M119" s="147"/>
      <c r="T119" s="148"/>
      <c r="AT119" s="143" t="s">
        <v>121</v>
      </c>
      <c r="AU119" s="143" t="s">
        <v>80</v>
      </c>
      <c r="AV119" s="12" t="s">
        <v>80</v>
      </c>
      <c r="AW119" s="12" t="s">
        <v>33</v>
      </c>
      <c r="AX119" s="12" t="s">
        <v>34</v>
      </c>
      <c r="AY119" s="143" t="s">
        <v>111</v>
      </c>
    </row>
    <row r="120" spans="2:65" s="1" customFormat="1" ht="37.9" customHeight="1">
      <c r="B120" s="31"/>
      <c r="C120" s="123" t="s">
        <v>184</v>
      </c>
      <c r="D120" s="123" t="s">
        <v>113</v>
      </c>
      <c r="E120" s="124" t="s">
        <v>185</v>
      </c>
      <c r="F120" s="125" t="s">
        <v>186</v>
      </c>
      <c r="G120" s="126" t="s">
        <v>116</v>
      </c>
      <c r="H120" s="127">
        <v>1400</v>
      </c>
      <c r="I120" s="128"/>
      <c r="J120" s="129">
        <f>ROUND(I120*H120,2)</f>
        <v>0</v>
      </c>
      <c r="K120" s="130"/>
      <c r="L120" s="31"/>
      <c r="M120" s="131" t="s">
        <v>18</v>
      </c>
      <c r="N120" s="132" t="s">
        <v>43</v>
      </c>
      <c r="P120" s="133">
        <f>O120*H120</f>
        <v>0</v>
      </c>
      <c r="Q120" s="133">
        <v>0</v>
      </c>
      <c r="R120" s="133">
        <f>Q120*H120</f>
        <v>0</v>
      </c>
      <c r="S120" s="133">
        <v>0</v>
      </c>
      <c r="T120" s="134">
        <f>S120*H120</f>
        <v>0</v>
      </c>
      <c r="AR120" s="135" t="s">
        <v>117</v>
      </c>
      <c r="AT120" s="135" t="s">
        <v>113</v>
      </c>
      <c r="AU120" s="135" t="s">
        <v>80</v>
      </c>
      <c r="AY120" s="16" t="s">
        <v>111</v>
      </c>
      <c r="BE120" s="136">
        <f>IF(N120="základní",J120,0)</f>
        <v>0</v>
      </c>
      <c r="BF120" s="136">
        <f>IF(N120="snížená",J120,0)</f>
        <v>0</v>
      </c>
      <c r="BG120" s="136">
        <f>IF(N120="zákl. přenesená",J120,0)</f>
        <v>0</v>
      </c>
      <c r="BH120" s="136">
        <f>IF(N120="sníž. přenesená",J120,0)</f>
        <v>0</v>
      </c>
      <c r="BI120" s="136">
        <f>IF(N120="nulová",J120,0)</f>
        <v>0</v>
      </c>
      <c r="BJ120" s="16" t="s">
        <v>34</v>
      </c>
      <c r="BK120" s="136">
        <f>ROUND(I120*H120,2)</f>
        <v>0</v>
      </c>
      <c r="BL120" s="16" t="s">
        <v>117</v>
      </c>
      <c r="BM120" s="135" t="s">
        <v>187</v>
      </c>
    </row>
    <row r="121" spans="2:65" s="1" customFormat="1">
      <c r="B121" s="31"/>
      <c r="D121" s="137" t="s">
        <v>119</v>
      </c>
      <c r="F121" s="138" t="s">
        <v>188</v>
      </c>
      <c r="I121" s="139"/>
      <c r="L121" s="31"/>
      <c r="M121" s="140"/>
      <c r="T121" s="52"/>
      <c r="AT121" s="16" t="s">
        <v>119</v>
      </c>
      <c r="AU121" s="16" t="s">
        <v>80</v>
      </c>
    </row>
    <row r="122" spans="2:65" s="12" customFormat="1">
      <c r="B122" s="141"/>
      <c r="D122" s="142" t="s">
        <v>121</v>
      </c>
      <c r="E122" s="143" t="s">
        <v>18</v>
      </c>
      <c r="F122" s="144" t="s">
        <v>183</v>
      </c>
      <c r="H122" s="145">
        <v>1400</v>
      </c>
      <c r="I122" s="146"/>
      <c r="L122" s="141"/>
      <c r="M122" s="147"/>
      <c r="T122" s="148"/>
      <c r="AT122" s="143" t="s">
        <v>121</v>
      </c>
      <c r="AU122" s="143" t="s">
        <v>80</v>
      </c>
      <c r="AV122" s="12" t="s">
        <v>80</v>
      </c>
      <c r="AW122" s="12" t="s">
        <v>33</v>
      </c>
      <c r="AX122" s="12" t="s">
        <v>34</v>
      </c>
      <c r="AY122" s="143" t="s">
        <v>111</v>
      </c>
    </row>
    <row r="123" spans="2:65" s="1" customFormat="1" ht="37.9" customHeight="1">
      <c r="B123" s="31"/>
      <c r="C123" s="123" t="s">
        <v>189</v>
      </c>
      <c r="D123" s="123" t="s">
        <v>113</v>
      </c>
      <c r="E123" s="124" t="s">
        <v>190</v>
      </c>
      <c r="F123" s="125" t="s">
        <v>191</v>
      </c>
      <c r="G123" s="126" t="s">
        <v>116</v>
      </c>
      <c r="H123" s="127">
        <v>1400</v>
      </c>
      <c r="I123" s="128"/>
      <c r="J123" s="129">
        <f>ROUND(I123*H123,2)</f>
        <v>0</v>
      </c>
      <c r="K123" s="130"/>
      <c r="L123" s="31"/>
      <c r="M123" s="131" t="s">
        <v>18</v>
      </c>
      <c r="N123" s="132" t="s">
        <v>43</v>
      </c>
      <c r="P123" s="133">
        <f>O123*H123</f>
        <v>0</v>
      </c>
      <c r="Q123" s="133">
        <v>0</v>
      </c>
      <c r="R123" s="133">
        <f>Q123*H123</f>
        <v>0</v>
      </c>
      <c r="S123" s="133">
        <v>0</v>
      </c>
      <c r="T123" s="134">
        <f>S123*H123</f>
        <v>0</v>
      </c>
      <c r="AR123" s="135" t="s">
        <v>117</v>
      </c>
      <c r="AT123" s="135" t="s">
        <v>113</v>
      </c>
      <c r="AU123" s="135" t="s">
        <v>80</v>
      </c>
      <c r="AY123" s="16" t="s">
        <v>111</v>
      </c>
      <c r="BE123" s="136">
        <f>IF(N123="základní",J123,0)</f>
        <v>0</v>
      </c>
      <c r="BF123" s="136">
        <f>IF(N123="snížená",J123,0)</f>
        <v>0</v>
      </c>
      <c r="BG123" s="136">
        <f>IF(N123="zákl. přenesená",J123,0)</f>
        <v>0</v>
      </c>
      <c r="BH123" s="136">
        <f>IF(N123="sníž. přenesená",J123,0)</f>
        <v>0</v>
      </c>
      <c r="BI123" s="136">
        <f>IF(N123="nulová",J123,0)</f>
        <v>0</v>
      </c>
      <c r="BJ123" s="16" t="s">
        <v>34</v>
      </c>
      <c r="BK123" s="136">
        <f>ROUND(I123*H123,2)</f>
        <v>0</v>
      </c>
      <c r="BL123" s="16" t="s">
        <v>117</v>
      </c>
      <c r="BM123" s="135" t="s">
        <v>192</v>
      </c>
    </row>
    <row r="124" spans="2:65" s="1" customFormat="1">
      <c r="B124" s="31"/>
      <c r="D124" s="137" t="s">
        <v>119</v>
      </c>
      <c r="F124" s="138" t="s">
        <v>193</v>
      </c>
      <c r="I124" s="139"/>
      <c r="L124" s="31"/>
      <c r="M124" s="140"/>
      <c r="T124" s="52"/>
      <c r="AT124" s="16" t="s">
        <v>119</v>
      </c>
      <c r="AU124" s="16" t="s">
        <v>80</v>
      </c>
    </row>
    <row r="125" spans="2:65" s="12" customFormat="1">
      <c r="B125" s="141"/>
      <c r="D125" s="142" t="s">
        <v>121</v>
      </c>
      <c r="E125" s="143" t="s">
        <v>18</v>
      </c>
      <c r="F125" s="144" t="s">
        <v>183</v>
      </c>
      <c r="H125" s="145">
        <v>1400</v>
      </c>
      <c r="I125" s="146"/>
      <c r="L125" s="141"/>
      <c r="M125" s="147"/>
      <c r="T125" s="148"/>
      <c r="AT125" s="143" t="s">
        <v>121</v>
      </c>
      <c r="AU125" s="143" t="s">
        <v>80</v>
      </c>
      <c r="AV125" s="12" t="s">
        <v>80</v>
      </c>
      <c r="AW125" s="12" t="s">
        <v>33</v>
      </c>
      <c r="AX125" s="12" t="s">
        <v>34</v>
      </c>
      <c r="AY125" s="143" t="s">
        <v>111</v>
      </c>
    </row>
    <row r="126" spans="2:65" s="1" customFormat="1" ht="16.5" customHeight="1">
      <c r="B126" s="31"/>
      <c r="C126" s="149" t="s">
        <v>194</v>
      </c>
      <c r="D126" s="149" t="s">
        <v>195</v>
      </c>
      <c r="E126" s="150" t="s">
        <v>196</v>
      </c>
      <c r="F126" s="151" t="s">
        <v>197</v>
      </c>
      <c r="G126" s="152" t="s">
        <v>198</v>
      </c>
      <c r="H126" s="153">
        <v>43.26</v>
      </c>
      <c r="I126" s="154"/>
      <c r="J126" s="155">
        <f>ROUND(I126*H126,2)</f>
        <v>0</v>
      </c>
      <c r="K126" s="156"/>
      <c r="L126" s="157"/>
      <c r="M126" s="158" t="s">
        <v>18</v>
      </c>
      <c r="N126" s="159" t="s">
        <v>43</v>
      </c>
      <c r="P126" s="133">
        <f>O126*H126</f>
        <v>0</v>
      </c>
      <c r="Q126" s="133">
        <v>1E-3</v>
      </c>
      <c r="R126" s="133">
        <f>Q126*H126</f>
        <v>4.326E-2</v>
      </c>
      <c r="S126" s="133">
        <v>0</v>
      </c>
      <c r="T126" s="134">
        <f>S126*H126</f>
        <v>0</v>
      </c>
      <c r="AR126" s="135" t="s">
        <v>156</v>
      </c>
      <c r="AT126" s="135" t="s">
        <v>195</v>
      </c>
      <c r="AU126" s="135" t="s">
        <v>80</v>
      </c>
      <c r="AY126" s="16" t="s">
        <v>111</v>
      </c>
      <c r="BE126" s="136">
        <f>IF(N126="základní",J126,0)</f>
        <v>0</v>
      </c>
      <c r="BF126" s="136">
        <f>IF(N126="snížená",J126,0)</f>
        <v>0</v>
      </c>
      <c r="BG126" s="136">
        <f>IF(N126="zákl. přenesená",J126,0)</f>
        <v>0</v>
      </c>
      <c r="BH126" s="136">
        <f>IF(N126="sníž. přenesená",J126,0)</f>
        <v>0</v>
      </c>
      <c r="BI126" s="136">
        <f>IF(N126="nulová",J126,0)</f>
        <v>0</v>
      </c>
      <c r="BJ126" s="16" t="s">
        <v>34</v>
      </c>
      <c r="BK126" s="136">
        <f>ROUND(I126*H126,2)</f>
        <v>0</v>
      </c>
      <c r="BL126" s="16" t="s">
        <v>117</v>
      </c>
      <c r="BM126" s="135" t="s">
        <v>199</v>
      </c>
    </row>
    <row r="127" spans="2:65" s="12" customFormat="1">
      <c r="B127" s="141"/>
      <c r="D127" s="142" t="s">
        <v>121</v>
      </c>
      <c r="F127" s="144" t="s">
        <v>200</v>
      </c>
      <c r="H127" s="145">
        <v>43.26</v>
      </c>
      <c r="I127" s="146"/>
      <c r="L127" s="141"/>
      <c r="M127" s="147"/>
      <c r="T127" s="148"/>
      <c r="AT127" s="143" t="s">
        <v>121</v>
      </c>
      <c r="AU127" s="143" t="s">
        <v>80</v>
      </c>
      <c r="AV127" s="12" t="s">
        <v>80</v>
      </c>
      <c r="AW127" s="12" t="s">
        <v>4</v>
      </c>
      <c r="AX127" s="12" t="s">
        <v>34</v>
      </c>
      <c r="AY127" s="143" t="s">
        <v>111</v>
      </c>
    </row>
    <row r="128" spans="2:65" s="1" customFormat="1" ht="37.9" customHeight="1">
      <c r="B128" s="31"/>
      <c r="C128" s="123" t="s">
        <v>201</v>
      </c>
      <c r="D128" s="123" t="s">
        <v>113</v>
      </c>
      <c r="E128" s="124" t="s">
        <v>202</v>
      </c>
      <c r="F128" s="125" t="s">
        <v>203</v>
      </c>
      <c r="G128" s="126" t="s">
        <v>116</v>
      </c>
      <c r="H128" s="127">
        <v>286</v>
      </c>
      <c r="I128" s="128"/>
      <c r="J128" s="129">
        <f>ROUND(I128*H128,2)</f>
        <v>0</v>
      </c>
      <c r="K128" s="130"/>
      <c r="L128" s="31"/>
      <c r="M128" s="131" t="s">
        <v>18</v>
      </c>
      <c r="N128" s="132" t="s">
        <v>43</v>
      </c>
      <c r="P128" s="133">
        <f>O128*H128</f>
        <v>0</v>
      </c>
      <c r="Q128" s="133">
        <v>0</v>
      </c>
      <c r="R128" s="133">
        <f>Q128*H128</f>
        <v>0</v>
      </c>
      <c r="S128" s="133">
        <v>0</v>
      </c>
      <c r="T128" s="134">
        <f>S128*H128</f>
        <v>0</v>
      </c>
      <c r="AR128" s="135" t="s">
        <v>117</v>
      </c>
      <c r="AT128" s="135" t="s">
        <v>113</v>
      </c>
      <c r="AU128" s="135" t="s">
        <v>80</v>
      </c>
      <c r="AY128" s="16" t="s">
        <v>111</v>
      </c>
      <c r="BE128" s="136">
        <f>IF(N128="základní",J128,0)</f>
        <v>0</v>
      </c>
      <c r="BF128" s="136">
        <f>IF(N128="snížená",J128,0)</f>
        <v>0</v>
      </c>
      <c r="BG128" s="136">
        <f>IF(N128="zákl. přenesená",J128,0)</f>
        <v>0</v>
      </c>
      <c r="BH128" s="136">
        <f>IF(N128="sníž. přenesená",J128,0)</f>
        <v>0</v>
      </c>
      <c r="BI128" s="136">
        <f>IF(N128="nulová",J128,0)</f>
        <v>0</v>
      </c>
      <c r="BJ128" s="16" t="s">
        <v>34</v>
      </c>
      <c r="BK128" s="136">
        <f>ROUND(I128*H128,2)</f>
        <v>0</v>
      </c>
      <c r="BL128" s="16" t="s">
        <v>117</v>
      </c>
      <c r="BM128" s="135" t="s">
        <v>204</v>
      </c>
    </row>
    <row r="129" spans="2:65" s="1" customFormat="1">
      <c r="B129" s="31"/>
      <c r="D129" s="137" t="s">
        <v>119</v>
      </c>
      <c r="F129" s="138" t="s">
        <v>205</v>
      </c>
      <c r="I129" s="139"/>
      <c r="L129" s="31"/>
      <c r="M129" s="140"/>
      <c r="T129" s="52"/>
      <c r="AT129" s="16" t="s">
        <v>119</v>
      </c>
      <c r="AU129" s="16" t="s">
        <v>80</v>
      </c>
    </row>
    <row r="130" spans="2:65" s="12" customFormat="1" ht="22.5">
      <c r="B130" s="141"/>
      <c r="D130" s="142" t="s">
        <v>121</v>
      </c>
      <c r="E130" s="143" t="s">
        <v>18</v>
      </c>
      <c r="F130" s="144" t="s">
        <v>206</v>
      </c>
      <c r="H130" s="145">
        <v>286</v>
      </c>
      <c r="I130" s="146"/>
      <c r="L130" s="141"/>
      <c r="M130" s="147"/>
      <c r="T130" s="148"/>
      <c r="AT130" s="143" t="s">
        <v>121</v>
      </c>
      <c r="AU130" s="143" t="s">
        <v>80</v>
      </c>
      <c r="AV130" s="12" t="s">
        <v>80</v>
      </c>
      <c r="AW130" s="12" t="s">
        <v>33</v>
      </c>
      <c r="AX130" s="12" t="s">
        <v>34</v>
      </c>
      <c r="AY130" s="143" t="s">
        <v>111</v>
      </c>
    </row>
    <row r="131" spans="2:65" s="11" customFormat="1" ht="22.9" customHeight="1">
      <c r="B131" s="111"/>
      <c r="D131" s="112" t="s">
        <v>71</v>
      </c>
      <c r="E131" s="121" t="s">
        <v>117</v>
      </c>
      <c r="F131" s="121" t="s">
        <v>207</v>
      </c>
      <c r="I131" s="114"/>
      <c r="J131" s="122">
        <f>BK131</f>
        <v>0</v>
      </c>
      <c r="L131" s="111"/>
      <c r="M131" s="116"/>
      <c r="P131" s="117">
        <f>SUM(P132:P139)</f>
        <v>0</v>
      </c>
      <c r="R131" s="117">
        <f>SUM(R132:R139)</f>
        <v>686.64023999999995</v>
      </c>
      <c r="T131" s="118">
        <f>SUM(T132:T139)</f>
        <v>0</v>
      </c>
      <c r="AR131" s="112" t="s">
        <v>34</v>
      </c>
      <c r="AT131" s="119" t="s">
        <v>71</v>
      </c>
      <c r="AU131" s="119" t="s">
        <v>34</v>
      </c>
      <c r="AY131" s="112" t="s">
        <v>111</v>
      </c>
      <c r="BK131" s="120">
        <f>SUM(BK132:BK139)</f>
        <v>0</v>
      </c>
    </row>
    <row r="132" spans="2:65" s="1" customFormat="1" ht="37.9" customHeight="1">
      <c r="B132" s="31"/>
      <c r="C132" s="123" t="s">
        <v>208</v>
      </c>
      <c r="D132" s="123" t="s">
        <v>113</v>
      </c>
      <c r="E132" s="124" t="s">
        <v>209</v>
      </c>
      <c r="F132" s="125" t="s">
        <v>210</v>
      </c>
      <c r="G132" s="126" t="s">
        <v>125</v>
      </c>
      <c r="H132" s="127">
        <v>160.875</v>
      </c>
      <c r="I132" s="128"/>
      <c r="J132" s="129">
        <f>ROUND(I132*H132,2)</f>
        <v>0</v>
      </c>
      <c r="K132" s="130"/>
      <c r="L132" s="31"/>
      <c r="M132" s="131" t="s">
        <v>18</v>
      </c>
      <c r="N132" s="132" t="s">
        <v>43</v>
      </c>
      <c r="P132" s="133">
        <f>O132*H132</f>
        <v>0</v>
      </c>
      <c r="Q132" s="133">
        <v>2.13408</v>
      </c>
      <c r="R132" s="133">
        <f>Q132*H132</f>
        <v>343.32011999999997</v>
      </c>
      <c r="S132" s="133">
        <v>0</v>
      </c>
      <c r="T132" s="134">
        <f>S132*H132</f>
        <v>0</v>
      </c>
      <c r="AR132" s="135" t="s">
        <v>117</v>
      </c>
      <c r="AT132" s="135" t="s">
        <v>113</v>
      </c>
      <c r="AU132" s="135" t="s">
        <v>80</v>
      </c>
      <c r="AY132" s="16" t="s">
        <v>111</v>
      </c>
      <c r="BE132" s="136">
        <f>IF(N132="základní",J132,0)</f>
        <v>0</v>
      </c>
      <c r="BF132" s="136">
        <f>IF(N132="snížená",J132,0)</f>
        <v>0</v>
      </c>
      <c r="BG132" s="136">
        <f>IF(N132="zákl. přenesená",J132,0)</f>
        <v>0</v>
      </c>
      <c r="BH132" s="136">
        <f>IF(N132="sníž. přenesená",J132,0)</f>
        <v>0</v>
      </c>
      <c r="BI132" s="136">
        <f>IF(N132="nulová",J132,0)</f>
        <v>0</v>
      </c>
      <c r="BJ132" s="16" t="s">
        <v>34</v>
      </c>
      <c r="BK132" s="136">
        <f>ROUND(I132*H132,2)</f>
        <v>0</v>
      </c>
      <c r="BL132" s="16" t="s">
        <v>117</v>
      </c>
      <c r="BM132" s="135" t="s">
        <v>211</v>
      </c>
    </row>
    <row r="133" spans="2:65" s="1" customFormat="1">
      <c r="B133" s="31"/>
      <c r="D133" s="137" t="s">
        <v>119</v>
      </c>
      <c r="F133" s="138" t="s">
        <v>212</v>
      </c>
      <c r="I133" s="139"/>
      <c r="L133" s="31"/>
      <c r="M133" s="140"/>
      <c r="T133" s="52"/>
      <c r="AT133" s="16" t="s">
        <v>119</v>
      </c>
      <c r="AU133" s="16" t="s">
        <v>80</v>
      </c>
    </row>
    <row r="134" spans="2:65" s="12" customFormat="1" ht="22.5">
      <c r="B134" s="141"/>
      <c r="D134" s="142" t="s">
        <v>121</v>
      </c>
      <c r="E134" s="143" t="s">
        <v>18</v>
      </c>
      <c r="F134" s="144" t="s">
        <v>213</v>
      </c>
      <c r="H134" s="145">
        <v>160.875</v>
      </c>
      <c r="I134" s="146"/>
      <c r="L134" s="141"/>
      <c r="M134" s="147"/>
      <c r="T134" s="148"/>
      <c r="AT134" s="143" t="s">
        <v>121</v>
      </c>
      <c r="AU134" s="143" t="s">
        <v>80</v>
      </c>
      <c r="AV134" s="12" t="s">
        <v>80</v>
      </c>
      <c r="AW134" s="12" t="s">
        <v>33</v>
      </c>
      <c r="AX134" s="12" t="s">
        <v>34</v>
      </c>
      <c r="AY134" s="143" t="s">
        <v>111</v>
      </c>
    </row>
    <row r="135" spans="2:65" s="1" customFormat="1" ht="44.25" customHeight="1">
      <c r="B135" s="31"/>
      <c r="C135" s="123" t="s">
        <v>214</v>
      </c>
      <c r="D135" s="123" t="s">
        <v>113</v>
      </c>
      <c r="E135" s="124" t="s">
        <v>215</v>
      </c>
      <c r="F135" s="125" t="s">
        <v>216</v>
      </c>
      <c r="G135" s="126" t="s">
        <v>125</v>
      </c>
      <c r="H135" s="127">
        <v>160.875</v>
      </c>
      <c r="I135" s="128"/>
      <c r="J135" s="129">
        <f>ROUND(I135*H135,2)</f>
        <v>0</v>
      </c>
      <c r="K135" s="130"/>
      <c r="L135" s="31"/>
      <c r="M135" s="131" t="s">
        <v>18</v>
      </c>
      <c r="N135" s="132" t="s">
        <v>43</v>
      </c>
      <c r="P135" s="133">
        <f>O135*H135</f>
        <v>0</v>
      </c>
      <c r="Q135" s="133">
        <v>2.13408</v>
      </c>
      <c r="R135" s="133">
        <f>Q135*H135</f>
        <v>343.32011999999997</v>
      </c>
      <c r="S135" s="133">
        <v>0</v>
      </c>
      <c r="T135" s="134">
        <f>S135*H135</f>
        <v>0</v>
      </c>
      <c r="AR135" s="135" t="s">
        <v>117</v>
      </c>
      <c r="AT135" s="135" t="s">
        <v>113</v>
      </c>
      <c r="AU135" s="135" t="s">
        <v>80</v>
      </c>
      <c r="AY135" s="16" t="s">
        <v>111</v>
      </c>
      <c r="BE135" s="136">
        <f>IF(N135="základní",J135,0)</f>
        <v>0</v>
      </c>
      <c r="BF135" s="136">
        <f>IF(N135="snížená",J135,0)</f>
        <v>0</v>
      </c>
      <c r="BG135" s="136">
        <f>IF(N135="zákl. přenesená",J135,0)</f>
        <v>0</v>
      </c>
      <c r="BH135" s="136">
        <f>IF(N135="sníž. přenesená",J135,0)</f>
        <v>0</v>
      </c>
      <c r="BI135" s="136">
        <f>IF(N135="nulová",J135,0)</f>
        <v>0</v>
      </c>
      <c r="BJ135" s="16" t="s">
        <v>34</v>
      </c>
      <c r="BK135" s="136">
        <f>ROUND(I135*H135,2)</f>
        <v>0</v>
      </c>
      <c r="BL135" s="16" t="s">
        <v>117</v>
      </c>
      <c r="BM135" s="135" t="s">
        <v>217</v>
      </c>
    </row>
    <row r="136" spans="2:65" s="12" customFormat="1" ht="22.5">
      <c r="B136" s="141"/>
      <c r="D136" s="142" t="s">
        <v>121</v>
      </c>
      <c r="E136" s="143" t="s">
        <v>18</v>
      </c>
      <c r="F136" s="144" t="s">
        <v>218</v>
      </c>
      <c r="H136" s="145">
        <v>160.875</v>
      </c>
      <c r="I136" s="146"/>
      <c r="L136" s="141"/>
      <c r="M136" s="147"/>
      <c r="T136" s="148"/>
      <c r="AT136" s="143" t="s">
        <v>121</v>
      </c>
      <c r="AU136" s="143" t="s">
        <v>80</v>
      </c>
      <c r="AV136" s="12" t="s">
        <v>80</v>
      </c>
      <c r="AW136" s="12" t="s">
        <v>33</v>
      </c>
      <c r="AX136" s="12" t="s">
        <v>34</v>
      </c>
      <c r="AY136" s="143" t="s">
        <v>111</v>
      </c>
    </row>
    <row r="137" spans="2:65" s="1" customFormat="1" ht="44.25" customHeight="1">
      <c r="B137" s="31"/>
      <c r="C137" s="123" t="s">
        <v>219</v>
      </c>
      <c r="D137" s="123" t="s">
        <v>113</v>
      </c>
      <c r="E137" s="124" t="s">
        <v>220</v>
      </c>
      <c r="F137" s="125" t="s">
        <v>221</v>
      </c>
      <c r="G137" s="126" t="s">
        <v>116</v>
      </c>
      <c r="H137" s="127">
        <v>429</v>
      </c>
      <c r="I137" s="128"/>
      <c r="J137" s="129">
        <f>ROUND(I137*H137,2)</f>
        <v>0</v>
      </c>
      <c r="K137" s="130"/>
      <c r="L137" s="31"/>
      <c r="M137" s="131" t="s">
        <v>18</v>
      </c>
      <c r="N137" s="132" t="s">
        <v>43</v>
      </c>
      <c r="P137" s="133">
        <f>O137*H137</f>
        <v>0</v>
      </c>
      <c r="Q137" s="133">
        <v>0</v>
      </c>
      <c r="R137" s="133">
        <f>Q137*H137</f>
        <v>0</v>
      </c>
      <c r="S137" s="133">
        <v>0</v>
      </c>
      <c r="T137" s="134">
        <f>S137*H137</f>
        <v>0</v>
      </c>
      <c r="AR137" s="135" t="s">
        <v>117</v>
      </c>
      <c r="AT137" s="135" t="s">
        <v>113</v>
      </c>
      <c r="AU137" s="135" t="s">
        <v>80</v>
      </c>
      <c r="AY137" s="16" t="s">
        <v>111</v>
      </c>
      <c r="BE137" s="136">
        <f>IF(N137="základní",J137,0)</f>
        <v>0</v>
      </c>
      <c r="BF137" s="136">
        <f>IF(N137="snížená",J137,0)</f>
        <v>0</v>
      </c>
      <c r="BG137" s="136">
        <f>IF(N137="zákl. přenesená",J137,0)</f>
        <v>0</v>
      </c>
      <c r="BH137" s="136">
        <f>IF(N137="sníž. přenesená",J137,0)</f>
        <v>0</v>
      </c>
      <c r="BI137" s="136">
        <f>IF(N137="nulová",J137,0)</f>
        <v>0</v>
      </c>
      <c r="BJ137" s="16" t="s">
        <v>34</v>
      </c>
      <c r="BK137" s="136">
        <f>ROUND(I137*H137,2)</f>
        <v>0</v>
      </c>
      <c r="BL137" s="16" t="s">
        <v>117</v>
      </c>
      <c r="BM137" s="135" t="s">
        <v>222</v>
      </c>
    </row>
    <row r="138" spans="2:65" s="1" customFormat="1">
      <c r="B138" s="31"/>
      <c r="D138" s="137" t="s">
        <v>119</v>
      </c>
      <c r="F138" s="138" t="s">
        <v>223</v>
      </c>
      <c r="I138" s="139"/>
      <c r="L138" s="31"/>
      <c r="M138" s="140"/>
      <c r="T138" s="52"/>
      <c r="AT138" s="16" t="s">
        <v>119</v>
      </c>
      <c r="AU138" s="16" t="s">
        <v>80</v>
      </c>
    </row>
    <row r="139" spans="2:65" s="12" customFormat="1">
      <c r="B139" s="141"/>
      <c r="D139" s="142" t="s">
        <v>121</v>
      </c>
      <c r="E139" s="143" t="s">
        <v>18</v>
      </c>
      <c r="F139" s="144" t="s">
        <v>224</v>
      </c>
      <c r="H139" s="145">
        <v>429</v>
      </c>
      <c r="I139" s="146"/>
      <c r="L139" s="141"/>
      <c r="M139" s="147"/>
      <c r="T139" s="148"/>
      <c r="AT139" s="143" t="s">
        <v>121</v>
      </c>
      <c r="AU139" s="143" t="s">
        <v>80</v>
      </c>
      <c r="AV139" s="12" t="s">
        <v>80</v>
      </c>
      <c r="AW139" s="12" t="s">
        <v>33</v>
      </c>
      <c r="AX139" s="12" t="s">
        <v>34</v>
      </c>
      <c r="AY139" s="143" t="s">
        <v>111</v>
      </c>
    </row>
    <row r="140" spans="2:65" s="11" customFormat="1" ht="22.9" customHeight="1">
      <c r="B140" s="111"/>
      <c r="D140" s="112" t="s">
        <v>71</v>
      </c>
      <c r="E140" s="121" t="s">
        <v>138</v>
      </c>
      <c r="F140" s="121" t="s">
        <v>225</v>
      </c>
      <c r="I140" s="114"/>
      <c r="J140" s="122">
        <f>BK140</f>
        <v>0</v>
      </c>
      <c r="L140" s="111"/>
      <c r="M140" s="116"/>
      <c r="P140" s="117">
        <f>SUM(P141:P143)</f>
        <v>0</v>
      </c>
      <c r="R140" s="117">
        <f>SUM(R141:R143)</f>
        <v>0</v>
      </c>
      <c r="T140" s="118">
        <f>SUM(T141:T143)</f>
        <v>0</v>
      </c>
      <c r="AR140" s="112" t="s">
        <v>34</v>
      </c>
      <c r="AT140" s="119" t="s">
        <v>71</v>
      </c>
      <c r="AU140" s="119" t="s">
        <v>34</v>
      </c>
      <c r="AY140" s="112" t="s">
        <v>111</v>
      </c>
      <c r="BK140" s="120">
        <f>SUM(BK141:BK143)</f>
        <v>0</v>
      </c>
    </row>
    <row r="141" spans="2:65" s="1" customFormat="1" ht="37.9" customHeight="1">
      <c r="B141" s="31"/>
      <c r="C141" s="123" t="s">
        <v>226</v>
      </c>
      <c r="D141" s="123" t="s">
        <v>113</v>
      </c>
      <c r="E141" s="124" t="s">
        <v>227</v>
      </c>
      <c r="F141" s="125" t="s">
        <v>228</v>
      </c>
      <c r="G141" s="126" t="s">
        <v>116</v>
      </c>
      <c r="H141" s="127">
        <v>200</v>
      </c>
      <c r="I141" s="128"/>
      <c r="J141" s="129">
        <f>ROUND(I141*H141,2)</f>
        <v>0</v>
      </c>
      <c r="K141" s="130"/>
      <c r="L141" s="31"/>
      <c r="M141" s="131" t="s">
        <v>18</v>
      </c>
      <c r="N141" s="132" t="s">
        <v>43</v>
      </c>
      <c r="P141" s="133">
        <f>O141*H141</f>
        <v>0</v>
      </c>
      <c r="Q141" s="133">
        <v>0</v>
      </c>
      <c r="R141" s="133">
        <f>Q141*H141</f>
        <v>0</v>
      </c>
      <c r="S141" s="133">
        <v>0</v>
      </c>
      <c r="T141" s="134">
        <f>S141*H141</f>
        <v>0</v>
      </c>
      <c r="AR141" s="135" t="s">
        <v>117</v>
      </c>
      <c r="AT141" s="135" t="s">
        <v>113</v>
      </c>
      <c r="AU141" s="135" t="s">
        <v>80</v>
      </c>
      <c r="AY141" s="16" t="s">
        <v>111</v>
      </c>
      <c r="BE141" s="136">
        <f>IF(N141="základní",J141,0)</f>
        <v>0</v>
      </c>
      <c r="BF141" s="136">
        <f>IF(N141="snížená",J141,0)</f>
        <v>0</v>
      </c>
      <c r="BG141" s="136">
        <f>IF(N141="zákl. přenesená",J141,0)</f>
        <v>0</v>
      </c>
      <c r="BH141" s="136">
        <f>IF(N141="sníž. přenesená",J141,0)</f>
        <v>0</v>
      </c>
      <c r="BI141" s="136">
        <f>IF(N141="nulová",J141,0)</f>
        <v>0</v>
      </c>
      <c r="BJ141" s="16" t="s">
        <v>34</v>
      </c>
      <c r="BK141" s="136">
        <f>ROUND(I141*H141,2)</f>
        <v>0</v>
      </c>
      <c r="BL141" s="16" t="s">
        <v>117</v>
      </c>
      <c r="BM141" s="135" t="s">
        <v>229</v>
      </c>
    </row>
    <row r="142" spans="2:65" s="1" customFormat="1">
      <c r="B142" s="31"/>
      <c r="D142" s="137" t="s">
        <v>119</v>
      </c>
      <c r="F142" s="138" t="s">
        <v>230</v>
      </c>
      <c r="I142" s="139"/>
      <c r="L142" s="31"/>
      <c r="M142" s="140"/>
      <c r="T142" s="52"/>
      <c r="AT142" s="16" t="s">
        <v>119</v>
      </c>
      <c r="AU142" s="16" t="s">
        <v>80</v>
      </c>
    </row>
    <row r="143" spans="2:65" s="12" customFormat="1">
      <c r="B143" s="141"/>
      <c r="D143" s="142" t="s">
        <v>121</v>
      </c>
      <c r="E143" s="143" t="s">
        <v>18</v>
      </c>
      <c r="F143" s="144" t="s">
        <v>231</v>
      </c>
      <c r="H143" s="145">
        <v>200</v>
      </c>
      <c r="I143" s="146"/>
      <c r="L143" s="141"/>
      <c r="M143" s="147"/>
      <c r="T143" s="148"/>
      <c r="AT143" s="143" t="s">
        <v>121</v>
      </c>
      <c r="AU143" s="143" t="s">
        <v>80</v>
      </c>
      <c r="AV143" s="12" t="s">
        <v>80</v>
      </c>
      <c r="AW143" s="12" t="s">
        <v>33</v>
      </c>
      <c r="AX143" s="12" t="s">
        <v>34</v>
      </c>
      <c r="AY143" s="143" t="s">
        <v>111</v>
      </c>
    </row>
    <row r="144" spans="2:65" s="11" customFormat="1" ht="22.9" customHeight="1">
      <c r="B144" s="111"/>
      <c r="D144" s="112" t="s">
        <v>71</v>
      </c>
      <c r="E144" s="121" t="s">
        <v>232</v>
      </c>
      <c r="F144" s="121" t="s">
        <v>233</v>
      </c>
      <c r="I144" s="114"/>
      <c r="J144" s="122">
        <f>BK144</f>
        <v>0</v>
      </c>
      <c r="L144" s="111"/>
      <c r="M144" s="116"/>
      <c r="P144" s="117">
        <f>SUM(P145:P154)</f>
        <v>0</v>
      </c>
      <c r="R144" s="117">
        <f>SUM(R145:R154)</f>
        <v>0</v>
      </c>
      <c r="T144" s="118">
        <f>SUM(T145:T154)</f>
        <v>0</v>
      </c>
      <c r="AR144" s="112" t="s">
        <v>34</v>
      </c>
      <c r="AT144" s="119" t="s">
        <v>71</v>
      </c>
      <c r="AU144" s="119" t="s">
        <v>34</v>
      </c>
      <c r="AY144" s="112" t="s">
        <v>111</v>
      </c>
      <c r="BK144" s="120">
        <f>SUM(BK145:BK154)</f>
        <v>0</v>
      </c>
    </row>
    <row r="145" spans="2:65" s="1" customFormat="1" ht="37.9" customHeight="1">
      <c r="B145" s="31"/>
      <c r="C145" s="123" t="s">
        <v>7</v>
      </c>
      <c r="D145" s="123" t="s">
        <v>113</v>
      </c>
      <c r="E145" s="124" t="s">
        <v>234</v>
      </c>
      <c r="F145" s="125" t="s">
        <v>235</v>
      </c>
      <c r="G145" s="126" t="s">
        <v>236</v>
      </c>
      <c r="H145" s="127">
        <v>380.79300000000001</v>
      </c>
      <c r="I145" s="128"/>
      <c r="J145" s="129">
        <f>ROUND(I145*H145,2)</f>
        <v>0</v>
      </c>
      <c r="K145" s="130"/>
      <c r="L145" s="31"/>
      <c r="M145" s="131" t="s">
        <v>18</v>
      </c>
      <c r="N145" s="132" t="s">
        <v>43</v>
      </c>
      <c r="P145" s="133">
        <f>O145*H145</f>
        <v>0</v>
      </c>
      <c r="Q145" s="133">
        <v>0</v>
      </c>
      <c r="R145" s="133">
        <f>Q145*H145</f>
        <v>0</v>
      </c>
      <c r="S145" s="133">
        <v>0</v>
      </c>
      <c r="T145" s="134">
        <f>S145*H145</f>
        <v>0</v>
      </c>
      <c r="AR145" s="135" t="s">
        <v>117</v>
      </c>
      <c r="AT145" s="135" t="s">
        <v>113</v>
      </c>
      <c r="AU145" s="135" t="s">
        <v>80</v>
      </c>
      <c r="AY145" s="16" t="s">
        <v>111</v>
      </c>
      <c r="BE145" s="136">
        <f>IF(N145="základní",J145,0)</f>
        <v>0</v>
      </c>
      <c r="BF145" s="136">
        <f>IF(N145="snížená",J145,0)</f>
        <v>0</v>
      </c>
      <c r="BG145" s="136">
        <f>IF(N145="zákl. přenesená",J145,0)</f>
        <v>0</v>
      </c>
      <c r="BH145" s="136">
        <f>IF(N145="sníž. přenesená",J145,0)</f>
        <v>0</v>
      </c>
      <c r="BI145" s="136">
        <f>IF(N145="nulová",J145,0)</f>
        <v>0</v>
      </c>
      <c r="BJ145" s="16" t="s">
        <v>34</v>
      </c>
      <c r="BK145" s="136">
        <f>ROUND(I145*H145,2)</f>
        <v>0</v>
      </c>
      <c r="BL145" s="16" t="s">
        <v>117</v>
      </c>
      <c r="BM145" s="135" t="s">
        <v>237</v>
      </c>
    </row>
    <row r="146" spans="2:65" s="1" customFormat="1">
      <c r="B146" s="31"/>
      <c r="D146" s="137" t="s">
        <v>119</v>
      </c>
      <c r="F146" s="138" t="s">
        <v>238</v>
      </c>
      <c r="I146" s="139"/>
      <c r="L146" s="31"/>
      <c r="M146" s="140"/>
      <c r="T146" s="52"/>
      <c r="AT146" s="16" t="s">
        <v>119</v>
      </c>
      <c r="AU146" s="16" t="s">
        <v>80</v>
      </c>
    </row>
    <row r="147" spans="2:65" s="12" customFormat="1">
      <c r="B147" s="141"/>
      <c r="D147" s="142" t="s">
        <v>121</v>
      </c>
      <c r="E147" s="143" t="s">
        <v>18</v>
      </c>
      <c r="F147" s="144" t="s">
        <v>239</v>
      </c>
      <c r="H147" s="145">
        <v>292.79300000000001</v>
      </c>
      <c r="I147" s="146"/>
      <c r="L147" s="141"/>
      <c r="M147" s="147"/>
      <c r="T147" s="148"/>
      <c r="AT147" s="143" t="s">
        <v>121</v>
      </c>
      <c r="AU147" s="143" t="s">
        <v>80</v>
      </c>
      <c r="AV147" s="12" t="s">
        <v>80</v>
      </c>
      <c r="AW147" s="12" t="s">
        <v>33</v>
      </c>
      <c r="AX147" s="12" t="s">
        <v>72</v>
      </c>
      <c r="AY147" s="143" t="s">
        <v>111</v>
      </c>
    </row>
    <row r="148" spans="2:65" s="12" customFormat="1">
      <c r="B148" s="141"/>
      <c r="D148" s="142" t="s">
        <v>121</v>
      </c>
      <c r="E148" s="143" t="s">
        <v>18</v>
      </c>
      <c r="F148" s="144" t="s">
        <v>240</v>
      </c>
      <c r="H148" s="145">
        <v>88</v>
      </c>
      <c r="I148" s="146"/>
      <c r="L148" s="141"/>
      <c r="M148" s="147"/>
      <c r="T148" s="148"/>
      <c r="AT148" s="143" t="s">
        <v>121</v>
      </c>
      <c r="AU148" s="143" t="s">
        <v>80</v>
      </c>
      <c r="AV148" s="12" t="s">
        <v>80</v>
      </c>
      <c r="AW148" s="12" t="s">
        <v>33</v>
      </c>
      <c r="AX148" s="12" t="s">
        <v>72</v>
      </c>
      <c r="AY148" s="143" t="s">
        <v>111</v>
      </c>
    </row>
    <row r="149" spans="2:65" s="13" customFormat="1">
      <c r="B149" s="160"/>
      <c r="D149" s="142" t="s">
        <v>121</v>
      </c>
      <c r="E149" s="161" t="s">
        <v>18</v>
      </c>
      <c r="F149" s="162" t="s">
        <v>241</v>
      </c>
      <c r="H149" s="163">
        <v>380.79300000000001</v>
      </c>
      <c r="I149" s="164"/>
      <c r="L149" s="160"/>
      <c r="M149" s="165"/>
      <c r="T149" s="166"/>
      <c r="AT149" s="161" t="s">
        <v>121</v>
      </c>
      <c r="AU149" s="161" t="s">
        <v>80</v>
      </c>
      <c r="AV149" s="13" t="s">
        <v>117</v>
      </c>
      <c r="AW149" s="13" t="s">
        <v>33</v>
      </c>
      <c r="AX149" s="13" t="s">
        <v>34</v>
      </c>
      <c r="AY149" s="161" t="s">
        <v>111</v>
      </c>
    </row>
    <row r="150" spans="2:65" s="1" customFormat="1" ht="37.9" customHeight="1">
      <c r="B150" s="31"/>
      <c r="C150" s="123" t="s">
        <v>242</v>
      </c>
      <c r="D150" s="123" t="s">
        <v>113</v>
      </c>
      <c r="E150" s="124" t="s">
        <v>243</v>
      </c>
      <c r="F150" s="125" t="s">
        <v>244</v>
      </c>
      <c r="G150" s="126" t="s">
        <v>236</v>
      </c>
      <c r="H150" s="127">
        <v>7235.067</v>
      </c>
      <c r="I150" s="128"/>
      <c r="J150" s="129">
        <f>ROUND(I150*H150,2)</f>
        <v>0</v>
      </c>
      <c r="K150" s="130"/>
      <c r="L150" s="31"/>
      <c r="M150" s="131" t="s">
        <v>18</v>
      </c>
      <c r="N150" s="132" t="s">
        <v>43</v>
      </c>
      <c r="P150" s="133">
        <f>O150*H150</f>
        <v>0</v>
      </c>
      <c r="Q150" s="133">
        <v>0</v>
      </c>
      <c r="R150" s="133">
        <f>Q150*H150</f>
        <v>0</v>
      </c>
      <c r="S150" s="133">
        <v>0</v>
      </c>
      <c r="T150" s="134">
        <f>S150*H150</f>
        <v>0</v>
      </c>
      <c r="AR150" s="135" t="s">
        <v>117</v>
      </c>
      <c r="AT150" s="135" t="s">
        <v>113</v>
      </c>
      <c r="AU150" s="135" t="s">
        <v>80</v>
      </c>
      <c r="AY150" s="16" t="s">
        <v>111</v>
      </c>
      <c r="BE150" s="136">
        <f>IF(N150="základní",J150,0)</f>
        <v>0</v>
      </c>
      <c r="BF150" s="136">
        <f>IF(N150="snížená",J150,0)</f>
        <v>0</v>
      </c>
      <c r="BG150" s="136">
        <f>IF(N150="zákl. přenesená",J150,0)</f>
        <v>0</v>
      </c>
      <c r="BH150" s="136">
        <f>IF(N150="sníž. přenesená",J150,0)</f>
        <v>0</v>
      </c>
      <c r="BI150" s="136">
        <f>IF(N150="nulová",J150,0)</f>
        <v>0</v>
      </c>
      <c r="BJ150" s="16" t="s">
        <v>34</v>
      </c>
      <c r="BK150" s="136">
        <f>ROUND(I150*H150,2)</f>
        <v>0</v>
      </c>
      <c r="BL150" s="16" t="s">
        <v>117</v>
      </c>
      <c r="BM150" s="135" t="s">
        <v>245</v>
      </c>
    </row>
    <row r="151" spans="2:65" s="1" customFormat="1">
      <c r="B151" s="31"/>
      <c r="D151" s="137" t="s">
        <v>119</v>
      </c>
      <c r="F151" s="138" t="s">
        <v>246</v>
      </c>
      <c r="I151" s="139"/>
      <c r="L151" s="31"/>
      <c r="M151" s="140"/>
      <c r="T151" s="52"/>
      <c r="AT151" s="16" t="s">
        <v>119</v>
      </c>
      <c r="AU151" s="16" t="s">
        <v>80</v>
      </c>
    </row>
    <row r="152" spans="2:65" s="12" customFormat="1">
      <c r="B152" s="141"/>
      <c r="D152" s="142" t="s">
        <v>121</v>
      </c>
      <c r="F152" s="144" t="s">
        <v>247</v>
      </c>
      <c r="H152" s="145">
        <v>7235.067</v>
      </c>
      <c r="I152" s="146"/>
      <c r="L152" s="141"/>
      <c r="M152" s="147"/>
      <c r="T152" s="148"/>
      <c r="AT152" s="143" t="s">
        <v>121</v>
      </c>
      <c r="AU152" s="143" t="s">
        <v>80</v>
      </c>
      <c r="AV152" s="12" t="s">
        <v>80</v>
      </c>
      <c r="AW152" s="12" t="s">
        <v>4</v>
      </c>
      <c r="AX152" s="12" t="s">
        <v>34</v>
      </c>
      <c r="AY152" s="143" t="s">
        <v>111</v>
      </c>
    </row>
    <row r="153" spans="2:65" s="1" customFormat="1" ht="24.2" customHeight="1">
      <c r="B153" s="31"/>
      <c r="C153" s="123" t="s">
        <v>248</v>
      </c>
      <c r="D153" s="123" t="s">
        <v>113</v>
      </c>
      <c r="E153" s="124" t="s">
        <v>249</v>
      </c>
      <c r="F153" s="125" t="s">
        <v>250</v>
      </c>
      <c r="G153" s="126" t="s">
        <v>236</v>
      </c>
      <c r="H153" s="127">
        <v>380.79300000000001</v>
      </c>
      <c r="I153" s="128"/>
      <c r="J153" s="129">
        <f>ROUND(I153*H153,2)</f>
        <v>0</v>
      </c>
      <c r="K153" s="130"/>
      <c r="L153" s="31"/>
      <c r="M153" s="131" t="s">
        <v>18</v>
      </c>
      <c r="N153" s="132" t="s">
        <v>43</v>
      </c>
      <c r="P153" s="133">
        <f>O153*H153</f>
        <v>0</v>
      </c>
      <c r="Q153" s="133">
        <v>0</v>
      </c>
      <c r="R153" s="133">
        <f>Q153*H153</f>
        <v>0</v>
      </c>
      <c r="S153" s="133">
        <v>0</v>
      </c>
      <c r="T153" s="134">
        <f>S153*H153</f>
        <v>0</v>
      </c>
      <c r="AR153" s="135" t="s">
        <v>117</v>
      </c>
      <c r="AT153" s="135" t="s">
        <v>113</v>
      </c>
      <c r="AU153" s="135" t="s">
        <v>80</v>
      </c>
      <c r="AY153" s="16" t="s">
        <v>111</v>
      </c>
      <c r="BE153" s="136">
        <f>IF(N153="základní",J153,0)</f>
        <v>0</v>
      </c>
      <c r="BF153" s="136">
        <f>IF(N153="snížená",J153,0)</f>
        <v>0</v>
      </c>
      <c r="BG153" s="136">
        <f>IF(N153="zákl. přenesená",J153,0)</f>
        <v>0</v>
      </c>
      <c r="BH153" s="136">
        <f>IF(N153="sníž. přenesená",J153,0)</f>
        <v>0</v>
      </c>
      <c r="BI153" s="136">
        <f>IF(N153="nulová",J153,0)</f>
        <v>0</v>
      </c>
      <c r="BJ153" s="16" t="s">
        <v>34</v>
      </c>
      <c r="BK153" s="136">
        <f>ROUND(I153*H153,2)</f>
        <v>0</v>
      </c>
      <c r="BL153" s="16" t="s">
        <v>117</v>
      </c>
      <c r="BM153" s="135" t="s">
        <v>251</v>
      </c>
    </row>
    <row r="154" spans="2:65" s="1" customFormat="1">
      <c r="B154" s="31"/>
      <c r="D154" s="137" t="s">
        <v>119</v>
      </c>
      <c r="F154" s="138" t="s">
        <v>252</v>
      </c>
      <c r="I154" s="139"/>
      <c r="L154" s="31"/>
      <c r="M154" s="140"/>
      <c r="T154" s="52"/>
      <c r="AT154" s="16" t="s">
        <v>119</v>
      </c>
      <c r="AU154" s="16" t="s">
        <v>80</v>
      </c>
    </row>
    <row r="155" spans="2:65" s="11" customFormat="1" ht="22.9" customHeight="1">
      <c r="B155" s="111"/>
      <c r="D155" s="112" t="s">
        <v>71</v>
      </c>
      <c r="E155" s="121" t="s">
        <v>253</v>
      </c>
      <c r="F155" s="121" t="s">
        <v>254</v>
      </c>
      <c r="I155" s="114"/>
      <c r="J155" s="122">
        <f>BK155</f>
        <v>0</v>
      </c>
      <c r="L155" s="111"/>
      <c r="M155" s="116"/>
      <c r="P155" s="117">
        <f>SUM(P156:P157)</f>
        <v>0</v>
      </c>
      <c r="R155" s="117">
        <f>SUM(R156:R157)</f>
        <v>0</v>
      </c>
      <c r="T155" s="118">
        <f>SUM(T156:T157)</f>
        <v>0</v>
      </c>
      <c r="AR155" s="112" t="s">
        <v>34</v>
      </c>
      <c r="AT155" s="119" t="s">
        <v>71</v>
      </c>
      <c r="AU155" s="119" t="s">
        <v>34</v>
      </c>
      <c r="AY155" s="112" t="s">
        <v>111</v>
      </c>
      <c r="BK155" s="120">
        <f>SUM(BK156:BK157)</f>
        <v>0</v>
      </c>
    </row>
    <row r="156" spans="2:65" s="1" customFormat="1" ht="33" customHeight="1">
      <c r="B156" s="31"/>
      <c r="C156" s="123" t="s">
        <v>255</v>
      </c>
      <c r="D156" s="123" t="s">
        <v>113</v>
      </c>
      <c r="E156" s="124" t="s">
        <v>256</v>
      </c>
      <c r="F156" s="125" t="s">
        <v>257</v>
      </c>
      <c r="G156" s="126" t="s">
        <v>236</v>
      </c>
      <c r="H156" s="127">
        <v>815.38400000000001</v>
      </c>
      <c r="I156" s="128"/>
      <c r="J156" s="129">
        <f>ROUND(I156*H156,2)</f>
        <v>0</v>
      </c>
      <c r="K156" s="130"/>
      <c r="L156" s="31"/>
      <c r="M156" s="131" t="s">
        <v>18</v>
      </c>
      <c r="N156" s="132" t="s">
        <v>43</v>
      </c>
      <c r="P156" s="133">
        <f>O156*H156</f>
        <v>0</v>
      </c>
      <c r="Q156" s="133">
        <v>0</v>
      </c>
      <c r="R156" s="133">
        <f>Q156*H156</f>
        <v>0</v>
      </c>
      <c r="S156" s="133">
        <v>0</v>
      </c>
      <c r="T156" s="134">
        <f>S156*H156</f>
        <v>0</v>
      </c>
      <c r="AR156" s="135" t="s">
        <v>117</v>
      </c>
      <c r="AT156" s="135" t="s">
        <v>113</v>
      </c>
      <c r="AU156" s="135" t="s">
        <v>80</v>
      </c>
      <c r="AY156" s="16" t="s">
        <v>111</v>
      </c>
      <c r="BE156" s="136">
        <f>IF(N156="základní",J156,0)</f>
        <v>0</v>
      </c>
      <c r="BF156" s="136">
        <f>IF(N156="snížená",J156,0)</f>
        <v>0</v>
      </c>
      <c r="BG156" s="136">
        <f>IF(N156="zákl. přenesená",J156,0)</f>
        <v>0</v>
      </c>
      <c r="BH156" s="136">
        <f>IF(N156="sníž. přenesená",J156,0)</f>
        <v>0</v>
      </c>
      <c r="BI156" s="136">
        <f>IF(N156="nulová",J156,0)</f>
        <v>0</v>
      </c>
      <c r="BJ156" s="16" t="s">
        <v>34</v>
      </c>
      <c r="BK156" s="136">
        <f>ROUND(I156*H156,2)</f>
        <v>0</v>
      </c>
      <c r="BL156" s="16" t="s">
        <v>117</v>
      </c>
      <c r="BM156" s="135" t="s">
        <v>258</v>
      </c>
    </row>
    <row r="157" spans="2:65" s="1" customFormat="1">
      <c r="B157" s="31"/>
      <c r="D157" s="137" t="s">
        <v>119</v>
      </c>
      <c r="F157" s="138" t="s">
        <v>259</v>
      </c>
      <c r="I157" s="139"/>
      <c r="L157" s="31"/>
      <c r="M157" s="140"/>
      <c r="T157" s="52"/>
      <c r="AT157" s="16" t="s">
        <v>119</v>
      </c>
      <c r="AU157" s="16" t="s">
        <v>80</v>
      </c>
    </row>
    <row r="158" spans="2:65" s="11" customFormat="1" ht="25.9" customHeight="1">
      <c r="B158" s="111"/>
      <c r="D158" s="112" t="s">
        <v>71</v>
      </c>
      <c r="E158" s="113" t="s">
        <v>260</v>
      </c>
      <c r="F158" s="113" t="s">
        <v>261</v>
      </c>
      <c r="I158" s="114"/>
      <c r="J158" s="115">
        <f>BK158</f>
        <v>0</v>
      </c>
      <c r="L158" s="111"/>
      <c r="M158" s="116"/>
      <c r="P158" s="117">
        <f>P159+P162+P168</f>
        <v>0</v>
      </c>
      <c r="R158" s="117">
        <f>R159+R162+R168</f>
        <v>0</v>
      </c>
      <c r="T158" s="118">
        <f>T159+T162+T168</f>
        <v>0</v>
      </c>
      <c r="AR158" s="112" t="s">
        <v>138</v>
      </c>
      <c r="AT158" s="119" t="s">
        <v>71</v>
      </c>
      <c r="AU158" s="119" t="s">
        <v>72</v>
      </c>
      <c r="AY158" s="112" t="s">
        <v>111</v>
      </c>
      <c r="BK158" s="120">
        <f>BK159+BK162+BK168</f>
        <v>0</v>
      </c>
    </row>
    <row r="159" spans="2:65" s="11" customFormat="1" ht="22.9" customHeight="1">
      <c r="B159" s="111"/>
      <c r="D159" s="112" t="s">
        <v>71</v>
      </c>
      <c r="E159" s="121" t="s">
        <v>262</v>
      </c>
      <c r="F159" s="121" t="s">
        <v>263</v>
      </c>
      <c r="I159" s="114"/>
      <c r="J159" s="122">
        <f>BK159</f>
        <v>0</v>
      </c>
      <c r="L159" s="111"/>
      <c r="M159" s="116"/>
      <c r="P159" s="117">
        <f>SUM(P160:P161)</f>
        <v>0</v>
      </c>
      <c r="R159" s="117">
        <f>SUM(R160:R161)</f>
        <v>0</v>
      </c>
      <c r="T159" s="118">
        <f>SUM(T160:T161)</f>
        <v>0</v>
      </c>
      <c r="AR159" s="112" t="s">
        <v>138</v>
      </c>
      <c r="AT159" s="119" t="s">
        <v>71</v>
      </c>
      <c r="AU159" s="119" t="s">
        <v>34</v>
      </c>
      <c r="AY159" s="112" t="s">
        <v>111</v>
      </c>
      <c r="BK159" s="120">
        <f>SUM(BK160:BK161)</f>
        <v>0</v>
      </c>
    </row>
    <row r="160" spans="2:65" s="1" customFormat="1" ht="16.5" customHeight="1">
      <c r="B160" s="31"/>
      <c r="C160" s="123" t="s">
        <v>264</v>
      </c>
      <c r="D160" s="123" t="s">
        <v>113</v>
      </c>
      <c r="E160" s="124" t="s">
        <v>265</v>
      </c>
      <c r="F160" s="125" t="s">
        <v>266</v>
      </c>
      <c r="G160" s="126" t="s">
        <v>267</v>
      </c>
      <c r="H160" s="127">
        <v>1</v>
      </c>
      <c r="I160" s="128"/>
      <c r="J160" s="129">
        <f>ROUND(I160*H160,2)</f>
        <v>0</v>
      </c>
      <c r="K160" s="130"/>
      <c r="L160" s="31"/>
      <c r="M160" s="131" t="s">
        <v>18</v>
      </c>
      <c r="N160" s="132" t="s">
        <v>43</v>
      </c>
      <c r="P160" s="133">
        <f>O160*H160</f>
        <v>0</v>
      </c>
      <c r="Q160" s="133">
        <v>0</v>
      </c>
      <c r="R160" s="133">
        <f>Q160*H160</f>
        <v>0</v>
      </c>
      <c r="S160" s="133">
        <v>0</v>
      </c>
      <c r="T160" s="134">
        <f>S160*H160</f>
        <v>0</v>
      </c>
      <c r="AR160" s="135" t="s">
        <v>268</v>
      </c>
      <c r="AT160" s="135" t="s">
        <v>113</v>
      </c>
      <c r="AU160" s="135" t="s">
        <v>80</v>
      </c>
      <c r="AY160" s="16" t="s">
        <v>111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6" t="s">
        <v>34</v>
      </c>
      <c r="BK160" s="136">
        <f>ROUND(I160*H160,2)</f>
        <v>0</v>
      </c>
      <c r="BL160" s="16" t="s">
        <v>268</v>
      </c>
      <c r="BM160" s="135" t="s">
        <v>269</v>
      </c>
    </row>
    <row r="161" spans="2:65" s="1" customFormat="1">
      <c r="B161" s="31"/>
      <c r="D161" s="137" t="s">
        <v>119</v>
      </c>
      <c r="F161" s="138" t="s">
        <v>270</v>
      </c>
      <c r="I161" s="139"/>
      <c r="L161" s="31"/>
      <c r="M161" s="140"/>
      <c r="T161" s="52"/>
      <c r="AT161" s="16" t="s">
        <v>119</v>
      </c>
      <c r="AU161" s="16" t="s">
        <v>80</v>
      </c>
    </row>
    <row r="162" spans="2:65" s="11" customFormat="1" ht="22.9" customHeight="1">
      <c r="B162" s="111"/>
      <c r="D162" s="112" t="s">
        <v>71</v>
      </c>
      <c r="E162" s="121" t="s">
        <v>271</v>
      </c>
      <c r="F162" s="121" t="s">
        <v>272</v>
      </c>
      <c r="I162" s="114"/>
      <c r="J162" s="122">
        <f>BK162</f>
        <v>0</v>
      </c>
      <c r="L162" s="111"/>
      <c r="M162" s="116"/>
      <c r="P162" s="117">
        <f>SUM(P163:P167)</f>
        <v>0</v>
      </c>
      <c r="R162" s="117">
        <f>SUM(R163:R167)</f>
        <v>0</v>
      </c>
      <c r="T162" s="118">
        <f>SUM(T163:T167)</f>
        <v>0</v>
      </c>
      <c r="AR162" s="112" t="s">
        <v>138</v>
      </c>
      <c r="AT162" s="119" t="s">
        <v>71</v>
      </c>
      <c r="AU162" s="119" t="s">
        <v>34</v>
      </c>
      <c r="AY162" s="112" t="s">
        <v>111</v>
      </c>
      <c r="BK162" s="120">
        <f>SUM(BK163:BK167)</f>
        <v>0</v>
      </c>
    </row>
    <row r="163" spans="2:65" s="1" customFormat="1" ht="16.5" customHeight="1">
      <c r="B163" s="31"/>
      <c r="C163" s="123" t="s">
        <v>273</v>
      </c>
      <c r="D163" s="123" t="s">
        <v>113</v>
      </c>
      <c r="E163" s="124" t="s">
        <v>274</v>
      </c>
      <c r="F163" s="125" t="s">
        <v>272</v>
      </c>
      <c r="G163" s="126" t="s">
        <v>267</v>
      </c>
      <c r="H163" s="127">
        <v>1</v>
      </c>
      <c r="I163" s="128"/>
      <c r="J163" s="129">
        <f>ROUND(I163*H163,2)</f>
        <v>0</v>
      </c>
      <c r="K163" s="130"/>
      <c r="L163" s="31"/>
      <c r="M163" s="131" t="s">
        <v>18</v>
      </c>
      <c r="N163" s="132" t="s">
        <v>43</v>
      </c>
      <c r="P163" s="133">
        <f>O163*H163</f>
        <v>0</v>
      </c>
      <c r="Q163" s="133">
        <v>0</v>
      </c>
      <c r="R163" s="133">
        <f>Q163*H163</f>
        <v>0</v>
      </c>
      <c r="S163" s="133">
        <v>0</v>
      </c>
      <c r="T163" s="134">
        <f>S163*H163</f>
        <v>0</v>
      </c>
      <c r="AR163" s="135" t="s">
        <v>268</v>
      </c>
      <c r="AT163" s="135" t="s">
        <v>113</v>
      </c>
      <c r="AU163" s="135" t="s">
        <v>80</v>
      </c>
      <c r="AY163" s="16" t="s">
        <v>111</v>
      </c>
      <c r="BE163" s="136">
        <f>IF(N163="základní",J163,0)</f>
        <v>0</v>
      </c>
      <c r="BF163" s="136">
        <f>IF(N163="snížená",J163,0)</f>
        <v>0</v>
      </c>
      <c r="BG163" s="136">
        <f>IF(N163="zákl. přenesená",J163,0)</f>
        <v>0</v>
      </c>
      <c r="BH163" s="136">
        <f>IF(N163="sníž. přenesená",J163,0)</f>
        <v>0</v>
      </c>
      <c r="BI163" s="136">
        <f>IF(N163="nulová",J163,0)</f>
        <v>0</v>
      </c>
      <c r="BJ163" s="16" t="s">
        <v>34</v>
      </c>
      <c r="BK163" s="136">
        <f>ROUND(I163*H163,2)</f>
        <v>0</v>
      </c>
      <c r="BL163" s="16" t="s">
        <v>268</v>
      </c>
      <c r="BM163" s="135" t="s">
        <v>275</v>
      </c>
    </row>
    <row r="164" spans="2:65" s="1" customFormat="1">
      <c r="B164" s="31"/>
      <c r="D164" s="137" t="s">
        <v>119</v>
      </c>
      <c r="F164" s="138" t="s">
        <v>276</v>
      </c>
      <c r="I164" s="139"/>
      <c r="L164" s="31"/>
      <c r="M164" s="140"/>
      <c r="T164" s="52"/>
      <c r="AT164" s="16" t="s">
        <v>119</v>
      </c>
      <c r="AU164" s="16" t="s">
        <v>80</v>
      </c>
    </row>
    <row r="165" spans="2:65" s="14" customFormat="1">
      <c r="B165" s="167"/>
      <c r="D165" s="142" t="s">
        <v>121</v>
      </c>
      <c r="E165" s="168" t="s">
        <v>18</v>
      </c>
      <c r="F165" s="169" t="s">
        <v>277</v>
      </c>
      <c r="H165" s="168" t="s">
        <v>18</v>
      </c>
      <c r="I165" s="170"/>
      <c r="L165" s="167"/>
      <c r="M165" s="171"/>
      <c r="T165" s="172"/>
      <c r="AT165" s="168" t="s">
        <v>121</v>
      </c>
      <c r="AU165" s="168" t="s">
        <v>80</v>
      </c>
      <c r="AV165" s="14" t="s">
        <v>34</v>
      </c>
      <c r="AW165" s="14" t="s">
        <v>33</v>
      </c>
      <c r="AX165" s="14" t="s">
        <v>72</v>
      </c>
      <c r="AY165" s="168" t="s">
        <v>111</v>
      </c>
    </row>
    <row r="166" spans="2:65" s="14" customFormat="1">
      <c r="B166" s="167"/>
      <c r="D166" s="142" t="s">
        <v>121</v>
      </c>
      <c r="E166" s="168" t="s">
        <v>18</v>
      </c>
      <c r="F166" s="169" t="s">
        <v>278</v>
      </c>
      <c r="H166" s="168" t="s">
        <v>18</v>
      </c>
      <c r="I166" s="170"/>
      <c r="L166" s="167"/>
      <c r="M166" s="171"/>
      <c r="T166" s="172"/>
      <c r="AT166" s="168" t="s">
        <v>121</v>
      </c>
      <c r="AU166" s="168" t="s">
        <v>80</v>
      </c>
      <c r="AV166" s="14" t="s">
        <v>34</v>
      </c>
      <c r="AW166" s="14" t="s">
        <v>33</v>
      </c>
      <c r="AX166" s="14" t="s">
        <v>72</v>
      </c>
      <c r="AY166" s="168" t="s">
        <v>111</v>
      </c>
    </row>
    <row r="167" spans="2:65" s="12" customFormat="1">
      <c r="B167" s="141"/>
      <c r="D167" s="142" t="s">
        <v>121</v>
      </c>
      <c r="E167" s="143" t="s">
        <v>18</v>
      </c>
      <c r="F167" s="144" t="s">
        <v>34</v>
      </c>
      <c r="H167" s="145">
        <v>1</v>
      </c>
      <c r="I167" s="146"/>
      <c r="L167" s="141"/>
      <c r="M167" s="147"/>
      <c r="T167" s="148"/>
      <c r="AT167" s="143" t="s">
        <v>121</v>
      </c>
      <c r="AU167" s="143" t="s">
        <v>80</v>
      </c>
      <c r="AV167" s="12" t="s">
        <v>80</v>
      </c>
      <c r="AW167" s="12" t="s">
        <v>33</v>
      </c>
      <c r="AX167" s="12" t="s">
        <v>34</v>
      </c>
      <c r="AY167" s="143" t="s">
        <v>111</v>
      </c>
    </row>
    <row r="168" spans="2:65" s="11" customFormat="1" ht="22.9" customHeight="1">
      <c r="B168" s="111"/>
      <c r="D168" s="112" t="s">
        <v>71</v>
      </c>
      <c r="E168" s="121" t="s">
        <v>279</v>
      </c>
      <c r="F168" s="121" t="s">
        <v>280</v>
      </c>
      <c r="I168" s="114"/>
      <c r="J168" s="122">
        <f>BK168</f>
        <v>0</v>
      </c>
      <c r="L168" s="111"/>
      <c r="M168" s="116"/>
      <c r="P168" s="117">
        <f>SUM(P169:P170)</f>
        <v>0</v>
      </c>
      <c r="R168" s="117">
        <f>SUM(R169:R170)</f>
        <v>0</v>
      </c>
      <c r="T168" s="118">
        <f>SUM(T169:T170)</f>
        <v>0</v>
      </c>
      <c r="AR168" s="112" t="s">
        <v>138</v>
      </c>
      <c r="AT168" s="119" t="s">
        <v>71</v>
      </c>
      <c r="AU168" s="119" t="s">
        <v>34</v>
      </c>
      <c r="AY168" s="112" t="s">
        <v>111</v>
      </c>
      <c r="BK168" s="120">
        <f>SUM(BK169:BK170)</f>
        <v>0</v>
      </c>
    </row>
    <row r="169" spans="2:65" s="1" customFormat="1" ht="16.5" customHeight="1">
      <c r="B169" s="31"/>
      <c r="C169" s="123" t="s">
        <v>281</v>
      </c>
      <c r="D169" s="123" t="s">
        <v>113</v>
      </c>
      <c r="E169" s="124" t="s">
        <v>282</v>
      </c>
      <c r="F169" s="125" t="s">
        <v>280</v>
      </c>
      <c r="G169" s="126" t="s">
        <v>267</v>
      </c>
      <c r="H169" s="127">
        <v>1</v>
      </c>
      <c r="I169" s="128"/>
      <c r="J169" s="129">
        <f>ROUND(I169*H169,2)</f>
        <v>0</v>
      </c>
      <c r="K169" s="130"/>
      <c r="L169" s="31"/>
      <c r="M169" s="131" t="s">
        <v>18</v>
      </c>
      <c r="N169" s="132" t="s">
        <v>43</v>
      </c>
      <c r="P169" s="133">
        <f>O169*H169</f>
        <v>0</v>
      </c>
      <c r="Q169" s="133">
        <v>0</v>
      </c>
      <c r="R169" s="133">
        <f>Q169*H169</f>
        <v>0</v>
      </c>
      <c r="S169" s="133">
        <v>0</v>
      </c>
      <c r="T169" s="134">
        <f>S169*H169</f>
        <v>0</v>
      </c>
      <c r="AR169" s="135" t="s">
        <v>268</v>
      </c>
      <c r="AT169" s="135" t="s">
        <v>113</v>
      </c>
      <c r="AU169" s="135" t="s">
        <v>80</v>
      </c>
      <c r="AY169" s="16" t="s">
        <v>111</v>
      </c>
      <c r="BE169" s="136">
        <f>IF(N169="základní",J169,0)</f>
        <v>0</v>
      </c>
      <c r="BF169" s="136">
        <f>IF(N169="snížená",J169,0)</f>
        <v>0</v>
      </c>
      <c r="BG169" s="136">
        <f>IF(N169="zákl. přenesená",J169,0)</f>
        <v>0</v>
      </c>
      <c r="BH169" s="136">
        <f>IF(N169="sníž. přenesená",J169,0)</f>
        <v>0</v>
      </c>
      <c r="BI169" s="136">
        <f>IF(N169="nulová",J169,0)</f>
        <v>0</v>
      </c>
      <c r="BJ169" s="16" t="s">
        <v>34</v>
      </c>
      <c r="BK169" s="136">
        <f>ROUND(I169*H169,2)</f>
        <v>0</v>
      </c>
      <c r="BL169" s="16" t="s">
        <v>268</v>
      </c>
      <c r="BM169" s="135" t="s">
        <v>283</v>
      </c>
    </row>
    <row r="170" spans="2:65" s="1" customFormat="1">
      <c r="B170" s="31"/>
      <c r="D170" s="137" t="s">
        <v>119</v>
      </c>
      <c r="F170" s="138" t="s">
        <v>284</v>
      </c>
      <c r="I170" s="139"/>
      <c r="L170" s="31"/>
      <c r="M170" s="173"/>
      <c r="N170" s="174"/>
      <c r="O170" s="174"/>
      <c r="P170" s="174"/>
      <c r="Q170" s="174"/>
      <c r="R170" s="174"/>
      <c r="S170" s="174"/>
      <c r="T170" s="175"/>
      <c r="AT170" s="16" t="s">
        <v>119</v>
      </c>
      <c r="AU170" s="16" t="s">
        <v>80</v>
      </c>
    </row>
    <row r="171" spans="2:65" s="1" customFormat="1" ht="6.95" customHeight="1">
      <c r="B171" s="40"/>
      <c r="C171" s="41"/>
      <c r="D171" s="41"/>
      <c r="E171" s="41"/>
      <c r="F171" s="41"/>
      <c r="G171" s="41"/>
      <c r="H171" s="41"/>
      <c r="I171" s="41"/>
      <c r="J171" s="41"/>
      <c r="K171" s="41"/>
      <c r="L171" s="31"/>
    </row>
  </sheetData>
  <sheetProtection algorithmName="SHA-512" hashValue="6P7PZEJ9tncwNnFyDvcNFBiXvOWLt7TLW5I9XeduwnPjCsE0RhyALU3U+35dON7IkP+yl8Yr/oQkqhnydjG/uQ==" saltValue="fRXqoiYeYgbf0SmO8PldNQ==" spinCount="100000" sheet="1" objects="1" scenarios="1" formatColumns="0" formatRows="0" autoFilter="0"/>
  <autoFilter ref="C82:K170" xr:uid="{00000000-0009-0000-0000-000001000000}"/>
  <mergeCells count="6">
    <mergeCell ref="E75:H75"/>
    <mergeCell ref="L2:V2"/>
    <mergeCell ref="E7:H7"/>
    <mergeCell ref="E16:H16"/>
    <mergeCell ref="E25:H25"/>
    <mergeCell ref="E46:H46"/>
  </mergeCells>
  <hyperlinks>
    <hyperlink ref="F87" r:id="rId1" xr:uid="{00000000-0004-0000-0100-000000000000}"/>
    <hyperlink ref="F90" r:id="rId2" xr:uid="{00000000-0004-0000-0100-000001000000}"/>
    <hyperlink ref="F93" r:id="rId3" xr:uid="{00000000-0004-0000-0100-000002000000}"/>
    <hyperlink ref="F95" r:id="rId4" xr:uid="{00000000-0004-0000-0100-000003000000}"/>
    <hyperlink ref="F97" r:id="rId5" xr:uid="{00000000-0004-0000-0100-000004000000}"/>
    <hyperlink ref="F100" r:id="rId6" xr:uid="{00000000-0004-0000-0100-000005000000}"/>
    <hyperlink ref="F103" r:id="rId7" xr:uid="{00000000-0004-0000-0100-000006000000}"/>
    <hyperlink ref="F106" r:id="rId8" xr:uid="{00000000-0004-0000-0100-000007000000}"/>
    <hyperlink ref="F109" r:id="rId9" xr:uid="{00000000-0004-0000-0100-000008000000}"/>
    <hyperlink ref="F112" r:id="rId10" xr:uid="{00000000-0004-0000-0100-000009000000}"/>
    <hyperlink ref="F115" r:id="rId11" xr:uid="{00000000-0004-0000-0100-00000A000000}"/>
    <hyperlink ref="F118" r:id="rId12" xr:uid="{00000000-0004-0000-0100-00000B000000}"/>
    <hyperlink ref="F121" r:id="rId13" xr:uid="{00000000-0004-0000-0100-00000C000000}"/>
    <hyperlink ref="F124" r:id="rId14" xr:uid="{00000000-0004-0000-0100-00000D000000}"/>
    <hyperlink ref="F129" r:id="rId15" xr:uid="{00000000-0004-0000-0100-00000E000000}"/>
    <hyperlink ref="F133" r:id="rId16" xr:uid="{00000000-0004-0000-0100-00000F000000}"/>
    <hyperlink ref="F138" r:id="rId17" xr:uid="{00000000-0004-0000-0100-000010000000}"/>
    <hyperlink ref="F142" r:id="rId18" xr:uid="{00000000-0004-0000-0100-000011000000}"/>
    <hyperlink ref="F146" r:id="rId19" xr:uid="{00000000-0004-0000-0100-000012000000}"/>
    <hyperlink ref="F151" r:id="rId20" xr:uid="{00000000-0004-0000-0100-000013000000}"/>
    <hyperlink ref="F154" r:id="rId21" xr:uid="{00000000-0004-0000-0100-000014000000}"/>
    <hyperlink ref="F157" r:id="rId22" xr:uid="{00000000-0004-0000-0100-000015000000}"/>
    <hyperlink ref="F161" r:id="rId23" xr:uid="{00000000-0004-0000-0100-000016000000}"/>
    <hyperlink ref="F164" r:id="rId24" xr:uid="{00000000-0004-0000-0100-000017000000}"/>
    <hyperlink ref="F170" r:id="rId25" xr:uid="{00000000-0004-0000-0100-00001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oprava LB opevnění</vt:lpstr>
      <vt:lpstr>'oprava LB opevnění'!Názvy_tisku</vt:lpstr>
      <vt:lpstr>'Rekapitulace stavby'!Názvy_tisku</vt:lpstr>
      <vt:lpstr>'oprava LB opevnění'!Oblast_tisku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MARTINA-PC\martina</dc:creator>
  <cp:lastModifiedBy>Martina Cabáková</cp:lastModifiedBy>
  <dcterms:created xsi:type="dcterms:W3CDTF">2025-07-22T11:14:15Z</dcterms:created>
  <dcterms:modified xsi:type="dcterms:W3CDTF">2025-07-22T11:25:05Z</dcterms:modified>
</cp:coreProperties>
</file>