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27495" windowHeight="11190"/>
  </bookViews>
  <sheets>
    <sheet name="Rekapitulace stavby" sheetId="1" r:id="rId1"/>
    <sheet name="001 - So 01 – Odstranění ..." sheetId="2" r:id="rId2"/>
    <sheet name="002 - So 02 – Oprava levé..." sheetId="3" r:id="rId3"/>
    <sheet name="003 - So 03 – Oprava odto..." sheetId="4" r:id="rId4"/>
    <sheet name="004 - VON" sheetId="5" r:id="rId5"/>
  </sheets>
  <definedNames>
    <definedName name="_xlnm._FilterDatabase" localSheetId="1" hidden="1">'001 - So 01 – Odstranění ...'!$C$90:$K$243</definedName>
    <definedName name="_xlnm._FilterDatabase" localSheetId="2" hidden="1">'002 - So 02 – Oprava levé...'!$C$85:$K$139</definedName>
    <definedName name="_xlnm._FilterDatabase" localSheetId="3" hidden="1">'003 - So 03 – Oprava odto...'!$C$87:$K$150</definedName>
    <definedName name="_xlnm._FilterDatabase" localSheetId="4" hidden="1">'004 - VON'!$C$81:$K$115</definedName>
    <definedName name="_xlnm.Print_Titles" localSheetId="1">'001 - So 01 – Odstranění ...'!$90:$90</definedName>
    <definedName name="_xlnm.Print_Titles" localSheetId="2">'002 - So 02 – Oprava levé...'!$85:$85</definedName>
    <definedName name="_xlnm.Print_Titles" localSheetId="3">'003 - So 03 – Oprava odto...'!$87:$87</definedName>
    <definedName name="_xlnm.Print_Titles" localSheetId="4">'004 - VON'!$81:$81</definedName>
    <definedName name="_xlnm.Print_Titles" localSheetId="0">'Rekapitulace stavby'!$52:$52</definedName>
    <definedName name="_xlnm.Print_Area" localSheetId="1">'001 - So 01 – Odstranění ...'!$C$4:$J$39,'001 - So 01 – Odstranění ...'!$C$78:$J$243</definedName>
    <definedName name="_xlnm.Print_Area" localSheetId="2">'002 - So 02 – Oprava levé...'!$C$4:$J$39,'002 - So 02 – Oprava levé...'!$C$73:$J$139</definedName>
    <definedName name="_xlnm.Print_Area" localSheetId="3">'003 - So 03 – Oprava odto...'!$C$4:$J$39,'003 - So 03 – Oprava odto...'!$C$75:$J$150</definedName>
    <definedName name="_xlnm.Print_Area" localSheetId="4">'004 - VON'!$C$4:$J$39,'004 - VON'!$C$69:$J$115</definedName>
    <definedName name="_xlnm.Print_Area" localSheetId="0">'Rekapitulace stavby'!$D$4:$AO$36,'Rekapitulace stavby'!$C$42:$AQ$59</definedName>
  </definedNames>
  <calcPr calcId="145621"/>
</workbook>
</file>

<file path=xl/calcChain.xml><?xml version="1.0" encoding="utf-8"?>
<calcChain xmlns="http://schemas.openxmlformats.org/spreadsheetml/2006/main">
  <c r="AR54" i="1" l="1"/>
  <c r="J37" i="5" l="1"/>
  <c r="J36" i="5"/>
  <c r="AY58" i="1"/>
  <c r="J35" i="5"/>
  <c r="AX58" i="1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5" i="5"/>
  <c r="BH85" i="5"/>
  <c r="BG85" i="5"/>
  <c r="BF85" i="5"/>
  <c r="T85" i="5"/>
  <c r="T84" i="5"/>
  <c r="R85" i="5"/>
  <c r="R84" i="5" s="1"/>
  <c r="P85" i="5"/>
  <c r="P84" i="5" s="1"/>
  <c r="J79" i="5"/>
  <c r="J78" i="5"/>
  <c r="F78" i="5"/>
  <c r="F76" i="5"/>
  <c r="E74" i="5"/>
  <c r="J55" i="5"/>
  <c r="J54" i="5"/>
  <c r="F54" i="5"/>
  <c r="F52" i="5"/>
  <c r="E50" i="5"/>
  <c r="J18" i="5"/>
  <c r="E18" i="5"/>
  <c r="F55" i="5" s="1"/>
  <c r="J17" i="5"/>
  <c r="J12" i="5"/>
  <c r="J76" i="5" s="1"/>
  <c r="E7" i="5"/>
  <c r="E48" i="5" s="1"/>
  <c r="J37" i="4"/>
  <c r="J36" i="4"/>
  <c r="AY57" i="1" s="1"/>
  <c r="J35" i="4"/>
  <c r="AX57" i="1"/>
  <c r="BI149" i="4"/>
  <c r="BH149" i="4"/>
  <c r="BG149" i="4"/>
  <c r="BF149" i="4"/>
  <c r="T149" i="4"/>
  <c r="T148" i="4" s="1"/>
  <c r="R149" i="4"/>
  <c r="R148" i="4"/>
  <c r="P149" i="4"/>
  <c r="P148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7" i="4"/>
  <c r="BH117" i="4"/>
  <c r="BG117" i="4"/>
  <c r="BF117" i="4"/>
  <c r="T117" i="4"/>
  <c r="R117" i="4"/>
  <c r="P117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T109" i="4"/>
  <c r="R110" i="4"/>
  <c r="R109" i="4" s="1"/>
  <c r="P110" i="4"/>
  <c r="P109" i="4"/>
  <c r="BI106" i="4"/>
  <c r="BH106" i="4"/>
  <c r="BG106" i="4"/>
  <c r="BF106" i="4"/>
  <c r="T106" i="4"/>
  <c r="T105" i="4" s="1"/>
  <c r="R106" i="4"/>
  <c r="R105" i="4"/>
  <c r="P106" i="4"/>
  <c r="P105" i="4" s="1"/>
  <c r="BI103" i="4"/>
  <c r="BH103" i="4"/>
  <c r="BG103" i="4"/>
  <c r="BF103" i="4"/>
  <c r="T103" i="4"/>
  <c r="R103" i="4"/>
  <c r="P103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J85" i="4"/>
  <c r="J84" i="4"/>
  <c r="F84" i="4"/>
  <c r="F82" i="4"/>
  <c r="E80" i="4"/>
  <c r="J55" i="4"/>
  <c r="J54" i="4"/>
  <c r="F54" i="4"/>
  <c r="F52" i="4"/>
  <c r="E50" i="4"/>
  <c r="J18" i="4"/>
  <c r="E18" i="4"/>
  <c r="F55" i="4" s="1"/>
  <c r="J17" i="4"/>
  <c r="J12" i="4"/>
  <c r="J52" i="4"/>
  <c r="E7" i="4"/>
  <c r="E48" i="4" s="1"/>
  <c r="J37" i="3"/>
  <c r="J36" i="3"/>
  <c r="AY56" i="1" s="1"/>
  <c r="J35" i="3"/>
  <c r="AX56" i="1"/>
  <c r="BI138" i="3"/>
  <c r="BH138" i="3"/>
  <c r="BG138" i="3"/>
  <c r="BF138" i="3"/>
  <c r="T138" i="3"/>
  <c r="T137" i="3" s="1"/>
  <c r="R138" i="3"/>
  <c r="R137" i="3"/>
  <c r="P138" i="3"/>
  <c r="P137" i="3" s="1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T92" i="3"/>
  <c r="R93" i="3"/>
  <c r="R92" i="3" s="1"/>
  <c r="P93" i="3"/>
  <c r="P92" i="3" s="1"/>
  <c r="BI89" i="3"/>
  <c r="BH89" i="3"/>
  <c r="BG89" i="3"/>
  <c r="BF89" i="3"/>
  <c r="T89" i="3"/>
  <c r="T88" i="3" s="1"/>
  <c r="R89" i="3"/>
  <c r="R88" i="3" s="1"/>
  <c r="P89" i="3"/>
  <c r="P88" i="3" s="1"/>
  <c r="J83" i="3"/>
  <c r="J82" i="3"/>
  <c r="F82" i="3"/>
  <c r="F80" i="3"/>
  <c r="E78" i="3"/>
  <c r="J55" i="3"/>
  <c r="J54" i="3"/>
  <c r="F54" i="3"/>
  <c r="F52" i="3"/>
  <c r="E50" i="3"/>
  <c r="J18" i="3"/>
  <c r="E18" i="3"/>
  <c r="F55" i="3"/>
  <c r="J17" i="3"/>
  <c r="J12" i="3"/>
  <c r="J80" i="3" s="1"/>
  <c r="E7" i="3"/>
  <c r="E76" i="3"/>
  <c r="J37" i="2"/>
  <c r="J36" i="2"/>
  <c r="AY55" i="1"/>
  <c r="J35" i="2"/>
  <c r="AX55" i="1"/>
  <c r="BI242" i="2"/>
  <c r="BH242" i="2"/>
  <c r="BG242" i="2"/>
  <c r="BF242" i="2"/>
  <c r="T242" i="2"/>
  <c r="T241" i="2"/>
  <c r="T240" i="2" s="1"/>
  <c r="R242" i="2"/>
  <c r="R241" i="2" s="1"/>
  <c r="R240" i="2" s="1"/>
  <c r="P242" i="2"/>
  <c r="P241" i="2" s="1"/>
  <c r="P240" i="2" s="1"/>
  <c r="BI238" i="2"/>
  <c r="BH238" i="2"/>
  <c r="BG238" i="2"/>
  <c r="BF238" i="2"/>
  <c r="T238" i="2"/>
  <c r="T237" i="2"/>
  <c r="R238" i="2"/>
  <c r="R237" i="2" s="1"/>
  <c r="P238" i="2"/>
  <c r="P237" i="2" s="1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T165" i="2"/>
  <c r="R166" i="2"/>
  <c r="R165" i="2" s="1"/>
  <c r="P166" i="2"/>
  <c r="P165" i="2" s="1"/>
  <c r="BI162" i="2"/>
  <c r="BH162" i="2"/>
  <c r="BG162" i="2"/>
  <c r="BF162" i="2"/>
  <c r="T162" i="2"/>
  <c r="T161" i="2" s="1"/>
  <c r="R162" i="2"/>
  <c r="R161" i="2" s="1"/>
  <c r="P162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T142" i="2"/>
  <c r="R143" i="2"/>
  <c r="R142" i="2" s="1"/>
  <c r="P143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9" i="2"/>
  <c r="F37" i="2" s="1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F36" i="2" s="1"/>
  <c r="BG103" i="2"/>
  <c r="BF103" i="2"/>
  <c r="T103" i="2"/>
  <c r="R103" i="2"/>
  <c r="P103" i="2"/>
  <c r="BI100" i="2"/>
  <c r="BH100" i="2"/>
  <c r="BG100" i="2"/>
  <c r="F35" i="2" s="1"/>
  <c r="BF100" i="2"/>
  <c r="T100" i="2"/>
  <c r="R100" i="2"/>
  <c r="P100" i="2"/>
  <c r="BI97" i="2"/>
  <c r="BH97" i="2"/>
  <c r="BG97" i="2"/>
  <c r="BF97" i="2"/>
  <c r="J34" i="2" s="1"/>
  <c r="T97" i="2"/>
  <c r="R97" i="2"/>
  <c r="P97" i="2"/>
  <c r="BI94" i="2"/>
  <c r="BH94" i="2"/>
  <c r="BG94" i="2"/>
  <c r="BF94" i="2"/>
  <c r="T94" i="2"/>
  <c r="R94" i="2"/>
  <c r="P94" i="2"/>
  <c r="J88" i="2"/>
  <c r="J87" i="2"/>
  <c r="F87" i="2"/>
  <c r="F85" i="2"/>
  <c r="E83" i="2"/>
  <c r="J55" i="2"/>
  <c r="J54" i="2"/>
  <c r="F54" i="2"/>
  <c r="F52" i="2"/>
  <c r="E50" i="2"/>
  <c r="J18" i="2"/>
  <c r="E18" i="2"/>
  <c r="F88" i="2" s="1"/>
  <c r="J17" i="2"/>
  <c r="J12" i="2"/>
  <c r="J85" i="2" s="1"/>
  <c r="E7" i="2"/>
  <c r="E81" i="2" s="1"/>
  <c r="L50" i="1"/>
  <c r="AM50" i="1"/>
  <c r="AM49" i="1"/>
  <c r="L49" i="1"/>
  <c r="AM47" i="1"/>
  <c r="L47" i="1"/>
  <c r="L45" i="1"/>
  <c r="L44" i="1"/>
  <c r="J183" i="2"/>
  <c r="BK172" i="2"/>
  <c r="BK162" i="2"/>
  <c r="BK150" i="2"/>
  <c r="BK134" i="2"/>
  <c r="BK125" i="2"/>
  <c r="J116" i="2"/>
  <c r="BK103" i="2"/>
  <c r="BK93" i="3"/>
  <c r="J107" i="3"/>
  <c r="BK114" i="4"/>
  <c r="J91" i="4"/>
  <c r="J94" i="4"/>
  <c r="BK97" i="4"/>
  <c r="BK114" i="5"/>
  <c r="BK107" i="5"/>
  <c r="BK103" i="5"/>
  <c r="BK111" i="5"/>
  <c r="BK94" i="5"/>
  <c r="J92" i="5"/>
  <c r="J242" i="2"/>
  <c r="J235" i="2"/>
  <c r="BK229" i="2"/>
  <c r="J226" i="2"/>
  <c r="BK222" i="2"/>
  <c r="BK220" i="2"/>
  <c r="J218" i="2"/>
  <c r="BK212" i="2"/>
  <c r="BK206" i="2"/>
  <c r="J203" i="2"/>
  <c r="J200" i="2"/>
  <c r="J194" i="2"/>
  <c r="J190" i="2"/>
  <c r="J189" i="2"/>
  <c r="BK147" i="2"/>
  <c r="J136" i="2"/>
  <c r="J131" i="2"/>
  <c r="J119" i="2"/>
  <c r="BK106" i="2"/>
  <c r="BK97" i="2"/>
  <c r="BK115" i="3"/>
  <c r="J121" i="3"/>
  <c r="BK135" i="3"/>
  <c r="J110" i="3"/>
  <c r="BK113" i="3"/>
  <c r="BK135" i="4"/>
  <c r="J97" i="4"/>
  <c r="J149" i="4"/>
  <c r="J140" i="4"/>
  <c r="J106" i="4"/>
  <c r="BK120" i="4"/>
  <c r="BK108" i="5"/>
  <c r="J98" i="5"/>
  <c r="BK96" i="5"/>
  <c r="BK99" i="5"/>
  <c r="BK238" i="2"/>
  <c r="BK235" i="2"/>
  <c r="BK232" i="2"/>
  <c r="J229" i="2"/>
  <c r="BK224" i="2"/>
  <c r="J220" i="2"/>
  <c r="BK215" i="2"/>
  <c r="J212" i="2"/>
  <c r="J209" i="2"/>
  <c r="BK203" i="2"/>
  <c r="BK197" i="2"/>
  <c r="BK194" i="2"/>
  <c r="J192" i="2"/>
  <c r="BK189" i="2"/>
  <c r="J153" i="2"/>
  <c r="BK136" i="2"/>
  <c r="BK128" i="2"/>
  <c r="BK116" i="2"/>
  <c r="J111" i="2"/>
  <c r="BK100" i="2"/>
  <c r="AS54" i="1"/>
  <c r="J115" i="3"/>
  <c r="J132" i="3"/>
  <c r="J96" i="3"/>
  <c r="BK137" i="4"/>
  <c r="J114" i="4"/>
  <c r="BK123" i="4"/>
  <c r="J110" i="4"/>
  <c r="BK110" i="4"/>
  <c r="J94" i="5"/>
  <c r="BK85" i="5"/>
  <c r="J105" i="5"/>
  <c r="BK89" i="5"/>
  <c r="BK98" i="5"/>
  <c r="BK183" i="2"/>
  <c r="J178" i="2"/>
  <c r="BK169" i="2"/>
  <c r="J162" i="2"/>
  <c r="BK153" i="2"/>
  <c r="J143" i="2"/>
  <c r="J133" i="2"/>
  <c r="BK119" i="2"/>
  <c r="J109" i="2"/>
  <c r="J94" i="2"/>
  <c r="J124" i="3"/>
  <c r="J135" i="3"/>
  <c r="BK121" i="3"/>
  <c r="BK89" i="3"/>
  <c r="J99" i="3"/>
  <c r="J93" i="3"/>
  <c r="BK126" i="4"/>
  <c r="BK146" i="4"/>
  <c r="BK103" i="4"/>
  <c r="BK94" i="4"/>
  <c r="J103" i="4"/>
  <c r="J103" i="5"/>
  <c r="BK100" i="5"/>
  <c r="J100" i="5"/>
  <c r="J107" i="5"/>
  <c r="J85" i="5"/>
  <c r="J181" i="2"/>
  <c r="J175" i="2"/>
  <c r="J166" i="2"/>
  <c r="J156" i="2"/>
  <c r="BK139" i="2"/>
  <c r="BK131" i="2"/>
  <c r="J122" i="2"/>
  <c r="BK109" i="2"/>
  <c r="J97" i="2"/>
  <c r="BK104" i="3"/>
  <c r="BK110" i="3"/>
  <c r="J118" i="3"/>
  <c r="BK124" i="3"/>
  <c r="J143" i="4"/>
  <c r="J135" i="4"/>
  <c r="J146" i="4"/>
  <c r="J129" i="4"/>
  <c r="J117" i="4"/>
  <c r="J109" i="5"/>
  <c r="J88" i="5"/>
  <c r="J112" i="5"/>
  <c r="J114" i="5"/>
  <c r="J111" i="5"/>
  <c r="BK181" i="2"/>
  <c r="J169" i="2"/>
  <c r="J158" i="2"/>
  <c r="J147" i="2"/>
  <c r="J134" i="2"/>
  <c r="J125" i="2"/>
  <c r="BK114" i="2"/>
  <c r="J106" i="2"/>
  <c r="BK94" i="2"/>
  <c r="BK129" i="3"/>
  <c r="J138" i="3"/>
  <c r="BK102" i="3"/>
  <c r="J126" i="3"/>
  <c r="J129" i="3"/>
  <c r="J89" i="3"/>
  <c r="BK129" i="4"/>
  <c r="BK132" i="4"/>
  <c r="BK91" i="4"/>
  <c r="BK149" i="4"/>
  <c r="BK106" i="4"/>
  <c r="BK93" i="5"/>
  <c r="BK105" i="5"/>
  <c r="J89" i="5"/>
  <c r="BK92" i="5"/>
  <c r="BK242" i="2"/>
  <c r="J238" i="2"/>
  <c r="J232" i="2"/>
  <c r="BK226" i="2"/>
  <c r="J224" i="2"/>
  <c r="J222" i="2"/>
  <c r="BK218" i="2"/>
  <c r="J215" i="2"/>
  <c r="BK209" i="2"/>
  <c r="J206" i="2"/>
  <c r="BK200" i="2"/>
  <c r="J197" i="2"/>
  <c r="BK192" i="2"/>
  <c r="BK190" i="2"/>
  <c r="BK186" i="2"/>
  <c r="BK178" i="2"/>
  <c r="J172" i="2"/>
  <c r="BK158" i="2"/>
  <c r="J150" i="2"/>
  <c r="J139" i="2"/>
  <c r="J128" i="2"/>
  <c r="J114" i="2"/>
  <c r="J103" i="2"/>
  <c r="BK138" i="3"/>
  <c r="BK99" i="3"/>
  <c r="BK107" i="3"/>
  <c r="BK118" i="3"/>
  <c r="J102" i="3"/>
  <c r="BK100" i="4"/>
  <c r="J126" i="4"/>
  <c r="J100" i="4"/>
  <c r="J132" i="4"/>
  <c r="BK140" i="4"/>
  <c r="BK112" i="5"/>
  <c r="J99" i="5"/>
  <c r="J102" i="5"/>
  <c r="BK109" i="5"/>
  <c r="BK90" i="5"/>
  <c r="F34" i="2"/>
  <c r="J186" i="2"/>
  <c r="BK175" i="2"/>
  <c r="BK166" i="2"/>
  <c r="BK156" i="2"/>
  <c r="BK143" i="2"/>
  <c r="BK133" i="2"/>
  <c r="BK122" i="2"/>
  <c r="BK111" i="2"/>
  <c r="J100" i="2"/>
  <c r="BK132" i="3"/>
  <c r="BK126" i="3"/>
  <c r="J113" i="3"/>
  <c r="BK96" i="3"/>
  <c r="J104" i="3"/>
  <c r="J120" i="4"/>
  <c r="BK143" i="4"/>
  <c r="J137" i="4"/>
  <c r="J123" i="4"/>
  <c r="BK117" i="4"/>
  <c r="J96" i="5"/>
  <c r="J90" i="5"/>
  <c r="J93" i="5"/>
  <c r="BK102" i="5"/>
  <c r="J108" i="5"/>
  <c r="BK88" i="5"/>
  <c r="P146" i="2" l="1"/>
  <c r="R177" i="2"/>
  <c r="R95" i="3"/>
  <c r="R128" i="3"/>
  <c r="BK99" i="4"/>
  <c r="J99" i="4"/>
  <c r="J62" i="4" s="1"/>
  <c r="R113" i="4"/>
  <c r="T139" i="4"/>
  <c r="R146" i="2"/>
  <c r="P177" i="2"/>
  <c r="T101" i="3"/>
  <c r="BK90" i="4"/>
  <c r="J90" i="4"/>
  <c r="J61" i="4" s="1"/>
  <c r="R119" i="4"/>
  <c r="P93" i="2"/>
  <c r="P92" i="2" s="1"/>
  <c r="P91" i="2" s="1"/>
  <c r="AU55" i="1" s="1"/>
  <c r="T177" i="2"/>
  <c r="P101" i="3"/>
  <c r="P90" i="4"/>
  <c r="T119" i="4"/>
  <c r="BK146" i="2"/>
  <c r="J146" i="2" s="1"/>
  <c r="J63" i="2" s="1"/>
  <c r="P168" i="2"/>
  <c r="P228" i="2"/>
  <c r="BK101" i="3"/>
  <c r="J101" i="3" s="1"/>
  <c r="J64" i="3" s="1"/>
  <c r="T99" i="4"/>
  <c r="T113" i="4"/>
  <c r="R139" i="4"/>
  <c r="T146" i="2"/>
  <c r="T168" i="2"/>
  <c r="R228" i="2"/>
  <c r="T95" i="3"/>
  <c r="T128" i="3"/>
  <c r="T90" i="4"/>
  <c r="T89" i="4" s="1"/>
  <c r="T88" i="4" s="1"/>
  <c r="P119" i="4"/>
  <c r="BK87" i="5"/>
  <c r="J87" i="5"/>
  <c r="J62" i="5" s="1"/>
  <c r="T93" i="2"/>
  <c r="BK177" i="2"/>
  <c r="J177" i="2" s="1"/>
  <c r="J67" i="2" s="1"/>
  <c r="R101" i="3"/>
  <c r="R90" i="4"/>
  <c r="BK119" i="4"/>
  <c r="J119" i="4" s="1"/>
  <c r="J66" i="4" s="1"/>
  <c r="P87" i="5"/>
  <c r="P83" i="5" s="1"/>
  <c r="P82" i="5" s="1"/>
  <c r="AU58" i="1" s="1"/>
  <c r="R93" i="2"/>
  <c r="BK168" i="2"/>
  <c r="J168" i="2" s="1"/>
  <c r="J66" i="2" s="1"/>
  <c r="BK228" i="2"/>
  <c r="J228" i="2" s="1"/>
  <c r="J68" i="2" s="1"/>
  <c r="BK95" i="3"/>
  <c r="J95" i="3" s="1"/>
  <c r="J63" i="3" s="1"/>
  <c r="BK128" i="3"/>
  <c r="J128" i="3"/>
  <c r="J65" i="3" s="1"/>
  <c r="P99" i="4"/>
  <c r="BK113" i="4"/>
  <c r="J113" i="4"/>
  <c r="J65" i="4" s="1"/>
  <c r="BK139" i="4"/>
  <c r="J139" i="4" s="1"/>
  <c r="J67" i="4" s="1"/>
  <c r="R87" i="5"/>
  <c r="R83" i="5" s="1"/>
  <c r="R82" i="5" s="1"/>
  <c r="BK93" i="2"/>
  <c r="J93" i="2" s="1"/>
  <c r="J61" i="2" s="1"/>
  <c r="R168" i="2"/>
  <c r="T228" i="2"/>
  <c r="P95" i="3"/>
  <c r="P128" i="3"/>
  <c r="R99" i="4"/>
  <c r="P113" i="4"/>
  <c r="P139" i="4"/>
  <c r="T87" i="5"/>
  <c r="T83" i="5" s="1"/>
  <c r="T82" i="5" s="1"/>
  <c r="BK237" i="2"/>
  <c r="J237" i="2" s="1"/>
  <c r="J69" i="2" s="1"/>
  <c r="BK142" i="2"/>
  <c r="J142" i="2" s="1"/>
  <c r="J62" i="2" s="1"/>
  <c r="BK161" i="2"/>
  <c r="J161" i="2"/>
  <c r="J64" i="2" s="1"/>
  <c r="BK92" i="3"/>
  <c r="J92" i="3" s="1"/>
  <c r="J62" i="3" s="1"/>
  <c r="BK241" i="2"/>
  <c r="BK240" i="2"/>
  <c r="J240" i="2" s="1"/>
  <c r="J70" i="2" s="1"/>
  <c r="BK137" i="3"/>
  <c r="J137" i="3" s="1"/>
  <c r="J66" i="3" s="1"/>
  <c r="BK165" i="2"/>
  <c r="J165" i="2" s="1"/>
  <c r="J65" i="2" s="1"/>
  <c r="BK88" i="3"/>
  <c r="J88" i="3"/>
  <c r="J61" i="3" s="1"/>
  <c r="BK105" i="4"/>
  <c r="J105" i="4" s="1"/>
  <c r="J63" i="4" s="1"/>
  <c r="BK148" i="4"/>
  <c r="J148" i="4"/>
  <c r="J68" i="4" s="1"/>
  <c r="BK109" i="4"/>
  <c r="J109" i="4" s="1"/>
  <c r="J64" i="4" s="1"/>
  <c r="BK84" i="5"/>
  <c r="J84" i="5"/>
  <c r="J61" i="5" s="1"/>
  <c r="BE99" i="5"/>
  <c r="BE103" i="5"/>
  <c r="J52" i="5"/>
  <c r="BE102" i="5"/>
  <c r="BE105" i="5"/>
  <c r="BE107" i="5"/>
  <c r="BE88" i="5"/>
  <c r="BE112" i="5"/>
  <c r="F79" i="5"/>
  <c r="BE85" i="5"/>
  <c r="BE96" i="5"/>
  <c r="BE98" i="5"/>
  <c r="BE100" i="5"/>
  <c r="BE108" i="5"/>
  <c r="BE109" i="5"/>
  <c r="BE92" i="5"/>
  <c r="BE93" i="5"/>
  <c r="BE114" i="5"/>
  <c r="E72" i="5"/>
  <c r="BE89" i="5"/>
  <c r="BE111" i="5"/>
  <c r="BE94" i="5"/>
  <c r="BE90" i="5"/>
  <c r="E78" i="4"/>
  <c r="BE146" i="4"/>
  <c r="J82" i="4"/>
  <c r="BE91" i="4"/>
  <c r="BE94" i="4"/>
  <c r="BE97" i="4"/>
  <c r="BE143" i="4"/>
  <c r="F85" i="4"/>
  <c r="BK87" i="3"/>
  <c r="BK86" i="3" s="1"/>
  <c r="J86" i="3" s="1"/>
  <c r="J30" i="3" s="1"/>
  <c r="BE110" i="4"/>
  <c r="BE117" i="4"/>
  <c r="BE126" i="4"/>
  <c r="BE129" i="4"/>
  <c r="BE135" i="4"/>
  <c r="BE140" i="4"/>
  <c r="BE100" i="4"/>
  <c r="BE120" i="4"/>
  <c r="BE137" i="4"/>
  <c r="BE149" i="4"/>
  <c r="BE103" i="4"/>
  <c r="BE106" i="4"/>
  <c r="BE123" i="4"/>
  <c r="BE132" i="4"/>
  <c r="BE114" i="4"/>
  <c r="J241" i="2"/>
  <c r="J71" i="2"/>
  <c r="J52" i="3"/>
  <c r="BE89" i="3"/>
  <c r="BE93" i="3"/>
  <c r="BE124" i="3"/>
  <c r="BE126" i="3"/>
  <c r="BE129" i="3"/>
  <c r="BE107" i="3"/>
  <c r="F83" i="3"/>
  <c r="BE104" i="3"/>
  <c r="BE121" i="3"/>
  <c r="E48" i="3"/>
  <c r="BE96" i="3"/>
  <c r="BE99" i="3"/>
  <c r="BE102" i="3"/>
  <c r="BE115" i="3"/>
  <c r="BE118" i="3"/>
  <c r="BE132" i="3"/>
  <c r="BE138" i="3"/>
  <c r="BE110" i="3"/>
  <c r="BE113" i="3"/>
  <c r="BE135" i="3"/>
  <c r="AW55" i="1"/>
  <c r="BA55" i="1"/>
  <c r="BC55" i="1"/>
  <c r="E48" i="2"/>
  <c r="J52" i="2"/>
  <c r="F55" i="2"/>
  <c r="BE94" i="2"/>
  <c r="BE97" i="2"/>
  <c r="BE100" i="2"/>
  <c r="BE103" i="2"/>
  <c r="BE106" i="2"/>
  <c r="BE109" i="2"/>
  <c r="BE111" i="2"/>
  <c r="BE114" i="2"/>
  <c r="BE116" i="2"/>
  <c r="BE119" i="2"/>
  <c r="BE122" i="2"/>
  <c r="BE125" i="2"/>
  <c r="BE128" i="2"/>
  <c r="BE131" i="2"/>
  <c r="BE133" i="2"/>
  <c r="BE134" i="2"/>
  <c r="BE136" i="2"/>
  <c r="BE139" i="2"/>
  <c r="BE143" i="2"/>
  <c r="BE147" i="2"/>
  <c r="BE150" i="2"/>
  <c r="BE153" i="2"/>
  <c r="BE156" i="2"/>
  <c r="BE158" i="2"/>
  <c r="BE162" i="2"/>
  <c r="BE166" i="2"/>
  <c r="BE169" i="2"/>
  <c r="BE172" i="2"/>
  <c r="BE175" i="2"/>
  <c r="BE178" i="2"/>
  <c r="BE181" i="2"/>
  <c r="BE183" i="2"/>
  <c r="BE186" i="2"/>
  <c r="BE189" i="2"/>
  <c r="BE190" i="2"/>
  <c r="BE192" i="2"/>
  <c r="BE194" i="2"/>
  <c r="BE197" i="2"/>
  <c r="BE200" i="2"/>
  <c r="BE203" i="2"/>
  <c r="BE206" i="2"/>
  <c r="BE209" i="2"/>
  <c r="BE212" i="2"/>
  <c r="BE215" i="2"/>
  <c r="BE218" i="2"/>
  <c r="BE220" i="2"/>
  <c r="BE222" i="2"/>
  <c r="BE224" i="2"/>
  <c r="BE226" i="2"/>
  <c r="BE229" i="2"/>
  <c r="BE232" i="2"/>
  <c r="BE235" i="2"/>
  <c r="BE238" i="2"/>
  <c r="BE242" i="2"/>
  <c r="BB55" i="1"/>
  <c r="BD55" i="1"/>
  <c r="F36" i="3"/>
  <c r="BC56" i="1"/>
  <c r="F35" i="4"/>
  <c r="BB57" i="1" s="1"/>
  <c r="F37" i="4"/>
  <c r="BD57" i="1" s="1"/>
  <c r="F34" i="4"/>
  <c r="BA57" i="1"/>
  <c r="F35" i="5"/>
  <c r="BB58" i="1"/>
  <c r="J34" i="4"/>
  <c r="AW57" i="1" s="1"/>
  <c r="F37" i="5"/>
  <c r="BD58" i="1" s="1"/>
  <c r="F35" i="3"/>
  <c r="BB56" i="1" s="1"/>
  <c r="J34" i="5"/>
  <c r="AW58" i="1" s="1"/>
  <c r="J34" i="3"/>
  <c r="AW56" i="1" s="1"/>
  <c r="F36" i="5"/>
  <c r="BC58" i="1" s="1"/>
  <c r="F34" i="3"/>
  <c r="BA56" i="1" s="1"/>
  <c r="F34" i="5"/>
  <c r="BA58" i="1" s="1"/>
  <c r="F37" i="3"/>
  <c r="BD56" i="1" s="1"/>
  <c r="F36" i="4"/>
  <c r="BC57" i="1" s="1"/>
  <c r="BK89" i="4" l="1"/>
  <c r="J89" i="4" s="1"/>
  <c r="J60" i="4" s="1"/>
  <c r="T87" i="3"/>
  <c r="T86" i="3"/>
  <c r="P87" i="3"/>
  <c r="P86" i="3" s="1"/>
  <c r="AU56" i="1" s="1"/>
  <c r="T92" i="2"/>
  <c r="T91" i="2"/>
  <c r="P89" i="4"/>
  <c r="P88" i="4" s="1"/>
  <c r="AU57" i="1" s="1"/>
  <c r="R87" i="3"/>
  <c r="R86" i="3" s="1"/>
  <c r="R92" i="2"/>
  <c r="R91" i="2" s="1"/>
  <c r="R89" i="4"/>
  <c r="R88" i="4"/>
  <c r="BK92" i="2"/>
  <c r="J92" i="2"/>
  <c r="J60" i="2"/>
  <c r="BK83" i="5"/>
  <c r="J83" i="5"/>
  <c r="J60" i="5" s="1"/>
  <c r="AG56" i="1"/>
  <c r="J59" i="3"/>
  <c r="J87" i="3"/>
  <c r="J60" i="3" s="1"/>
  <c r="F33" i="2"/>
  <c r="AZ55" i="1" s="1"/>
  <c r="J33" i="3"/>
  <c r="AV56" i="1"/>
  <c r="AT56" i="1" s="1"/>
  <c r="AN56" i="1" s="1"/>
  <c r="BB54" i="1"/>
  <c r="W31" i="1" s="1"/>
  <c r="F33" i="3"/>
  <c r="AZ56" i="1" s="1"/>
  <c r="BD54" i="1"/>
  <c r="W33" i="1"/>
  <c r="BC54" i="1"/>
  <c r="W32" i="1"/>
  <c r="J33" i="2"/>
  <c r="AV55" i="1" s="1"/>
  <c r="AT55" i="1" s="1"/>
  <c r="F33" i="4"/>
  <c r="AZ57" i="1"/>
  <c r="J33" i="5"/>
  <c r="AV58" i="1" s="1"/>
  <c r="AT58" i="1" s="1"/>
  <c r="J33" i="4"/>
  <c r="AV57" i="1" s="1"/>
  <c r="AT57" i="1" s="1"/>
  <c r="BA54" i="1"/>
  <c r="W30" i="1"/>
  <c r="F33" i="5"/>
  <c r="AZ58" i="1"/>
  <c r="BK88" i="4" l="1"/>
  <c r="J88" i="4" s="1"/>
  <c r="J30" i="4" s="1"/>
  <c r="AG57" i="1" s="1"/>
  <c r="BK82" i="5"/>
  <c r="J82" i="5" s="1"/>
  <c r="J30" i="5" s="1"/>
  <c r="AG58" i="1" s="1"/>
  <c r="BK91" i="2"/>
  <c r="J91" i="2"/>
  <c r="J30" i="2" s="1"/>
  <c r="AG55" i="1" s="1"/>
  <c r="AN57" i="1"/>
  <c r="J59" i="4"/>
  <c r="J39" i="4"/>
  <c r="J39" i="3"/>
  <c r="AU54" i="1"/>
  <c r="AW54" i="1"/>
  <c r="AK30" i="1"/>
  <c r="AX54" i="1"/>
  <c r="AZ54" i="1"/>
  <c r="W29" i="1" s="1"/>
  <c r="AY54" i="1"/>
  <c r="J39" i="2" l="1"/>
  <c r="J39" i="5"/>
  <c r="J59" i="5"/>
  <c r="J59" i="2"/>
  <c r="AN55" i="1"/>
  <c r="AN58" i="1"/>
  <c r="AG54" i="1"/>
  <c r="AK26" i="1" s="1"/>
  <c r="AV54" i="1"/>
  <c r="AK29" i="1" s="1"/>
  <c r="AK35" i="1" l="1"/>
  <c r="AT54" i="1"/>
  <c r="AN54" i="1" s="1"/>
</calcChain>
</file>

<file path=xl/sharedStrings.xml><?xml version="1.0" encoding="utf-8"?>
<sst xmlns="http://schemas.openxmlformats.org/spreadsheetml/2006/main" count="2980" uniqueCount="642">
  <si>
    <t>Export Komplet</t>
  </si>
  <si>
    <t>VZ</t>
  </si>
  <si>
    <t>2.0</t>
  </si>
  <si>
    <t/>
  </si>
  <si>
    <t>False</t>
  </si>
  <si>
    <t>{4e772272-9dee-4efa-8e04-d1e81308c9fb}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</si>
  <si>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</si>
  <si>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</si>
  <si>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</si>
  <si>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</si>
  <si>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</si>
  <si>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</si>
  <si>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</si>
  <si>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</si>
  <si>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</si>
  <si>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06-2024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</si>
  <si>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</si>
  <si>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</si>
  <si>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NÁDRŽ  ZLÍN,  OPRAVA  BOČNÍHO  PŘELIVU</t>
  </si>
  <si>
    <t>KSO:</t>
  </si>
  <si>
    <t>CC-CZ:</t>
  </si>
  <si>
    <t>Místo:</t>
  </si>
  <si>
    <t xml:space="preserve"> ZLÍN</t>
  </si>
  <si>
    <t>Datum:</t>
  </si>
  <si>
    <t>8. 7. 2024</t>
  </si>
  <si>
    <t>Zadavatel:</t>
  </si>
  <si>
    <t>IČ:</t>
  </si>
  <si>
    <t xml:space="preserve">708 90 013    </t>
  </si>
  <si>
    <t>Povodí Moravy s.p.</t>
  </si>
  <si>
    <t>DIČ:</t>
  </si>
  <si>
    <t>Účastník:</t>
  </si>
  <si>
    <t>Vyplň údaj</t>
  </si>
  <si>
    <t>Projektant:</t>
  </si>
  <si>
    <t>25589679</t>
  </si>
  <si>
    <t>KOINVEST,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</si>
  <si>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</si>
  <si>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</si>
  <si>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</si>
  <si>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</si>
  <si>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</si>
  <si>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</si>
  <si>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</si>
  <si>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</si>
  <si>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</si>
  <si>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</si>
  <si>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</si>
  <si>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</si>
  <si>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</si>
  <si>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</si>
  <si>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</si>
  <si>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</si>
  <si>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</si>
  <si>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</si>
  <si>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</si>
  <si>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</si>
  <si>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</si>
  <si>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</si>
  <si>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</si>
  <si>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</si>
  <si>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</si>
  <si>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</si>
  <si>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</si>
  <si>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</si>
  <si>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</si>
  <si>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</si>
  <si>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</si>
  <si>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</si>
  <si>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</si>
  <si>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</si>
  <si>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</si>
  <si>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</si>
  <si>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</si>
  <si>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</si>
  <si>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</si>
  <si>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</si>
  <si>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</si>
  <si>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</si>
  <si>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</si>
  <si>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</si>
  <si>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 01 – Odstranění a vybudování nové přelivné zdi a zavazovací stěny</t>
  </si>
  <si>
    <t>STA</t>
  </si>
  <si>
    <t>1</t>
  </si>
  <si>
    <t>{8bee9db2-f304-4957-ae5a-e863f439daf8}</t>
  </si>
  <si>
    <t>2</t>
  </si>
  <si>
    <t>002</t>
  </si>
  <si>
    <t>So 02 – Oprava levé břehové zdi a dna spadiště</t>
  </si>
  <si>
    <t>{5d76b28e-9c1f-41fa-856b-9b39d28565d5}</t>
  </si>
  <si>
    <t>003</t>
  </si>
  <si>
    <t>So 03 – Oprava odtoku od bezpečnostního přelivu</t>
  </si>
  <si>
    <t>{53a7a4d5-2940-48c5-8860-a103505aa54c}</t>
  </si>
  <si>
    <t>004</t>
  </si>
  <si>
    <t>VON</t>
  </si>
  <si>
    <t>{41b5bd98-697b-432d-8396-fefb821908d6}</t>
  </si>
  <si>
    <t>KRYCÍ LIST SOUPISU PRACÍ</t>
  </si>
  <si>
    <t>Objekt:</t>
  </si>
  <si>
    <t>001 - So 01 – Odstranění a vybudování nové přelivné zdi a zavazovací stěny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</si>
  <si>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</si>
  <si>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</si>
  <si>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</si>
  <si>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</si>
  <si>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</si>
  <si>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</si>
  <si>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</si>
  <si>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</si>
  <si>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</si>
  <si>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</si>
  <si>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</si>
  <si>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</si>
  <si>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</si>
  <si>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</si>
  <si>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</si>
  <si>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</si>
  <si>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</si>
  <si>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</si>
  <si>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</si>
  <si>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</si>
  <si>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</si>
  <si>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</si>
  <si>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</si>
  <si>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</si>
  <si>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</si>
  <si>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</si>
  <si>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</si>
  <si>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</si>
  <si>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</si>
  <si>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</si>
  <si>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</si>
  <si>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</si>
  <si>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</si>
  <si>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</si>
  <si>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114203102</t>
  </si>
  <si>
    <t>Rozebrání dlažeb nebo záhozů s naložením na dopravní prostředek dlažeb z lomového kamene nebo betonových tvárnic na sucho se zalitými spárami cementovou maltou</t>
  </si>
  <si>
    <t>m3</t>
  </si>
  <si>
    <t>4</t>
  </si>
  <si>
    <t>1245066413</t>
  </si>
  <si>
    <t>Online PSC</t>
  </si>
  <si>
    <t>https://podminky.urs.cz/item/CS_URS_2025_01/114203102</t>
  </si>
  <si>
    <t>P</t>
  </si>
  <si>
    <t>Poznámka k položce:_x000D_
položka obsahuje: rozebrání dlažby za přelivnou hranou, přehození, odvoz, likvidace</t>
  </si>
  <si>
    <t>115101201</t>
  </si>
  <si>
    <t>Čerpání vody na dopravní výšku do 10 m s uvažovaným průměrným přítokem do 500 l/min</t>
  </si>
  <si>
    <t>hod</t>
  </si>
  <si>
    <t>-446977357</t>
  </si>
  <si>
    <t>https://podminky.urs.cz/item/CS_URS_2025_01/115101201</t>
  </si>
  <si>
    <t>Poznámka k položce:_x000D_
předpoklad realizace 2 měsíce</t>
  </si>
  <si>
    <t>3</t>
  </si>
  <si>
    <t>122251106</t>
  </si>
  <si>
    <t>Odkopávky a prokopávky nezapažené strojně v hornině třídy těžitelnosti I skupiny 3 přes 1 000 do 5 000 m3</t>
  </si>
  <si>
    <t>-806979924</t>
  </si>
  <si>
    <t>https://podminky.urs.cz/item/CS_URS_2025_01/122251106</t>
  </si>
  <si>
    <t>Poznámka k položce:_x000D_
položka obsahuje: odkopávky v podél přelivného, zavazovacího zdiva a výusti, výkr.č. D- 2</t>
  </si>
  <si>
    <t>153111114</t>
  </si>
  <si>
    <t>Úprava ocelových štětovnic pro štětové stěny řezání z terénu, štětovnic zaberaněných příčné</t>
  </si>
  <si>
    <t>kus</t>
  </si>
  <si>
    <t>-527938372</t>
  </si>
  <si>
    <t>https://podminky.urs.cz/item/CS_URS_2025_01/153111114</t>
  </si>
  <si>
    <t>Poznámka k položce:_x000D_
položka obsahuje: odřezání části larsenové stěny v hrázi, pažení trvalé výkopu, TZ str.3,4,5</t>
  </si>
  <si>
    <t>5</t>
  </si>
  <si>
    <t>153112111</t>
  </si>
  <si>
    <t>Zřízení beraněných stěn z ocelových štětovnic z terénu nastražení štětovnic ve standardních podmínkách, délky do 10 m</t>
  </si>
  <si>
    <t>m2</t>
  </si>
  <si>
    <t>323735428</t>
  </si>
  <si>
    <t>https://podminky.urs.cz/item/CS_URS_2025_01/153112111</t>
  </si>
  <si>
    <t>Poznámka k položce:_x000D_
položka obsahuje: zabezpečení stavební jámy pomocí ochranných larsenových stěn (hráz a levý břeh)</t>
  </si>
  <si>
    <t>6</t>
  </si>
  <si>
    <t>M</t>
  </si>
  <si>
    <t>15920311R</t>
  </si>
  <si>
    <t>štětovnice ocelová VL 604</t>
  </si>
  <si>
    <t>t</t>
  </si>
  <si>
    <t>8</t>
  </si>
  <si>
    <t>-837802805</t>
  </si>
  <si>
    <t xml:space="preserve">Poznámka k položce:_x000D_
položka obsahuje: štětovnice ocelová, VL 604, šířka 0,6m, tonáž 121,8 kg/m²_x000D_
- délka = 5,5 m_x000D_
- celková plocha 90m2_x000D_
- doprava, nakládka a vykládka_x000D_
</t>
  </si>
  <si>
    <t>7</t>
  </si>
  <si>
    <t>153112122</t>
  </si>
  <si>
    <t>Zřízení beraněných stěn z ocelových štětovnic z terénu zaberanění štětovnic ve standardních podmínkách, délky do 8 m</t>
  </si>
  <si>
    <t>-2026234753</t>
  </si>
  <si>
    <t>https://podminky.urs.cz/item/CS_URS_2025_01/153112122</t>
  </si>
  <si>
    <t>Poznámka k položce:_x000D_
položka obsahuje: zaberanění stavební jámy - stěny larsen (hráz a levý břeh)</t>
  </si>
  <si>
    <t>153113113</t>
  </si>
  <si>
    <t>Vytažení stěn z ocelových štětovnic zaberaněných z terénu délky do 12 m ve standardních podmínkách, zaberaněných na hloubku do 12 m</t>
  </si>
  <si>
    <t>-1306417353</t>
  </si>
  <si>
    <t>https://podminky.urs.cz/item/CS_URS_2025_01/153113113</t>
  </si>
  <si>
    <t>9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</si>
  <si>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</si>
  <si>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</si>
  <si>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-2078918484</t>
  </si>
  <si>
    <t>https://podminky.urs.cz/item/CS_URS_2025_01/162251101</t>
  </si>
  <si>
    <t>Poznámka k položce:_x000D_
přesun nánosu směrem do nádrže</t>
  </si>
  <si>
    <t>10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</si>
  <si>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</si>
  <si>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</si>
  <si>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1205020877</t>
  </si>
  <si>
    <t>https://podminky.urs.cz/item/CS_URS_2025_01/162251102</t>
  </si>
  <si>
    <t>Poznámka k položce:_x000D_
přesunutí výkopu z přelivné a zavazovací stěny podél levého břehu</t>
  </si>
  <si>
    <t>11</t>
  </si>
  <si>
    <t>166151101</t>
  </si>
  <si>
    <t>Přehození neulehlého výkopku strojně z horniny třídy těžitelnosti I, skupiny 1 až 3</t>
  </si>
  <si>
    <t>-760369830</t>
  </si>
  <si>
    <t>https://podminky.urs.cz/item/CS_URS_2025_01/166151101</t>
  </si>
  <si>
    <t>Poznámka k položce:_x000D_
přehození výkopku, (20m)</t>
  </si>
  <si>
    <t>167151111</t>
  </si>
  <si>
    <t>Nakládání, skládání a překládání neulehlého výkopku nebo sypaniny strojně nakládání, množství přes 100 m3, z hornin třídy těžitelnosti I, skupiny 1 až 3</t>
  </si>
  <si>
    <t>1493218631</t>
  </si>
  <si>
    <t>https://podminky.urs.cz/item/CS_URS_2025_01/167151111</t>
  </si>
  <si>
    <t>Poznámka k položce:_x000D_
materiál (rostlá zemina) uložený dočasně v zátopě</t>
  </si>
  <si>
    <t>13</t>
  </si>
  <si>
    <t>171251101</t>
  </si>
  <si>
    <t>Uložení sypanin do násypů strojně s rozprostřením sypaniny ve vrstvách a s hrubým urovnáním nezhutněných jakékoliv třídy těžitelnosti</t>
  </si>
  <si>
    <t>-1863108799</t>
  </si>
  <si>
    <t>https://podminky.urs.cz/item/CS_URS_2025_01/171251101</t>
  </si>
  <si>
    <t>Poznámka k položce:_x000D_
zpětné uložení výkopu  podél stěny</t>
  </si>
  <si>
    <t>14</t>
  </si>
  <si>
    <t>181411121</t>
  </si>
  <si>
    <t>Založení trávníku na půdě předem připravené plochy do 1000 m2 výsevem včetně utažení lučního v rovině nebo na svahu do 1:5</t>
  </si>
  <si>
    <t>1240068916</t>
  </si>
  <si>
    <t>https://podminky.urs.cz/item/CS_URS_2025_01/181411121</t>
  </si>
  <si>
    <t>15</t>
  </si>
  <si>
    <t>00572100</t>
  </si>
  <si>
    <t>osivo jetelotráva intenzivní víceletá</t>
  </si>
  <si>
    <t>kg</t>
  </si>
  <si>
    <t>1909888374</t>
  </si>
  <si>
    <t>16</t>
  </si>
  <si>
    <t>181951111</t>
  </si>
  <si>
    <t>Úprava pláně vyrovnáním výškových rozdílů strojně v hornině třídy těžitelnosti I, skupiny 1 až 3 bez zhutnění</t>
  </si>
  <si>
    <t>1826204598</t>
  </si>
  <si>
    <t>https://podminky.urs.cz/item/CS_URS_2025_01/181951111</t>
  </si>
  <si>
    <t>17</t>
  </si>
  <si>
    <t>181951112</t>
  </si>
  <si>
    <t>Úprava pláně vyrovnáním výškových rozdílů strojně v hornině třídy těžitelnosti I, skupiny 1 až 3 se zhutněním</t>
  </si>
  <si>
    <t>-473336211</t>
  </si>
  <si>
    <t>https://podminky.urs.cz/item/CS_URS_2025_01/181951112</t>
  </si>
  <si>
    <t xml:space="preserve">Poznámka k položce:_x000D_
položka obsahuje: zákl.spáru přelivné a zavazovací  stěny </t>
  </si>
  <si>
    <t>18</t>
  </si>
  <si>
    <t>182251101</t>
  </si>
  <si>
    <t>Svahování trvalých svahů do projektovaných profilů strojně s potřebným přemístěním výkopku při svahování násypů v jakékoliv hornině</t>
  </si>
  <si>
    <t>-1197838860</t>
  </si>
  <si>
    <t>https://podminky.urs.cz/item/CS_URS_2025_01/182251101</t>
  </si>
  <si>
    <t>Poznámka k položce:_x000D_
oprava svahu u přelivu</t>
  </si>
  <si>
    <t>Zakládání</t>
  </si>
  <si>
    <t>19</t>
  </si>
  <si>
    <t>273321611</t>
  </si>
  <si>
    <t>Základy z betonu železového (bez výztuže) desky z betonu bez zvláštních nároků na prostředí tř. C 30/37</t>
  </si>
  <si>
    <t>1159370448</t>
  </si>
  <si>
    <t>https://podminky.urs.cz/item/CS_URS_2025_01/273321611</t>
  </si>
  <si>
    <t xml:space="preserve">Poznámka k položce:_x000D_
položka obsahuje: patku pod dlažbu, podklad pod zavazovací a  přelivnou stěnu, horní dlažbu, měřeno AutoCad </t>
  </si>
  <si>
    <t>Svislé a kompletní konstrukce</t>
  </si>
  <si>
    <t>20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</si>
  <si>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</si>
  <si>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</si>
  <si>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1923977228</t>
  </si>
  <si>
    <t>https://podminky.urs.cz/item/CS_URS_2025_01/321213345</t>
  </si>
  <si>
    <t>Poznámka k položce:_x000D_
položka obsahuje: kamenný obklad přelivu + zavazovací stěny + dna_x000D_
spárování provedeno polymercementovou maltou s přísadou skleněných nebo polypropylénových vláken (např. MONOCRETE ARG TH, Permapatch P 35-W nebo TH 35 AC Regular), technologické postupy dle výrobce, TZ str.6,7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</si>
  <si>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</si>
  <si>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</si>
  <si>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841466548</t>
  </si>
  <si>
    <t>https://podminky.urs.cz/item/CS_URS_2025_01/321321116</t>
  </si>
  <si>
    <t>Poznámka k položce:_x000D_
výkr.č. D- 2, měřeno AutoCad</t>
  </si>
  <si>
    <t>22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</si>
  <si>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</si>
  <si>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</si>
  <si>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-405750233</t>
  </si>
  <si>
    <t>https://podminky.urs.cz/item/CS_URS_2025_01/321351010</t>
  </si>
  <si>
    <t>Poznámka k položce:_x000D_
bednění pro plochy rovinné i šikmé</t>
  </si>
  <si>
    <t>23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</si>
  <si>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</si>
  <si>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</si>
  <si>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-1284661920</t>
  </si>
  <si>
    <t>https://podminky.urs.cz/item/CS_URS_2025_01/321352010</t>
  </si>
  <si>
    <t>24</t>
  </si>
  <si>
    <t>341362021</t>
  </si>
  <si>
    <t>Výztuž stěn a příček nosných svislých nebo šikmých, rovných nebo oblých ze svařovaných sítí z drátů typu KARI</t>
  </si>
  <si>
    <t>-319035992</t>
  </si>
  <si>
    <t>https://podminky.urs.cz/item/CS_URS_2025_01/341362021</t>
  </si>
  <si>
    <t>Poznámka k položce:_x000D_
ŽB konstrukce přelivu a zav.stěny, výztuž pro betonové konstrukce stěny a kotvení koruny přelivu + 20%, výkr.č. D- 6</t>
  </si>
  <si>
    <t>Vodorovné konstrukce</t>
  </si>
  <si>
    <t>25</t>
  </si>
  <si>
    <t>465513227</t>
  </si>
  <si>
    <t>Dlažba z lomového kamene lomařsky upraveného na cementovou maltu, s vyspárováním cementovou maltou, tl. kamene 250 mm</t>
  </si>
  <si>
    <t>795427567</t>
  </si>
  <si>
    <t>https://podminky.urs.cz/item/CS_URS_2025_01/465513227</t>
  </si>
  <si>
    <t>Poznámka k položce:_x000D_
položka obsahuje: dlažbu za přelivnou hranou a zavazovací stěny, výkr.č. D- 4</t>
  </si>
  <si>
    <t>Komunikace pozemní</t>
  </si>
  <si>
    <t>26</t>
  </si>
  <si>
    <t>596992122</t>
  </si>
  <si>
    <t>Impregnační nátěr konstrukcí z betonové nebo kamenné dlažby beze spár nebo zámkové dlažby hydrofobní na bázi silanu dvojnásobný</t>
  </si>
  <si>
    <t>1993452727</t>
  </si>
  <si>
    <t>https://podminky.urs.cz/item/CS_URS_2025_01/596992122</t>
  </si>
  <si>
    <t>Úpravy povrchů, podlahy a osazování výplní</t>
  </si>
  <si>
    <t>27</t>
  </si>
  <si>
    <t>622111111</t>
  </si>
  <si>
    <t>Vyspravení povrchu neomítaných vnějších ploch betonových nebo železobetonových konstrukcí s rozetřením vysprávky do ztracena maltou cementovou celoplošně stěn</t>
  </si>
  <si>
    <t>-1504501480</t>
  </si>
  <si>
    <t>https://podminky.urs.cz/item/CS_URS_2025_01/622111111</t>
  </si>
  <si>
    <t>Poznámka k položce:_x000D_
položka obsahuje: úprava podkladu pod římsu</t>
  </si>
  <si>
    <t>28</t>
  </si>
  <si>
    <t>628635522</t>
  </si>
  <si>
    <t>Vyplnění spár dosavadních konstrukcí zdiva cementovou maltou s vyčištěním spár hloubky do 70 mm, zdiva z betonových prefabrikátů s vyspárováním</t>
  </si>
  <si>
    <t>1214202118</t>
  </si>
  <si>
    <t>https://podminky.urs.cz/item/CS_URS_2025_01/628635522</t>
  </si>
  <si>
    <t>Poznámka k položce:_x000D_
položka obsahuje: spárování mezi dílci prefa vodotěsnou maltou</t>
  </si>
  <si>
    <t>29</t>
  </si>
  <si>
    <t>R.03</t>
  </si>
  <si>
    <t>Příplatek za použití pytlovaných směsí</t>
  </si>
  <si>
    <t>-759297364</t>
  </si>
  <si>
    <t>Poznámka k položce:_x000D_
 vodotěsná malta dle TZ</t>
  </si>
  <si>
    <t>Ostatní konstrukce a práce, bourání</t>
  </si>
  <si>
    <t>30</t>
  </si>
  <si>
    <t>931991111</t>
  </si>
  <si>
    <t>Zřízení těsnění dilatační spáry pásem gumovým profilovým nebo z PVC ve dně</t>
  </si>
  <si>
    <t>m</t>
  </si>
  <si>
    <t>-1901447674</t>
  </si>
  <si>
    <t>https://podminky.urs.cz/item/CS_URS_2025_01/931991111</t>
  </si>
  <si>
    <t>Poznámka k položce:_x000D_
pracovní spára betonové konstrukce, těsnící gumový (pryžový) pás bude šířky 300 mm a tloušťky 15 mm, TZ str.5</t>
  </si>
  <si>
    <t>31</t>
  </si>
  <si>
    <t>931991112</t>
  </si>
  <si>
    <t>Zřízení těsnění dilatační spáry pásem gumovým profilovým nebo z PVC ve stěně</t>
  </si>
  <si>
    <t>-1265592302</t>
  </si>
  <si>
    <t>https://podminky.urs.cz/item/CS_URS_2025_01/931991112</t>
  </si>
  <si>
    <t>32</t>
  </si>
  <si>
    <t>931992121</t>
  </si>
  <si>
    <t>Výplň dilatačních spár z polystyrenu extrudovaného, tloušťky 20 mm</t>
  </si>
  <si>
    <t>-1581808718</t>
  </si>
  <si>
    <t>https://podminky.urs.cz/item/CS_URS_2025_01/931992121</t>
  </si>
  <si>
    <t>Poznámka k položce:_x000D_
výkr.č.D-2</t>
  </si>
  <si>
    <t>33</t>
  </si>
  <si>
    <t>931994142</t>
  </si>
  <si>
    <t>Těsnění spáry betonové konstrukce pásy, profily, tmely tmelem polyuretanovým spáry dilatační do 4,0 cm2</t>
  </si>
  <si>
    <t>1086529464</t>
  </si>
  <si>
    <t>https://podminky.urs.cz/item/CS_URS_2025_01/931994142</t>
  </si>
  <si>
    <t>Poznámka k položce:_x000D_
dilatace betonové konstrukce a kamennéhp obkladu bude v celé hloubce vyplněna dvousložkovým polyuretanovým tmelem</t>
  </si>
  <si>
    <t>34</t>
  </si>
  <si>
    <t>28376620</t>
  </si>
  <si>
    <t>provazec těsnící z pěnového polyetylénu D 20mm</t>
  </si>
  <si>
    <t>1949088624</t>
  </si>
  <si>
    <t>35</t>
  </si>
  <si>
    <t>931994151</t>
  </si>
  <si>
    <t>Těsnění spáry betonové konstrukce pásy, profily, tmely spárovým profilem průřezu 20/20 mm</t>
  </si>
  <si>
    <t>-413094655</t>
  </si>
  <si>
    <t>https://podminky.urs.cz/item/CS_URS_2025_01/931994151</t>
  </si>
  <si>
    <t>36</t>
  </si>
  <si>
    <t>949101111</t>
  </si>
  <si>
    <t>Lešení pomocné pracovní pro objekty pozemních staveb pro zatížení do 150 kg/m2, o výšce lešeňové podlahy do 1,9 m</t>
  </si>
  <si>
    <t>1060981269</t>
  </si>
  <si>
    <t>https://podminky.urs.cz/item/CS_URS_2025_01/949101111</t>
  </si>
  <si>
    <t>37</t>
  </si>
  <si>
    <t>953965135</t>
  </si>
  <si>
    <t>Kotva chemická s vyvrtáním otvoru kotevní šrouby pro chemické kotvy, velikost M 16, délka 500 mm</t>
  </si>
  <si>
    <t>2133492051</t>
  </si>
  <si>
    <t>https://podminky.urs.cz/item/CS_URS_2025_01/953965135</t>
  </si>
  <si>
    <t>Poznámka k položce:_x000D_
propojení ocelovými trny -  bet.stěna a obklad stěny z LK do betonu, předvrtání děr průměru 14mm, průměr roxorů 12mm,  dl.450mm, B500, na chemickou kotvu, přelivného zdiva a spadiště, dl.600mm</t>
  </si>
  <si>
    <t>38</t>
  </si>
  <si>
    <t>961021311</t>
  </si>
  <si>
    <t>Bourání základů ze zdiva kamenného na jakoukoli maltu</t>
  </si>
  <si>
    <t>233477180</t>
  </si>
  <si>
    <t>https://podminky.urs.cz/item/CS_URS_2025_01/961021311</t>
  </si>
  <si>
    <t>Poznámka k položce:_x000D_
položka obsahuje: bourání kamenného obkladu na stávající přelivné a zavazovací zdi - veškeré provedení bouracích prací bude provedeno šetrným způsobem</t>
  </si>
  <si>
    <t>39</t>
  </si>
  <si>
    <t>962032253</t>
  </si>
  <si>
    <t>Bourání zdiva nadzákladového z tvárnic betonových objemu do 1 m3</t>
  </si>
  <si>
    <t>-284840143</t>
  </si>
  <si>
    <t>https://podminky.urs.cz/item/CS_URS_2025_01/962032253</t>
  </si>
  <si>
    <t>Poznámka k položce:_x000D_
položka obsahuje: odstranění betonové římsy zavazovacího zdiva včetně zdiva přelivu, TZ str.4, výkr.č.D- 2</t>
  </si>
  <si>
    <t>40</t>
  </si>
  <si>
    <t>962052211</t>
  </si>
  <si>
    <t>Bourání zdiva železobetonového nadzákladového, objemu přes 1 m3</t>
  </si>
  <si>
    <t>495867932</t>
  </si>
  <si>
    <t>https://podminky.urs.cz/item/CS_URS_2025_01/962052211</t>
  </si>
  <si>
    <t>Poznámka k položce:_x000D_
položka obsahuje: původní konstrukce přelivné a zavazovací  ŽB zdiva _x000D_
- mechanické odstranění betonu pomocí bouracích kladiv_x000D_
- ruční dočištění pracovní spáry</t>
  </si>
  <si>
    <t>41</t>
  </si>
  <si>
    <t>977211111</t>
  </si>
  <si>
    <t>Řezání konstrukcí stěnovou pilou betonových nebo železobetonových průměru řezané výztuže do 16 mm hloubka řezu do 200 mm</t>
  </si>
  <si>
    <t>10298343</t>
  </si>
  <si>
    <t>https://podminky.urs.cz/item/CS_URS_2025_01/977211111</t>
  </si>
  <si>
    <t>Poznámka k položce:_x000D_
položka obsahuje: řezání zdiva pro těsnění dilatační spáry (2x)</t>
  </si>
  <si>
    <t>42</t>
  </si>
  <si>
    <t>977211114</t>
  </si>
  <si>
    <t>Řezání konstrukcí stěnovou pilou betonových nebo železobetonových průměru řezané výztuže do 16 mm hloubka řezu přes 420 do 520 mm</t>
  </si>
  <si>
    <t>-1565092431</t>
  </si>
  <si>
    <t>https://podminky.urs.cz/item/CS_URS_2025_01/977211114</t>
  </si>
  <si>
    <t xml:space="preserve">Poznámka k položce:_x000D_
položka obsahuje: řezání zdiva, svislé i vodorovné konstrukce šetrné oddělení stávajících konstrukcí betonu_x000D_
- svislá zavazovací stěna_x000D_
- řez ve dně přelivu_x000D_
- mostní konstrukce </t>
  </si>
  <si>
    <t>43</t>
  </si>
  <si>
    <t>985131111</t>
  </si>
  <si>
    <t>Očištění ploch stěn, rubu kleneb a podlah tlakovou vodou</t>
  </si>
  <si>
    <t>-1783544501</t>
  </si>
  <si>
    <t>https://podminky.urs.cz/item/CS_URS_2025_01/985131111</t>
  </si>
  <si>
    <t xml:space="preserve">Poznámka k položce:_x000D_
položka obsahuje: otryskání pracovní spáry vodním paprskem očištění mechanické a tlakovou vodou (min. 300 bar), popřípadě ruční dočištění </t>
  </si>
  <si>
    <t>44</t>
  </si>
  <si>
    <t>985422323</t>
  </si>
  <si>
    <t>Injektáž trhlin v betonových nebo železobetonových konstrukcích nízkotlaká do 0,6 MP s injektážními jehlami vloženými do vrtů včetně jejich vyvrtání aktivovanou cementovou maltou šířka trhlin přes 2 do 5 mm tloušťka konstrukce přes 200 do 300 mm</t>
  </si>
  <si>
    <t>-28650658</t>
  </si>
  <si>
    <t>https://podminky.urs.cz/item/CS_URS_2025_01/985422323</t>
  </si>
  <si>
    <t>Poznámka k položce:_x000D_
položka obsahuje: spárování mezi dílci prefa, šířka spáry 5mm, hl. 300mm vodotěsnou maltou - infiltráž nízkotlaká, použití pro spárování je polymercementovou maltou s přísadou skleněných nebo polypropylénových vláken, množství injektovaného materiálu (0,3x0,005*8,0)=0,012m3</t>
  </si>
  <si>
    <t>45</t>
  </si>
  <si>
    <t>R.04</t>
  </si>
  <si>
    <t>Prefabrikáty na přelivu, D + M</t>
  </si>
  <si>
    <t>-1620908521</t>
  </si>
  <si>
    <t xml:space="preserve">Poznámka k položce:_x000D_
položka obsahuje: Prefabrikáty jako průmyslové dílce, atypický ŽB kus s rovnou přelivnou plochou snížený na kótu 237,69 m n.m. (snížený o 18 cm). Osazení prfabrikátu, spára bude mezi prefabrikáty vyplněna dvousložkovým polyuretanovým tmelem. Přilepení na styčnou plochu betonové zdi na nenasákavé mrazuvzdorné lepidlo použité vrstvě tloušťky 3 až 15 mm. Vyřezání drážky pro uložení těsnícího gumového pásu. </t>
  </si>
  <si>
    <t>46</t>
  </si>
  <si>
    <t>R.05</t>
  </si>
  <si>
    <t>Betonová římsa (dlažba), D + M</t>
  </si>
  <si>
    <t>972601901</t>
  </si>
  <si>
    <t>Poznámka k položce:_x000D_
položka obsahuje: betonový prefabrikát (bet. dlažba tl. 10 cm) zavazující zdivo a opěrná stěna v celé délce 6m, prefabrikát na lepidlo vč.spárování mezi prefabrikáty tmelem, TZ str.7</t>
  </si>
  <si>
    <t>47</t>
  </si>
  <si>
    <t>R.07</t>
  </si>
  <si>
    <t>Demontáž a zpětná instalace květináče</t>
  </si>
  <si>
    <t>kpl</t>
  </si>
  <si>
    <t>672983264</t>
  </si>
  <si>
    <t>Poznámka k položce:_x000D_
položka obsahuje: opatrná demontáž květináče včetně zpětného usazení květináče po provedených prací</t>
  </si>
  <si>
    <t>48</t>
  </si>
  <si>
    <t>R.08.4</t>
  </si>
  <si>
    <t xml:space="preserve">Zřízení zpevněného sjezdu </t>
  </si>
  <si>
    <t>1488561484</t>
  </si>
  <si>
    <t xml:space="preserve">Poznámka k položce:_x000D_
položka obsahuje: zřízení sjezdu do nádrže (např. panely nebo kamenivo) dle výběru zhotovitele včetně  jeho odstranění _x000D_
_x000D_
_x000D_
_x000D_
</t>
  </si>
  <si>
    <t>49</t>
  </si>
  <si>
    <t>R.08.5</t>
  </si>
  <si>
    <t>Zřízení pracovní plochy, D + M</t>
  </si>
  <si>
    <t>1606650762</t>
  </si>
  <si>
    <t>Poznámka k položce:_x000D_
položka obsahuje: pracovní zpevněná plocha pro mechanizaci za použití např. ocelových panelů, popřípadě dřevěné matrace, zajištění, dovoz, uložení matrací včetně odstranění zpěvněných ploch, odvoz (postup dle techologie zhotovitele)</t>
  </si>
  <si>
    <t>997</t>
  </si>
  <si>
    <t>Přesun sutě</t>
  </si>
  <si>
    <t>50</t>
  </si>
  <si>
    <t>997006512</t>
  </si>
  <si>
    <t>Vodorovná doprava suti na skládku s naložením na dopravní prostředek a složením přes 100 m do 1 km</t>
  </si>
  <si>
    <t>50616535</t>
  </si>
  <si>
    <t>https://podminky.urs.cz/item/CS_URS_2025_01/997006512</t>
  </si>
  <si>
    <t xml:space="preserve">Poznámka k položce:_x000D_
betonová suť, zemina a kamenivo </t>
  </si>
  <si>
    <t>51</t>
  </si>
  <si>
    <t>997006519</t>
  </si>
  <si>
    <t>Vodorovná doprava suti na skládku Příplatek k ceně -6512 za každý další i započatý 1 km</t>
  </si>
  <si>
    <t>-1206715368</t>
  </si>
  <si>
    <t>https://podminky.urs.cz/item/CS_URS_2025_01/997006519</t>
  </si>
  <si>
    <t>Poznámka k položce:_x000D_
Skládka TKO - odvoz vybouraných hmot, předpokládaná vzdálenost na skládku činí 10km</t>
  </si>
  <si>
    <t>52</t>
  </si>
  <si>
    <t>R.09</t>
  </si>
  <si>
    <t>Poplatek za uložení na skládku</t>
  </si>
  <si>
    <t>728930191</t>
  </si>
  <si>
    <t>Poznámka k položce:_x000D_
vybourané hmoty, STZ str.14</t>
  </si>
  <si>
    <t>998</t>
  </si>
  <si>
    <t>Přesun hmot</t>
  </si>
  <si>
    <t>53</t>
  </si>
  <si>
    <t>998321011</t>
  </si>
  <si>
    <t>Přesun hmot pro objekty hráze přehradní zemní a kamenité dopravní vzdálenost do 500 m</t>
  </si>
  <si>
    <t>257370352</t>
  </si>
  <si>
    <t>https://podminky.urs.cz/item/CS_URS_2025_01/998321011</t>
  </si>
  <si>
    <t>Práce a dodávky M</t>
  </si>
  <si>
    <t>23-M</t>
  </si>
  <si>
    <t>Montáže potrubí</t>
  </si>
  <si>
    <t>54</t>
  </si>
  <si>
    <t>230230082R</t>
  </si>
  <si>
    <t>Čištění potrubí DN 600</t>
  </si>
  <si>
    <t>64</t>
  </si>
  <si>
    <t>893659939</t>
  </si>
  <si>
    <t>Poznámka k položce:_x000D_
položka obsahuje:  pročištění odtokového potrubí od šachty požeráku k výusti, provedení 2x</t>
  </si>
  <si>
    <t>002 - So 02 – Oprava levé břehové zdi a dna spadiště</t>
  </si>
  <si>
    <t>321212345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</si>
  <si>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včetně dodání kamene z kamene lomařsky upraveného s vyspárováním cementovou maltou, zdiva obkladního</t>
  </si>
  <si>
    <t>-1801638972</t>
  </si>
  <si>
    <t>https://podminky.urs.cz/item/CS_URS_2025_01/321212345</t>
  </si>
  <si>
    <t>Poznámka k položce:_x000D_
položka obsahuje: nahrazení poškozeného kamenného obkladu a dlažby, TZ str.7</t>
  </si>
  <si>
    <t>659739295</t>
  </si>
  <si>
    <t>628635512</t>
  </si>
  <si>
    <t>Vyplnění spár dosavadních konstrukcí zdiva cementovou maltou s vyčištěním spár hloubky do 70 mm, zdiva z lomového kamene s vyspárováním</t>
  </si>
  <si>
    <t>1789704814</t>
  </si>
  <si>
    <t>https://podminky.urs.cz/item/CS_URS_2025_01/628635512</t>
  </si>
  <si>
    <t xml:space="preserve">Poznámka k položce:_x000D_
položka obsahuje: po osazení všech chybějících obkladů a dlažby provedeno hloubkové přespárování - dno spadiště a levobřežní zdivo (100% plochy), přespárování hloubkovou strojní injektáží rekrystalizační vodotěsnou maltou na spárování s ručním utažením vnějšího povrchu spár, spárování provedeno pytlovanou sanační cementovou maltou míchanou přímo na stavbě, která bude voděodolná, mrazuvzdorná, s pevností v tlaku po 28 dnech 25,0 MPa. _x000D_
</t>
  </si>
  <si>
    <t>38150224</t>
  </si>
  <si>
    <t xml:space="preserve">Poznámka k položce:_x000D_
pytlovanou sanační cementová malta, voděodolná, mrazuvzdorná, s pevností v tlaku po 28 dnech 25,0 MPa. </t>
  </si>
  <si>
    <t>938903111</t>
  </si>
  <si>
    <t>Dokončovací práce na dosavadních konstrukcích vysekání spár s očištěním zdiva nebo dlažby, s naložením suti na dopravní prostředek nebo s odklizením na hromady do vzdálenosti 50 m při hloubce spáry do 70 mm v dlažbě z lomového kamene</t>
  </si>
  <si>
    <t>2054559822</t>
  </si>
  <si>
    <t>https://podminky.urs.cz/item/CS_URS_2025_01/938903111</t>
  </si>
  <si>
    <t>938903113</t>
  </si>
  <si>
    <t>Dokončovací práce na dosavadních konstrukcích vysekání spár s očištěním zdiva nebo dlažby, s naložením suti na dopravní prostředek nebo s odklizením na hromady do vzdálenosti 50 m při hloubce spáry do 70 mm ve zdivu z lomového kamene</t>
  </si>
  <si>
    <t>-1711630349</t>
  </si>
  <si>
    <t>https://podminky.urs.cz/item/CS_URS_2025_01/938903113</t>
  </si>
  <si>
    <t>Poznámka k položce:_x000D_
 levobřežní zdivo</t>
  </si>
  <si>
    <t>941111111</t>
  </si>
  <si>
    <t>Lešení řadové trubkové lehké pracovní s podlahami s provozním zatížením tř. 3 do 200 kg/m2 šířky tř. W06 od 0,6 do 0,9 m výšky do 10 m montáž</t>
  </si>
  <si>
    <t>264752788</t>
  </si>
  <si>
    <t>https://podminky.urs.cz/item/CS_URS_2025_01/941111111</t>
  </si>
  <si>
    <t>Poznámka k položce:_x000D_
položka obsahuje: zajištění lešení pro opravu břehové opěrné stěny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</si>
  <si>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</si>
  <si>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</si>
  <si>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2073513778</t>
  </si>
  <si>
    <t>https://podminky.urs.cz/item/CS_URS_2025_01/941111211</t>
  </si>
  <si>
    <t>Poznámka k položce:_x000D_
předpoklad použití - 1.měsíc = 31dní</t>
  </si>
  <si>
    <t>941111811</t>
  </si>
  <si>
    <t>Lešení řadové trubkové lehké pracovní s podlahami s provozním zatížením tř. 3 do 200 kg/m2 šířky tř. W06 od 0,6 do 0,9 m výšky do 10 m demontáž</t>
  </si>
  <si>
    <t>-1231638784</t>
  </si>
  <si>
    <t>https://podminky.urs.cz/item/CS_URS_2025_01/941111811</t>
  </si>
  <si>
    <t>-1666145329</t>
  </si>
  <si>
    <t>Poznámka k položce:_x000D_
položka obsahuje: odstranění horní římsy stávající levé stěny, TZ str.7, výkr.č.D- 2</t>
  </si>
  <si>
    <t>976071111</t>
  </si>
  <si>
    <t>Vybourání kovových madel, zábradlí, dvířek, zděří, kotevních želez madel a zábradlí</t>
  </si>
  <si>
    <t>498153210</t>
  </si>
  <si>
    <t>https://podminky.urs.cz/item/CS_URS_2025_01/976071111</t>
  </si>
  <si>
    <t xml:space="preserve">Poznámka k položce:_x000D_
položka obsahuje: demontáž stáv. zábradlí, dl.17,6m, rozřezání s naložením na dopravní prostředek, TZ str.7, výkr.č.C.3_x000D_
</t>
  </si>
  <si>
    <t>937519951</t>
  </si>
  <si>
    <t xml:space="preserve">Poznámka k položce:_x000D_
položka obsahuje: očištění mechanické a tlakovou vodou (min. 300 bar)  konstrukcí od nečistot a narůstu vegetace - dno spadiště a levobřežní zdivo, popřípadě ruční dočištění _x000D_
</t>
  </si>
  <si>
    <t>-1489379885</t>
  </si>
  <si>
    <t>Poznámka k položce:_x000D_
položka obsahuje: betonový prefabrikát (bet. dlažba tl. 10 cm) opěrná levá stěna v délce 15m, prefabrikát na lepidlo vč.spárování mezi prefabrikáty tmelem, TZ str.7</t>
  </si>
  <si>
    <t>R.06</t>
  </si>
  <si>
    <t>Ocelové bezpečnostní zábradlí, D + M</t>
  </si>
  <si>
    <t>-508721360</t>
  </si>
  <si>
    <t xml:space="preserve">Poznámka k položce:_x000D_
položka obsahuje: dodávku a montáž nového ocelového zábradlí, provedení NEREZ, TZ str.8, výkr.č.C.3_x000D_
</t>
  </si>
  <si>
    <t>-791202777</t>
  </si>
  <si>
    <t>Poznámka k položce:_x000D_
betonová suť (římsy), demontované původní zábradlí</t>
  </si>
  <si>
    <t>-1227940343</t>
  </si>
  <si>
    <t>Poznámka k položce:_x000D_
Skládka TKO - odvoz vybouraných hmot (recyklace), předpokládaná vzdálenost na skládku činí 10km</t>
  </si>
  <si>
    <t>349785615</t>
  </si>
  <si>
    <t>Poznámka k položce:_x000D_
odstraněná betonová římsa, STZ str.14</t>
  </si>
  <si>
    <t>720041884</t>
  </si>
  <si>
    <t>003 - So 03 – Oprava odtoku od bezpečnostního přelivu</t>
  </si>
  <si>
    <t>111251102</t>
  </si>
  <si>
    <t>Odstranění křovin a stromů s odstraněním kořenů strojně průměru kmene do 100 mm v rovině nebo ve svahu sklonu terénu do 1:5, při celkové ploše přes 100 do 500 m2</t>
  </si>
  <si>
    <t>917629912</t>
  </si>
  <si>
    <t>https://podminky.urs.cz/item/CS_URS_2025_01/111251102</t>
  </si>
  <si>
    <t>Poznámka k položce:_x000D_
položka obsahuje: náletové dřeviny a vegetace ze břehu a koruny L.P. stěny</t>
  </si>
  <si>
    <t>-2075584231</t>
  </si>
  <si>
    <t xml:space="preserve">Poznámka k položce:_x000D_
položka obsahuje: předpoklad uvolněného kamenného obkladu a dlažby přepadu_x000D_
</t>
  </si>
  <si>
    <t>R.01</t>
  </si>
  <si>
    <t>Kompletní likvidace dřevních zbytků v souladu, se, zák.o odpadech č.541/2020 Sb. v pl.znění</t>
  </si>
  <si>
    <t>-1445262994</t>
  </si>
  <si>
    <t>Poznámka k položce:_x000D_
Kompletní likvidace dřevních zbytků, vegetace ze břehů  a koruny stěny, nálety křovin, vše v souladu se zák.o odpadech č.541/2020 Sb. v pl.znění. Položka obsahuje všechny druhy likvidace: uložení na skládku, spálení nebo šťěpkování, součástí položky je možná doprava, potřebná manipulace a poplatky za uložení na skládku.</t>
  </si>
  <si>
    <t>390119051</t>
  </si>
  <si>
    <t>Poznámka k položce:_x000D_
položka obsahuje: nahrazení poškozeného kamenného obkladu u stěn, TZ str.7, 8</t>
  </si>
  <si>
    <t>Oprava obkladního zdiva na maltu cementovou</t>
  </si>
  <si>
    <t>153908693</t>
  </si>
  <si>
    <t>Poznámka k položce:_x000D_
položka obsahuje: očištěný a impregnovaný  původní kámen opatřený hydrof. nátěrem</t>
  </si>
  <si>
    <t>465513217</t>
  </si>
  <si>
    <t>Oprava dlažeb z lomového kamene lomařsky upraveného pro dlažbu o ploše opravovaných míst do 20 m2 jednotlivě včetně dodání kamene na cementovou maltu, s vyspárováním cementovou maltou, tl. kamene 250 mm</t>
  </si>
  <si>
    <t>653023266</t>
  </si>
  <si>
    <t>https://podminky.urs.cz/item/CS_URS_2025_01/465513217</t>
  </si>
  <si>
    <t>Poznámka k položce:_x000D_
kamenná dlažba objemu 7,0m3, přespárování hloubkovou strojní injektáží rekrystalizační vodotěsnou maltou na spárování s ručním utažením vnějšího povrchu spár</t>
  </si>
  <si>
    <t>313466996</t>
  </si>
  <si>
    <t>Poznámka k položce:_x000D_
položka obsahuje: obklad stěny + dno, dlažba vč. ochrany použitého materiálu (kamenivo 11,0m3), které bude zpět použito do obkladu. Jedná se o ochranný transparentní hydrofobní nátěr odolný vůči alkáliím a UV záření</t>
  </si>
  <si>
    <t>2099499651</t>
  </si>
  <si>
    <t>Poznámka k položce:_x000D_
spárování provedeno polymercementovou maltou s přísadou skleněných nebo polypropylénových vláken (např. MONOCRETE ARG TH, Permapatch P 35-W nebo TH 35 AC Regular), sanační malta pytlovaná, voděodolná, mrazuvzdorná, s pevností v tlaku po 28 dnech 25,0 MPa, technologické postupy dle výrobce</t>
  </si>
  <si>
    <t>-1530125301</t>
  </si>
  <si>
    <t>Poznámka k položce:_x000D_
sanační malta pytlovaná, voděodolná, mrazuvzdorná, s pevností v tlaku po 28 dnech 25,0 MPa, technologické postupy dle výrobce</t>
  </si>
  <si>
    <t>594694953</t>
  </si>
  <si>
    <t>Poznámka k položce:_x000D_
dlažba - dno</t>
  </si>
  <si>
    <t>-1237996787</t>
  </si>
  <si>
    <t>Poznámka k položce:_x000D_
obklady stěny</t>
  </si>
  <si>
    <t>-1912430863</t>
  </si>
  <si>
    <t>https://podminky.urs.cz/item/CS_URS_2024_02/953965135</t>
  </si>
  <si>
    <t>Poznámka k položce:_x000D_
propojení ocelovými trny - obklad přepadu z kameniva, předvrtání děr průměr 14mm, průměr roxorů 12mm,  dl.450mm, B500</t>
  </si>
  <si>
    <t>1197189343</t>
  </si>
  <si>
    <t>Poznámka k položce:_x000D_
odstranění betonové římsy zdí odtoku, TZ str.8, výkr.č.D- 2</t>
  </si>
  <si>
    <t>1588763817</t>
  </si>
  <si>
    <t xml:space="preserve">Poznámka k položce:_x000D_
položka obsahuje: očištění mechanické a tlakovou vodou (min. 300 bar)  konstrukcí od nečistot a narůstu vegetace - stěny odtoku + dno, popřípadě ruční dočištění _x000D_
_x000D_
</t>
  </si>
  <si>
    <t>R.05.1</t>
  </si>
  <si>
    <t>1647610982</t>
  </si>
  <si>
    <t>Poznámka k položce:_x000D_
položka obsahuje: betonový prefabrikát (bet. dlažba tl. 10 cm), římsa na opěrné L.P. stěně odtoku v celé délce, prefabrikát na lepidlo vč.spárování mezi prefabrikáty tmelem, TZ str.8</t>
  </si>
  <si>
    <t>R.08.2</t>
  </si>
  <si>
    <t>Příplatek za ztížené podmínky</t>
  </si>
  <si>
    <t>-683370641</t>
  </si>
  <si>
    <t>Poznámka k položce:_x000D_
položka obsahuje: příplatek např.za ruční nošení veškeré suti i zabudovaného materiálu v prostoru kaskádového přelivu nebo dle technologie zhotovitele</t>
  </si>
  <si>
    <t>-363364379</t>
  </si>
  <si>
    <t>Poznámka k položce:_x000D_
vybourané hmoty ze zdiva (římsy)</t>
  </si>
  <si>
    <t>1658791121</t>
  </si>
  <si>
    <t>Poznámka k položce:_x000D_
Skládka TKO - odvoz vybouraných hmot včetně přemístění hmot, předpokládaná vzdálenost na skládku činí 10km</t>
  </si>
  <si>
    <t>1793369543</t>
  </si>
  <si>
    <t>Poznámka k položce:_x000D_
položka obslahuje: vybourané hmoty ze zdiva, bez kamene, který bude dále použit, STZ str.14</t>
  </si>
  <si>
    <t>-877176953</t>
  </si>
  <si>
    <t>004 -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</si>
  <si>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</si>
  <si>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</si>
  <si>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</si>
  <si>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</si>
  <si>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</si>
  <si>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</si>
  <si>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</si>
  <si>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R.00.1</t>
  </si>
  <si>
    <t xml:space="preserve">Zpracování a předání dokumentace skutečného provedení stavby (3 paré + 1x v elektronické formě) objednateli. Pořízení fotodokumentace._x000D_
</t>
  </si>
  <si>
    <t>soub</t>
  </si>
  <si>
    <t>1024</t>
  </si>
  <si>
    <t>-1659655782</t>
  </si>
  <si>
    <t xml:space="preserve">Poznámka k položce:_x000D_
Zpracování a předání dokumentace skutečného provedení stavby dle vyhlášky 499/2006 Sb, příl.č.14,  objednateli (3 paré + 1 v elektronické formě + 1x původní situace s překryvem zaměřeného skutečného stavu)  Pořízení fotodokumentace z celého průběhu stavby včetně stavebních a konstrukčních detailů v rozlišení a kvalitě pro tisk._x000D_
</t>
  </si>
  <si>
    <t>VRN3</t>
  </si>
  <si>
    <t>Zařízení staveniště</t>
  </si>
  <si>
    <t>Vytýčení stavby před zahájením odborně způsobilou osobou v oboru zeměměřičství včetně zajištění vytýčení v průběhu stavby</t>
  </si>
  <si>
    <t>-70069748</t>
  </si>
  <si>
    <t>R.01.1</t>
  </si>
  <si>
    <t>Zařízení staveniště - zřízení, provoz, odstranění zřízení, provoz a likvidace zařízení staveniště, včetně případných přípojek, přístupů, deponií, zajištění staveniště apod.</t>
  </si>
  <si>
    <t>-2100188306</t>
  </si>
  <si>
    <t>R.02.1</t>
  </si>
  <si>
    <t>Vytýčení inženýrských sítí a zařízení odborně způsobilou osobou</t>
  </si>
  <si>
    <t>1659048491</t>
  </si>
  <si>
    <t>Poznámka k položce:_x000D_
Vytýčení inženýrských sítí a zařízení, včetně zajištění případné aktualizace vyjádření správců sítí, která pozbudou platnosti v období mezi předáním staveniště a vytyčením sítí zajištění všech nezbytných opatření, jimiž bude předejito porušení jakékoliv inženýrské sítě během výstavby.</t>
  </si>
  <si>
    <t>R.02.2</t>
  </si>
  <si>
    <t>Stavební buňka administrativní - KD</t>
  </si>
  <si>
    <t>-983615290</t>
  </si>
  <si>
    <t>R.02.3</t>
  </si>
  <si>
    <t>Geodetické zaměření skutečného provedení stavby, oprávněnou osobou (3x)</t>
  </si>
  <si>
    <t>719837591</t>
  </si>
  <si>
    <t xml:space="preserve">Zajištění slovu ryb </t>
  </si>
  <si>
    <t>1669966938</t>
  </si>
  <si>
    <t>Poznámka k položce:_x000D_
- dle vyjádření MRS z dokladové části PD.</t>
  </si>
  <si>
    <t xml:space="preserve">Bezpečnostní opatření při výstavbě </t>
  </si>
  <si>
    <t>1471903091</t>
  </si>
  <si>
    <t xml:space="preserve">Poznámka k položce:_x000D_
položka obsahuje: zajištění výkopu, mobilní zábranu proti vstupu osob v místě výkopu, práce vyplývající z plánu BOZP. </t>
  </si>
  <si>
    <t>Čištění komunikace</t>
  </si>
  <si>
    <t>-305556934</t>
  </si>
  <si>
    <t>Provizorní dopravní značení</t>
  </si>
  <si>
    <t>2051805821</t>
  </si>
  <si>
    <t>R.07.1</t>
  </si>
  <si>
    <t xml:space="preserve">Úprava stávající příjezdové komunikace a uvedení do původního stavu </t>
  </si>
  <si>
    <t>-703582919</t>
  </si>
  <si>
    <t>Poznámka k položce:_x000D_
položka obsahuje: opravu komunikace pro příjezd na stavbu např. dosypání výtluků, dorovnání povrchu apod.</t>
  </si>
  <si>
    <t>R.09.10</t>
  </si>
  <si>
    <t>Pasportizace komunikací a přlehlých ploch či objektů</t>
  </si>
  <si>
    <t>934164453</t>
  </si>
  <si>
    <t>R.09.2</t>
  </si>
  <si>
    <t>Zajištění ekologického dozoru stavby</t>
  </si>
  <si>
    <t>1165892679</t>
  </si>
  <si>
    <t>Poznámka k položce:_x000D_
- včetně zajištění prací s tímto souvisejících dle závazného stanoviska k zásahu do VKP z dokladové části PD.</t>
  </si>
  <si>
    <t>R.09.3</t>
  </si>
  <si>
    <t>Provozní vlivy</t>
  </si>
  <si>
    <t>1256582174</t>
  </si>
  <si>
    <t>Poznámka k položce:_x000D_
použití zvláštních mechanizačních prostředků (např. dlouhé rameno bagru, malá hmotnost), těžení po vrstvách dle pyrotechnika.</t>
  </si>
  <si>
    <t>R.09.4</t>
  </si>
  <si>
    <t>Havarijní a povodňový plán</t>
  </si>
  <si>
    <t>1229527864</t>
  </si>
  <si>
    <t>R.09.5</t>
  </si>
  <si>
    <t xml:space="preserve">Plán BOZP </t>
  </si>
  <si>
    <t>-1546229366</t>
  </si>
  <si>
    <t>R.09.6</t>
  </si>
  <si>
    <t>Zajištění záboru dotčených pozemků včetně poplatků</t>
  </si>
  <si>
    <t>1535914690</t>
  </si>
  <si>
    <t>Poznámka k položce:_x000D_
- město Zlín, Orel jednota Zlín, centroprojekt...</t>
  </si>
  <si>
    <t>R.09.7</t>
  </si>
  <si>
    <t>Chemické WC</t>
  </si>
  <si>
    <t>-82371626</t>
  </si>
  <si>
    <t>R.09.8</t>
  </si>
  <si>
    <t>Zajištění dozoru pyrotechnika</t>
  </si>
  <si>
    <t>580695438</t>
  </si>
  <si>
    <t>Poznámka k položce:_x000D_
- dle techického řešení pyrotechnického průzkumu z dokladové části PD._x000D_
- zajištění technologického postupu včetně schválení PČR, dozor pyrotechnika, kopané práce, závěrečná zpráva, dopravné, režije atd.</t>
  </si>
  <si>
    <t>R.09.9</t>
  </si>
  <si>
    <t>Dílenská výrobní dokumentace</t>
  </si>
  <si>
    <t>-1857658647</t>
  </si>
  <si>
    <t>Poznámka k položce:_x000D_
prefabrikáty, zábradlí, římsy..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</si>
</sst>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0" tint="-0.149998474074526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4" fontId="37" fillId="0" borderId="3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62251101" TargetMode="External"/><Relationship Id="rId13" Type="http://schemas.openxmlformats.org/officeDocument/2006/relationships/hyperlink" Target="https://podminky.urs.cz/item/CS_URS_2025_01/181411121" TargetMode="External"/><Relationship Id="rId18" Type="http://schemas.openxmlformats.org/officeDocument/2006/relationships/hyperlink" Target="https://podminky.urs.cz/item/CS_URS_2025_01/321213345" TargetMode="External"/><Relationship Id="rId26" Type="http://schemas.openxmlformats.org/officeDocument/2006/relationships/hyperlink" Target="https://podminky.urs.cz/item/CS_URS_2025_01/628635522" TargetMode="External"/><Relationship Id="rId39" Type="http://schemas.openxmlformats.org/officeDocument/2006/relationships/hyperlink" Target="https://podminky.urs.cz/item/CS_URS_2025_01/985131111" TargetMode="External"/><Relationship Id="rId3" Type="http://schemas.openxmlformats.org/officeDocument/2006/relationships/hyperlink" Target="https://podminky.urs.cz/item/CS_URS_2025_01/122251106" TargetMode="External"/><Relationship Id="rId21" Type="http://schemas.openxmlformats.org/officeDocument/2006/relationships/hyperlink" Target="https://podminky.urs.cz/item/CS_URS_2025_01/321352010" TargetMode="External"/><Relationship Id="rId34" Type="http://schemas.openxmlformats.org/officeDocument/2006/relationships/hyperlink" Target="https://podminky.urs.cz/item/CS_URS_2025_01/961021311" TargetMode="External"/><Relationship Id="rId42" Type="http://schemas.openxmlformats.org/officeDocument/2006/relationships/hyperlink" Target="https://podminky.urs.cz/item/CS_URS_2025_01/997006519" TargetMode="External"/><Relationship Id="rId7" Type="http://schemas.openxmlformats.org/officeDocument/2006/relationships/hyperlink" Target="https://podminky.urs.cz/item/CS_URS_2025_01/153113113" TargetMode="External"/><Relationship Id="rId12" Type="http://schemas.openxmlformats.org/officeDocument/2006/relationships/hyperlink" Target="https://podminky.urs.cz/item/CS_URS_2025_01/171251101" TargetMode="External"/><Relationship Id="rId17" Type="http://schemas.openxmlformats.org/officeDocument/2006/relationships/hyperlink" Target="https://podminky.urs.cz/item/CS_URS_2025_01/273321611" TargetMode="External"/><Relationship Id="rId25" Type="http://schemas.openxmlformats.org/officeDocument/2006/relationships/hyperlink" Target="https://podminky.urs.cz/item/CS_URS_2025_01/622111111" TargetMode="External"/><Relationship Id="rId33" Type="http://schemas.openxmlformats.org/officeDocument/2006/relationships/hyperlink" Target="https://podminky.urs.cz/item/CS_URS_2025_01/953965135" TargetMode="External"/><Relationship Id="rId38" Type="http://schemas.openxmlformats.org/officeDocument/2006/relationships/hyperlink" Target="https://podminky.urs.cz/item/CS_URS_2025_01/977211114" TargetMode="External"/><Relationship Id="rId2" Type="http://schemas.openxmlformats.org/officeDocument/2006/relationships/hyperlink" Target="https://podminky.urs.cz/item/CS_URS_2025_01/115101201" TargetMode="External"/><Relationship Id="rId16" Type="http://schemas.openxmlformats.org/officeDocument/2006/relationships/hyperlink" Target="https://podminky.urs.cz/item/CS_URS_2025_01/182251101" TargetMode="External"/><Relationship Id="rId20" Type="http://schemas.openxmlformats.org/officeDocument/2006/relationships/hyperlink" Target="https://podminky.urs.cz/item/CS_URS_2025_01/321351010" TargetMode="External"/><Relationship Id="rId29" Type="http://schemas.openxmlformats.org/officeDocument/2006/relationships/hyperlink" Target="https://podminky.urs.cz/item/CS_URS_2025_01/931992121" TargetMode="External"/><Relationship Id="rId41" Type="http://schemas.openxmlformats.org/officeDocument/2006/relationships/hyperlink" Target="https://podminky.urs.cz/item/CS_URS_2025_01/997006512" TargetMode="External"/><Relationship Id="rId1" Type="http://schemas.openxmlformats.org/officeDocument/2006/relationships/hyperlink" Target="https://podminky.urs.cz/item/CS_URS_2025_01/114203102" TargetMode="External"/><Relationship Id="rId6" Type="http://schemas.openxmlformats.org/officeDocument/2006/relationships/hyperlink" Target="https://podminky.urs.cz/item/CS_URS_2025_01/153112122" TargetMode="External"/><Relationship Id="rId11" Type="http://schemas.openxmlformats.org/officeDocument/2006/relationships/hyperlink" Target="https://podminky.urs.cz/item/CS_URS_2025_01/167151111" TargetMode="External"/><Relationship Id="rId24" Type="http://schemas.openxmlformats.org/officeDocument/2006/relationships/hyperlink" Target="https://podminky.urs.cz/item/CS_URS_2025_01/596992122" TargetMode="External"/><Relationship Id="rId32" Type="http://schemas.openxmlformats.org/officeDocument/2006/relationships/hyperlink" Target="https://podminky.urs.cz/item/CS_URS_2025_01/949101111" TargetMode="External"/><Relationship Id="rId37" Type="http://schemas.openxmlformats.org/officeDocument/2006/relationships/hyperlink" Target="https://podminky.urs.cz/item/CS_URS_2025_01/977211111" TargetMode="External"/><Relationship Id="rId40" Type="http://schemas.openxmlformats.org/officeDocument/2006/relationships/hyperlink" Target="https://podminky.urs.cz/item/CS_URS_2025_01/985422323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153112111" TargetMode="External"/><Relationship Id="rId15" Type="http://schemas.openxmlformats.org/officeDocument/2006/relationships/hyperlink" Target="https://podminky.urs.cz/item/CS_URS_2025_01/181951112" TargetMode="External"/><Relationship Id="rId23" Type="http://schemas.openxmlformats.org/officeDocument/2006/relationships/hyperlink" Target="https://podminky.urs.cz/item/CS_URS_2025_01/465513227" TargetMode="External"/><Relationship Id="rId28" Type="http://schemas.openxmlformats.org/officeDocument/2006/relationships/hyperlink" Target="https://podminky.urs.cz/item/CS_URS_2025_01/931991112" TargetMode="External"/><Relationship Id="rId36" Type="http://schemas.openxmlformats.org/officeDocument/2006/relationships/hyperlink" Target="https://podminky.urs.cz/item/CS_URS_2025_01/962052211" TargetMode="External"/><Relationship Id="rId10" Type="http://schemas.openxmlformats.org/officeDocument/2006/relationships/hyperlink" Target="https://podminky.urs.cz/item/CS_URS_2025_01/166151101" TargetMode="External"/><Relationship Id="rId19" Type="http://schemas.openxmlformats.org/officeDocument/2006/relationships/hyperlink" Target="https://podminky.urs.cz/item/CS_URS_2025_01/321321116" TargetMode="External"/><Relationship Id="rId31" Type="http://schemas.openxmlformats.org/officeDocument/2006/relationships/hyperlink" Target="https://podminky.urs.cz/item/CS_URS_2025_01/931994151" TargetMode="External"/><Relationship Id="rId44" Type="http://schemas.openxmlformats.org/officeDocument/2006/relationships/printerSettings" Target="../printerSettings/printerSettings2.bin"/><Relationship Id="rId4" Type="http://schemas.openxmlformats.org/officeDocument/2006/relationships/hyperlink" Target="https://podminky.urs.cz/item/CS_URS_2025_01/153111114" TargetMode="External"/><Relationship Id="rId9" Type="http://schemas.openxmlformats.org/officeDocument/2006/relationships/hyperlink" Target="https://podminky.urs.cz/item/CS_URS_2025_01/162251102" TargetMode="External"/><Relationship Id="rId14" Type="http://schemas.openxmlformats.org/officeDocument/2006/relationships/hyperlink" Target="https://podminky.urs.cz/item/CS_URS_2025_01/181951111" TargetMode="External"/><Relationship Id="rId22" Type="http://schemas.openxmlformats.org/officeDocument/2006/relationships/hyperlink" Target="https://podminky.urs.cz/item/CS_URS_2025_01/341362021" TargetMode="External"/><Relationship Id="rId27" Type="http://schemas.openxmlformats.org/officeDocument/2006/relationships/hyperlink" Target="https://podminky.urs.cz/item/CS_URS_2025_01/931991111" TargetMode="External"/><Relationship Id="rId30" Type="http://schemas.openxmlformats.org/officeDocument/2006/relationships/hyperlink" Target="https://podminky.urs.cz/item/CS_URS_2025_01/931994142" TargetMode="External"/><Relationship Id="rId35" Type="http://schemas.openxmlformats.org/officeDocument/2006/relationships/hyperlink" Target="https://podminky.urs.cz/item/CS_URS_2025_01/962032253" TargetMode="External"/><Relationship Id="rId43" Type="http://schemas.openxmlformats.org/officeDocument/2006/relationships/hyperlink" Target="https://podminky.urs.cz/item/CS_URS_2025_01/9983210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41111811" TargetMode="External"/><Relationship Id="rId13" Type="http://schemas.openxmlformats.org/officeDocument/2006/relationships/hyperlink" Target="https://podminky.urs.cz/item/CS_URS_2025_01/997006519" TargetMode="External"/><Relationship Id="rId3" Type="http://schemas.openxmlformats.org/officeDocument/2006/relationships/hyperlink" Target="https://podminky.urs.cz/item/CS_URS_2025_01/628635512" TargetMode="External"/><Relationship Id="rId7" Type="http://schemas.openxmlformats.org/officeDocument/2006/relationships/hyperlink" Target="https://podminky.urs.cz/item/CS_URS_2025_01/941111211" TargetMode="External"/><Relationship Id="rId12" Type="http://schemas.openxmlformats.org/officeDocument/2006/relationships/hyperlink" Target="https://podminky.urs.cz/item/CS_URS_2025_01/997006512" TargetMode="External"/><Relationship Id="rId2" Type="http://schemas.openxmlformats.org/officeDocument/2006/relationships/hyperlink" Target="https://podminky.urs.cz/item/CS_URS_2025_01/596992122" TargetMode="External"/><Relationship Id="rId16" Type="http://schemas.openxmlformats.org/officeDocument/2006/relationships/drawing" Target="../drawings/drawing3.xml"/><Relationship Id="rId1" Type="http://schemas.openxmlformats.org/officeDocument/2006/relationships/hyperlink" Target="https://podminky.urs.cz/item/CS_URS_2025_01/321212345" TargetMode="External"/><Relationship Id="rId6" Type="http://schemas.openxmlformats.org/officeDocument/2006/relationships/hyperlink" Target="https://podminky.urs.cz/item/CS_URS_2025_01/941111111" TargetMode="External"/><Relationship Id="rId11" Type="http://schemas.openxmlformats.org/officeDocument/2006/relationships/hyperlink" Target="https://podminky.urs.cz/item/CS_URS_2025_01/985131111" TargetMode="External"/><Relationship Id="rId5" Type="http://schemas.openxmlformats.org/officeDocument/2006/relationships/hyperlink" Target="https://podminky.urs.cz/item/CS_URS_2025_01/938903113" TargetMode="External"/><Relationship Id="rId15" Type="http://schemas.openxmlformats.org/officeDocument/2006/relationships/printerSettings" Target="../printerSettings/printerSettings3.bin"/><Relationship Id="rId10" Type="http://schemas.openxmlformats.org/officeDocument/2006/relationships/hyperlink" Target="https://podminky.urs.cz/item/CS_URS_2025_01/976071111" TargetMode="External"/><Relationship Id="rId4" Type="http://schemas.openxmlformats.org/officeDocument/2006/relationships/hyperlink" Target="https://podminky.urs.cz/item/CS_URS_2025_01/938903111" TargetMode="External"/><Relationship Id="rId9" Type="http://schemas.openxmlformats.org/officeDocument/2006/relationships/hyperlink" Target="https://podminky.urs.cz/item/CS_URS_2025_01/962032253" TargetMode="External"/><Relationship Id="rId14" Type="http://schemas.openxmlformats.org/officeDocument/2006/relationships/hyperlink" Target="https://podminky.urs.cz/item/CS_URS_2025_01/9983210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38903113" TargetMode="External"/><Relationship Id="rId13" Type="http://schemas.openxmlformats.org/officeDocument/2006/relationships/hyperlink" Target="https://podminky.urs.cz/item/CS_URS_2025_01/997006519" TargetMode="External"/><Relationship Id="rId3" Type="http://schemas.openxmlformats.org/officeDocument/2006/relationships/hyperlink" Target="https://podminky.urs.cz/item/CS_URS_2025_01/321212345" TargetMode="External"/><Relationship Id="rId7" Type="http://schemas.openxmlformats.org/officeDocument/2006/relationships/hyperlink" Target="https://podminky.urs.cz/item/CS_URS_2025_01/938903111" TargetMode="External"/><Relationship Id="rId12" Type="http://schemas.openxmlformats.org/officeDocument/2006/relationships/hyperlink" Target="https://podminky.urs.cz/item/CS_URS_2025_01/997006512" TargetMode="External"/><Relationship Id="rId2" Type="http://schemas.openxmlformats.org/officeDocument/2006/relationships/hyperlink" Target="https://podminky.urs.cz/item/CS_URS_2025_01/114203102" TargetMode="External"/><Relationship Id="rId16" Type="http://schemas.openxmlformats.org/officeDocument/2006/relationships/drawing" Target="../drawings/drawing4.xml"/><Relationship Id="rId1" Type="http://schemas.openxmlformats.org/officeDocument/2006/relationships/hyperlink" Target="https://podminky.urs.cz/item/CS_URS_2025_01/111251102" TargetMode="External"/><Relationship Id="rId6" Type="http://schemas.openxmlformats.org/officeDocument/2006/relationships/hyperlink" Target="https://podminky.urs.cz/item/CS_URS_2025_01/628635512" TargetMode="External"/><Relationship Id="rId11" Type="http://schemas.openxmlformats.org/officeDocument/2006/relationships/hyperlink" Target="https://podminky.urs.cz/item/CS_URS_2025_01/985131111" TargetMode="External"/><Relationship Id="rId5" Type="http://schemas.openxmlformats.org/officeDocument/2006/relationships/hyperlink" Target="https://podminky.urs.cz/item/CS_URS_2025_01/596992122" TargetMode="External"/><Relationship Id="rId15" Type="http://schemas.openxmlformats.org/officeDocument/2006/relationships/printerSettings" Target="../printerSettings/printerSettings4.bin"/><Relationship Id="rId10" Type="http://schemas.openxmlformats.org/officeDocument/2006/relationships/hyperlink" Target="https://podminky.urs.cz/item/CS_URS_2025_01/962052211" TargetMode="External"/><Relationship Id="rId4" Type="http://schemas.openxmlformats.org/officeDocument/2006/relationships/hyperlink" Target="https://podminky.urs.cz/item/CS_URS_2025_01/465513217" TargetMode="External"/><Relationship Id="rId9" Type="http://schemas.openxmlformats.org/officeDocument/2006/relationships/hyperlink" Target="https://podminky.urs.cz/item/CS_URS_2024_02/953965135" TargetMode="External"/><Relationship Id="rId14" Type="http://schemas.openxmlformats.org/officeDocument/2006/relationships/hyperlink" Target="https://podminky.urs.cz/item/CS_URS_2025_01/99832101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topLeftCell="A22" workbookViewId="0">
      <selection activeCell="K45" sqref="K4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 x14ac:dyDescent="0.2">
      <c r="AR2" s="173" t="s">
        <v>6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4" t="s">
        <v>7</v>
      </c>
      <c r="BT2" s="14" t="s">
        <v>8</v>
      </c>
    </row>
    <row r="3" spans="1:74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 x14ac:dyDescent="0.2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s="1" customFormat="1" ht="12" customHeight="1" x14ac:dyDescent="0.2">
      <c r="B5" s="17"/>
      <c r="D5" s="21" t="s">
        <v>14</v>
      </c>
      <c r="K5" s="185" t="s">
        <v>15</v>
      </c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R5" s="17"/>
      <c r="BE5" s="182" t="s">
        <v>16</v>
      </c>
      <c r="BS5" s="14" t="s">
        <v>7</v>
      </c>
    </row>
    <row r="6" spans="1:74" s="1" customFormat="1" ht="36.950000000000003" customHeight="1" x14ac:dyDescent="0.2">
      <c r="B6" s="17"/>
      <c r="D6" s="23" t="s">
        <v>17</v>
      </c>
      <c r="K6" s="186" t="s">
        <v>18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R6" s="17"/>
      <c r="BE6" s="183"/>
      <c r="BS6" s="14" t="s">
        <v>7</v>
      </c>
    </row>
    <row r="7" spans="1:74" s="1" customFormat="1" ht="12" customHeight="1" x14ac:dyDescent="0.2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183"/>
      <c r="BS7" s="14" t="s">
        <v>7</v>
      </c>
    </row>
    <row r="8" spans="1:74" s="1" customFormat="1" ht="12" customHeight="1" x14ac:dyDescent="0.2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183"/>
      <c r="BS8" s="14" t="s">
        <v>7</v>
      </c>
    </row>
    <row r="9" spans="1:74" s="1" customFormat="1" ht="14.45" customHeight="1" x14ac:dyDescent="0.2">
      <c r="B9" s="17"/>
      <c r="AR9" s="17"/>
      <c r="BE9" s="183"/>
      <c r="BS9" s="14" t="s">
        <v>7</v>
      </c>
    </row>
    <row r="10" spans="1:74" s="1" customFormat="1" ht="12" customHeight="1" x14ac:dyDescent="0.2">
      <c r="B10" s="17"/>
      <c r="D10" s="24" t="s">
        <v>25</v>
      </c>
      <c r="AK10" s="24" t="s">
        <v>26</v>
      </c>
      <c r="AN10" s="22" t="s">
        <v>27</v>
      </c>
      <c r="AR10" s="17"/>
      <c r="BE10" s="183"/>
      <c r="BS10" s="14" t="s">
        <v>7</v>
      </c>
    </row>
    <row r="11" spans="1:74" s="1" customFormat="1" ht="18.399999999999999" customHeight="1" x14ac:dyDescent="0.2">
      <c r="B11" s="17"/>
      <c r="E11" s="22" t="s">
        <v>28</v>
      </c>
      <c r="AK11" s="24" t="s">
        <v>29</v>
      </c>
      <c r="AN11" s="22" t="s">
        <v>3</v>
      </c>
      <c r="AR11" s="17"/>
      <c r="BE11" s="183"/>
      <c r="BS11" s="14" t="s">
        <v>7</v>
      </c>
    </row>
    <row r="12" spans="1:74" s="1" customFormat="1" ht="6.95" customHeight="1" x14ac:dyDescent="0.2">
      <c r="B12" s="17"/>
      <c r="AR12" s="17"/>
      <c r="BE12" s="183"/>
      <c r="BS12" s="14" t="s">
        <v>7</v>
      </c>
    </row>
    <row r="13" spans="1:74" s="1" customFormat="1" ht="12" customHeight="1" x14ac:dyDescent="0.2">
      <c r="B13" s="17"/>
      <c r="D13" s="24" t="s">
        <v>30</v>
      </c>
      <c r="AK13" s="24" t="s">
        <v>26</v>
      </c>
      <c r="AN13" s="26" t="s">
        <v>31</v>
      </c>
      <c r="AR13" s="17"/>
      <c r="BE13" s="183"/>
      <c r="BS13" s="14" t="s">
        <v>7</v>
      </c>
    </row>
    <row r="14" spans="1:74" ht="12.75" x14ac:dyDescent="0.2">
      <c r="B14" s="17"/>
      <c r="E14" s="187" t="s">
        <v>31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4" t="s">
        <v>29</v>
      </c>
      <c r="AN14" s="26" t="s">
        <v>31</v>
      </c>
      <c r="AR14" s="17"/>
      <c r="BE14" s="183"/>
      <c r="BS14" s="14" t="s">
        <v>7</v>
      </c>
    </row>
    <row r="15" spans="1:74" s="1" customFormat="1" ht="6.95" customHeight="1" x14ac:dyDescent="0.2">
      <c r="B15" s="17"/>
      <c r="AR15" s="17"/>
      <c r="BE15" s="183"/>
      <c r="BS15" s="14" t="s">
        <v>4</v>
      </c>
    </row>
    <row r="16" spans="1:74" s="1" customFormat="1" ht="12" customHeight="1" x14ac:dyDescent="0.2">
      <c r="B16" s="17"/>
      <c r="D16" s="24" t="s">
        <v>32</v>
      </c>
      <c r="AK16" s="24" t="s">
        <v>26</v>
      </c>
      <c r="AN16" s="22" t="s">
        <v>33</v>
      </c>
      <c r="AR16" s="17"/>
      <c r="BE16" s="183"/>
      <c r="BS16" s="14" t="s">
        <v>4</v>
      </c>
    </row>
    <row r="17" spans="1:71" s="1" customFormat="1" ht="18.399999999999999" customHeight="1" x14ac:dyDescent="0.2">
      <c r="B17" s="17"/>
      <c r="E17" s="22" t="s">
        <v>34</v>
      </c>
      <c r="AK17" s="24" t="s">
        <v>29</v>
      </c>
      <c r="AN17" s="22" t="s">
        <v>3</v>
      </c>
      <c r="AR17" s="17"/>
      <c r="BE17" s="183"/>
      <c r="BS17" s="14" t="s">
        <v>35</v>
      </c>
    </row>
    <row r="18" spans="1:71" s="1" customFormat="1" ht="6.95" customHeight="1" x14ac:dyDescent="0.2">
      <c r="B18" s="17"/>
      <c r="AR18" s="17"/>
      <c r="BE18" s="183"/>
      <c r="BS18" s="14" t="s">
        <v>7</v>
      </c>
    </row>
    <row r="19" spans="1:71" s="1" customFormat="1" ht="12" customHeight="1" x14ac:dyDescent="0.2">
      <c r="B19" s="17"/>
      <c r="D19" s="24" t="s">
        <v>36</v>
      </c>
      <c r="AK19" s="24" t="s">
        <v>26</v>
      </c>
      <c r="AN19" s="22" t="s">
        <v>33</v>
      </c>
      <c r="AR19" s="17"/>
      <c r="BE19" s="183"/>
      <c r="BS19" s="14" t="s">
        <v>7</v>
      </c>
    </row>
    <row r="20" spans="1:71" s="1" customFormat="1" ht="18.399999999999999" customHeight="1" x14ac:dyDescent="0.2">
      <c r="B20" s="17"/>
      <c r="E20" s="22" t="s">
        <v>34</v>
      </c>
      <c r="AK20" s="24" t="s">
        <v>29</v>
      </c>
      <c r="AN20" s="22" t="s">
        <v>3</v>
      </c>
      <c r="AR20" s="17"/>
      <c r="BE20" s="183"/>
      <c r="BS20" s="14" t="s">
        <v>4</v>
      </c>
    </row>
    <row r="21" spans="1:71" s="1" customFormat="1" ht="6.95" customHeight="1" x14ac:dyDescent="0.2">
      <c r="B21" s="17"/>
      <c r="AR21" s="17"/>
      <c r="BE21" s="183"/>
    </row>
    <row r="22" spans="1:71" s="1" customFormat="1" ht="12" customHeight="1" x14ac:dyDescent="0.2">
      <c r="B22" s="17"/>
      <c r="D22" s="24" t="s">
        <v>37</v>
      </c>
      <c r="AR22" s="17"/>
      <c r="BE22" s="183"/>
    </row>
    <row r="23" spans="1:71" s="1" customFormat="1" ht="47.25" customHeight="1" x14ac:dyDescent="0.2">
      <c r="B23" s="17"/>
      <c r="E23" s="189" t="s">
        <v>38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7"/>
      <c r="BE23" s="183"/>
    </row>
    <row r="24" spans="1:71" s="1" customFormat="1" ht="6.95" customHeight="1" x14ac:dyDescent="0.2">
      <c r="B24" s="17"/>
      <c r="AR24" s="17"/>
      <c r="BE24" s="183"/>
    </row>
    <row r="25" spans="1:71" s="1" customFormat="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3"/>
    </row>
    <row r="26" spans="1:71" s="2" customFormat="1" ht="25.9" customHeight="1" x14ac:dyDescent="0.2">
      <c r="A26" s="29"/>
      <c r="B26" s="30"/>
      <c r="C26" s="29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0">
        <f>ROUND(AG54,2)</f>
        <v>0</v>
      </c>
      <c r="AL26" s="191"/>
      <c r="AM26" s="191"/>
      <c r="AN26" s="191"/>
      <c r="AO26" s="191"/>
      <c r="AP26" s="29"/>
      <c r="AQ26" s="29"/>
      <c r="AR26" s="30"/>
      <c r="BE26" s="183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3"/>
    </row>
    <row r="28" spans="1:71" s="2" customFormat="1" ht="12.75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2" t="s">
        <v>40</v>
      </c>
      <c r="M28" s="192"/>
      <c r="N28" s="192"/>
      <c r="O28" s="192"/>
      <c r="P28" s="192"/>
      <c r="Q28" s="29"/>
      <c r="R28" s="29"/>
      <c r="S28" s="29"/>
      <c r="T28" s="29"/>
      <c r="U28" s="29"/>
      <c r="V28" s="29"/>
      <c r="W28" s="192" t="s">
        <v>41</v>
      </c>
      <c r="X28" s="192"/>
      <c r="Y28" s="192"/>
      <c r="Z28" s="192"/>
      <c r="AA28" s="192"/>
      <c r="AB28" s="192"/>
      <c r="AC28" s="192"/>
      <c r="AD28" s="192"/>
      <c r="AE28" s="192"/>
      <c r="AF28" s="29"/>
      <c r="AG28" s="29"/>
      <c r="AH28" s="29"/>
      <c r="AI28" s="29"/>
      <c r="AJ28" s="29"/>
      <c r="AK28" s="192" t="s">
        <v>42</v>
      </c>
      <c r="AL28" s="192"/>
      <c r="AM28" s="192"/>
      <c r="AN28" s="192"/>
      <c r="AO28" s="192"/>
      <c r="AP28" s="29"/>
      <c r="AQ28" s="29"/>
      <c r="AR28" s="30"/>
      <c r="BE28" s="183"/>
    </row>
    <row r="29" spans="1:71" s="3" customFormat="1" ht="14.45" customHeight="1" x14ac:dyDescent="0.2">
      <c r="B29" s="34"/>
      <c r="D29" s="24" t="s">
        <v>43</v>
      </c>
      <c r="F29" s="24" t="s">
        <v>44</v>
      </c>
      <c r="L29" s="177">
        <v>0.21</v>
      </c>
      <c r="M29" s="176"/>
      <c r="N29" s="176"/>
      <c r="O29" s="176"/>
      <c r="P29" s="176"/>
      <c r="W29" s="175">
        <f>ROUND(AZ54, 2)</f>
        <v>0</v>
      </c>
      <c r="X29" s="176"/>
      <c r="Y29" s="176"/>
      <c r="Z29" s="176"/>
      <c r="AA29" s="176"/>
      <c r="AB29" s="176"/>
      <c r="AC29" s="176"/>
      <c r="AD29" s="176"/>
      <c r="AE29" s="176"/>
      <c r="AK29" s="175">
        <f>ROUND(AV54, 2)</f>
        <v>0</v>
      </c>
      <c r="AL29" s="176"/>
      <c r="AM29" s="176"/>
      <c r="AN29" s="176"/>
      <c r="AO29" s="176"/>
      <c r="AR29" s="34"/>
      <c r="BE29" s="184"/>
    </row>
    <row r="30" spans="1:71" s="3" customFormat="1" ht="14.45" customHeight="1" x14ac:dyDescent="0.2">
      <c r="B30" s="34"/>
      <c r="F30" s="24" t="s">
        <v>45</v>
      </c>
      <c r="L30" s="177">
        <v>0.12</v>
      </c>
      <c r="M30" s="176"/>
      <c r="N30" s="176"/>
      <c r="O30" s="176"/>
      <c r="P30" s="176"/>
      <c r="W30" s="175">
        <f>ROUND(BA54, 2)</f>
        <v>0</v>
      </c>
      <c r="X30" s="176"/>
      <c r="Y30" s="176"/>
      <c r="Z30" s="176"/>
      <c r="AA30" s="176"/>
      <c r="AB30" s="176"/>
      <c r="AC30" s="176"/>
      <c r="AD30" s="176"/>
      <c r="AE30" s="176"/>
      <c r="AK30" s="175">
        <f>ROUND(AW54, 2)</f>
        <v>0</v>
      </c>
      <c r="AL30" s="176"/>
      <c r="AM30" s="176"/>
      <c r="AN30" s="176"/>
      <c r="AO30" s="176"/>
      <c r="AR30" s="34"/>
      <c r="BE30" s="184"/>
    </row>
    <row r="31" spans="1:71" s="3" customFormat="1" ht="14.45" hidden="1" customHeight="1" x14ac:dyDescent="0.2">
      <c r="B31" s="34"/>
      <c r="F31" s="24" t="s">
        <v>46</v>
      </c>
      <c r="L31" s="177">
        <v>0.21</v>
      </c>
      <c r="M31" s="176"/>
      <c r="N31" s="176"/>
      <c r="O31" s="176"/>
      <c r="P31" s="176"/>
      <c r="W31" s="175">
        <f>ROUND(BB54,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5">
        <v>0</v>
      </c>
      <c r="AL31" s="176"/>
      <c r="AM31" s="176"/>
      <c r="AN31" s="176"/>
      <c r="AO31" s="176"/>
      <c r="AR31" s="34"/>
      <c r="BE31" s="184"/>
    </row>
    <row r="32" spans="1:71" s="3" customFormat="1" ht="14.45" hidden="1" customHeight="1" x14ac:dyDescent="0.2">
      <c r="B32" s="34"/>
      <c r="F32" s="24" t="s">
        <v>47</v>
      </c>
      <c r="L32" s="177">
        <v>0.12</v>
      </c>
      <c r="M32" s="176"/>
      <c r="N32" s="176"/>
      <c r="O32" s="176"/>
      <c r="P32" s="176"/>
      <c r="W32" s="175">
        <f>ROUND(BC54,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5">
        <v>0</v>
      </c>
      <c r="AL32" s="176"/>
      <c r="AM32" s="176"/>
      <c r="AN32" s="176"/>
      <c r="AO32" s="176"/>
      <c r="AR32" s="34"/>
      <c r="BE32" s="184"/>
    </row>
    <row r="33" spans="1:57" s="3" customFormat="1" ht="14.45" hidden="1" customHeight="1" x14ac:dyDescent="0.2">
      <c r="B33" s="34"/>
      <c r="F33" s="24" t="s">
        <v>48</v>
      </c>
      <c r="L33" s="177">
        <v>0</v>
      </c>
      <c r="M33" s="176"/>
      <c r="N33" s="176"/>
      <c r="O33" s="176"/>
      <c r="P33" s="176"/>
      <c r="W33" s="175">
        <f>ROUND(BD54, 2)</f>
        <v>0</v>
      </c>
      <c r="X33" s="176"/>
      <c r="Y33" s="176"/>
      <c r="Z33" s="176"/>
      <c r="AA33" s="176"/>
      <c r="AB33" s="176"/>
      <c r="AC33" s="176"/>
      <c r="AD33" s="176"/>
      <c r="AE33" s="176"/>
      <c r="AK33" s="175">
        <v>0</v>
      </c>
      <c r="AL33" s="176"/>
      <c r="AM33" s="176"/>
      <c r="AN33" s="176"/>
      <c r="AO33" s="176"/>
      <c r="AR33" s="34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 x14ac:dyDescent="0.2">
      <c r="A35" s="29"/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181" t="s">
        <v>51</v>
      </c>
      <c r="Y35" s="179"/>
      <c r="Z35" s="179"/>
      <c r="AA35" s="179"/>
      <c r="AB35" s="179"/>
      <c r="AC35" s="37"/>
      <c r="AD35" s="37"/>
      <c r="AE35" s="37"/>
      <c r="AF35" s="37"/>
      <c r="AG35" s="37"/>
      <c r="AH35" s="37"/>
      <c r="AI35" s="37"/>
      <c r="AJ35" s="37"/>
      <c r="AK35" s="178">
        <f>SUM(AK26:AK33)</f>
        <v>0</v>
      </c>
      <c r="AL35" s="179"/>
      <c r="AM35" s="179"/>
      <c r="AN35" s="179"/>
      <c r="AO35" s="180"/>
      <c r="AP35" s="35"/>
      <c r="AQ35" s="35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 x14ac:dyDescent="0.2">
      <c r="A37" s="29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  <c r="BE37" s="29"/>
    </row>
    <row r="41" spans="1:57" s="2" customFormat="1" ht="6.95" customHeight="1" x14ac:dyDescent="0.2">
      <c r="A41" s="29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  <c r="BE41" s="29"/>
    </row>
    <row r="42" spans="1:57" s="2" customFormat="1" ht="24.95" customHeight="1" x14ac:dyDescent="0.2">
      <c r="A42" s="29"/>
      <c r="B42" s="30"/>
      <c r="C42" s="18" t="s">
        <v>52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 x14ac:dyDescent="0.2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 x14ac:dyDescent="0.2">
      <c r="B44" s="43"/>
      <c r="C44" s="24" t="s">
        <v>14</v>
      </c>
      <c r="L44" s="4" t="str">
        <f>K5</f>
        <v>06-2024</v>
      </c>
      <c r="AR44" s="43"/>
    </row>
    <row r="45" spans="1:57" s="5" customFormat="1" ht="36.950000000000003" customHeight="1" x14ac:dyDescent="0.2">
      <c r="B45" s="44"/>
      <c r="C45" s="45" t="s">
        <v>17</v>
      </c>
      <c r="L45" s="202" t="str">
        <f>K6</f>
        <v>NÁDRŽ  ZLÍN,  OPRAVA  BOČNÍHO  PŘELIVU</v>
      </c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R45" s="44"/>
    </row>
    <row r="46" spans="1:57" s="2" customFormat="1" ht="6.95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 x14ac:dyDescent="0.2">
      <c r="A47" s="29"/>
      <c r="B47" s="30"/>
      <c r="C47" s="24" t="s">
        <v>21</v>
      </c>
      <c r="D47" s="29"/>
      <c r="E47" s="29"/>
      <c r="F47" s="29"/>
      <c r="G47" s="29"/>
      <c r="H47" s="29"/>
      <c r="I47" s="29"/>
      <c r="J47" s="29"/>
      <c r="K47" s="29"/>
      <c r="L47" s="46" t="str">
        <f>IF(K8="","",K8)</f>
        <v xml:space="preserve"> ZLÍN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4" t="s">
        <v>23</v>
      </c>
      <c r="AJ47" s="29"/>
      <c r="AK47" s="29"/>
      <c r="AL47" s="29"/>
      <c r="AM47" s="204" t="str">
        <f>IF(AN8= "","",AN8)</f>
        <v>8. 7. 2024</v>
      </c>
      <c r="AN47" s="204"/>
      <c r="AO47" s="29"/>
      <c r="AP47" s="29"/>
      <c r="AQ47" s="29"/>
      <c r="AR47" s="30"/>
      <c r="BE47" s="29"/>
    </row>
    <row r="48" spans="1:57" s="2" customFormat="1" ht="6.95" customHeight="1" x14ac:dyDescent="0.2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2" customHeight="1" x14ac:dyDescent="0.2">
      <c r="A49" s="29"/>
      <c r="B49" s="30"/>
      <c r="C49" s="24" t="s">
        <v>25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Povodí Moravy s.p.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4" t="s">
        <v>32</v>
      </c>
      <c r="AJ49" s="29"/>
      <c r="AK49" s="29"/>
      <c r="AL49" s="29"/>
      <c r="AM49" s="205" t="str">
        <f>IF(E17="","",E17)</f>
        <v>KOINVEST, s.r.o.</v>
      </c>
      <c r="AN49" s="206"/>
      <c r="AO49" s="206"/>
      <c r="AP49" s="206"/>
      <c r="AQ49" s="29"/>
      <c r="AR49" s="30"/>
      <c r="AS49" s="207" t="s">
        <v>53</v>
      </c>
      <c r="AT49" s="208"/>
      <c r="AU49" s="48"/>
      <c r="AV49" s="48"/>
      <c r="AW49" s="48"/>
      <c r="AX49" s="48"/>
      <c r="AY49" s="48"/>
      <c r="AZ49" s="48"/>
      <c r="BA49" s="48"/>
      <c r="BB49" s="48"/>
      <c r="BC49" s="48"/>
      <c r="BD49" s="49"/>
      <c r="BE49" s="29"/>
    </row>
    <row r="50" spans="1:91" s="2" customFormat="1" ht="15.2" customHeight="1" x14ac:dyDescent="0.2">
      <c r="A50" s="29"/>
      <c r="B50" s="30"/>
      <c r="C50" s="24" t="s">
        <v>30</v>
      </c>
      <c r="D50" s="29"/>
      <c r="E50" s="29"/>
      <c r="F50" s="29"/>
      <c r="G50" s="29"/>
      <c r="H50" s="29"/>
      <c r="I50" s="29"/>
      <c r="J50" s="29"/>
      <c r="K50" s="29"/>
      <c r="L50" s="4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4" t="s">
        <v>36</v>
      </c>
      <c r="AJ50" s="29"/>
      <c r="AK50" s="29"/>
      <c r="AL50" s="29"/>
      <c r="AM50" s="205" t="str">
        <f>IF(E20="","",E20)</f>
        <v>KOINVEST, s.r.o.</v>
      </c>
      <c r="AN50" s="206"/>
      <c r="AO50" s="206"/>
      <c r="AP50" s="206"/>
      <c r="AQ50" s="29"/>
      <c r="AR50" s="30"/>
      <c r="AS50" s="209"/>
      <c r="AT50" s="210"/>
      <c r="AU50" s="50"/>
      <c r="AV50" s="50"/>
      <c r="AW50" s="50"/>
      <c r="AX50" s="50"/>
      <c r="AY50" s="50"/>
      <c r="AZ50" s="50"/>
      <c r="BA50" s="50"/>
      <c r="BB50" s="50"/>
      <c r="BC50" s="50"/>
      <c r="BD50" s="51"/>
      <c r="BE50" s="29"/>
    </row>
    <row r="51" spans="1:91" s="2" customFormat="1" ht="10.9" customHeight="1" x14ac:dyDescent="0.2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09"/>
      <c r="AT51" s="210"/>
      <c r="AU51" s="50"/>
      <c r="AV51" s="50"/>
      <c r="AW51" s="50"/>
      <c r="AX51" s="50"/>
      <c r="AY51" s="50"/>
      <c r="AZ51" s="50"/>
      <c r="BA51" s="50"/>
      <c r="BB51" s="50"/>
      <c r="BC51" s="50"/>
      <c r="BD51" s="51"/>
      <c r="BE51" s="29"/>
    </row>
    <row r="52" spans="1:91" s="2" customFormat="1" ht="29.25" customHeight="1" x14ac:dyDescent="0.2">
      <c r="A52" s="29"/>
      <c r="B52" s="30"/>
      <c r="C52" s="198" t="s">
        <v>54</v>
      </c>
      <c r="D52" s="199"/>
      <c r="E52" s="199"/>
      <c r="F52" s="199"/>
      <c r="G52" s="199"/>
      <c r="H52" s="52"/>
      <c r="I52" s="201" t="s">
        <v>55</v>
      </c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200" t="s">
        <v>56</v>
      </c>
      <c r="AH52" s="199"/>
      <c r="AI52" s="199"/>
      <c r="AJ52" s="199"/>
      <c r="AK52" s="199"/>
      <c r="AL52" s="199"/>
      <c r="AM52" s="199"/>
      <c r="AN52" s="201" t="s">
        <v>57</v>
      </c>
      <c r="AO52" s="199"/>
      <c r="AP52" s="199"/>
      <c r="AQ52" s="53" t="s">
        <v>58</v>
      </c>
      <c r="AR52" s="30"/>
      <c r="AS52" s="54" t="s">
        <v>59</v>
      </c>
      <c r="AT52" s="55" t="s">
        <v>60</v>
      </c>
      <c r="AU52" s="55" t="s">
        <v>61</v>
      </c>
      <c r="AV52" s="55" t="s">
        <v>62</v>
      </c>
      <c r="AW52" s="55" t="s">
        <v>63</v>
      </c>
      <c r="AX52" s="55" t="s">
        <v>64</v>
      </c>
      <c r="AY52" s="55" t="s">
        <v>65</v>
      </c>
      <c r="AZ52" s="55" t="s">
        <v>66</v>
      </c>
      <c r="BA52" s="55" t="s">
        <v>67</v>
      </c>
      <c r="BB52" s="55" t="s">
        <v>68</v>
      </c>
      <c r="BC52" s="55" t="s">
        <v>69</v>
      </c>
      <c r="BD52" s="56" t="s">
        <v>70</v>
      </c>
      <c r="BE52" s="29"/>
    </row>
    <row r="53" spans="1:91" s="2" customFormat="1" ht="10.9" customHeight="1" x14ac:dyDescent="0.2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7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  <c r="BE53" s="29"/>
    </row>
    <row r="54" spans="1:91" s="6" customFormat="1" ht="32.450000000000003" customHeight="1" x14ac:dyDescent="0.2">
      <c r="B54" s="60"/>
      <c r="C54" s="61" t="s">
        <v>71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196">
        <f>ROUND(SUM(AG55:AG58),2)</f>
        <v>0</v>
      </c>
      <c r="AH54" s="196"/>
      <c r="AI54" s="196"/>
      <c r="AJ54" s="196"/>
      <c r="AK54" s="196"/>
      <c r="AL54" s="196"/>
      <c r="AM54" s="196"/>
      <c r="AN54" s="197">
        <f>SUM(AG54,AT54)</f>
        <v>0</v>
      </c>
      <c r="AO54" s="197"/>
      <c r="AP54" s="197"/>
      <c r="AQ54" s="64" t="s">
        <v>3</v>
      </c>
      <c r="AR54" s="172">
        <f>AG54</f>
        <v>0</v>
      </c>
      <c r="AS54" s="65">
        <f>ROUND(SUM(AS55:AS58),2)</f>
        <v>0</v>
      </c>
      <c r="AT54" s="66">
        <f>ROUND(SUM(AV54:AW54),2)</f>
        <v>0</v>
      </c>
      <c r="AU54" s="67">
        <f>ROUND(SUM(AU55:AU58),5)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ROUND(SUM(AZ55:AZ58),2)</f>
        <v>0</v>
      </c>
      <c r="BA54" s="66">
        <f>ROUND(SUM(BA55:BA58),2)</f>
        <v>0</v>
      </c>
      <c r="BB54" s="66">
        <f>ROUND(SUM(BB55:BB58),2)</f>
        <v>0</v>
      </c>
      <c r="BC54" s="66">
        <f>ROUND(SUM(BC55:BC58),2)</f>
        <v>0</v>
      </c>
      <c r="BD54" s="68">
        <f>ROUND(SUM(BD55:BD58),2)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5</v>
      </c>
      <c r="BX54" s="69" t="s">
        <v>76</v>
      </c>
      <c r="CL54" s="69" t="s">
        <v>3</v>
      </c>
    </row>
    <row r="55" spans="1:91" s="7" customFormat="1" ht="24.75" customHeight="1" x14ac:dyDescent="0.2">
      <c r="A55" s="71" t="s">
        <v>77</v>
      </c>
      <c r="B55" s="72"/>
      <c r="C55" s="73"/>
      <c r="D55" s="195" t="s">
        <v>78</v>
      </c>
      <c r="E55" s="195"/>
      <c r="F55" s="195"/>
      <c r="G55" s="195"/>
      <c r="H55" s="195"/>
      <c r="I55" s="74"/>
      <c r="J55" s="195" t="s">
        <v>79</v>
      </c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3">
        <f>'001 - So 01 – Odstranění ...'!J30</f>
        <v>0</v>
      </c>
      <c r="AH55" s="194"/>
      <c r="AI55" s="194"/>
      <c r="AJ55" s="194"/>
      <c r="AK55" s="194"/>
      <c r="AL55" s="194"/>
      <c r="AM55" s="194"/>
      <c r="AN55" s="193">
        <f>SUM(AG55,AT55)</f>
        <v>0</v>
      </c>
      <c r="AO55" s="194"/>
      <c r="AP55" s="194"/>
      <c r="AQ55" s="75" t="s">
        <v>80</v>
      </c>
      <c r="AR55" s="72"/>
      <c r="AS55" s="76">
        <v>0</v>
      </c>
      <c r="AT55" s="77">
        <f>ROUND(SUM(AV55:AW55),2)</f>
        <v>0</v>
      </c>
      <c r="AU55" s="78">
        <f>'001 - So 01 – Odstranění ...'!P91</f>
        <v>0</v>
      </c>
      <c r="AV55" s="77">
        <f>'001 - So 01 – Odstranění ...'!J33</f>
        <v>0</v>
      </c>
      <c r="AW55" s="77">
        <f>'001 - So 01 – Odstranění ...'!J34</f>
        <v>0</v>
      </c>
      <c r="AX55" s="77">
        <f>'001 - So 01 – Odstranění ...'!J35</f>
        <v>0</v>
      </c>
      <c r="AY55" s="77">
        <f>'001 - So 01 – Odstranění ...'!J36</f>
        <v>0</v>
      </c>
      <c r="AZ55" s="77">
        <f>'001 - So 01 – Odstranění ...'!F33</f>
        <v>0</v>
      </c>
      <c r="BA55" s="77">
        <f>'001 - So 01 – Odstranění ...'!F34</f>
        <v>0</v>
      </c>
      <c r="BB55" s="77">
        <f>'001 - So 01 – Odstranění ...'!F35</f>
        <v>0</v>
      </c>
      <c r="BC55" s="77">
        <f>'001 - So 01 – Odstranění ...'!F36</f>
        <v>0</v>
      </c>
      <c r="BD55" s="79">
        <f>'001 - So 01 – Odstranění ...'!F37</f>
        <v>0</v>
      </c>
      <c r="BT55" s="80" t="s">
        <v>81</v>
      </c>
      <c r="BV55" s="80" t="s">
        <v>75</v>
      </c>
      <c r="BW55" s="80" t="s">
        <v>82</v>
      </c>
      <c r="BX55" s="80" t="s">
        <v>5</v>
      </c>
      <c r="CL55" s="80" t="s">
        <v>3</v>
      </c>
      <c r="CM55" s="80" t="s">
        <v>83</v>
      </c>
    </row>
    <row r="56" spans="1:91" s="7" customFormat="1" ht="24.75" customHeight="1" x14ac:dyDescent="0.2">
      <c r="A56" s="71" t="s">
        <v>77</v>
      </c>
      <c r="B56" s="72"/>
      <c r="C56" s="73"/>
      <c r="D56" s="195" t="s">
        <v>84</v>
      </c>
      <c r="E56" s="195"/>
      <c r="F56" s="195"/>
      <c r="G56" s="195"/>
      <c r="H56" s="195"/>
      <c r="I56" s="74"/>
      <c r="J56" s="195" t="s">
        <v>85</v>
      </c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3">
        <f>'002 - So 02 – Oprava levé...'!J30</f>
        <v>0</v>
      </c>
      <c r="AH56" s="194"/>
      <c r="AI56" s="194"/>
      <c r="AJ56" s="194"/>
      <c r="AK56" s="194"/>
      <c r="AL56" s="194"/>
      <c r="AM56" s="194"/>
      <c r="AN56" s="193">
        <f>SUM(AG56,AT56)</f>
        <v>0</v>
      </c>
      <c r="AO56" s="194"/>
      <c r="AP56" s="194"/>
      <c r="AQ56" s="75" t="s">
        <v>80</v>
      </c>
      <c r="AR56" s="72"/>
      <c r="AS56" s="76">
        <v>0</v>
      </c>
      <c r="AT56" s="77">
        <f>ROUND(SUM(AV56:AW56),2)</f>
        <v>0</v>
      </c>
      <c r="AU56" s="78">
        <f>'002 - So 02 – Oprava levé...'!P86</f>
        <v>0</v>
      </c>
      <c r="AV56" s="77">
        <f>'002 - So 02 – Oprava levé...'!J33</f>
        <v>0</v>
      </c>
      <c r="AW56" s="77">
        <f>'002 - So 02 – Oprava levé...'!J34</f>
        <v>0</v>
      </c>
      <c r="AX56" s="77">
        <f>'002 - So 02 – Oprava levé...'!J35</f>
        <v>0</v>
      </c>
      <c r="AY56" s="77">
        <f>'002 - So 02 – Oprava levé...'!J36</f>
        <v>0</v>
      </c>
      <c r="AZ56" s="77">
        <f>'002 - So 02 – Oprava levé...'!F33</f>
        <v>0</v>
      </c>
      <c r="BA56" s="77">
        <f>'002 - So 02 – Oprava levé...'!F34</f>
        <v>0</v>
      </c>
      <c r="BB56" s="77">
        <f>'002 - So 02 – Oprava levé...'!F35</f>
        <v>0</v>
      </c>
      <c r="BC56" s="77">
        <f>'002 - So 02 – Oprava levé...'!F36</f>
        <v>0</v>
      </c>
      <c r="BD56" s="79">
        <f>'002 - So 02 – Oprava levé...'!F37</f>
        <v>0</v>
      </c>
      <c r="BT56" s="80" t="s">
        <v>81</v>
      </c>
      <c r="BV56" s="80" t="s">
        <v>75</v>
      </c>
      <c r="BW56" s="80" t="s">
        <v>86</v>
      </c>
      <c r="BX56" s="80" t="s">
        <v>5</v>
      </c>
      <c r="CL56" s="80" t="s">
        <v>3</v>
      </c>
      <c r="CM56" s="80" t="s">
        <v>83</v>
      </c>
    </row>
    <row r="57" spans="1:91" s="7" customFormat="1" ht="24.75" customHeight="1" x14ac:dyDescent="0.2">
      <c r="A57" s="71" t="s">
        <v>77</v>
      </c>
      <c r="B57" s="72"/>
      <c r="C57" s="73"/>
      <c r="D57" s="195" t="s">
        <v>87</v>
      </c>
      <c r="E57" s="195"/>
      <c r="F57" s="195"/>
      <c r="G57" s="195"/>
      <c r="H57" s="195"/>
      <c r="I57" s="74"/>
      <c r="J57" s="195" t="s">
        <v>88</v>
      </c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3">
        <f>'003 - So 03 – Oprava odto...'!J30</f>
        <v>0</v>
      </c>
      <c r="AH57" s="194"/>
      <c r="AI57" s="194"/>
      <c r="AJ57" s="194"/>
      <c r="AK57" s="194"/>
      <c r="AL57" s="194"/>
      <c r="AM57" s="194"/>
      <c r="AN57" s="193">
        <f>SUM(AG57,AT57)</f>
        <v>0</v>
      </c>
      <c r="AO57" s="194"/>
      <c r="AP57" s="194"/>
      <c r="AQ57" s="75" t="s">
        <v>80</v>
      </c>
      <c r="AR57" s="72"/>
      <c r="AS57" s="76">
        <v>0</v>
      </c>
      <c r="AT57" s="77">
        <f>ROUND(SUM(AV57:AW57),2)</f>
        <v>0</v>
      </c>
      <c r="AU57" s="78">
        <f>'003 - So 03 – Oprava odto...'!P88</f>
        <v>0</v>
      </c>
      <c r="AV57" s="77">
        <f>'003 - So 03 – Oprava odto...'!J33</f>
        <v>0</v>
      </c>
      <c r="AW57" s="77">
        <f>'003 - So 03 – Oprava odto...'!J34</f>
        <v>0</v>
      </c>
      <c r="AX57" s="77">
        <f>'003 - So 03 – Oprava odto...'!J35</f>
        <v>0</v>
      </c>
      <c r="AY57" s="77">
        <f>'003 - So 03 – Oprava odto...'!J36</f>
        <v>0</v>
      </c>
      <c r="AZ57" s="77">
        <f>'003 - So 03 – Oprava odto...'!F33</f>
        <v>0</v>
      </c>
      <c r="BA57" s="77">
        <f>'003 - So 03 – Oprava odto...'!F34</f>
        <v>0</v>
      </c>
      <c r="BB57" s="77">
        <f>'003 - So 03 – Oprava odto...'!F35</f>
        <v>0</v>
      </c>
      <c r="BC57" s="77">
        <f>'003 - So 03 – Oprava odto...'!F36</f>
        <v>0</v>
      </c>
      <c r="BD57" s="79">
        <f>'003 - So 03 – Oprava odto...'!F37</f>
        <v>0</v>
      </c>
      <c r="BT57" s="80" t="s">
        <v>81</v>
      </c>
      <c r="BV57" s="80" t="s">
        <v>75</v>
      </c>
      <c r="BW57" s="80" t="s">
        <v>89</v>
      </c>
      <c r="BX57" s="80" t="s">
        <v>5</v>
      </c>
      <c r="CL57" s="80" t="s">
        <v>3</v>
      </c>
      <c r="CM57" s="80" t="s">
        <v>83</v>
      </c>
    </row>
    <row r="58" spans="1:91" s="7" customFormat="1" ht="16.5" customHeight="1" x14ac:dyDescent="0.2">
      <c r="A58" s="71" t="s">
        <v>77</v>
      </c>
      <c r="B58" s="72"/>
      <c r="C58" s="73"/>
      <c r="D58" s="195" t="s">
        <v>90</v>
      </c>
      <c r="E58" s="195"/>
      <c r="F58" s="195"/>
      <c r="G58" s="195"/>
      <c r="H58" s="195"/>
      <c r="I58" s="74"/>
      <c r="J58" s="195" t="s">
        <v>91</v>
      </c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3">
        <f>'004 - VON'!J30</f>
        <v>0</v>
      </c>
      <c r="AH58" s="194"/>
      <c r="AI58" s="194"/>
      <c r="AJ58" s="194"/>
      <c r="AK58" s="194"/>
      <c r="AL58" s="194"/>
      <c r="AM58" s="194"/>
      <c r="AN58" s="193">
        <f>SUM(AG58,AT58)</f>
        <v>0</v>
      </c>
      <c r="AO58" s="194"/>
      <c r="AP58" s="194"/>
      <c r="AQ58" s="75" t="s">
        <v>80</v>
      </c>
      <c r="AR58" s="72"/>
      <c r="AS58" s="81">
        <v>0</v>
      </c>
      <c r="AT58" s="82">
        <f>ROUND(SUM(AV58:AW58),2)</f>
        <v>0</v>
      </c>
      <c r="AU58" s="83">
        <f>'004 - VON'!P82</f>
        <v>0</v>
      </c>
      <c r="AV58" s="82">
        <f>'004 - VON'!J33</f>
        <v>0</v>
      </c>
      <c r="AW58" s="82">
        <f>'004 - VON'!J34</f>
        <v>0</v>
      </c>
      <c r="AX58" s="82">
        <f>'004 - VON'!J35</f>
        <v>0</v>
      </c>
      <c r="AY58" s="82">
        <f>'004 - VON'!J36</f>
        <v>0</v>
      </c>
      <c r="AZ58" s="82">
        <f>'004 - VON'!F33</f>
        <v>0</v>
      </c>
      <c r="BA58" s="82">
        <f>'004 - VON'!F34</f>
        <v>0</v>
      </c>
      <c r="BB58" s="82">
        <f>'004 - VON'!F35</f>
        <v>0</v>
      </c>
      <c r="BC58" s="82">
        <f>'004 - VON'!F36</f>
        <v>0</v>
      </c>
      <c r="BD58" s="84">
        <f>'004 - VON'!F37</f>
        <v>0</v>
      </c>
      <c r="BT58" s="80" t="s">
        <v>81</v>
      </c>
      <c r="BV58" s="80" t="s">
        <v>75</v>
      </c>
      <c r="BW58" s="80" t="s">
        <v>92</v>
      </c>
      <c r="BX58" s="80" t="s">
        <v>5</v>
      </c>
      <c r="CL58" s="80" t="s">
        <v>3</v>
      </c>
      <c r="CM58" s="80" t="s">
        <v>83</v>
      </c>
    </row>
    <row r="59" spans="1:91" s="2" customFormat="1" ht="30" customHeight="1" x14ac:dyDescent="0.2">
      <c r="A59" s="29"/>
      <c r="B59" s="30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30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</row>
    <row r="60" spans="1:91" s="2" customFormat="1" ht="6.95" customHeight="1" x14ac:dyDescent="0.2">
      <c r="A60" s="29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30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</row>
  </sheetData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001 - So 01 – Odstranění ...'!C2" display="/"/>
    <hyperlink ref="A56" location="'002 - So 02 – Oprava levé...'!C2" display="/"/>
    <hyperlink ref="A57" location="'003 - So 03 – Oprava odto...'!C2" display="/"/>
    <hyperlink ref="A58" location="'004 - VON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4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73" t="s">
        <v>6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82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 x14ac:dyDescent="0.2">
      <c r="B4" s="17"/>
      <c r="D4" s="18" t="s">
        <v>93</v>
      </c>
      <c r="L4" s="17"/>
      <c r="M4" s="85" t="s">
        <v>11</v>
      </c>
      <c r="AT4" s="14" t="s">
        <v>4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17</v>
      </c>
      <c r="L6" s="17"/>
    </row>
    <row r="7" spans="1:46" s="1" customFormat="1" ht="16.5" customHeight="1" x14ac:dyDescent="0.2">
      <c r="B7" s="17"/>
      <c r="E7" s="212" t="str">
        <f>'Rekapitulace stavby'!K6</f>
        <v>NÁDRŽ  ZLÍN,  OPRAVA  BOČNÍHO  PŘELIVU</v>
      </c>
      <c r="F7" s="213"/>
      <c r="G7" s="213"/>
      <c r="H7" s="213"/>
      <c r="L7" s="17"/>
    </row>
    <row r="8" spans="1:46" s="2" customFormat="1" ht="12" customHeight="1" x14ac:dyDescent="0.2">
      <c r="A8" s="29"/>
      <c r="B8" s="30"/>
      <c r="C8" s="29"/>
      <c r="D8" s="24" t="s">
        <v>94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 x14ac:dyDescent="0.2">
      <c r="A9" s="29"/>
      <c r="B9" s="30"/>
      <c r="C9" s="29"/>
      <c r="D9" s="29"/>
      <c r="E9" s="202" t="s">
        <v>95</v>
      </c>
      <c r="F9" s="211"/>
      <c r="G9" s="211"/>
      <c r="H9" s="211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19</v>
      </c>
      <c r="E11" s="29"/>
      <c r="F11" s="22" t="s">
        <v>3</v>
      </c>
      <c r="G11" s="29"/>
      <c r="H11" s="29"/>
      <c r="I11" s="24" t="s">
        <v>20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47" t="str">
        <f>'Rekapitulace stavby'!AN8</f>
        <v>8. 7. 2024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27</v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28</v>
      </c>
      <c r="F15" s="29"/>
      <c r="G15" s="29"/>
      <c r="H15" s="29"/>
      <c r="I15" s="24" t="s">
        <v>29</v>
      </c>
      <c r="J15" s="22" t="s">
        <v>3</v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4" t="str">
        <f>'Rekapitulace stavby'!E14</f>
        <v>Vyplň údaj</v>
      </c>
      <c r="F18" s="185"/>
      <c r="G18" s="185"/>
      <c r="H18" s="185"/>
      <c r="I18" s="24" t="s">
        <v>29</v>
      </c>
      <c r="J18" s="25" t="str">
        <f>'Rekapitulace stavby'!AN14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26</v>
      </c>
      <c r="J20" s="22" t="s">
        <v>33</v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34</v>
      </c>
      <c r="F21" s="29"/>
      <c r="G21" s="29"/>
      <c r="H21" s="29"/>
      <c r="I21" s="24" t="s">
        <v>29</v>
      </c>
      <c r="J21" s="22" t="s">
        <v>3</v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36</v>
      </c>
      <c r="E23" s="29"/>
      <c r="F23" s="29"/>
      <c r="G23" s="29"/>
      <c r="H23" s="29"/>
      <c r="I23" s="24" t="s">
        <v>26</v>
      </c>
      <c r="J23" s="22" t="s">
        <v>33</v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29</v>
      </c>
      <c r="J24" s="22" t="s">
        <v>3</v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37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87"/>
      <c r="B27" s="88"/>
      <c r="C27" s="87"/>
      <c r="D27" s="87"/>
      <c r="E27" s="189" t="s">
        <v>3</v>
      </c>
      <c r="F27" s="189"/>
      <c r="G27" s="189"/>
      <c r="H27" s="189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0" t="s">
        <v>39</v>
      </c>
      <c r="E30" s="29"/>
      <c r="F30" s="29"/>
      <c r="G30" s="29"/>
      <c r="H30" s="29"/>
      <c r="I30" s="29"/>
      <c r="J30" s="63">
        <f>ROUND(J91,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1" t="s">
        <v>43</v>
      </c>
      <c r="E33" s="24" t="s">
        <v>44</v>
      </c>
      <c r="F33" s="92">
        <f>ROUND((SUM(BE91:BE243)),  2)</f>
        <v>0</v>
      </c>
      <c r="G33" s="29"/>
      <c r="H33" s="29"/>
      <c r="I33" s="93">
        <v>0.21</v>
      </c>
      <c r="J33" s="92">
        <f>ROUND(((SUM(BE91:BE243))*I33),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45</v>
      </c>
      <c r="F34" s="92">
        <f>ROUND((SUM(BF91:BF243)),  2)</f>
        <v>0</v>
      </c>
      <c r="G34" s="29"/>
      <c r="H34" s="29"/>
      <c r="I34" s="93">
        <v>0.12</v>
      </c>
      <c r="J34" s="92">
        <f>ROUND(((SUM(BF91:BF243))*I34),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46</v>
      </c>
      <c r="F35" s="92">
        <f>ROUND((SUM(BG91:BG243)),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47</v>
      </c>
      <c r="F36" s="92">
        <f>ROUND((SUM(BH91:BH243)),  2)</f>
        <v>0</v>
      </c>
      <c r="G36" s="29"/>
      <c r="H36" s="29"/>
      <c r="I36" s="93">
        <v>0.12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48</v>
      </c>
      <c r="F37" s="92">
        <f>ROUND((SUM(BI91:BI243)),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4"/>
      <c r="D39" s="95" t="s">
        <v>49</v>
      </c>
      <c r="E39" s="52"/>
      <c r="F39" s="52"/>
      <c r="G39" s="96" t="s">
        <v>50</v>
      </c>
      <c r="H39" s="97" t="s">
        <v>51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hidden="1" customHeight="1" x14ac:dyDescent="0.2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hidden="1" customHeight="1" x14ac:dyDescent="0.2">
      <c r="A45" s="29"/>
      <c r="B45" s="30"/>
      <c r="C45" s="18" t="s">
        <v>96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hidden="1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hidden="1" customHeight="1" x14ac:dyDescent="0.2">
      <c r="A47" s="29"/>
      <c r="B47" s="30"/>
      <c r="C47" s="24" t="s">
        <v>17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hidden="1" customHeight="1" x14ac:dyDescent="0.2">
      <c r="A48" s="29"/>
      <c r="B48" s="30"/>
      <c r="C48" s="29"/>
      <c r="D48" s="29"/>
      <c r="E48" s="212" t="str">
        <f>E7</f>
        <v>NÁDRŽ  ZLÍN,  OPRAVA  BOČNÍHO  PŘELIVU</v>
      </c>
      <c r="F48" s="213"/>
      <c r="G48" s="213"/>
      <c r="H48" s="213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hidden="1" customHeight="1" x14ac:dyDescent="0.2">
      <c r="A49" s="29"/>
      <c r="B49" s="30"/>
      <c r="C49" s="24" t="s">
        <v>94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30" hidden="1" customHeight="1" x14ac:dyDescent="0.2">
      <c r="A50" s="29"/>
      <c r="B50" s="30"/>
      <c r="C50" s="29"/>
      <c r="D50" s="29"/>
      <c r="E50" s="202" t="str">
        <f>E9</f>
        <v>001 - So 01 – Odstranění a vybudování nové přelivné zdi a zavazovací stěny</v>
      </c>
      <c r="F50" s="211"/>
      <c r="G50" s="211"/>
      <c r="H50" s="211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hidden="1" customHeight="1" x14ac:dyDescent="0.2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hidden="1" customHeight="1" x14ac:dyDescent="0.2">
      <c r="A52" s="29"/>
      <c r="B52" s="30"/>
      <c r="C52" s="24" t="s">
        <v>21</v>
      </c>
      <c r="D52" s="29"/>
      <c r="E52" s="29"/>
      <c r="F52" s="22" t="str">
        <f>F12</f>
        <v xml:space="preserve"> ZLÍN</v>
      </c>
      <c r="G52" s="29"/>
      <c r="H52" s="29"/>
      <c r="I52" s="24" t="s">
        <v>23</v>
      </c>
      <c r="J52" s="47" t="str">
        <f>IF(J12="","",J12)</f>
        <v>8. 7. 2024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hidden="1" customHeight="1" x14ac:dyDescent="0.2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hidden="1" customHeight="1" x14ac:dyDescent="0.2">
      <c r="A54" s="29"/>
      <c r="B54" s="30"/>
      <c r="C54" s="24" t="s">
        <v>25</v>
      </c>
      <c r="D54" s="29"/>
      <c r="E54" s="29"/>
      <c r="F54" s="22" t="str">
        <f>E15</f>
        <v>Povodí Moravy s.p.</v>
      </c>
      <c r="G54" s="29"/>
      <c r="H54" s="29"/>
      <c r="I54" s="24" t="s">
        <v>32</v>
      </c>
      <c r="J54" s="27" t="str">
        <f>E21</f>
        <v>KOINVEST, s.r.o.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hidden="1" customHeight="1" x14ac:dyDescent="0.2">
      <c r="A55" s="29"/>
      <c r="B55" s="30"/>
      <c r="C55" s="24" t="s">
        <v>30</v>
      </c>
      <c r="D55" s="29"/>
      <c r="E55" s="29"/>
      <c r="F55" s="22" t="str">
        <f>IF(E18="","",E18)</f>
        <v>Vyplň údaj</v>
      </c>
      <c r="G55" s="29"/>
      <c r="H55" s="29"/>
      <c r="I55" s="24" t="s">
        <v>36</v>
      </c>
      <c r="J55" s="27" t="str">
        <f>E24</f>
        <v>KOINVEST, s.r.o.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hidden="1" customHeight="1" x14ac:dyDescent="0.2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hidden="1" customHeight="1" x14ac:dyDescent="0.2">
      <c r="A57" s="29"/>
      <c r="B57" s="30"/>
      <c r="C57" s="100" t="s">
        <v>97</v>
      </c>
      <c r="D57" s="94"/>
      <c r="E57" s="94"/>
      <c r="F57" s="94"/>
      <c r="G57" s="94"/>
      <c r="H57" s="94"/>
      <c r="I57" s="94"/>
      <c r="J57" s="101" t="s">
        <v>98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hidden="1" customHeight="1" x14ac:dyDescent="0.2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hidden="1" customHeight="1" x14ac:dyDescent="0.2">
      <c r="A59" s="29"/>
      <c r="B59" s="30"/>
      <c r="C59" s="102" t="s">
        <v>71</v>
      </c>
      <c r="D59" s="29"/>
      <c r="E59" s="29"/>
      <c r="F59" s="29"/>
      <c r="G59" s="29"/>
      <c r="H59" s="29"/>
      <c r="I59" s="29"/>
      <c r="J59" s="63">
        <f>J91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99</v>
      </c>
    </row>
    <row r="60" spans="1:47" s="9" customFormat="1" ht="24.95" hidden="1" customHeight="1" x14ac:dyDescent="0.2">
      <c r="B60" s="103"/>
      <c r="D60" s="104" t="s">
        <v>100</v>
      </c>
      <c r="E60" s="105"/>
      <c r="F60" s="105"/>
      <c r="G60" s="105"/>
      <c r="H60" s="105"/>
      <c r="I60" s="105"/>
      <c r="J60" s="106">
        <f>J92</f>
        <v>0</v>
      </c>
      <c r="L60" s="103"/>
    </row>
    <row r="61" spans="1:47" s="10" customFormat="1" ht="19.899999999999999" hidden="1" customHeight="1" x14ac:dyDescent="0.2">
      <c r="B61" s="107"/>
      <c r="D61" s="108" t="s">
        <v>101</v>
      </c>
      <c r="E61" s="109"/>
      <c r="F61" s="109"/>
      <c r="G61" s="109"/>
      <c r="H61" s="109"/>
      <c r="I61" s="109"/>
      <c r="J61" s="110">
        <f>J93</f>
        <v>0</v>
      </c>
      <c r="L61" s="107"/>
    </row>
    <row r="62" spans="1:47" s="10" customFormat="1" ht="19.899999999999999" hidden="1" customHeight="1" x14ac:dyDescent="0.2">
      <c r="B62" s="107"/>
      <c r="D62" s="108" t="s">
        <v>102</v>
      </c>
      <c r="E62" s="109"/>
      <c r="F62" s="109"/>
      <c r="G62" s="109"/>
      <c r="H62" s="109"/>
      <c r="I62" s="109"/>
      <c r="J62" s="110">
        <f>J142</f>
        <v>0</v>
      </c>
      <c r="L62" s="107"/>
    </row>
    <row r="63" spans="1:47" s="10" customFormat="1" ht="19.899999999999999" hidden="1" customHeight="1" x14ac:dyDescent="0.2">
      <c r="B63" s="107"/>
      <c r="D63" s="108" t="s">
        <v>103</v>
      </c>
      <c r="E63" s="109"/>
      <c r="F63" s="109"/>
      <c r="G63" s="109"/>
      <c r="H63" s="109"/>
      <c r="I63" s="109"/>
      <c r="J63" s="110">
        <f>J146</f>
        <v>0</v>
      </c>
      <c r="L63" s="107"/>
    </row>
    <row r="64" spans="1:47" s="10" customFormat="1" ht="19.899999999999999" hidden="1" customHeight="1" x14ac:dyDescent="0.2">
      <c r="B64" s="107"/>
      <c r="D64" s="108" t="s">
        <v>104</v>
      </c>
      <c r="E64" s="109"/>
      <c r="F64" s="109"/>
      <c r="G64" s="109"/>
      <c r="H64" s="109"/>
      <c r="I64" s="109"/>
      <c r="J64" s="110">
        <f>J161</f>
        <v>0</v>
      </c>
      <c r="L64" s="107"/>
    </row>
    <row r="65" spans="1:31" s="10" customFormat="1" ht="19.899999999999999" hidden="1" customHeight="1" x14ac:dyDescent="0.2">
      <c r="B65" s="107"/>
      <c r="D65" s="108" t="s">
        <v>105</v>
      </c>
      <c r="E65" s="109"/>
      <c r="F65" s="109"/>
      <c r="G65" s="109"/>
      <c r="H65" s="109"/>
      <c r="I65" s="109"/>
      <c r="J65" s="110">
        <f>J165</f>
        <v>0</v>
      </c>
      <c r="L65" s="107"/>
    </row>
    <row r="66" spans="1:31" s="10" customFormat="1" ht="19.899999999999999" hidden="1" customHeight="1" x14ac:dyDescent="0.2">
      <c r="B66" s="107"/>
      <c r="D66" s="108" t="s">
        <v>106</v>
      </c>
      <c r="E66" s="109"/>
      <c r="F66" s="109"/>
      <c r="G66" s="109"/>
      <c r="H66" s="109"/>
      <c r="I66" s="109"/>
      <c r="J66" s="110">
        <f>J168</f>
        <v>0</v>
      </c>
      <c r="L66" s="107"/>
    </row>
    <row r="67" spans="1:31" s="10" customFormat="1" ht="19.899999999999999" hidden="1" customHeight="1" x14ac:dyDescent="0.2">
      <c r="B67" s="107"/>
      <c r="D67" s="108" t="s">
        <v>107</v>
      </c>
      <c r="E67" s="109"/>
      <c r="F67" s="109"/>
      <c r="G67" s="109"/>
      <c r="H67" s="109"/>
      <c r="I67" s="109"/>
      <c r="J67" s="110">
        <f>J177</f>
        <v>0</v>
      </c>
      <c r="L67" s="107"/>
    </row>
    <row r="68" spans="1:31" s="10" customFormat="1" ht="19.899999999999999" hidden="1" customHeight="1" x14ac:dyDescent="0.2">
      <c r="B68" s="107"/>
      <c r="D68" s="108" t="s">
        <v>108</v>
      </c>
      <c r="E68" s="109"/>
      <c r="F68" s="109"/>
      <c r="G68" s="109"/>
      <c r="H68" s="109"/>
      <c r="I68" s="109"/>
      <c r="J68" s="110">
        <f>J228</f>
        <v>0</v>
      </c>
      <c r="L68" s="107"/>
    </row>
    <row r="69" spans="1:31" s="10" customFormat="1" ht="19.899999999999999" hidden="1" customHeight="1" x14ac:dyDescent="0.2">
      <c r="B69" s="107"/>
      <c r="D69" s="108" t="s">
        <v>109</v>
      </c>
      <c r="E69" s="109"/>
      <c r="F69" s="109"/>
      <c r="G69" s="109"/>
      <c r="H69" s="109"/>
      <c r="I69" s="109"/>
      <c r="J69" s="110">
        <f>J237</f>
        <v>0</v>
      </c>
      <c r="L69" s="107"/>
    </row>
    <row r="70" spans="1:31" s="9" customFormat="1" ht="24.95" hidden="1" customHeight="1" x14ac:dyDescent="0.2">
      <c r="B70" s="103"/>
      <c r="D70" s="104" t="s">
        <v>110</v>
      </c>
      <c r="E70" s="105"/>
      <c r="F70" s="105"/>
      <c r="G70" s="105"/>
      <c r="H70" s="105"/>
      <c r="I70" s="105"/>
      <c r="J70" s="106">
        <f>J240</f>
        <v>0</v>
      </c>
      <c r="L70" s="103"/>
    </row>
    <row r="71" spans="1:31" s="10" customFormat="1" ht="19.899999999999999" hidden="1" customHeight="1" x14ac:dyDescent="0.2">
      <c r="B71" s="107"/>
      <c r="D71" s="108" t="s">
        <v>111</v>
      </c>
      <c r="E71" s="109"/>
      <c r="F71" s="109"/>
      <c r="G71" s="109"/>
      <c r="H71" s="109"/>
      <c r="I71" s="109"/>
      <c r="J71" s="110">
        <f>J241</f>
        <v>0</v>
      </c>
      <c r="L71" s="107"/>
    </row>
    <row r="72" spans="1:31" s="2" customFormat="1" ht="21.75" hidden="1" customHeight="1" x14ac:dyDescent="0.2">
      <c r="A72" s="29"/>
      <c r="B72" s="30"/>
      <c r="C72" s="29"/>
      <c r="D72" s="29"/>
      <c r="E72" s="29"/>
      <c r="F72" s="29"/>
      <c r="G72" s="29"/>
      <c r="H72" s="29"/>
      <c r="I72" s="29"/>
      <c r="J72" s="29"/>
      <c r="K72" s="29"/>
      <c r="L72" s="86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6.95" hidden="1" customHeight="1" x14ac:dyDescent="0.2">
      <c r="A73" s="29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hidden="1" x14ac:dyDescent="0.2"/>
    <row r="75" spans="1:31" hidden="1" x14ac:dyDescent="0.2"/>
    <row r="76" spans="1:31" hidden="1" x14ac:dyDescent="0.2"/>
    <row r="77" spans="1:31" s="2" customFormat="1" ht="6.95" customHeight="1" x14ac:dyDescent="0.2">
      <c r="A77" s="29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24.95" customHeight="1" x14ac:dyDescent="0.2">
      <c r="A78" s="29"/>
      <c r="B78" s="30"/>
      <c r="C78" s="18" t="s">
        <v>112</v>
      </c>
      <c r="D78" s="29"/>
      <c r="E78" s="29"/>
      <c r="F78" s="29"/>
      <c r="G78" s="29"/>
      <c r="H78" s="29"/>
      <c r="I78" s="29"/>
      <c r="J78" s="29"/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 x14ac:dyDescent="0.2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6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2" customHeight="1" x14ac:dyDescent="0.2">
      <c r="A80" s="29"/>
      <c r="B80" s="30"/>
      <c r="C80" s="24" t="s">
        <v>17</v>
      </c>
      <c r="D80" s="29"/>
      <c r="E80" s="29"/>
      <c r="F80" s="29"/>
      <c r="G80" s="29"/>
      <c r="H80" s="29"/>
      <c r="I80" s="29"/>
      <c r="J80" s="29"/>
      <c r="K80" s="29"/>
      <c r="L80" s="86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6.5" customHeight="1" x14ac:dyDescent="0.2">
      <c r="A81" s="29"/>
      <c r="B81" s="30"/>
      <c r="C81" s="29"/>
      <c r="D81" s="29"/>
      <c r="E81" s="212" t="str">
        <f>E7</f>
        <v>NÁDRŽ  ZLÍN,  OPRAVA  BOČNÍHO  PŘELIVU</v>
      </c>
      <c r="F81" s="213"/>
      <c r="G81" s="213"/>
      <c r="H81" s="213"/>
      <c r="I81" s="29"/>
      <c r="J81" s="29"/>
      <c r="K81" s="29"/>
      <c r="L81" s="86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2" customHeight="1" x14ac:dyDescent="0.2">
      <c r="A82" s="29"/>
      <c r="B82" s="30"/>
      <c r="C82" s="24" t="s">
        <v>94</v>
      </c>
      <c r="D82" s="29"/>
      <c r="E82" s="29"/>
      <c r="F82" s="29"/>
      <c r="G82" s="29"/>
      <c r="H82" s="29"/>
      <c r="I82" s="29"/>
      <c r="J82" s="29"/>
      <c r="K82" s="29"/>
      <c r="L82" s="86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30" customHeight="1" x14ac:dyDescent="0.2">
      <c r="A83" s="29"/>
      <c r="B83" s="30"/>
      <c r="C83" s="29"/>
      <c r="D83" s="29"/>
      <c r="E83" s="202" t="str">
        <f>E9</f>
        <v>001 - So 01 – Odstranění a vybudování nové přelivné zdi a zavazovací stěny</v>
      </c>
      <c r="F83" s="211"/>
      <c r="G83" s="211"/>
      <c r="H83" s="211"/>
      <c r="I83" s="29"/>
      <c r="J83" s="29"/>
      <c r="K83" s="29"/>
      <c r="L83" s="86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6.95" customHeight="1" x14ac:dyDescent="0.2">
      <c r="A84" s="29"/>
      <c r="B84" s="30"/>
      <c r="C84" s="29"/>
      <c r="D84" s="29"/>
      <c r="E84" s="29"/>
      <c r="F84" s="29"/>
      <c r="G84" s="29"/>
      <c r="H84" s="29"/>
      <c r="I84" s="29"/>
      <c r="J84" s="29"/>
      <c r="K84" s="29"/>
      <c r="L84" s="86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2" customHeight="1" x14ac:dyDescent="0.2">
      <c r="A85" s="29"/>
      <c r="B85" s="30"/>
      <c r="C85" s="24" t="s">
        <v>21</v>
      </c>
      <c r="D85" s="29"/>
      <c r="E85" s="29"/>
      <c r="F85" s="22" t="str">
        <f>F12</f>
        <v xml:space="preserve"> ZLÍN</v>
      </c>
      <c r="G85" s="29"/>
      <c r="H85" s="29"/>
      <c r="I85" s="24" t="s">
        <v>23</v>
      </c>
      <c r="J85" s="47" t="str">
        <f>IF(J12="","",J12)</f>
        <v>8. 7. 2024</v>
      </c>
      <c r="K85" s="29"/>
      <c r="L85" s="86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86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5" s="2" customFormat="1" ht="15.2" customHeight="1" x14ac:dyDescent="0.2">
      <c r="A87" s="29"/>
      <c r="B87" s="30"/>
      <c r="C87" s="24" t="s">
        <v>25</v>
      </c>
      <c r="D87" s="29"/>
      <c r="E87" s="29"/>
      <c r="F87" s="22" t="str">
        <f>E15</f>
        <v>Povodí Moravy s.p.</v>
      </c>
      <c r="G87" s="29"/>
      <c r="H87" s="29"/>
      <c r="I87" s="24" t="s">
        <v>32</v>
      </c>
      <c r="J87" s="27" t="str">
        <f>E21</f>
        <v>KOINVEST, s.r.o.</v>
      </c>
      <c r="K87" s="29"/>
      <c r="L87" s="86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65" s="2" customFormat="1" ht="15.2" customHeight="1" x14ac:dyDescent="0.2">
      <c r="A88" s="29"/>
      <c r="B88" s="30"/>
      <c r="C88" s="24" t="s">
        <v>30</v>
      </c>
      <c r="D88" s="29"/>
      <c r="E88" s="29"/>
      <c r="F88" s="22" t="str">
        <f>IF(E18="","",E18)</f>
        <v>Vyplň údaj</v>
      </c>
      <c r="G88" s="29"/>
      <c r="H88" s="29"/>
      <c r="I88" s="24" t="s">
        <v>36</v>
      </c>
      <c r="J88" s="27" t="str">
        <f>E24</f>
        <v>KOINVEST, s.r.o.</v>
      </c>
      <c r="K88" s="29"/>
      <c r="L88" s="86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65" s="2" customFormat="1" ht="10.35" customHeight="1" x14ac:dyDescent="0.2">
      <c r="A89" s="29"/>
      <c r="B89" s="30"/>
      <c r="C89" s="29"/>
      <c r="D89" s="29"/>
      <c r="E89" s="29"/>
      <c r="F89" s="29"/>
      <c r="G89" s="29"/>
      <c r="H89" s="29"/>
      <c r="I89" s="29"/>
      <c r="J89" s="29"/>
      <c r="K89" s="29"/>
      <c r="L89" s="86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65" s="11" customFormat="1" ht="29.25" customHeight="1" x14ac:dyDescent="0.2">
      <c r="A90" s="111"/>
      <c r="B90" s="112"/>
      <c r="C90" s="113" t="s">
        <v>113</v>
      </c>
      <c r="D90" s="114" t="s">
        <v>58</v>
      </c>
      <c r="E90" s="114" t="s">
        <v>54</v>
      </c>
      <c r="F90" s="114" t="s">
        <v>55</v>
      </c>
      <c r="G90" s="114" t="s">
        <v>114</v>
      </c>
      <c r="H90" s="114" t="s">
        <v>115</v>
      </c>
      <c r="I90" s="114" t="s">
        <v>116</v>
      </c>
      <c r="J90" s="115" t="s">
        <v>98</v>
      </c>
      <c r="K90" s="116" t="s">
        <v>117</v>
      </c>
      <c r="L90" s="117"/>
      <c r="M90" s="54" t="s">
        <v>3</v>
      </c>
      <c r="N90" s="55" t="s">
        <v>43</v>
      </c>
      <c r="O90" s="55" t="s">
        <v>118</v>
      </c>
      <c r="P90" s="55" t="s">
        <v>119</v>
      </c>
      <c r="Q90" s="55" t="s">
        <v>120</v>
      </c>
      <c r="R90" s="55" t="s">
        <v>121</v>
      </c>
      <c r="S90" s="55" t="s">
        <v>122</v>
      </c>
      <c r="T90" s="56" t="s">
        <v>123</v>
      </c>
      <c r="U90" s="111"/>
      <c r="V90" s="111"/>
      <c r="W90" s="111"/>
      <c r="X90" s="111"/>
      <c r="Y90" s="111"/>
      <c r="Z90" s="111"/>
      <c r="AA90" s="111"/>
      <c r="AB90" s="111"/>
      <c r="AC90" s="111"/>
      <c r="AD90" s="111"/>
      <c r="AE90" s="111"/>
    </row>
    <row r="91" spans="1:65" s="2" customFormat="1" ht="22.9" customHeight="1" x14ac:dyDescent="0.25">
      <c r="A91" s="29"/>
      <c r="B91" s="30"/>
      <c r="C91" s="61" t="s">
        <v>124</v>
      </c>
      <c r="D91" s="29"/>
      <c r="E91" s="29"/>
      <c r="F91" s="29"/>
      <c r="G91" s="29"/>
      <c r="H91" s="29"/>
      <c r="I91" s="29"/>
      <c r="J91" s="118">
        <f>BK91</f>
        <v>0</v>
      </c>
      <c r="K91" s="29"/>
      <c r="L91" s="30"/>
      <c r="M91" s="57"/>
      <c r="N91" s="48"/>
      <c r="O91" s="58"/>
      <c r="P91" s="119">
        <f>P92+P240</f>
        <v>0</v>
      </c>
      <c r="Q91" s="58"/>
      <c r="R91" s="119">
        <f>R92+R240</f>
        <v>162.28363843</v>
      </c>
      <c r="S91" s="58"/>
      <c r="T91" s="120">
        <f>T92+T240</f>
        <v>219.86999999999998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4" t="s">
        <v>72</v>
      </c>
      <c r="AU91" s="14" t="s">
        <v>99</v>
      </c>
      <c r="BK91" s="121">
        <f>BK92+BK240</f>
        <v>0</v>
      </c>
    </row>
    <row r="92" spans="1:65" s="12" customFormat="1" ht="25.9" customHeight="1" x14ac:dyDescent="0.2">
      <c r="B92" s="122"/>
      <c r="D92" s="123" t="s">
        <v>72</v>
      </c>
      <c r="E92" s="124" t="s">
        <v>125</v>
      </c>
      <c r="F92" s="124" t="s">
        <v>126</v>
      </c>
      <c r="I92" s="125"/>
      <c r="J92" s="126">
        <f>BK92</f>
        <v>0</v>
      </c>
      <c r="L92" s="122"/>
      <c r="M92" s="127"/>
      <c r="N92" s="128"/>
      <c r="O92" s="128"/>
      <c r="P92" s="129">
        <f>P93+P142+P146+P161+P165+P168+P177+P228+P237</f>
        <v>0</v>
      </c>
      <c r="Q92" s="128"/>
      <c r="R92" s="129">
        <f>R93+R142+R146+R161+R165+R168+R177+R228+R237</f>
        <v>162.28363843</v>
      </c>
      <c r="S92" s="128"/>
      <c r="T92" s="130">
        <f>T93+T142+T146+T161+T165+T168+T177+T228+T237</f>
        <v>219.86999999999998</v>
      </c>
      <c r="AR92" s="123" t="s">
        <v>81</v>
      </c>
      <c r="AT92" s="131" t="s">
        <v>72</v>
      </c>
      <c r="AU92" s="131" t="s">
        <v>73</v>
      </c>
      <c r="AY92" s="123" t="s">
        <v>127</v>
      </c>
      <c r="BK92" s="132">
        <f>BK93+BK142+BK146+BK161+BK165+BK168+BK177+BK228+BK237</f>
        <v>0</v>
      </c>
    </row>
    <row r="93" spans="1:65" s="12" customFormat="1" ht="22.9" customHeight="1" x14ac:dyDescent="0.2">
      <c r="B93" s="122"/>
      <c r="D93" s="123" t="s">
        <v>72</v>
      </c>
      <c r="E93" s="133" t="s">
        <v>81</v>
      </c>
      <c r="F93" s="133" t="s">
        <v>128</v>
      </c>
      <c r="I93" s="125"/>
      <c r="J93" s="134">
        <f>BK93</f>
        <v>0</v>
      </c>
      <c r="L93" s="122"/>
      <c r="M93" s="127"/>
      <c r="N93" s="128"/>
      <c r="O93" s="128"/>
      <c r="P93" s="129">
        <f>SUM(P94:P141)</f>
        <v>0</v>
      </c>
      <c r="Q93" s="128"/>
      <c r="R93" s="129">
        <f>SUM(R94:R141)</f>
        <v>11.022650000000001</v>
      </c>
      <c r="S93" s="128"/>
      <c r="T93" s="130">
        <f>SUM(T94:T141)</f>
        <v>39.6</v>
      </c>
      <c r="AR93" s="123" t="s">
        <v>81</v>
      </c>
      <c r="AT93" s="131" t="s">
        <v>72</v>
      </c>
      <c r="AU93" s="131" t="s">
        <v>81</v>
      </c>
      <c r="AY93" s="123" t="s">
        <v>127</v>
      </c>
      <c r="BK93" s="132">
        <f>SUM(BK94:BK141)</f>
        <v>0</v>
      </c>
    </row>
    <row r="94" spans="1:65" s="2" customFormat="1" ht="49.15" customHeight="1" x14ac:dyDescent="0.2">
      <c r="A94" s="29"/>
      <c r="B94" s="135"/>
      <c r="C94" s="136" t="s">
        <v>81</v>
      </c>
      <c r="D94" s="136" t="s">
        <v>129</v>
      </c>
      <c r="E94" s="137" t="s">
        <v>130</v>
      </c>
      <c r="F94" s="138" t="s">
        <v>131</v>
      </c>
      <c r="G94" s="139" t="s">
        <v>132</v>
      </c>
      <c r="H94" s="140">
        <v>22</v>
      </c>
      <c r="I94" s="141"/>
      <c r="J94" s="142">
        <f>ROUND(I94*H94,2)</f>
        <v>0</v>
      </c>
      <c r="K94" s="143"/>
      <c r="L94" s="30"/>
      <c r="M94" s="144" t="s">
        <v>3</v>
      </c>
      <c r="N94" s="145" t="s">
        <v>44</v>
      </c>
      <c r="O94" s="50"/>
      <c r="P94" s="146">
        <f>O94*H94</f>
        <v>0</v>
      </c>
      <c r="Q94" s="146">
        <v>0</v>
      </c>
      <c r="R94" s="146">
        <f>Q94*H94</f>
        <v>0</v>
      </c>
      <c r="S94" s="146">
        <v>1.8</v>
      </c>
      <c r="T94" s="147">
        <f>S94*H94</f>
        <v>39.6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48" t="s">
        <v>133</v>
      </c>
      <c r="AT94" s="148" t="s">
        <v>129</v>
      </c>
      <c r="AU94" s="148" t="s">
        <v>83</v>
      </c>
      <c r="AY94" s="14" t="s">
        <v>127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4" t="s">
        <v>81</v>
      </c>
      <c r="BK94" s="149">
        <f>ROUND(I94*H94,2)</f>
        <v>0</v>
      </c>
      <c r="BL94" s="14" t="s">
        <v>133</v>
      </c>
      <c r="BM94" s="148" t="s">
        <v>134</v>
      </c>
    </row>
    <row r="95" spans="1:65" s="2" customFormat="1" x14ac:dyDescent="0.2">
      <c r="A95" s="29"/>
      <c r="B95" s="30"/>
      <c r="C95" s="29"/>
      <c r="D95" s="150" t="s">
        <v>135</v>
      </c>
      <c r="E95" s="29"/>
      <c r="F95" s="151" t="s">
        <v>136</v>
      </c>
      <c r="G95" s="29"/>
      <c r="H95" s="29"/>
      <c r="I95" s="152"/>
      <c r="J95" s="29"/>
      <c r="K95" s="29"/>
      <c r="L95" s="30"/>
      <c r="M95" s="153"/>
      <c r="N95" s="154"/>
      <c r="O95" s="50"/>
      <c r="P95" s="50"/>
      <c r="Q95" s="50"/>
      <c r="R95" s="50"/>
      <c r="S95" s="50"/>
      <c r="T95" s="51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4" t="s">
        <v>135</v>
      </c>
      <c r="AU95" s="14" t="s">
        <v>83</v>
      </c>
    </row>
    <row r="96" spans="1:65" s="2" customFormat="1" ht="29.25" x14ac:dyDescent="0.2">
      <c r="A96" s="29"/>
      <c r="B96" s="30"/>
      <c r="C96" s="29"/>
      <c r="D96" s="155" t="s">
        <v>137</v>
      </c>
      <c r="E96" s="29"/>
      <c r="F96" s="156" t="s">
        <v>138</v>
      </c>
      <c r="G96" s="29"/>
      <c r="H96" s="29"/>
      <c r="I96" s="152"/>
      <c r="J96" s="29"/>
      <c r="K96" s="29"/>
      <c r="L96" s="30"/>
      <c r="M96" s="153"/>
      <c r="N96" s="154"/>
      <c r="O96" s="50"/>
      <c r="P96" s="50"/>
      <c r="Q96" s="50"/>
      <c r="R96" s="50"/>
      <c r="S96" s="50"/>
      <c r="T96" s="51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4" t="s">
        <v>137</v>
      </c>
      <c r="AU96" s="14" t="s">
        <v>83</v>
      </c>
    </row>
    <row r="97" spans="1:65" s="2" customFormat="1" ht="24.2" customHeight="1" x14ac:dyDescent="0.2">
      <c r="A97" s="29"/>
      <c r="B97" s="135"/>
      <c r="C97" s="136" t="s">
        <v>83</v>
      </c>
      <c r="D97" s="136" t="s">
        <v>129</v>
      </c>
      <c r="E97" s="137" t="s">
        <v>139</v>
      </c>
      <c r="F97" s="138" t="s">
        <v>140</v>
      </c>
      <c r="G97" s="139" t="s">
        <v>141</v>
      </c>
      <c r="H97" s="140">
        <v>1440</v>
      </c>
      <c r="I97" s="141"/>
      <c r="J97" s="142">
        <f>ROUND(I97*H97,2)</f>
        <v>0</v>
      </c>
      <c r="K97" s="143"/>
      <c r="L97" s="30"/>
      <c r="M97" s="144" t="s">
        <v>3</v>
      </c>
      <c r="N97" s="145" t="s">
        <v>44</v>
      </c>
      <c r="O97" s="50"/>
      <c r="P97" s="146">
        <f>O97*H97</f>
        <v>0</v>
      </c>
      <c r="Q97" s="146">
        <v>3.0000000000000001E-5</v>
      </c>
      <c r="R97" s="146">
        <f>Q97*H97</f>
        <v>4.3200000000000002E-2</v>
      </c>
      <c r="S97" s="146">
        <v>0</v>
      </c>
      <c r="T97" s="147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48" t="s">
        <v>133</v>
      </c>
      <c r="AT97" s="148" t="s">
        <v>129</v>
      </c>
      <c r="AU97" s="148" t="s">
        <v>83</v>
      </c>
      <c r="AY97" s="14" t="s">
        <v>127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4" t="s">
        <v>81</v>
      </c>
      <c r="BK97" s="149">
        <f>ROUND(I97*H97,2)</f>
        <v>0</v>
      </c>
      <c r="BL97" s="14" t="s">
        <v>133</v>
      </c>
      <c r="BM97" s="148" t="s">
        <v>142</v>
      </c>
    </row>
    <row r="98" spans="1:65" s="2" customFormat="1" x14ac:dyDescent="0.2">
      <c r="A98" s="29"/>
      <c r="B98" s="30"/>
      <c r="C98" s="29"/>
      <c r="D98" s="150" t="s">
        <v>135</v>
      </c>
      <c r="E98" s="29"/>
      <c r="F98" s="151" t="s">
        <v>143</v>
      </c>
      <c r="G98" s="29"/>
      <c r="H98" s="29"/>
      <c r="I98" s="152"/>
      <c r="J98" s="29"/>
      <c r="K98" s="29"/>
      <c r="L98" s="30"/>
      <c r="M98" s="153"/>
      <c r="N98" s="154"/>
      <c r="O98" s="50"/>
      <c r="P98" s="50"/>
      <c r="Q98" s="50"/>
      <c r="R98" s="50"/>
      <c r="S98" s="50"/>
      <c r="T98" s="51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4" t="s">
        <v>135</v>
      </c>
      <c r="AU98" s="14" t="s">
        <v>83</v>
      </c>
    </row>
    <row r="99" spans="1:65" s="2" customFormat="1" ht="19.5" x14ac:dyDescent="0.2">
      <c r="A99" s="29"/>
      <c r="B99" s="30"/>
      <c r="C99" s="29"/>
      <c r="D99" s="155" t="s">
        <v>137</v>
      </c>
      <c r="E99" s="29"/>
      <c r="F99" s="156" t="s">
        <v>144</v>
      </c>
      <c r="G99" s="29"/>
      <c r="H99" s="29"/>
      <c r="I99" s="152"/>
      <c r="J99" s="29"/>
      <c r="K99" s="29"/>
      <c r="L99" s="30"/>
      <c r="M99" s="153"/>
      <c r="N99" s="154"/>
      <c r="O99" s="50"/>
      <c r="P99" s="50"/>
      <c r="Q99" s="50"/>
      <c r="R99" s="50"/>
      <c r="S99" s="50"/>
      <c r="T99" s="51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4" t="s">
        <v>137</v>
      </c>
      <c r="AU99" s="14" t="s">
        <v>83</v>
      </c>
    </row>
    <row r="100" spans="1:65" s="2" customFormat="1" ht="33" customHeight="1" x14ac:dyDescent="0.2">
      <c r="A100" s="29"/>
      <c r="B100" s="135"/>
      <c r="C100" s="136" t="s">
        <v>145</v>
      </c>
      <c r="D100" s="136" t="s">
        <v>129</v>
      </c>
      <c r="E100" s="137" t="s">
        <v>146</v>
      </c>
      <c r="F100" s="138" t="s">
        <v>147</v>
      </c>
      <c r="G100" s="139" t="s">
        <v>132</v>
      </c>
      <c r="H100" s="140">
        <v>1056</v>
      </c>
      <c r="I100" s="141"/>
      <c r="J100" s="142">
        <f>ROUND(I100*H100,2)</f>
        <v>0</v>
      </c>
      <c r="K100" s="143"/>
      <c r="L100" s="30"/>
      <c r="M100" s="144" t="s">
        <v>3</v>
      </c>
      <c r="N100" s="145" t="s">
        <v>44</v>
      </c>
      <c r="O100" s="50"/>
      <c r="P100" s="146">
        <f>O100*H100</f>
        <v>0</v>
      </c>
      <c r="Q100" s="146">
        <v>0</v>
      </c>
      <c r="R100" s="146">
        <f>Q100*H100</f>
        <v>0</v>
      </c>
      <c r="S100" s="146">
        <v>0</v>
      </c>
      <c r="T100" s="147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48" t="s">
        <v>133</v>
      </c>
      <c r="AT100" s="148" t="s">
        <v>129</v>
      </c>
      <c r="AU100" s="148" t="s">
        <v>83</v>
      </c>
      <c r="AY100" s="14" t="s">
        <v>127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14" t="s">
        <v>81</v>
      </c>
      <c r="BK100" s="149">
        <f>ROUND(I100*H100,2)</f>
        <v>0</v>
      </c>
      <c r="BL100" s="14" t="s">
        <v>133</v>
      </c>
      <c r="BM100" s="148" t="s">
        <v>148</v>
      </c>
    </row>
    <row r="101" spans="1:65" s="2" customFormat="1" x14ac:dyDescent="0.2">
      <c r="A101" s="29"/>
      <c r="B101" s="30"/>
      <c r="C101" s="29"/>
      <c r="D101" s="150" t="s">
        <v>135</v>
      </c>
      <c r="E101" s="29"/>
      <c r="F101" s="151" t="s">
        <v>149</v>
      </c>
      <c r="G101" s="29"/>
      <c r="H101" s="29"/>
      <c r="I101" s="152"/>
      <c r="J101" s="29"/>
      <c r="K101" s="29"/>
      <c r="L101" s="30"/>
      <c r="M101" s="153"/>
      <c r="N101" s="154"/>
      <c r="O101" s="50"/>
      <c r="P101" s="50"/>
      <c r="Q101" s="50"/>
      <c r="R101" s="50"/>
      <c r="S101" s="50"/>
      <c r="T101" s="51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4" t="s">
        <v>135</v>
      </c>
      <c r="AU101" s="14" t="s">
        <v>83</v>
      </c>
    </row>
    <row r="102" spans="1:65" s="2" customFormat="1" ht="29.25" x14ac:dyDescent="0.2">
      <c r="A102" s="29"/>
      <c r="B102" s="30"/>
      <c r="C102" s="29"/>
      <c r="D102" s="155" t="s">
        <v>137</v>
      </c>
      <c r="E102" s="29"/>
      <c r="F102" s="156" t="s">
        <v>150</v>
      </c>
      <c r="G102" s="29"/>
      <c r="H102" s="29"/>
      <c r="I102" s="152"/>
      <c r="J102" s="29"/>
      <c r="K102" s="29"/>
      <c r="L102" s="30"/>
      <c r="M102" s="153"/>
      <c r="N102" s="154"/>
      <c r="O102" s="50"/>
      <c r="P102" s="50"/>
      <c r="Q102" s="50"/>
      <c r="R102" s="50"/>
      <c r="S102" s="50"/>
      <c r="T102" s="51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4" t="s">
        <v>137</v>
      </c>
      <c r="AU102" s="14" t="s">
        <v>83</v>
      </c>
    </row>
    <row r="103" spans="1:65" s="2" customFormat="1" ht="24.2" customHeight="1" x14ac:dyDescent="0.2">
      <c r="A103" s="29"/>
      <c r="B103" s="135"/>
      <c r="C103" s="136" t="s">
        <v>133</v>
      </c>
      <c r="D103" s="136" t="s">
        <v>129</v>
      </c>
      <c r="E103" s="137" t="s">
        <v>151</v>
      </c>
      <c r="F103" s="138" t="s">
        <v>152</v>
      </c>
      <c r="G103" s="139" t="s">
        <v>153</v>
      </c>
      <c r="H103" s="140">
        <v>16</v>
      </c>
      <c r="I103" s="141"/>
      <c r="J103" s="142">
        <f>ROUND(I103*H103,2)</f>
        <v>0</v>
      </c>
      <c r="K103" s="143"/>
      <c r="L103" s="30"/>
      <c r="M103" s="144" t="s">
        <v>3</v>
      </c>
      <c r="N103" s="145" t="s">
        <v>44</v>
      </c>
      <c r="O103" s="50"/>
      <c r="P103" s="146">
        <f>O103*H103</f>
        <v>0</v>
      </c>
      <c r="Q103" s="146">
        <v>2.0000000000000001E-4</v>
      </c>
      <c r="R103" s="146">
        <f>Q103*H103</f>
        <v>3.2000000000000002E-3</v>
      </c>
      <c r="S103" s="146">
        <v>0</v>
      </c>
      <c r="T103" s="147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8" t="s">
        <v>133</v>
      </c>
      <c r="AT103" s="148" t="s">
        <v>129</v>
      </c>
      <c r="AU103" s="148" t="s">
        <v>83</v>
      </c>
      <c r="AY103" s="14" t="s">
        <v>127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14" t="s">
        <v>81</v>
      </c>
      <c r="BK103" s="149">
        <f>ROUND(I103*H103,2)</f>
        <v>0</v>
      </c>
      <c r="BL103" s="14" t="s">
        <v>133</v>
      </c>
      <c r="BM103" s="148" t="s">
        <v>154</v>
      </c>
    </row>
    <row r="104" spans="1:65" s="2" customFormat="1" x14ac:dyDescent="0.2">
      <c r="A104" s="29"/>
      <c r="B104" s="30"/>
      <c r="C104" s="29"/>
      <c r="D104" s="150" t="s">
        <v>135</v>
      </c>
      <c r="E104" s="29"/>
      <c r="F104" s="151" t="s">
        <v>155</v>
      </c>
      <c r="G104" s="29"/>
      <c r="H104" s="29"/>
      <c r="I104" s="152"/>
      <c r="J104" s="29"/>
      <c r="K104" s="29"/>
      <c r="L104" s="30"/>
      <c r="M104" s="153"/>
      <c r="N104" s="154"/>
      <c r="O104" s="50"/>
      <c r="P104" s="50"/>
      <c r="Q104" s="50"/>
      <c r="R104" s="50"/>
      <c r="S104" s="50"/>
      <c r="T104" s="51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4" t="s">
        <v>135</v>
      </c>
      <c r="AU104" s="14" t="s">
        <v>83</v>
      </c>
    </row>
    <row r="105" spans="1:65" s="2" customFormat="1" ht="29.25" x14ac:dyDescent="0.2">
      <c r="A105" s="29"/>
      <c r="B105" s="30"/>
      <c r="C105" s="29"/>
      <c r="D105" s="155" t="s">
        <v>137</v>
      </c>
      <c r="E105" s="29"/>
      <c r="F105" s="156" t="s">
        <v>156</v>
      </c>
      <c r="G105" s="29"/>
      <c r="H105" s="29"/>
      <c r="I105" s="152"/>
      <c r="J105" s="29"/>
      <c r="K105" s="29"/>
      <c r="L105" s="30"/>
      <c r="M105" s="153"/>
      <c r="N105" s="154"/>
      <c r="O105" s="50"/>
      <c r="P105" s="50"/>
      <c r="Q105" s="50"/>
      <c r="R105" s="50"/>
      <c r="S105" s="50"/>
      <c r="T105" s="51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4" t="s">
        <v>137</v>
      </c>
      <c r="AU105" s="14" t="s">
        <v>83</v>
      </c>
    </row>
    <row r="106" spans="1:65" s="2" customFormat="1" ht="37.9" customHeight="1" x14ac:dyDescent="0.2">
      <c r="A106" s="29"/>
      <c r="B106" s="135"/>
      <c r="C106" s="136" t="s">
        <v>157</v>
      </c>
      <c r="D106" s="136" t="s">
        <v>129</v>
      </c>
      <c r="E106" s="137" t="s">
        <v>158</v>
      </c>
      <c r="F106" s="138" t="s">
        <v>159</v>
      </c>
      <c r="G106" s="139" t="s">
        <v>160</v>
      </c>
      <c r="H106" s="140">
        <v>90</v>
      </c>
      <c r="I106" s="141"/>
      <c r="J106" s="142">
        <f>ROUND(I106*H106,2)</f>
        <v>0</v>
      </c>
      <c r="K106" s="143"/>
      <c r="L106" s="30"/>
      <c r="M106" s="144" t="s">
        <v>3</v>
      </c>
      <c r="N106" s="145" t="s">
        <v>44</v>
      </c>
      <c r="O106" s="50"/>
      <c r="P106" s="146">
        <f>O106*H106</f>
        <v>0</v>
      </c>
      <c r="Q106" s="146">
        <v>1.4999999999999999E-4</v>
      </c>
      <c r="R106" s="146">
        <f>Q106*H106</f>
        <v>1.3499999999999998E-2</v>
      </c>
      <c r="S106" s="146">
        <v>0</v>
      </c>
      <c r="T106" s="147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48" t="s">
        <v>133</v>
      </c>
      <c r="AT106" s="148" t="s">
        <v>129</v>
      </c>
      <c r="AU106" s="148" t="s">
        <v>83</v>
      </c>
      <c r="AY106" s="14" t="s">
        <v>127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14" t="s">
        <v>81</v>
      </c>
      <c r="BK106" s="149">
        <f>ROUND(I106*H106,2)</f>
        <v>0</v>
      </c>
      <c r="BL106" s="14" t="s">
        <v>133</v>
      </c>
      <c r="BM106" s="148" t="s">
        <v>161</v>
      </c>
    </row>
    <row r="107" spans="1:65" s="2" customFormat="1" x14ac:dyDescent="0.2">
      <c r="A107" s="29"/>
      <c r="B107" s="30"/>
      <c r="C107" s="29"/>
      <c r="D107" s="150" t="s">
        <v>135</v>
      </c>
      <c r="E107" s="29"/>
      <c r="F107" s="151" t="s">
        <v>162</v>
      </c>
      <c r="G107" s="29"/>
      <c r="H107" s="29"/>
      <c r="I107" s="152"/>
      <c r="J107" s="29"/>
      <c r="K107" s="29"/>
      <c r="L107" s="30"/>
      <c r="M107" s="153"/>
      <c r="N107" s="154"/>
      <c r="O107" s="50"/>
      <c r="P107" s="50"/>
      <c r="Q107" s="50"/>
      <c r="R107" s="50"/>
      <c r="S107" s="50"/>
      <c r="T107" s="51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4" t="s">
        <v>135</v>
      </c>
      <c r="AU107" s="14" t="s">
        <v>83</v>
      </c>
    </row>
    <row r="108" spans="1:65" s="2" customFormat="1" ht="29.25" x14ac:dyDescent="0.2">
      <c r="A108" s="29"/>
      <c r="B108" s="30"/>
      <c r="C108" s="29"/>
      <c r="D108" s="155" t="s">
        <v>137</v>
      </c>
      <c r="E108" s="29"/>
      <c r="F108" s="156" t="s">
        <v>163</v>
      </c>
      <c r="G108" s="29"/>
      <c r="H108" s="29"/>
      <c r="I108" s="152"/>
      <c r="J108" s="29"/>
      <c r="K108" s="29"/>
      <c r="L108" s="30"/>
      <c r="M108" s="153"/>
      <c r="N108" s="154"/>
      <c r="O108" s="50"/>
      <c r="P108" s="50"/>
      <c r="Q108" s="50"/>
      <c r="R108" s="50"/>
      <c r="S108" s="50"/>
      <c r="T108" s="51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4" t="s">
        <v>137</v>
      </c>
      <c r="AU108" s="14" t="s">
        <v>83</v>
      </c>
    </row>
    <row r="109" spans="1:65" s="2" customFormat="1" ht="16.5" customHeight="1" x14ac:dyDescent="0.2">
      <c r="A109" s="29"/>
      <c r="B109" s="135"/>
      <c r="C109" s="157" t="s">
        <v>164</v>
      </c>
      <c r="D109" s="157" t="s">
        <v>165</v>
      </c>
      <c r="E109" s="158" t="s">
        <v>166</v>
      </c>
      <c r="F109" s="159" t="s">
        <v>167</v>
      </c>
      <c r="G109" s="160" t="s">
        <v>168</v>
      </c>
      <c r="H109" s="161">
        <v>10.962</v>
      </c>
      <c r="I109" s="162"/>
      <c r="J109" s="163">
        <f>ROUND(I109*H109,2)</f>
        <v>0</v>
      </c>
      <c r="K109" s="164"/>
      <c r="L109" s="165"/>
      <c r="M109" s="166" t="s">
        <v>3</v>
      </c>
      <c r="N109" s="167" t="s">
        <v>44</v>
      </c>
      <c r="O109" s="50"/>
      <c r="P109" s="146">
        <f>O109*H109</f>
        <v>0</v>
      </c>
      <c r="Q109" s="146">
        <v>1</v>
      </c>
      <c r="R109" s="146">
        <f>Q109*H109</f>
        <v>10.962</v>
      </c>
      <c r="S109" s="146">
        <v>0</v>
      </c>
      <c r="T109" s="147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48" t="s">
        <v>169</v>
      </c>
      <c r="AT109" s="148" t="s">
        <v>165</v>
      </c>
      <c r="AU109" s="148" t="s">
        <v>83</v>
      </c>
      <c r="AY109" s="14" t="s">
        <v>127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14" t="s">
        <v>81</v>
      </c>
      <c r="BK109" s="149">
        <f>ROUND(I109*H109,2)</f>
        <v>0</v>
      </c>
      <c r="BL109" s="14" t="s">
        <v>133</v>
      </c>
      <c r="BM109" s="148" t="s">
        <v>170</v>
      </c>
    </row>
    <row r="110" spans="1:65" s="2" customFormat="1" ht="68.25" x14ac:dyDescent="0.2">
      <c r="A110" s="29"/>
      <c r="B110" s="30"/>
      <c r="C110" s="29"/>
      <c r="D110" s="155" t="s">
        <v>137</v>
      </c>
      <c r="E110" s="29"/>
      <c r="F110" s="156" t="s">
        <v>171</v>
      </c>
      <c r="G110" s="29"/>
      <c r="H110" s="29"/>
      <c r="I110" s="152"/>
      <c r="J110" s="29"/>
      <c r="K110" s="29"/>
      <c r="L110" s="30"/>
      <c r="M110" s="153"/>
      <c r="N110" s="154"/>
      <c r="O110" s="50"/>
      <c r="P110" s="50"/>
      <c r="Q110" s="50"/>
      <c r="R110" s="50"/>
      <c r="S110" s="50"/>
      <c r="T110" s="51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4" t="s">
        <v>137</v>
      </c>
      <c r="AU110" s="14" t="s">
        <v>83</v>
      </c>
    </row>
    <row r="111" spans="1:65" s="2" customFormat="1" ht="37.9" customHeight="1" x14ac:dyDescent="0.2">
      <c r="A111" s="29"/>
      <c r="B111" s="135"/>
      <c r="C111" s="136" t="s">
        <v>172</v>
      </c>
      <c r="D111" s="136" t="s">
        <v>129</v>
      </c>
      <c r="E111" s="137" t="s">
        <v>173</v>
      </c>
      <c r="F111" s="138" t="s">
        <v>174</v>
      </c>
      <c r="G111" s="139" t="s">
        <v>160</v>
      </c>
      <c r="H111" s="140">
        <v>90</v>
      </c>
      <c r="I111" s="141"/>
      <c r="J111" s="142">
        <f>ROUND(I111*H111,2)</f>
        <v>0</v>
      </c>
      <c r="K111" s="143"/>
      <c r="L111" s="30"/>
      <c r="M111" s="144" t="s">
        <v>3</v>
      </c>
      <c r="N111" s="145" t="s">
        <v>44</v>
      </c>
      <c r="O111" s="50"/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48" t="s">
        <v>133</v>
      </c>
      <c r="AT111" s="148" t="s">
        <v>129</v>
      </c>
      <c r="AU111" s="148" t="s">
        <v>83</v>
      </c>
      <c r="AY111" s="14" t="s">
        <v>127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14" t="s">
        <v>81</v>
      </c>
      <c r="BK111" s="149">
        <f>ROUND(I111*H111,2)</f>
        <v>0</v>
      </c>
      <c r="BL111" s="14" t="s">
        <v>133</v>
      </c>
      <c r="BM111" s="148" t="s">
        <v>175</v>
      </c>
    </row>
    <row r="112" spans="1:65" s="2" customFormat="1" x14ac:dyDescent="0.2">
      <c r="A112" s="29"/>
      <c r="B112" s="30"/>
      <c r="C112" s="29"/>
      <c r="D112" s="150" t="s">
        <v>135</v>
      </c>
      <c r="E112" s="29"/>
      <c r="F112" s="151" t="s">
        <v>176</v>
      </c>
      <c r="G112" s="29"/>
      <c r="H112" s="29"/>
      <c r="I112" s="152"/>
      <c r="J112" s="29"/>
      <c r="K112" s="29"/>
      <c r="L112" s="30"/>
      <c r="M112" s="153"/>
      <c r="N112" s="154"/>
      <c r="O112" s="50"/>
      <c r="P112" s="50"/>
      <c r="Q112" s="50"/>
      <c r="R112" s="50"/>
      <c r="S112" s="50"/>
      <c r="T112" s="51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4" t="s">
        <v>135</v>
      </c>
      <c r="AU112" s="14" t="s">
        <v>83</v>
      </c>
    </row>
    <row r="113" spans="1:65" s="2" customFormat="1" ht="29.25" x14ac:dyDescent="0.2">
      <c r="A113" s="29"/>
      <c r="B113" s="30"/>
      <c r="C113" s="29"/>
      <c r="D113" s="155" t="s">
        <v>137</v>
      </c>
      <c r="E113" s="29"/>
      <c r="F113" s="156" t="s">
        <v>177</v>
      </c>
      <c r="G113" s="29"/>
      <c r="H113" s="29"/>
      <c r="I113" s="152"/>
      <c r="J113" s="29"/>
      <c r="K113" s="29"/>
      <c r="L113" s="30"/>
      <c r="M113" s="153"/>
      <c r="N113" s="154"/>
      <c r="O113" s="50"/>
      <c r="P113" s="50"/>
      <c r="Q113" s="50"/>
      <c r="R113" s="50"/>
      <c r="S113" s="50"/>
      <c r="T113" s="51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4" t="s">
        <v>137</v>
      </c>
      <c r="AU113" s="14" t="s">
        <v>83</v>
      </c>
    </row>
    <row r="114" spans="1:65" s="2" customFormat="1" ht="37.9" customHeight="1" x14ac:dyDescent="0.2">
      <c r="A114" s="29"/>
      <c r="B114" s="135"/>
      <c r="C114" s="136" t="s">
        <v>169</v>
      </c>
      <c r="D114" s="136" t="s">
        <v>129</v>
      </c>
      <c r="E114" s="137" t="s">
        <v>178</v>
      </c>
      <c r="F114" s="138" t="s">
        <v>179</v>
      </c>
      <c r="G114" s="139" t="s">
        <v>160</v>
      </c>
      <c r="H114" s="140">
        <v>33</v>
      </c>
      <c r="I114" s="141"/>
      <c r="J114" s="142">
        <f>ROUND(I114*H114,2)</f>
        <v>0</v>
      </c>
      <c r="K114" s="143"/>
      <c r="L114" s="30"/>
      <c r="M114" s="144" t="s">
        <v>3</v>
      </c>
      <c r="N114" s="145" t="s">
        <v>44</v>
      </c>
      <c r="O114" s="50"/>
      <c r="P114" s="146">
        <f>O114*H114</f>
        <v>0</v>
      </c>
      <c r="Q114" s="146">
        <v>0</v>
      </c>
      <c r="R114" s="146">
        <f>Q114*H114</f>
        <v>0</v>
      </c>
      <c r="S114" s="146">
        <v>0</v>
      </c>
      <c r="T114" s="147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48" t="s">
        <v>133</v>
      </c>
      <c r="AT114" s="148" t="s">
        <v>129</v>
      </c>
      <c r="AU114" s="148" t="s">
        <v>83</v>
      </c>
      <c r="AY114" s="14" t="s">
        <v>127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4" t="s">
        <v>81</v>
      </c>
      <c r="BK114" s="149">
        <f>ROUND(I114*H114,2)</f>
        <v>0</v>
      </c>
      <c r="BL114" s="14" t="s">
        <v>133</v>
      </c>
      <c r="BM114" s="148" t="s">
        <v>180</v>
      </c>
    </row>
    <row r="115" spans="1:65" s="2" customFormat="1" x14ac:dyDescent="0.2">
      <c r="A115" s="29"/>
      <c r="B115" s="30"/>
      <c r="C115" s="29"/>
      <c r="D115" s="150" t="s">
        <v>135</v>
      </c>
      <c r="E115" s="29"/>
      <c r="F115" s="151" t="s">
        <v>181</v>
      </c>
      <c r="G115" s="29"/>
      <c r="H115" s="29"/>
      <c r="I115" s="152"/>
      <c r="J115" s="29"/>
      <c r="K115" s="29"/>
      <c r="L115" s="30"/>
      <c r="M115" s="153"/>
      <c r="N115" s="154"/>
      <c r="O115" s="50"/>
      <c r="P115" s="50"/>
      <c r="Q115" s="50"/>
      <c r="R115" s="50"/>
      <c r="S115" s="50"/>
      <c r="T115" s="51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4" t="s">
        <v>135</v>
      </c>
      <c r="AU115" s="14" t="s">
        <v>83</v>
      </c>
    </row>
    <row r="116" spans="1:65" s="2" customFormat="1" ht="55.5" customHeight="1" x14ac:dyDescent="0.2">
      <c r="A116" s="29"/>
      <c r="B116" s="135"/>
      <c r="C116" s="136" t="s">
        <v>182</v>
      </c>
      <c r="D116" s="136" t="s">
        <v>129</v>
      </c>
      <c r="E116" s="137" t="s">
        <v>183</v>
      </c>
      <c r="F116" s="138" t="s">
        <v>184</v>
      </c>
      <c r="G116" s="139" t="s">
        <v>132</v>
      </c>
      <c r="H116" s="140">
        <v>16</v>
      </c>
      <c r="I116" s="141"/>
      <c r="J116" s="142">
        <f>ROUND(I116*H116,2)</f>
        <v>0</v>
      </c>
      <c r="K116" s="143"/>
      <c r="L116" s="30"/>
      <c r="M116" s="144" t="s">
        <v>3</v>
      </c>
      <c r="N116" s="145" t="s">
        <v>44</v>
      </c>
      <c r="O116" s="50"/>
      <c r="P116" s="146">
        <f>O116*H116</f>
        <v>0</v>
      </c>
      <c r="Q116" s="146">
        <v>0</v>
      </c>
      <c r="R116" s="146">
        <f>Q116*H116</f>
        <v>0</v>
      </c>
      <c r="S116" s="146">
        <v>0</v>
      </c>
      <c r="T116" s="147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48" t="s">
        <v>133</v>
      </c>
      <c r="AT116" s="148" t="s">
        <v>129</v>
      </c>
      <c r="AU116" s="148" t="s">
        <v>83</v>
      </c>
      <c r="AY116" s="14" t="s">
        <v>127</v>
      </c>
      <c r="BE116" s="149">
        <f>IF(N116="základní",J116,0)</f>
        <v>0</v>
      </c>
      <c r="BF116" s="149">
        <f>IF(N116="snížená",J116,0)</f>
        <v>0</v>
      </c>
      <c r="BG116" s="149">
        <f>IF(N116="zákl. přenesená",J116,0)</f>
        <v>0</v>
      </c>
      <c r="BH116" s="149">
        <f>IF(N116="sníž. přenesená",J116,0)</f>
        <v>0</v>
      </c>
      <c r="BI116" s="149">
        <f>IF(N116="nulová",J116,0)</f>
        <v>0</v>
      </c>
      <c r="BJ116" s="14" t="s">
        <v>81</v>
      </c>
      <c r="BK116" s="149">
        <f>ROUND(I116*H116,2)</f>
        <v>0</v>
      </c>
      <c r="BL116" s="14" t="s">
        <v>133</v>
      </c>
      <c r="BM116" s="148" t="s">
        <v>185</v>
      </c>
    </row>
    <row r="117" spans="1:65" s="2" customFormat="1" x14ac:dyDescent="0.2">
      <c r="A117" s="29"/>
      <c r="B117" s="30"/>
      <c r="C117" s="29"/>
      <c r="D117" s="150" t="s">
        <v>135</v>
      </c>
      <c r="E117" s="29"/>
      <c r="F117" s="151" t="s">
        <v>186</v>
      </c>
      <c r="G117" s="29"/>
      <c r="H117" s="29"/>
      <c r="I117" s="152"/>
      <c r="J117" s="29"/>
      <c r="K117" s="29"/>
      <c r="L117" s="30"/>
      <c r="M117" s="153"/>
      <c r="N117" s="154"/>
      <c r="O117" s="50"/>
      <c r="P117" s="50"/>
      <c r="Q117" s="50"/>
      <c r="R117" s="50"/>
      <c r="S117" s="50"/>
      <c r="T117" s="51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135</v>
      </c>
      <c r="AU117" s="14" t="s">
        <v>83</v>
      </c>
    </row>
    <row r="118" spans="1:65" s="2" customFormat="1" ht="19.5" x14ac:dyDescent="0.2">
      <c r="A118" s="29"/>
      <c r="B118" s="30"/>
      <c r="C118" s="29"/>
      <c r="D118" s="155" t="s">
        <v>137</v>
      </c>
      <c r="E118" s="29"/>
      <c r="F118" s="156" t="s">
        <v>187</v>
      </c>
      <c r="G118" s="29"/>
      <c r="H118" s="29"/>
      <c r="I118" s="152"/>
      <c r="J118" s="29"/>
      <c r="K118" s="29"/>
      <c r="L118" s="30"/>
      <c r="M118" s="153"/>
      <c r="N118" s="154"/>
      <c r="O118" s="50"/>
      <c r="P118" s="50"/>
      <c r="Q118" s="50"/>
      <c r="R118" s="50"/>
      <c r="S118" s="50"/>
      <c r="T118" s="51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137</v>
      </c>
      <c r="AU118" s="14" t="s">
        <v>83</v>
      </c>
    </row>
    <row r="119" spans="1:65" s="2" customFormat="1" ht="62.65" customHeight="1" x14ac:dyDescent="0.2">
      <c r="A119" s="29"/>
      <c r="B119" s="135"/>
      <c r="C119" s="136" t="s">
        <v>188</v>
      </c>
      <c r="D119" s="136" t="s">
        <v>129</v>
      </c>
      <c r="E119" s="137" t="s">
        <v>189</v>
      </c>
      <c r="F119" s="138" t="s">
        <v>190</v>
      </c>
      <c r="G119" s="139" t="s">
        <v>132</v>
      </c>
      <c r="H119" s="140">
        <v>100</v>
      </c>
      <c r="I119" s="141"/>
      <c r="J119" s="142">
        <f>ROUND(I119*H119,2)</f>
        <v>0</v>
      </c>
      <c r="K119" s="143"/>
      <c r="L119" s="30"/>
      <c r="M119" s="144" t="s">
        <v>3</v>
      </c>
      <c r="N119" s="145" t="s">
        <v>44</v>
      </c>
      <c r="O119" s="50"/>
      <c r="P119" s="146">
        <f>O119*H119</f>
        <v>0</v>
      </c>
      <c r="Q119" s="146">
        <v>0</v>
      </c>
      <c r="R119" s="146">
        <f>Q119*H119</f>
        <v>0</v>
      </c>
      <c r="S119" s="146">
        <v>0</v>
      </c>
      <c r="T119" s="147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48" t="s">
        <v>133</v>
      </c>
      <c r="AT119" s="148" t="s">
        <v>129</v>
      </c>
      <c r="AU119" s="148" t="s">
        <v>83</v>
      </c>
      <c r="AY119" s="14" t="s">
        <v>127</v>
      </c>
      <c r="BE119" s="149">
        <f>IF(N119="základní",J119,0)</f>
        <v>0</v>
      </c>
      <c r="BF119" s="149">
        <f>IF(N119="snížená",J119,0)</f>
        <v>0</v>
      </c>
      <c r="BG119" s="149">
        <f>IF(N119="zákl. přenesená",J119,0)</f>
        <v>0</v>
      </c>
      <c r="BH119" s="149">
        <f>IF(N119="sníž. přenesená",J119,0)</f>
        <v>0</v>
      </c>
      <c r="BI119" s="149">
        <f>IF(N119="nulová",J119,0)</f>
        <v>0</v>
      </c>
      <c r="BJ119" s="14" t="s">
        <v>81</v>
      </c>
      <c r="BK119" s="149">
        <f>ROUND(I119*H119,2)</f>
        <v>0</v>
      </c>
      <c r="BL119" s="14" t="s">
        <v>133</v>
      </c>
      <c r="BM119" s="148" t="s">
        <v>191</v>
      </c>
    </row>
    <row r="120" spans="1:65" s="2" customFormat="1" x14ac:dyDescent="0.2">
      <c r="A120" s="29"/>
      <c r="B120" s="30"/>
      <c r="C120" s="29"/>
      <c r="D120" s="150" t="s">
        <v>135</v>
      </c>
      <c r="E120" s="29"/>
      <c r="F120" s="151" t="s">
        <v>192</v>
      </c>
      <c r="G120" s="29"/>
      <c r="H120" s="29"/>
      <c r="I120" s="152"/>
      <c r="J120" s="29"/>
      <c r="K120" s="29"/>
      <c r="L120" s="30"/>
      <c r="M120" s="153"/>
      <c r="N120" s="154"/>
      <c r="O120" s="50"/>
      <c r="P120" s="50"/>
      <c r="Q120" s="50"/>
      <c r="R120" s="50"/>
      <c r="S120" s="50"/>
      <c r="T120" s="51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135</v>
      </c>
      <c r="AU120" s="14" t="s">
        <v>83</v>
      </c>
    </row>
    <row r="121" spans="1:65" s="2" customFormat="1" ht="19.5" x14ac:dyDescent="0.2">
      <c r="A121" s="29"/>
      <c r="B121" s="30"/>
      <c r="C121" s="29"/>
      <c r="D121" s="155" t="s">
        <v>137</v>
      </c>
      <c r="E121" s="29"/>
      <c r="F121" s="156" t="s">
        <v>193</v>
      </c>
      <c r="G121" s="29"/>
      <c r="H121" s="29"/>
      <c r="I121" s="152"/>
      <c r="J121" s="29"/>
      <c r="K121" s="29"/>
      <c r="L121" s="30"/>
      <c r="M121" s="153"/>
      <c r="N121" s="154"/>
      <c r="O121" s="50"/>
      <c r="P121" s="50"/>
      <c r="Q121" s="50"/>
      <c r="R121" s="50"/>
      <c r="S121" s="50"/>
      <c r="T121" s="51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137</v>
      </c>
      <c r="AU121" s="14" t="s">
        <v>83</v>
      </c>
    </row>
    <row r="122" spans="1:65" s="2" customFormat="1" ht="24.2" customHeight="1" x14ac:dyDescent="0.2">
      <c r="A122" s="29"/>
      <c r="B122" s="135"/>
      <c r="C122" s="136" t="s">
        <v>194</v>
      </c>
      <c r="D122" s="136" t="s">
        <v>129</v>
      </c>
      <c r="E122" s="137" t="s">
        <v>195</v>
      </c>
      <c r="F122" s="138" t="s">
        <v>196</v>
      </c>
      <c r="G122" s="139" t="s">
        <v>132</v>
      </c>
      <c r="H122" s="140">
        <v>528</v>
      </c>
      <c r="I122" s="141"/>
      <c r="J122" s="142">
        <f>ROUND(I122*H122,2)</f>
        <v>0</v>
      </c>
      <c r="K122" s="143"/>
      <c r="L122" s="30"/>
      <c r="M122" s="144" t="s">
        <v>3</v>
      </c>
      <c r="N122" s="145" t="s">
        <v>44</v>
      </c>
      <c r="O122" s="50"/>
      <c r="P122" s="146">
        <f>O122*H122</f>
        <v>0</v>
      </c>
      <c r="Q122" s="146">
        <v>0</v>
      </c>
      <c r="R122" s="146">
        <f>Q122*H122</f>
        <v>0</v>
      </c>
      <c r="S122" s="146">
        <v>0</v>
      </c>
      <c r="T122" s="147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48" t="s">
        <v>133</v>
      </c>
      <c r="AT122" s="148" t="s">
        <v>129</v>
      </c>
      <c r="AU122" s="148" t="s">
        <v>83</v>
      </c>
      <c r="AY122" s="14" t="s">
        <v>127</v>
      </c>
      <c r="BE122" s="149">
        <f>IF(N122="základní",J122,0)</f>
        <v>0</v>
      </c>
      <c r="BF122" s="149">
        <f>IF(N122="snížená",J122,0)</f>
        <v>0</v>
      </c>
      <c r="BG122" s="149">
        <f>IF(N122="zákl. přenesená",J122,0)</f>
        <v>0</v>
      </c>
      <c r="BH122" s="149">
        <f>IF(N122="sníž. přenesená",J122,0)</f>
        <v>0</v>
      </c>
      <c r="BI122" s="149">
        <f>IF(N122="nulová",J122,0)</f>
        <v>0</v>
      </c>
      <c r="BJ122" s="14" t="s">
        <v>81</v>
      </c>
      <c r="BK122" s="149">
        <f>ROUND(I122*H122,2)</f>
        <v>0</v>
      </c>
      <c r="BL122" s="14" t="s">
        <v>133</v>
      </c>
      <c r="BM122" s="148" t="s">
        <v>197</v>
      </c>
    </row>
    <row r="123" spans="1:65" s="2" customFormat="1" x14ac:dyDescent="0.2">
      <c r="A123" s="29"/>
      <c r="B123" s="30"/>
      <c r="C123" s="29"/>
      <c r="D123" s="150" t="s">
        <v>135</v>
      </c>
      <c r="E123" s="29"/>
      <c r="F123" s="151" t="s">
        <v>198</v>
      </c>
      <c r="G123" s="29"/>
      <c r="H123" s="29"/>
      <c r="I123" s="152"/>
      <c r="J123" s="29"/>
      <c r="K123" s="29"/>
      <c r="L123" s="30"/>
      <c r="M123" s="153"/>
      <c r="N123" s="154"/>
      <c r="O123" s="50"/>
      <c r="P123" s="50"/>
      <c r="Q123" s="50"/>
      <c r="R123" s="50"/>
      <c r="S123" s="50"/>
      <c r="T123" s="51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135</v>
      </c>
      <c r="AU123" s="14" t="s">
        <v>83</v>
      </c>
    </row>
    <row r="124" spans="1:65" s="2" customFormat="1" ht="19.5" x14ac:dyDescent="0.2">
      <c r="A124" s="29"/>
      <c r="B124" s="30"/>
      <c r="C124" s="29"/>
      <c r="D124" s="155" t="s">
        <v>137</v>
      </c>
      <c r="E124" s="29"/>
      <c r="F124" s="156" t="s">
        <v>199</v>
      </c>
      <c r="G124" s="29"/>
      <c r="H124" s="29"/>
      <c r="I124" s="152"/>
      <c r="J124" s="29"/>
      <c r="K124" s="29"/>
      <c r="L124" s="30"/>
      <c r="M124" s="153"/>
      <c r="N124" s="154"/>
      <c r="O124" s="50"/>
      <c r="P124" s="50"/>
      <c r="Q124" s="50"/>
      <c r="R124" s="50"/>
      <c r="S124" s="50"/>
      <c r="T124" s="51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137</v>
      </c>
      <c r="AU124" s="14" t="s">
        <v>83</v>
      </c>
    </row>
    <row r="125" spans="1:65" s="2" customFormat="1" ht="44.25" customHeight="1" x14ac:dyDescent="0.2">
      <c r="A125" s="29"/>
      <c r="B125" s="135"/>
      <c r="C125" s="136" t="s">
        <v>9</v>
      </c>
      <c r="D125" s="136" t="s">
        <v>129</v>
      </c>
      <c r="E125" s="137" t="s">
        <v>200</v>
      </c>
      <c r="F125" s="138" t="s">
        <v>201</v>
      </c>
      <c r="G125" s="139" t="s">
        <v>132</v>
      </c>
      <c r="H125" s="140">
        <v>100</v>
      </c>
      <c r="I125" s="141"/>
      <c r="J125" s="142">
        <f>ROUND(I125*H125,2)</f>
        <v>0</v>
      </c>
      <c r="K125" s="143"/>
      <c r="L125" s="30"/>
      <c r="M125" s="144" t="s">
        <v>3</v>
      </c>
      <c r="N125" s="145" t="s">
        <v>44</v>
      </c>
      <c r="O125" s="50"/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48" t="s">
        <v>133</v>
      </c>
      <c r="AT125" s="148" t="s">
        <v>129</v>
      </c>
      <c r="AU125" s="148" t="s">
        <v>83</v>
      </c>
      <c r="AY125" s="14" t="s">
        <v>127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4" t="s">
        <v>81</v>
      </c>
      <c r="BK125" s="149">
        <f>ROUND(I125*H125,2)</f>
        <v>0</v>
      </c>
      <c r="BL125" s="14" t="s">
        <v>133</v>
      </c>
      <c r="BM125" s="148" t="s">
        <v>202</v>
      </c>
    </row>
    <row r="126" spans="1:65" s="2" customFormat="1" x14ac:dyDescent="0.2">
      <c r="A126" s="29"/>
      <c r="B126" s="30"/>
      <c r="C126" s="29"/>
      <c r="D126" s="150" t="s">
        <v>135</v>
      </c>
      <c r="E126" s="29"/>
      <c r="F126" s="151" t="s">
        <v>203</v>
      </c>
      <c r="G126" s="29"/>
      <c r="H126" s="29"/>
      <c r="I126" s="152"/>
      <c r="J126" s="29"/>
      <c r="K126" s="29"/>
      <c r="L126" s="30"/>
      <c r="M126" s="153"/>
      <c r="N126" s="154"/>
      <c r="O126" s="50"/>
      <c r="P126" s="50"/>
      <c r="Q126" s="50"/>
      <c r="R126" s="50"/>
      <c r="S126" s="50"/>
      <c r="T126" s="51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135</v>
      </c>
      <c r="AU126" s="14" t="s">
        <v>83</v>
      </c>
    </row>
    <row r="127" spans="1:65" s="2" customFormat="1" ht="19.5" x14ac:dyDescent="0.2">
      <c r="A127" s="29"/>
      <c r="B127" s="30"/>
      <c r="C127" s="29"/>
      <c r="D127" s="155" t="s">
        <v>137</v>
      </c>
      <c r="E127" s="29"/>
      <c r="F127" s="156" t="s">
        <v>204</v>
      </c>
      <c r="G127" s="29"/>
      <c r="H127" s="29"/>
      <c r="I127" s="152"/>
      <c r="J127" s="29"/>
      <c r="K127" s="29"/>
      <c r="L127" s="30"/>
      <c r="M127" s="153"/>
      <c r="N127" s="154"/>
      <c r="O127" s="50"/>
      <c r="P127" s="50"/>
      <c r="Q127" s="50"/>
      <c r="R127" s="50"/>
      <c r="S127" s="50"/>
      <c r="T127" s="51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137</v>
      </c>
      <c r="AU127" s="14" t="s">
        <v>83</v>
      </c>
    </row>
    <row r="128" spans="1:65" s="2" customFormat="1" ht="37.9" customHeight="1" x14ac:dyDescent="0.2">
      <c r="A128" s="29"/>
      <c r="B128" s="135"/>
      <c r="C128" s="136" t="s">
        <v>205</v>
      </c>
      <c r="D128" s="136" t="s">
        <v>129</v>
      </c>
      <c r="E128" s="137" t="s">
        <v>206</v>
      </c>
      <c r="F128" s="138" t="s">
        <v>207</v>
      </c>
      <c r="G128" s="139" t="s">
        <v>132</v>
      </c>
      <c r="H128" s="140">
        <v>1056</v>
      </c>
      <c r="I128" s="141"/>
      <c r="J128" s="142">
        <f>ROUND(I128*H128,2)</f>
        <v>0</v>
      </c>
      <c r="K128" s="143"/>
      <c r="L128" s="30"/>
      <c r="M128" s="144" t="s">
        <v>3</v>
      </c>
      <c r="N128" s="145" t="s">
        <v>44</v>
      </c>
      <c r="O128" s="50"/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8" t="s">
        <v>133</v>
      </c>
      <c r="AT128" s="148" t="s">
        <v>129</v>
      </c>
      <c r="AU128" s="148" t="s">
        <v>83</v>
      </c>
      <c r="AY128" s="14" t="s">
        <v>127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4" t="s">
        <v>81</v>
      </c>
      <c r="BK128" s="149">
        <f>ROUND(I128*H128,2)</f>
        <v>0</v>
      </c>
      <c r="BL128" s="14" t="s">
        <v>133</v>
      </c>
      <c r="BM128" s="148" t="s">
        <v>208</v>
      </c>
    </row>
    <row r="129" spans="1:65" s="2" customFormat="1" x14ac:dyDescent="0.2">
      <c r="A129" s="29"/>
      <c r="B129" s="30"/>
      <c r="C129" s="29"/>
      <c r="D129" s="150" t="s">
        <v>135</v>
      </c>
      <c r="E129" s="29"/>
      <c r="F129" s="151" t="s">
        <v>209</v>
      </c>
      <c r="G129" s="29"/>
      <c r="H129" s="29"/>
      <c r="I129" s="152"/>
      <c r="J129" s="29"/>
      <c r="K129" s="29"/>
      <c r="L129" s="30"/>
      <c r="M129" s="153"/>
      <c r="N129" s="154"/>
      <c r="O129" s="50"/>
      <c r="P129" s="50"/>
      <c r="Q129" s="50"/>
      <c r="R129" s="50"/>
      <c r="S129" s="50"/>
      <c r="T129" s="51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135</v>
      </c>
      <c r="AU129" s="14" t="s">
        <v>83</v>
      </c>
    </row>
    <row r="130" spans="1:65" s="2" customFormat="1" ht="19.5" x14ac:dyDescent="0.2">
      <c r="A130" s="29"/>
      <c r="B130" s="30"/>
      <c r="C130" s="29"/>
      <c r="D130" s="155" t="s">
        <v>137</v>
      </c>
      <c r="E130" s="29"/>
      <c r="F130" s="156" t="s">
        <v>210</v>
      </c>
      <c r="G130" s="29"/>
      <c r="H130" s="29"/>
      <c r="I130" s="152"/>
      <c r="J130" s="29"/>
      <c r="K130" s="29"/>
      <c r="L130" s="30"/>
      <c r="M130" s="153"/>
      <c r="N130" s="154"/>
      <c r="O130" s="50"/>
      <c r="P130" s="50"/>
      <c r="Q130" s="50"/>
      <c r="R130" s="50"/>
      <c r="S130" s="50"/>
      <c r="T130" s="51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137</v>
      </c>
      <c r="AU130" s="14" t="s">
        <v>83</v>
      </c>
    </row>
    <row r="131" spans="1:65" s="2" customFormat="1" ht="37.9" customHeight="1" x14ac:dyDescent="0.2">
      <c r="A131" s="29"/>
      <c r="B131" s="135"/>
      <c r="C131" s="136" t="s">
        <v>211</v>
      </c>
      <c r="D131" s="136" t="s">
        <v>129</v>
      </c>
      <c r="E131" s="137" t="s">
        <v>212</v>
      </c>
      <c r="F131" s="138" t="s">
        <v>213</v>
      </c>
      <c r="G131" s="139" t="s">
        <v>160</v>
      </c>
      <c r="H131" s="140">
        <v>30</v>
      </c>
      <c r="I131" s="141"/>
      <c r="J131" s="142">
        <f>ROUND(I131*H131,2)</f>
        <v>0</v>
      </c>
      <c r="K131" s="143"/>
      <c r="L131" s="30"/>
      <c r="M131" s="144" t="s">
        <v>3</v>
      </c>
      <c r="N131" s="145" t="s">
        <v>44</v>
      </c>
      <c r="O131" s="50"/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8" t="s">
        <v>133</v>
      </c>
      <c r="AT131" s="148" t="s">
        <v>129</v>
      </c>
      <c r="AU131" s="148" t="s">
        <v>83</v>
      </c>
      <c r="AY131" s="14" t="s">
        <v>127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4" t="s">
        <v>81</v>
      </c>
      <c r="BK131" s="149">
        <f>ROUND(I131*H131,2)</f>
        <v>0</v>
      </c>
      <c r="BL131" s="14" t="s">
        <v>133</v>
      </c>
      <c r="BM131" s="148" t="s">
        <v>214</v>
      </c>
    </row>
    <row r="132" spans="1:65" s="2" customFormat="1" x14ac:dyDescent="0.2">
      <c r="A132" s="29"/>
      <c r="B132" s="30"/>
      <c r="C132" s="29"/>
      <c r="D132" s="150" t="s">
        <v>135</v>
      </c>
      <c r="E132" s="29"/>
      <c r="F132" s="151" t="s">
        <v>215</v>
      </c>
      <c r="G132" s="29"/>
      <c r="H132" s="29"/>
      <c r="I132" s="152"/>
      <c r="J132" s="29"/>
      <c r="K132" s="29"/>
      <c r="L132" s="30"/>
      <c r="M132" s="153"/>
      <c r="N132" s="154"/>
      <c r="O132" s="50"/>
      <c r="P132" s="50"/>
      <c r="Q132" s="50"/>
      <c r="R132" s="50"/>
      <c r="S132" s="50"/>
      <c r="T132" s="51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135</v>
      </c>
      <c r="AU132" s="14" t="s">
        <v>83</v>
      </c>
    </row>
    <row r="133" spans="1:65" s="2" customFormat="1" ht="16.5" customHeight="1" x14ac:dyDescent="0.2">
      <c r="A133" s="29"/>
      <c r="B133" s="135"/>
      <c r="C133" s="157" t="s">
        <v>216</v>
      </c>
      <c r="D133" s="157" t="s">
        <v>165</v>
      </c>
      <c r="E133" s="158" t="s">
        <v>217</v>
      </c>
      <c r="F133" s="159" t="s">
        <v>218</v>
      </c>
      <c r="G133" s="160" t="s">
        <v>219</v>
      </c>
      <c r="H133" s="161">
        <v>0.75</v>
      </c>
      <c r="I133" s="162"/>
      <c r="J133" s="163">
        <f>ROUND(I133*H133,2)</f>
        <v>0</v>
      </c>
      <c r="K133" s="164"/>
      <c r="L133" s="165"/>
      <c r="M133" s="166" t="s">
        <v>3</v>
      </c>
      <c r="N133" s="167" t="s">
        <v>44</v>
      </c>
      <c r="O133" s="50"/>
      <c r="P133" s="146">
        <f>O133*H133</f>
        <v>0</v>
      </c>
      <c r="Q133" s="146">
        <v>1E-3</v>
      </c>
      <c r="R133" s="146">
        <f>Q133*H133</f>
        <v>7.5000000000000002E-4</v>
      </c>
      <c r="S133" s="146">
        <v>0</v>
      </c>
      <c r="T133" s="147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8" t="s">
        <v>169</v>
      </c>
      <c r="AT133" s="148" t="s">
        <v>165</v>
      </c>
      <c r="AU133" s="148" t="s">
        <v>83</v>
      </c>
      <c r="AY133" s="14" t="s">
        <v>127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4" t="s">
        <v>81</v>
      </c>
      <c r="BK133" s="149">
        <f>ROUND(I133*H133,2)</f>
        <v>0</v>
      </c>
      <c r="BL133" s="14" t="s">
        <v>133</v>
      </c>
      <c r="BM133" s="148" t="s">
        <v>220</v>
      </c>
    </row>
    <row r="134" spans="1:65" s="2" customFormat="1" ht="33" customHeight="1" x14ac:dyDescent="0.2">
      <c r="A134" s="29"/>
      <c r="B134" s="135"/>
      <c r="C134" s="136" t="s">
        <v>221</v>
      </c>
      <c r="D134" s="136" t="s">
        <v>129</v>
      </c>
      <c r="E134" s="137" t="s">
        <v>222</v>
      </c>
      <c r="F134" s="138" t="s">
        <v>223</v>
      </c>
      <c r="G134" s="139" t="s">
        <v>160</v>
      </c>
      <c r="H134" s="140">
        <v>135</v>
      </c>
      <c r="I134" s="141"/>
      <c r="J134" s="142">
        <f>ROUND(I134*H134,2)</f>
        <v>0</v>
      </c>
      <c r="K134" s="143"/>
      <c r="L134" s="30"/>
      <c r="M134" s="144" t="s">
        <v>3</v>
      </c>
      <c r="N134" s="145" t="s">
        <v>44</v>
      </c>
      <c r="O134" s="50"/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8" t="s">
        <v>133</v>
      </c>
      <c r="AT134" s="148" t="s">
        <v>129</v>
      </c>
      <c r="AU134" s="148" t="s">
        <v>83</v>
      </c>
      <c r="AY134" s="14" t="s">
        <v>127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4" t="s">
        <v>81</v>
      </c>
      <c r="BK134" s="149">
        <f>ROUND(I134*H134,2)</f>
        <v>0</v>
      </c>
      <c r="BL134" s="14" t="s">
        <v>133</v>
      </c>
      <c r="BM134" s="148" t="s">
        <v>224</v>
      </c>
    </row>
    <row r="135" spans="1:65" s="2" customFormat="1" x14ac:dyDescent="0.2">
      <c r="A135" s="29"/>
      <c r="B135" s="30"/>
      <c r="C135" s="29"/>
      <c r="D135" s="150" t="s">
        <v>135</v>
      </c>
      <c r="E135" s="29"/>
      <c r="F135" s="151" t="s">
        <v>225</v>
      </c>
      <c r="G135" s="29"/>
      <c r="H135" s="29"/>
      <c r="I135" s="152"/>
      <c r="J135" s="29"/>
      <c r="K135" s="29"/>
      <c r="L135" s="30"/>
      <c r="M135" s="153"/>
      <c r="N135" s="154"/>
      <c r="O135" s="50"/>
      <c r="P135" s="50"/>
      <c r="Q135" s="50"/>
      <c r="R135" s="50"/>
      <c r="S135" s="50"/>
      <c r="T135" s="51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135</v>
      </c>
      <c r="AU135" s="14" t="s">
        <v>83</v>
      </c>
    </row>
    <row r="136" spans="1:65" s="2" customFormat="1" ht="33" customHeight="1" x14ac:dyDescent="0.2">
      <c r="A136" s="29"/>
      <c r="B136" s="135"/>
      <c r="C136" s="136" t="s">
        <v>226</v>
      </c>
      <c r="D136" s="136" t="s">
        <v>129</v>
      </c>
      <c r="E136" s="137" t="s">
        <v>227</v>
      </c>
      <c r="F136" s="138" t="s">
        <v>228</v>
      </c>
      <c r="G136" s="139" t="s">
        <v>160</v>
      </c>
      <c r="H136" s="140">
        <v>44</v>
      </c>
      <c r="I136" s="141"/>
      <c r="J136" s="142">
        <f>ROUND(I136*H136,2)</f>
        <v>0</v>
      </c>
      <c r="K136" s="143"/>
      <c r="L136" s="30"/>
      <c r="M136" s="144" t="s">
        <v>3</v>
      </c>
      <c r="N136" s="145" t="s">
        <v>44</v>
      </c>
      <c r="O136" s="50"/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8" t="s">
        <v>133</v>
      </c>
      <c r="AT136" s="148" t="s">
        <v>129</v>
      </c>
      <c r="AU136" s="148" t="s">
        <v>83</v>
      </c>
      <c r="AY136" s="14" t="s">
        <v>127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4" t="s">
        <v>81</v>
      </c>
      <c r="BK136" s="149">
        <f>ROUND(I136*H136,2)</f>
        <v>0</v>
      </c>
      <c r="BL136" s="14" t="s">
        <v>133</v>
      </c>
      <c r="BM136" s="148" t="s">
        <v>229</v>
      </c>
    </row>
    <row r="137" spans="1:65" s="2" customFormat="1" x14ac:dyDescent="0.2">
      <c r="A137" s="29"/>
      <c r="B137" s="30"/>
      <c r="C137" s="29"/>
      <c r="D137" s="150" t="s">
        <v>135</v>
      </c>
      <c r="E137" s="29"/>
      <c r="F137" s="151" t="s">
        <v>230</v>
      </c>
      <c r="G137" s="29"/>
      <c r="H137" s="29"/>
      <c r="I137" s="152"/>
      <c r="J137" s="29"/>
      <c r="K137" s="29"/>
      <c r="L137" s="30"/>
      <c r="M137" s="153"/>
      <c r="N137" s="154"/>
      <c r="O137" s="50"/>
      <c r="P137" s="50"/>
      <c r="Q137" s="50"/>
      <c r="R137" s="50"/>
      <c r="S137" s="50"/>
      <c r="T137" s="51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135</v>
      </c>
      <c r="AU137" s="14" t="s">
        <v>83</v>
      </c>
    </row>
    <row r="138" spans="1:65" s="2" customFormat="1" ht="19.5" x14ac:dyDescent="0.2">
      <c r="A138" s="29"/>
      <c r="B138" s="30"/>
      <c r="C138" s="29"/>
      <c r="D138" s="155" t="s">
        <v>137</v>
      </c>
      <c r="E138" s="29"/>
      <c r="F138" s="156" t="s">
        <v>231</v>
      </c>
      <c r="G138" s="29"/>
      <c r="H138" s="29"/>
      <c r="I138" s="152"/>
      <c r="J138" s="29"/>
      <c r="K138" s="29"/>
      <c r="L138" s="30"/>
      <c r="M138" s="153"/>
      <c r="N138" s="154"/>
      <c r="O138" s="50"/>
      <c r="P138" s="50"/>
      <c r="Q138" s="50"/>
      <c r="R138" s="50"/>
      <c r="S138" s="50"/>
      <c r="T138" s="51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137</v>
      </c>
      <c r="AU138" s="14" t="s">
        <v>83</v>
      </c>
    </row>
    <row r="139" spans="1:65" s="2" customFormat="1" ht="37.9" customHeight="1" x14ac:dyDescent="0.2">
      <c r="A139" s="29"/>
      <c r="B139" s="135"/>
      <c r="C139" s="136" t="s">
        <v>232</v>
      </c>
      <c r="D139" s="136" t="s">
        <v>129</v>
      </c>
      <c r="E139" s="137" t="s">
        <v>233</v>
      </c>
      <c r="F139" s="138" t="s">
        <v>234</v>
      </c>
      <c r="G139" s="139" t="s">
        <v>160</v>
      </c>
      <c r="H139" s="140">
        <v>52.75</v>
      </c>
      <c r="I139" s="141"/>
      <c r="J139" s="142">
        <f>ROUND(I139*H139,2)</f>
        <v>0</v>
      </c>
      <c r="K139" s="143"/>
      <c r="L139" s="30"/>
      <c r="M139" s="144" t="s">
        <v>3</v>
      </c>
      <c r="N139" s="145" t="s">
        <v>44</v>
      </c>
      <c r="O139" s="50"/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8" t="s">
        <v>133</v>
      </c>
      <c r="AT139" s="148" t="s">
        <v>129</v>
      </c>
      <c r="AU139" s="148" t="s">
        <v>83</v>
      </c>
      <c r="AY139" s="14" t="s">
        <v>127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4" t="s">
        <v>81</v>
      </c>
      <c r="BK139" s="149">
        <f>ROUND(I139*H139,2)</f>
        <v>0</v>
      </c>
      <c r="BL139" s="14" t="s">
        <v>133</v>
      </c>
      <c r="BM139" s="148" t="s">
        <v>235</v>
      </c>
    </row>
    <row r="140" spans="1:65" s="2" customFormat="1" x14ac:dyDescent="0.2">
      <c r="A140" s="29"/>
      <c r="B140" s="30"/>
      <c r="C140" s="29"/>
      <c r="D140" s="150" t="s">
        <v>135</v>
      </c>
      <c r="E140" s="29"/>
      <c r="F140" s="151" t="s">
        <v>236</v>
      </c>
      <c r="G140" s="29"/>
      <c r="H140" s="29"/>
      <c r="I140" s="152"/>
      <c r="J140" s="29"/>
      <c r="K140" s="29"/>
      <c r="L140" s="30"/>
      <c r="M140" s="153"/>
      <c r="N140" s="154"/>
      <c r="O140" s="50"/>
      <c r="P140" s="50"/>
      <c r="Q140" s="50"/>
      <c r="R140" s="50"/>
      <c r="S140" s="50"/>
      <c r="T140" s="51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135</v>
      </c>
      <c r="AU140" s="14" t="s">
        <v>83</v>
      </c>
    </row>
    <row r="141" spans="1:65" s="2" customFormat="1" ht="19.5" x14ac:dyDescent="0.2">
      <c r="A141" s="29"/>
      <c r="B141" s="30"/>
      <c r="C141" s="29"/>
      <c r="D141" s="155" t="s">
        <v>137</v>
      </c>
      <c r="E141" s="29"/>
      <c r="F141" s="156" t="s">
        <v>237</v>
      </c>
      <c r="G141" s="29"/>
      <c r="H141" s="29"/>
      <c r="I141" s="152"/>
      <c r="J141" s="29"/>
      <c r="K141" s="29"/>
      <c r="L141" s="30"/>
      <c r="M141" s="153"/>
      <c r="N141" s="154"/>
      <c r="O141" s="50"/>
      <c r="P141" s="50"/>
      <c r="Q141" s="50"/>
      <c r="R141" s="50"/>
      <c r="S141" s="50"/>
      <c r="T141" s="51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137</v>
      </c>
      <c r="AU141" s="14" t="s">
        <v>83</v>
      </c>
    </row>
    <row r="142" spans="1:65" s="12" customFormat="1" ht="22.9" customHeight="1" x14ac:dyDescent="0.2">
      <c r="B142" s="122"/>
      <c r="D142" s="123" t="s">
        <v>72</v>
      </c>
      <c r="E142" s="133" t="s">
        <v>83</v>
      </c>
      <c r="F142" s="133" t="s">
        <v>238</v>
      </c>
      <c r="I142" s="125"/>
      <c r="J142" s="134">
        <f>BK142</f>
        <v>0</v>
      </c>
      <c r="L142" s="122"/>
      <c r="M142" s="127"/>
      <c r="N142" s="128"/>
      <c r="O142" s="128"/>
      <c r="P142" s="129">
        <f>SUM(P143:P145)</f>
        <v>0</v>
      </c>
      <c r="Q142" s="128"/>
      <c r="R142" s="129">
        <f>SUM(R143:R145)</f>
        <v>55.166233499999997</v>
      </c>
      <c r="S142" s="128"/>
      <c r="T142" s="130">
        <f>SUM(T143:T145)</f>
        <v>0</v>
      </c>
      <c r="AR142" s="123" t="s">
        <v>81</v>
      </c>
      <c r="AT142" s="131" t="s">
        <v>72</v>
      </c>
      <c r="AU142" s="131" t="s">
        <v>81</v>
      </c>
      <c r="AY142" s="123" t="s">
        <v>127</v>
      </c>
      <c r="BK142" s="132">
        <f>SUM(BK143:BK145)</f>
        <v>0</v>
      </c>
    </row>
    <row r="143" spans="1:65" s="2" customFormat="1" ht="33" customHeight="1" x14ac:dyDescent="0.2">
      <c r="A143" s="29"/>
      <c r="B143" s="135"/>
      <c r="C143" s="136" t="s">
        <v>239</v>
      </c>
      <c r="D143" s="136" t="s">
        <v>129</v>
      </c>
      <c r="E143" s="137" t="s">
        <v>240</v>
      </c>
      <c r="F143" s="138" t="s">
        <v>241</v>
      </c>
      <c r="G143" s="139" t="s">
        <v>132</v>
      </c>
      <c r="H143" s="140">
        <v>22.05</v>
      </c>
      <c r="I143" s="141"/>
      <c r="J143" s="142">
        <f>ROUND(I143*H143,2)</f>
        <v>0</v>
      </c>
      <c r="K143" s="143"/>
      <c r="L143" s="30"/>
      <c r="M143" s="144" t="s">
        <v>3</v>
      </c>
      <c r="N143" s="145" t="s">
        <v>44</v>
      </c>
      <c r="O143" s="50"/>
      <c r="P143" s="146">
        <f>O143*H143</f>
        <v>0</v>
      </c>
      <c r="Q143" s="146">
        <v>2.5018699999999998</v>
      </c>
      <c r="R143" s="146">
        <f>Q143*H143</f>
        <v>55.166233499999997</v>
      </c>
      <c r="S143" s="146">
        <v>0</v>
      </c>
      <c r="T143" s="14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8" t="s">
        <v>133</v>
      </c>
      <c r="AT143" s="148" t="s">
        <v>129</v>
      </c>
      <c r="AU143" s="148" t="s">
        <v>83</v>
      </c>
      <c r="AY143" s="14" t="s">
        <v>127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4" t="s">
        <v>81</v>
      </c>
      <c r="BK143" s="149">
        <f>ROUND(I143*H143,2)</f>
        <v>0</v>
      </c>
      <c r="BL143" s="14" t="s">
        <v>133</v>
      </c>
      <c r="BM143" s="148" t="s">
        <v>242</v>
      </c>
    </row>
    <row r="144" spans="1:65" s="2" customFormat="1" x14ac:dyDescent="0.2">
      <c r="A144" s="29"/>
      <c r="B144" s="30"/>
      <c r="C144" s="29"/>
      <c r="D144" s="150" t="s">
        <v>135</v>
      </c>
      <c r="E144" s="29"/>
      <c r="F144" s="151" t="s">
        <v>243</v>
      </c>
      <c r="G144" s="29"/>
      <c r="H144" s="29"/>
      <c r="I144" s="152"/>
      <c r="J144" s="29"/>
      <c r="K144" s="29"/>
      <c r="L144" s="30"/>
      <c r="M144" s="153"/>
      <c r="N144" s="154"/>
      <c r="O144" s="50"/>
      <c r="P144" s="50"/>
      <c r="Q144" s="50"/>
      <c r="R144" s="50"/>
      <c r="S144" s="50"/>
      <c r="T144" s="51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135</v>
      </c>
      <c r="AU144" s="14" t="s">
        <v>83</v>
      </c>
    </row>
    <row r="145" spans="1:65" s="2" customFormat="1" ht="29.25" x14ac:dyDescent="0.2">
      <c r="A145" s="29"/>
      <c r="B145" s="30"/>
      <c r="C145" s="29"/>
      <c r="D145" s="155" t="s">
        <v>137</v>
      </c>
      <c r="E145" s="29"/>
      <c r="F145" s="156" t="s">
        <v>244</v>
      </c>
      <c r="G145" s="29"/>
      <c r="H145" s="29"/>
      <c r="I145" s="152"/>
      <c r="J145" s="29"/>
      <c r="K145" s="29"/>
      <c r="L145" s="30"/>
      <c r="M145" s="153"/>
      <c r="N145" s="154"/>
      <c r="O145" s="50"/>
      <c r="P145" s="50"/>
      <c r="Q145" s="50"/>
      <c r="R145" s="50"/>
      <c r="S145" s="50"/>
      <c r="T145" s="51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137</v>
      </c>
      <c r="AU145" s="14" t="s">
        <v>83</v>
      </c>
    </row>
    <row r="146" spans="1:65" s="12" customFormat="1" ht="22.9" customHeight="1" x14ac:dyDescent="0.2">
      <c r="B146" s="122"/>
      <c r="D146" s="123" t="s">
        <v>72</v>
      </c>
      <c r="E146" s="133" t="s">
        <v>145</v>
      </c>
      <c r="F146" s="133" t="s">
        <v>245</v>
      </c>
      <c r="I146" s="125"/>
      <c r="J146" s="134">
        <f>BK146</f>
        <v>0</v>
      </c>
      <c r="L146" s="122"/>
      <c r="M146" s="127"/>
      <c r="N146" s="128"/>
      <c r="O146" s="128"/>
      <c r="P146" s="129">
        <f>SUM(P147:P160)</f>
        <v>0</v>
      </c>
      <c r="Q146" s="128"/>
      <c r="R146" s="129">
        <f>SUM(R147:R160)</f>
        <v>58.177012130000001</v>
      </c>
      <c r="S146" s="128"/>
      <c r="T146" s="130">
        <f>SUM(T147:T160)</f>
        <v>0</v>
      </c>
      <c r="AR146" s="123" t="s">
        <v>81</v>
      </c>
      <c r="AT146" s="131" t="s">
        <v>72</v>
      </c>
      <c r="AU146" s="131" t="s">
        <v>81</v>
      </c>
      <c r="AY146" s="123" t="s">
        <v>127</v>
      </c>
      <c r="BK146" s="132">
        <f>SUM(BK147:BK160)</f>
        <v>0</v>
      </c>
    </row>
    <row r="147" spans="1:65" s="2" customFormat="1" ht="78" customHeight="1" x14ac:dyDescent="0.2">
      <c r="A147" s="29"/>
      <c r="B147" s="135"/>
      <c r="C147" s="136" t="s">
        <v>246</v>
      </c>
      <c r="D147" s="136" t="s">
        <v>129</v>
      </c>
      <c r="E147" s="137" t="s">
        <v>247</v>
      </c>
      <c r="F147" s="138" t="s">
        <v>248</v>
      </c>
      <c r="G147" s="139" t="s">
        <v>132</v>
      </c>
      <c r="H147" s="140">
        <v>17</v>
      </c>
      <c r="I147" s="141"/>
      <c r="J147" s="142">
        <f>ROUND(I147*H147,2)</f>
        <v>0</v>
      </c>
      <c r="K147" s="143"/>
      <c r="L147" s="30"/>
      <c r="M147" s="144" t="s">
        <v>3</v>
      </c>
      <c r="N147" s="145" t="s">
        <v>44</v>
      </c>
      <c r="O147" s="50"/>
      <c r="P147" s="146">
        <f>O147*H147</f>
        <v>0</v>
      </c>
      <c r="Q147" s="146">
        <v>3.11388</v>
      </c>
      <c r="R147" s="146">
        <f>Q147*H147</f>
        <v>52.935960000000001</v>
      </c>
      <c r="S147" s="146">
        <v>0</v>
      </c>
      <c r="T147" s="147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8" t="s">
        <v>133</v>
      </c>
      <c r="AT147" s="148" t="s">
        <v>129</v>
      </c>
      <c r="AU147" s="148" t="s">
        <v>83</v>
      </c>
      <c r="AY147" s="14" t="s">
        <v>127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4" t="s">
        <v>81</v>
      </c>
      <c r="BK147" s="149">
        <f>ROUND(I147*H147,2)</f>
        <v>0</v>
      </c>
      <c r="BL147" s="14" t="s">
        <v>133</v>
      </c>
      <c r="BM147" s="148" t="s">
        <v>249</v>
      </c>
    </row>
    <row r="148" spans="1:65" s="2" customFormat="1" x14ac:dyDescent="0.2">
      <c r="A148" s="29"/>
      <c r="B148" s="30"/>
      <c r="C148" s="29"/>
      <c r="D148" s="150" t="s">
        <v>135</v>
      </c>
      <c r="E148" s="29"/>
      <c r="F148" s="151" t="s">
        <v>250</v>
      </c>
      <c r="G148" s="29"/>
      <c r="H148" s="29"/>
      <c r="I148" s="152"/>
      <c r="J148" s="29"/>
      <c r="K148" s="29"/>
      <c r="L148" s="30"/>
      <c r="M148" s="153"/>
      <c r="N148" s="154"/>
      <c r="O148" s="50"/>
      <c r="P148" s="50"/>
      <c r="Q148" s="50"/>
      <c r="R148" s="50"/>
      <c r="S148" s="50"/>
      <c r="T148" s="51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135</v>
      </c>
      <c r="AU148" s="14" t="s">
        <v>83</v>
      </c>
    </row>
    <row r="149" spans="1:65" s="2" customFormat="1" ht="58.5" x14ac:dyDescent="0.2">
      <c r="A149" s="29"/>
      <c r="B149" s="30"/>
      <c r="C149" s="29"/>
      <c r="D149" s="155" t="s">
        <v>137</v>
      </c>
      <c r="E149" s="29"/>
      <c r="F149" s="156" t="s">
        <v>251</v>
      </c>
      <c r="G149" s="29"/>
      <c r="H149" s="29"/>
      <c r="I149" s="152"/>
      <c r="J149" s="29"/>
      <c r="K149" s="29"/>
      <c r="L149" s="30"/>
      <c r="M149" s="153"/>
      <c r="N149" s="154"/>
      <c r="O149" s="50"/>
      <c r="P149" s="50"/>
      <c r="Q149" s="50"/>
      <c r="R149" s="50"/>
      <c r="S149" s="50"/>
      <c r="T149" s="51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137</v>
      </c>
      <c r="AU149" s="14" t="s">
        <v>83</v>
      </c>
    </row>
    <row r="150" spans="1:65" s="2" customFormat="1" ht="66.75" customHeight="1" x14ac:dyDescent="0.2">
      <c r="A150" s="29"/>
      <c r="B150" s="135"/>
      <c r="C150" s="136" t="s">
        <v>8</v>
      </c>
      <c r="D150" s="136" t="s">
        <v>129</v>
      </c>
      <c r="E150" s="137" t="s">
        <v>252</v>
      </c>
      <c r="F150" s="138" t="s">
        <v>253</v>
      </c>
      <c r="G150" s="139" t="s">
        <v>132</v>
      </c>
      <c r="H150" s="140">
        <v>78.435000000000002</v>
      </c>
      <c r="I150" s="141"/>
      <c r="J150" s="142">
        <f>ROUND(I150*H150,2)</f>
        <v>0</v>
      </c>
      <c r="K150" s="143"/>
      <c r="L150" s="30"/>
      <c r="M150" s="144" t="s">
        <v>3</v>
      </c>
      <c r="N150" s="145" t="s">
        <v>44</v>
      </c>
      <c r="O150" s="50"/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48" t="s">
        <v>133</v>
      </c>
      <c r="AT150" s="148" t="s">
        <v>129</v>
      </c>
      <c r="AU150" s="148" t="s">
        <v>83</v>
      </c>
      <c r="AY150" s="14" t="s">
        <v>127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4" t="s">
        <v>81</v>
      </c>
      <c r="BK150" s="149">
        <f>ROUND(I150*H150,2)</f>
        <v>0</v>
      </c>
      <c r="BL150" s="14" t="s">
        <v>133</v>
      </c>
      <c r="BM150" s="148" t="s">
        <v>254</v>
      </c>
    </row>
    <row r="151" spans="1:65" s="2" customFormat="1" x14ac:dyDescent="0.2">
      <c r="A151" s="29"/>
      <c r="B151" s="30"/>
      <c r="C151" s="29"/>
      <c r="D151" s="150" t="s">
        <v>135</v>
      </c>
      <c r="E151" s="29"/>
      <c r="F151" s="151" t="s">
        <v>255</v>
      </c>
      <c r="G151" s="29"/>
      <c r="H151" s="29"/>
      <c r="I151" s="152"/>
      <c r="J151" s="29"/>
      <c r="K151" s="29"/>
      <c r="L151" s="30"/>
      <c r="M151" s="153"/>
      <c r="N151" s="154"/>
      <c r="O151" s="50"/>
      <c r="P151" s="50"/>
      <c r="Q151" s="50"/>
      <c r="R151" s="50"/>
      <c r="S151" s="50"/>
      <c r="T151" s="51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135</v>
      </c>
      <c r="AU151" s="14" t="s">
        <v>83</v>
      </c>
    </row>
    <row r="152" spans="1:65" s="2" customFormat="1" ht="19.5" x14ac:dyDescent="0.2">
      <c r="A152" s="29"/>
      <c r="B152" s="30"/>
      <c r="C152" s="29"/>
      <c r="D152" s="155" t="s">
        <v>137</v>
      </c>
      <c r="E152" s="29"/>
      <c r="F152" s="156" t="s">
        <v>256</v>
      </c>
      <c r="G152" s="29"/>
      <c r="H152" s="29"/>
      <c r="I152" s="152"/>
      <c r="J152" s="29"/>
      <c r="K152" s="29"/>
      <c r="L152" s="30"/>
      <c r="M152" s="153"/>
      <c r="N152" s="154"/>
      <c r="O152" s="50"/>
      <c r="P152" s="50"/>
      <c r="Q152" s="50"/>
      <c r="R152" s="50"/>
      <c r="S152" s="50"/>
      <c r="T152" s="51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137</v>
      </c>
      <c r="AU152" s="14" t="s">
        <v>83</v>
      </c>
    </row>
    <row r="153" spans="1:65" s="2" customFormat="1" ht="76.349999999999994" customHeight="1" x14ac:dyDescent="0.2">
      <c r="A153" s="29"/>
      <c r="B153" s="135"/>
      <c r="C153" s="136" t="s">
        <v>257</v>
      </c>
      <c r="D153" s="136" t="s">
        <v>129</v>
      </c>
      <c r="E153" s="137" t="s">
        <v>258</v>
      </c>
      <c r="F153" s="138" t="s">
        <v>259</v>
      </c>
      <c r="G153" s="139" t="s">
        <v>160</v>
      </c>
      <c r="H153" s="140">
        <v>134.84299999999999</v>
      </c>
      <c r="I153" s="141"/>
      <c r="J153" s="142">
        <f>ROUND(I153*H153,2)</f>
        <v>0</v>
      </c>
      <c r="K153" s="143"/>
      <c r="L153" s="30"/>
      <c r="M153" s="144" t="s">
        <v>3</v>
      </c>
      <c r="N153" s="145" t="s">
        <v>44</v>
      </c>
      <c r="O153" s="50"/>
      <c r="P153" s="146">
        <f>O153*H153</f>
        <v>0</v>
      </c>
      <c r="Q153" s="146">
        <v>8.6499999999999997E-3</v>
      </c>
      <c r="R153" s="146">
        <f>Q153*H153</f>
        <v>1.16639195</v>
      </c>
      <c r="S153" s="146">
        <v>0</v>
      </c>
      <c r="T153" s="147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8" t="s">
        <v>133</v>
      </c>
      <c r="AT153" s="148" t="s">
        <v>129</v>
      </c>
      <c r="AU153" s="148" t="s">
        <v>83</v>
      </c>
      <c r="AY153" s="14" t="s">
        <v>127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4" t="s">
        <v>81</v>
      </c>
      <c r="BK153" s="149">
        <f>ROUND(I153*H153,2)</f>
        <v>0</v>
      </c>
      <c r="BL153" s="14" t="s">
        <v>133</v>
      </c>
      <c r="BM153" s="148" t="s">
        <v>260</v>
      </c>
    </row>
    <row r="154" spans="1:65" s="2" customFormat="1" x14ac:dyDescent="0.2">
      <c r="A154" s="29"/>
      <c r="B154" s="30"/>
      <c r="C154" s="29"/>
      <c r="D154" s="150" t="s">
        <v>135</v>
      </c>
      <c r="E154" s="29"/>
      <c r="F154" s="151" t="s">
        <v>261</v>
      </c>
      <c r="G154" s="29"/>
      <c r="H154" s="29"/>
      <c r="I154" s="152"/>
      <c r="J154" s="29"/>
      <c r="K154" s="29"/>
      <c r="L154" s="30"/>
      <c r="M154" s="153"/>
      <c r="N154" s="154"/>
      <c r="O154" s="50"/>
      <c r="P154" s="50"/>
      <c r="Q154" s="50"/>
      <c r="R154" s="50"/>
      <c r="S154" s="50"/>
      <c r="T154" s="51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135</v>
      </c>
      <c r="AU154" s="14" t="s">
        <v>83</v>
      </c>
    </row>
    <row r="155" spans="1:65" s="2" customFormat="1" ht="19.5" x14ac:dyDescent="0.2">
      <c r="A155" s="29"/>
      <c r="B155" s="30"/>
      <c r="C155" s="29"/>
      <c r="D155" s="155" t="s">
        <v>137</v>
      </c>
      <c r="E155" s="29"/>
      <c r="F155" s="156" t="s">
        <v>262</v>
      </c>
      <c r="G155" s="29"/>
      <c r="H155" s="29"/>
      <c r="I155" s="152"/>
      <c r="J155" s="29"/>
      <c r="K155" s="29"/>
      <c r="L155" s="30"/>
      <c r="M155" s="153"/>
      <c r="N155" s="154"/>
      <c r="O155" s="50"/>
      <c r="P155" s="50"/>
      <c r="Q155" s="50"/>
      <c r="R155" s="50"/>
      <c r="S155" s="50"/>
      <c r="T155" s="51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137</v>
      </c>
      <c r="AU155" s="14" t="s">
        <v>83</v>
      </c>
    </row>
    <row r="156" spans="1:65" s="2" customFormat="1" ht="76.349999999999994" customHeight="1" x14ac:dyDescent="0.2">
      <c r="A156" s="29"/>
      <c r="B156" s="135"/>
      <c r="C156" s="136" t="s">
        <v>263</v>
      </c>
      <c r="D156" s="136" t="s">
        <v>129</v>
      </c>
      <c r="E156" s="137" t="s">
        <v>264</v>
      </c>
      <c r="F156" s="138" t="s">
        <v>265</v>
      </c>
      <c r="G156" s="139" t="s">
        <v>160</v>
      </c>
      <c r="H156" s="140">
        <v>134.84299999999999</v>
      </c>
      <c r="I156" s="141"/>
      <c r="J156" s="142">
        <f>ROUND(I156*H156,2)</f>
        <v>0</v>
      </c>
      <c r="K156" s="143"/>
      <c r="L156" s="30"/>
      <c r="M156" s="144" t="s">
        <v>3</v>
      </c>
      <c r="N156" s="145" t="s">
        <v>44</v>
      </c>
      <c r="O156" s="50"/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8" t="s">
        <v>133</v>
      </c>
      <c r="AT156" s="148" t="s">
        <v>129</v>
      </c>
      <c r="AU156" s="148" t="s">
        <v>83</v>
      </c>
      <c r="AY156" s="14" t="s">
        <v>127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4" t="s">
        <v>81</v>
      </c>
      <c r="BK156" s="149">
        <f>ROUND(I156*H156,2)</f>
        <v>0</v>
      </c>
      <c r="BL156" s="14" t="s">
        <v>133</v>
      </c>
      <c r="BM156" s="148" t="s">
        <v>266</v>
      </c>
    </row>
    <row r="157" spans="1:65" s="2" customFormat="1" x14ac:dyDescent="0.2">
      <c r="A157" s="29"/>
      <c r="B157" s="30"/>
      <c r="C157" s="29"/>
      <c r="D157" s="150" t="s">
        <v>135</v>
      </c>
      <c r="E157" s="29"/>
      <c r="F157" s="151" t="s">
        <v>267</v>
      </c>
      <c r="G157" s="29"/>
      <c r="H157" s="29"/>
      <c r="I157" s="152"/>
      <c r="J157" s="29"/>
      <c r="K157" s="29"/>
      <c r="L157" s="30"/>
      <c r="M157" s="153"/>
      <c r="N157" s="154"/>
      <c r="O157" s="50"/>
      <c r="P157" s="50"/>
      <c r="Q157" s="50"/>
      <c r="R157" s="50"/>
      <c r="S157" s="50"/>
      <c r="T157" s="51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135</v>
      </c>
      <c r="AU157" s="14" t="s">
        <v>83</v>
      </c>
    </row>
    <row r="158" spans="1:65" s="2" customFormat="1" ht="37.9" customHeight="1" x14ac:dyDescent="0.2">
      <c r="A158" s="29"/>
      <c r="B158" s="135"/>
      <c r="C158" s="136" t="s">
        <v>268</v>
      </c>
      <c r="D158" s="136" t="s">
        <v>129</v>
      </c>
      <c r="E158" s="137" t="s">
        <v>269</v>
      </c>
      <c r="F158" s="138" t="s">
        <v>270</v>
      </c>
      <c r="G158" s="139" t="s">
        <v>168</v>
      </c>
      <c r="H158" s="140">
        <v>3.8340000000000001</v>
      </c>
      <c r="I158" s="141"/>
      <c r="J158" s="142">
        <f>ROUND(I158*H158,2)</f>
        <v>0</v>
      </c>
      <c r="K158" s="143"/>
      <c r="L158" s="30"/>
      <c r="M158" s="144" t="s">
        <v>3</v>
      </c>
      <c r="N158" s="145" t="s">
        <v>44</v>
      </c>
      <c r="O158" s="50"/>
      <c r="P158" s="146">
        <f>O158*H158</f>
        <v>0</v>
      </c>
      <c r="Q158" s="146">
        <v>1.06277</v>
      </c>
      <c r="R158" s="146">
        <f>Q158*H158</f>
        <v>4.0746601800000004</v>
      </c>
      <c r="S158" s="146">
        <v>0</v>
      </c>
      <c r="T158" s="147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8" t="s">
        <v>133</v>
      </c>
      <c r="AT158" s="148" t="s">
        <v>129</v>
      </c>
      <c r="AU158" s="148" t="s">
        <v>83</v>
      </c>
      <c r="AY158" s="14" t="s">
        <v>127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4" t="s">
        <v>81</v>
      </c>
      <c r="BK158" s="149">
        <f>ROUND(I158*H158,2)</f>
        <v>0</v>
      </c>
      <c r="BL158" s="14" t="s">
        <v>133</v>
      </c>
      <c r="BM158" s="148" t="s">
        <v>271</v>
      </c>
    </row>
    <row r="159" spans="1:65" s="2" customFormat="1" x14ac:dyDescent="0.2">
      <c r="A159" s="29"/>
      <c r="B159" s="30"/>
      <c r="C159" s="29"/>
      <c r="D159" s="150" t="s">
        <v>135</v>
      </c>
      <c r="E159" s="29"/>
      <c r="F159" s="151" t="s">
        <v>272</v>
      </c>
      <c r="G159" s="29"/>
      <c r="H159" s="29"/>
      <c r="I159" s="152"/>
      <c r="J159" s="29"/>
      <c r="K159" s="29"/>
      <c r="L159" s="30"/>
      <c r="M159" s="153"/>
      <c r="N159" s="154"/>
      <c r="O159" s="50"/>
      <c r="P159" s="50"/>
      <c r="Q159" s="50"/>
      <c r="R159" s="50"/>
      <c r="S159" s="50"/>
      <c r="T159" s="51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135</v>
      </c>
      <c r="AU159" s="14" t="s">
        <v>83</v>
      </c>
    </row>
    <row r="160" spans="1:65" s="2" customFormat="1" ht="29.25" x14ac:dyDescent="0.2">
      <c r="A160" s="29"/>
      <c r="B160" s="30"/>
      <c r="C160" s="29"/>
      <c r="D160" s="155" t="s">
        <v>137</v>
      </c>
      <c r="E160" s="29"/>
      <c r="F160" s="156" t="s">
        <v>273</v>
      </c>
      <c r="G160" s="29"/>
      <c r="H160" s="29"/>
      <c r="I160" s="152"/>
      <c r="J160" s="29"/>
      <c r="K160" s="29"/>
      <c r="L160" s="30"/>
      <c r="M160" s="153"/>
      <c r="N160" s="154"/>
      <c r="O160" s="50"/>
      <c r="P160" s="50"/>
      <c r="Q160" s="50"/>
      <c r="R160" s="50"/>
      <c r="S160" s="50"/>
      <c r="T160" s="51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137</v>
      </c>
      <c r="AU160" s="14" t="s">
        <v>83</v>
      </c>
    </row>
    <row r="161" spans="1:65" s="12" customFormat="1" ht="22.9" customHeight="1" x14ac:dyDescent="0.2">
      <c r="B161" s="122"/>
      <c r="D161" s="123" t="s">
        <v>72</v>
      </c>
      <c r="E161" s="133" t="s">
        <v>133</v>
      </c>
      <c r="F161" s="133" t="s">
        <v>274</v>
      </c>
      <c r="I161" s="125"/>
      <c r="J161" s="134">
        <f>BK161</f>
        <v>0</v>
      </c>
      <c r="L161" s="122"/>
      <c r="M161" s="127"/>
      <c r="N161" s="128"/>
      <c r="O161" s="128"/>
      <c r="P161" s="129">
        <f>SUM(P162:P164)</f>
        <v>0</v>
      </c>
      <c r="Q161" s="128"/>
      <c r="R161" s="129">
        <f>SUM(R162:R164)</f>
        <v>36.223879999999994</v>
      </c>
      <c r="S161" s="128"/>
      <c r="T161" s="130">
        <f>SUM(T162:T164)</f>
        <v>0</v>
      </c>
      <c r="AR161" s="123" t="s">
        <v>81</v>
      </c>
      <c r="AT161" s="131" t="s">
        <v>72</v>
      </c>
      <c r="AU161" s="131" t="s">
        <v>81</v>
      </c>
      <c r="AY161" s="123" t="s">
        <v>127</v>
      </c>
      <c r="BK161" s="132">
        <f>SUM(BK162:BK164)</f>
        <v>0</v>
      </c>
    </row>
    <row r="162" spans="1:65" s="2" customFormat="1" ht="44.25" customHeight="1" x14ac:dyDescent="0.2">
      <c r="A162" s="29"/>
      <c r="B162" s="135"/>
      <c r="C162" s="136" t="s">
        <v>275</v>
      </c>
      <c r="D162" s="136" t="s">
        <v>129</v>
      </c>
      <c r="E162" s="137" t="s">
        <v>276</v>
      </c>
      <c r="F162" s="138" t="s">
        <v>277</v>
      </c>
      <c r="G162" s="139" t="s">
        <v>160</v>
      </c>
      <c r="H162" s="140">
        <v>44</v>
      </c>
      <c r="I162" s="141"/>
      <c r="J162" s="142">
        <f>ROUND(I162*H162,2)</f>
        <v>0</v>
      </c>
      <c r="K162" s="143"/>
      <c r="L162" s="30"/>
      <c r="M162" s="144" t="s">
        <v>3</v>
      </c>
      <c r="N162" s="145" t="s">
        <v>44</v>
      </c>
      <c r="O162" s="50"/>
      <c r="P162" s="146">
        <f>O162*H162</f>
        <v>0</v>
      </c>
      <c r="Q162" s="146">
        <v>0.82326999999999995</v>
      </c>
      <c r="R162" s="146">
        <f>Q162*H162</f>
        <v>36.223879999999994</v>
      </c>
      <c r="S162" s="146">
        <v>0</v>
      </c>
      <c r="T162" s="147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8" t="s">
        <v>133</v>
      </c>
      <c r="AT162" s="148" t="s">
        <v>129</v>
      </c>
      <c r="AU162" s="148" t="s">
        <v>83</v>
      </c>
      <c r="AY162" s="14" t="s">
        <v>127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4" t="s">
        <v>81</v>
      </c>
      <c r="BK162" s="149">
        <f>ROUND(I162*H162,2)</f>
        <v>0</v>
      </c>
      <c r="BL162" s="14" t="s">
        <v>133</v>
      </c>
      <c r="BM162" s="148" t="s">
        <v>278</v>
      </c>
    </row>
    <row r="163" spans="1:65" s="2" customFormat="1" x14ac:dyDescent="0.2">
      <c r="A163" s="29"/>
      <c r="B163" s="30"/>
      <c r="C163" s="29"/>
      <c r="D163" s="150" t="s">
        <v>135</v>
      </c>
      <c r="E163" s="29"/>
      <c r="F163" s="151" t="s">
        <v>279</v>
      </c>
      <c r="G163" s="29"/>
      <c r="H163" s="29"/>
      <c r="I163" s="152"/>
      <c r="J163" s="29"/>
      <c r="K163" s="29"/>
      <c r="L163" s="30"/>
      <c r="M163" s="153"/>
      <c r="N163" s="154"/>
      <c r="O163" s="50"/>
      <c r="P163" s="50"/>
      <c r="Q163" s="50"/>
      <c r="R163" s="50"/>
      <c r="S163" s="50"/>
      <c r="T163" s="51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135</v>
      </c>
      <c r="AU163" s="14" t="s">
        <v>83</v>
      </c>
    </row>
    <row r="164" spans="1:65" s="2" customFormat="1" ht="29.25" x14ac:dyDescent="0.2">
      <c r="A164" s="29"/>
      <c r="B164" s="30"/>
      <c r="C164" s="29"/>
      <c r="D164" s="155" t="s">
        <v>137</v>
      </c>
      <c r="E164" s="29"/>
      <c r="F164" s="156" t="s">
        <v>280</v>
      </c>
      <c r="G164" s="29"/>
      <c r="H164" s="29"/>
      <c r="I164" s="152"/>
      <c r="J164" s="29"/>
      <c r="K164" s="29"/>
      <c r="L164" s="30"/>
      <c r="M164" s="153"/>
      <c r="N164" s="154"/>
      <c r="O164" s="50"/>
      <c r="P164" s="50"/>
      <c r="Q164" s="50"/>
      <c r="R164" s="50"/>
      <c r="S164" s="50"/>
      <c r="T164" s="51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137</v>
      </c>
      <c r="AU164" s="14" t="s">
        <v>83</v>
      </c>
    </row>
    <row r="165" spans="1:65" s="12" customFormat="1" ht="22.9" customHeight="1" x14ac:dyDescent="0.2">
      <c r="B165" s="122"/>
      <c r="D165" s="123" t="s">
        <v>72</v>
      </c>
      <c r="E165" s="133" t="s">
        <v>157</v>
      </c>
      <c r="F165" s="133" t="s">
        <v>281</v>
      </c>
      <c r="I165" s="125"/>
      <c r="J165" s="134">
        <f>BK165</f>
        <v>0</v>
      </c>
      <c r="L165" s="122"/>
      <c r="M165" s="127"/>
      <c r="N165" s="128"/>
      <c r="O165" s="128"/>
      <c r="P165" s="129">
        <f>SUM(P166:P167)</f>
        <v>0</v>
      </c>
      <c r="Q165" s="128"/>
      <c r="R165" s="129">
        <f>SUM(R166:R167)</f>
        <v>6.9452800000000009E-2</v>
      </c>
      <c r="S165" s="128"/>
      <c r="T165" s="130">
        <f>SUM(T166:T167)</f>
        <v>0</v>
      </c>
      <c r="AR165" s="123" t="s">
        <v>81</v>
      </c>
      <c r="AT165" s="131" t="s">
        <v>72</v>
      </c>
      <c r="AU165" s="131" t="s">
        <v>81</v>
      </c>
      <c r="AY165" s="123" t="s">
        <v>127</v>
      </c>
      <c r="BK165" s="132">
        <f>SUM(BK166:BK167)</f>
        <v>0</v>
      </c>
    </row>
    <row r="166" spans="1:65" s="2" customFormat="1" ht="37.9" customHeight="1" x14ac:dyDescent="0.2">
      <c r="A166" s="29"/>
      <c r="B166" s="135"/>
      <c r="C166" s="136" t="s">
        <v>282</v>
      </c>
      <c r="D166" s="136" t="s">
        <v>129</v>
      </c>
      <c r="E166" s="137" t="s">
        <v>283</v>
      </c>
      <c r="F166" s="138" t="s">
        <v>284</v>
      </c>
      <c r="G166" s="139" t="s">
        <v>160</v>
      </c>
      <c r="H166" s="140">
        <v>217.04</v>
      </c>
      <c r="I166" s="141"/>
      <c r="J166" s="142">
        <f>ROUND(I166*H166,2)</f>
        <v>0</v>
      </c>
      <c r="K166" s="143"/>
      <c r="L166" s="30"/>
      <c r="M166" s="144" t="s">
        <v>3</v>
      </c>
      <c r="N166" s="145" t="s">
        <v>44</v>
      </c>
      <c r="O166" s="50"/>
      <c r="P166" s="146">
        <f>O166*H166</f>
        <v>0</v>
      </c>
      <c r="Q166" s="146">
        <v>3.2000000000000003E-4</v>
      </c>
      <c r="R166" s="146">
        <f>Q166*H166</f>
        <v>6.9452800000000009E-2</v>
      </c>
      <c r="S166" s="146">
        <v>0</v>
      </c>
      <c r="T166" s="147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8" t="s">
        <v>133</v>
      </c>
      <c r="AT166" s="148" t="s">
        <v>129</v>
      </c>
      <c r="AU166" s="148" t="s">
        <v>83</v>
      </c>
      <c r="AY166" s="14" t="s">
        <v>127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4" t="s">
        <v>81</v>
      </c>
      <c r="BK166" s="149">
        <f>ROUND(I166*H166,2)</f>
        <v>0</v>
      </c>
      <c r="BL166" s="14" t="s">
        <v>133</v>
      </c>
      <c r="BM166" s="148" t="s">
        <v>285</v>
      </c>
    </row>
    <row r="167" spans="1:65" s="2" customFormat="1" x14ac:dyDescent="0.2">
      <c r="A167" s="29"/>
      <c r="B167" s="30"/>
      <c r="C167" s="29"/>
      <c r="D167" s="150" t="s">
        <v>135</v>
      </c>
      <c r="E167" s="29"/>
      <c r="F167" s="151" t="s">
        <v>286</v>
      </c>
      <c r="G167" s="29"/>
      <c r="H167" s="29"/>
      <c r="I167" s="152"/>
      <c r="J167" s="29"/>
      <c r="K167" s="29"/>
      <c r="L167" s="30"/>
      <c r="M167" s="153"/>
      <c r="N167" s="154"/>
      <c r="O167" s="50"/>
      <c r="P167" s="50"/>
      <c r="Q167" s="50"/>
      <c r="R167" s="50"/>
      <c r="S167" s="50"/>
      <c r="T167" s="51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135</v>
      </c>
      <c r="AU167" s="14" t="s">
        <v>83</v>
      </c>
    </row>
    <row r="168" spans="1:65" s="12" customFormat="1" ht="22.9" customHeight="1" x14ac:dyDescent="0.2">
      <c r="B168" s="122"/>
      <c r="D168" s="123" t="s">
        <v>72</v>
      </c>
      <c r="E168" s="133" t="s">
        <v>164</v>
      </c>
      <c r="F168" s="133" t="s">
        <v>287</v>
      </c>
      <c r="I168" s="125"/>
      <c r="J168" s="134">
        <f>BK168</f>
        <v>0</v>
      </c>
      <c r="L168" s="122"/>
      <c r="M168" s="127"/>
      <c r="N168" s="128"/>
      <c r="O168" s="128"/>
      <c r="P168" s="129">
        <f>SUM(P169:P176)</f>
        <v>0</v>
      </c>
      <c r="Q168" s="128"/>
      <c r="R168" s="129">
        <f>SUM(R169:R176)</f>
        <v>0.28976500000000005</v>
      </c>
      <c r="S168" s="128"/>
      <c r="T168" s="130">
        <f>SUM(T169:T176)</f>
        <v>0</v>
      </c>
      <c r="AR168" s="123" t="s">
        <v>81</v>
      </c>
      <c r="AT168" s="131" t="s">
        <v>72</v>
      </c>
      <c r="AU168" s="131" t="s">
        <v>81</v>
      </c>
      <c r="AY168" s="123" t="s">
        <v>127</v>
      </c>
      <c r="BK168" s="132">
        <f>SUM(BK169:BK176)</f>
        <v>0</v>
      </c>
    </row>
    <row r="169" spans="1:65" s="2" customFormat="1" ht="49.15" customHeight="1" x14ac:dyDescent="0.2">
      <c r="A169" s="29"/>
      <c r="B169" s="135"/>
      <c r="C169" s="136" t="s">
        <v>288</v>
      </c>
      <c r="D169" s="136" t="s">
        <v>129</v>
      </c>
      <c r="E169" s="137" t="s">
        <v>289</v>
      </c>
      <c r="F169" s="138" t="s">
        <v>290</v>
      </c>
      <c r="G169" s="139" t="s">
        <v>160</v>
      </c>
      <c r="H169" s="140">
        <v>2.4</v>
      </c>
      <c r="I169" s="141"/>
      <c r="J169" s="142">
        <f>ROUND(I169*H169,2)</f>
        <v>0</v>
      </c>
      <c r="K169" s="143"/>
      <c r="L169" s="30"/>
      <c r="M169" s="144" t="s">
        <v>3</v>
      </c>
      <c r="N169" s="145" t="s">
        <v>44</v>
      </c>
      <c r="O169" s="50"/>
      <c r="P169" s="146">
        <f>O169*H169</f>
        <v>0</v>
      </c>
      <c r="Q169" s="146">
        <v>6.3E-3</v>
      </c>
      <c r="R169" s="146">
        <f>Q169*H169</f>
        <v>1.512E-2</v>
      </c>
      <c r="S169" s="146">
        <v>0</v>
      </c>
      <c r="T169" s="147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8" t="s">
        <v>133</v>
      </c>
      <c r="AT169" s="148" t="s">
        <v>129</v>
      </c>
      <c r="AU169" s="148" t="s">
        <v>83</v>
      </c>
      <c r="AY169" s="14" t="s">
        <v>127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4" t="s">
        <v>81</v>
      </c>
      <c r="BK169" s="149">
        <f>ROUND(I169*H169,2)</f>
        <v>0</v>
      </c>
      <c r="BL169" s="14" t="s">
        <v>133</v>
      </c>
      <c r="BM169" s="148" t="s">
        <v>291</v>
      </c>
    </row>
    <row r="170" spans="1:65" s="2" customFormat="1" x14ac:dyDescent="0.2">
      <c r="A170" s="29"/>
      <c r="B170" s="30"/>
      <c r="C170" s="29"/>
      <c r="D170" s="150" t="s">
        <v>135</v>
      </c>
      <c r="E170" s="29"/>
      <c r="F170" s="151" t="s">
        <v>292</v>
      </c>
      <c r="G170" s="29"/>
      <c r="H170" s="29"/>
      <c r="I170" s="152"/>
      <c r="J170" s="29"/>
      <c r="K170" s="29"/>
      <c r="L170" s="30"/>
      <c r="M170" s="153"/>
      <c r="N170" s="154"/>
      <c r="O170" s="50"/>
      <c r="P170" s="50"/>
      <c r="Q170" s="50"/>
      <c r="R170" s="50"/>
      <c r="S170" s="50"/>
      <c r="T170" s="51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135</v>
      </c>
      <c r="AU170" s="14" t="s">
        <v>83</v>
      </c>
    </row>
    <row r="171" spans="1:65" s="2" customFormat="1" ht="19.5" x14ac:dyDescent="0.2">
      <c r="A171" s="29"/>
      <c r="B171" s="30"/>
      <c r="C171" s="29"/>
      <c r="D171" s="155" t="s">
        <v>137</v>
      </c>
      <c r="E171" s="29"/>
      <c r="F171" s="156" t="s">
        <v>293</v>
      </c>
      <c r="G171" s="29"/>
      <c r="H171" s="29"/>
      <c r="I171" s="152"/>
      <c r="J171" s="29"/>
      <c r="K171" s="29"/>
      <c r="L171" s="30"/>
      <c r="M171" s="153"/>
      <c r="N171" s="154"/>
      <c r="O171" s="50"/>
      <c r="P171" s="50"/>
      <c r="Q171" s="50"/>
      <c r="R171" s="50"/>
      <c r="S171" s="50"/>
      <c r="T171" s="51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137</v>
      </c>
      <c r="AU171" s="14" t="s">
        <v>83</v>
      </c>
    </row>
    <row r="172" spans="1:65" s="2" customFormat="1" ht="44.25" customHeight="1" x14ac:dyDescent="0.2">
      <c r="A172" s="29"/>
      <c r="B172" s="135"/>
      <c r="C172" s="136" t="s">
        <v>294</v>
      </c>
      <c r="D172" s="136" t="s">
        <v>129</v>
      </c>
      <c r="E172" s="137" t="s">
        <v>295</v>
      </c>
      <c r="F172" s="138" t="s">
        <v>296</v>
      </c>
      <c r="G172" s="139" t="s">
        <v>160</v>
      </c>
      <c r="H172" s="140">
        <v>13.3</v>
      </c>
      <c r="I172" s="141"/>
      <c r="J172" s="142">
        <f>ROUND(I172*H172,2)</f>
        <v>0</v>
      </c>
      <c r="K172" s="143"/>
      <c r="L172" s="30"/>
      <c r="M172" s="144" t="s">
        <v>3</v>
      </c>
      <c r="N172" s="145" t="s">
        <v>44</v>
      </c>
      <c r="O172" s="50"/>
      <c r="P172" s="146">
        <f>O172*H172</f>
        <v>0</v>
      </c>
      <c r="Q172" s="146">
        <v>2.0650000000000002E-2</v>
      </c>
      <c r="R172" s="146">
        <f>Q172*H172</f>
        <v>0.27464500000000003</v>
      </c>
      <c r="S172" s="146">
        <v>0</v>
      </c>
      <c r="T172" s="147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8" t="s">
        <v>133</v>
      </c>
      <c r="AT172" s="148" t="s">
        <v>129</v>
      </c>
      <c r="AU172" s="148" t="s">
        <v>83</v>
      </c>
      <c r="AY172" s="14" t="s">
        <v>127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4" t="s">
        <v>81</v>
      </c>
      <c r="BK172" s="149">
        <f>ROUND(I172*H172,2)</f>
        <v>0</v>
      </c>
      <c r="BL172" s="14" t="s">
        <v>133</v>
      </c>
      <c r="BM172" s="148" t="s">
        <v>297</v>
      </c>
    </row>
    <row r="173" spans="1:65" s="2" customFormat="1" x14ac:dyDescent="0.2">
      <c r="A173" s="29"/>
      <c r="B173" s="30"/>
      <c r="C173" s="29"/>
      <c r="D173" s="150" t="s">
        <v>135</v>
      </c>
      <c r="E173" s="29"/>
      <c r="F173" s="151" t="s">
        <v>298</v>
      </c>
      <c r="G173" s="29"/>
      <c r="H173" s="29"/>
      <c r="I173" s="152"/>
      <c r="J173" s="29"/>
      <c r="K173" s="29"/>
      <c r="L173" s="30"/>
      <c r="M173" s="153"/>
      <c r="N173" s="154"/>
      <c r="O173" s="50"/>
      <c r="P173" s="50"/>
      <c r="Q173" s="50"/>
      <c r="R173" s="50"/>
      <c r="S173" s="50"/>
      <c r="T173" s="51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135</v>
      </c>
      <c r="AU173" s="14" t="s">
        <v>83</v>
      </c>
    </row>
    <row r="174" spans="1:65" s="2" customFormat="1" ht="19.5" x14ac:dyDescent="0.2">
      <c r="A174" s="29"/>
      <c r="B174" s="30"/>
      <c r="C174" s="29"/>
      <c r="D174" s="155" t="s">
        <v>137</v>
      </c>
      <c r="E174" s="29"/>
      <c r="F174" s="156" t="s">
        <v>299</v>
      </c>
      <c r="G174" s="29"/>
      <c r="H174" s="29"/>
      <c r="I174" s="152"/>
      <c r="J174" s="29"/>
      <c r="K174" s="29"/>
      <c r="L174" s="30"/>
      <c r="M174" s="153"/>
      <c r="N174" s="154"/>
      <c r="O174" s="50"/>
      <c r="P174" s="50"/>
      <c r="Q174" s="50"/>
      <c r="R174" s="50"/>
      <c r="S174" s="50"/>
      <c r="T174" s="51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137</v>
      </c>
      <c r="AU174" s="14" t="s">
        <v>83</v>
      </c>
    </row>
    <row r="175" spans="1:65" s="2" customFormat="1" ht="16.5" customHeight="1" x14ac:dyDescent="0.2">
      <c r="A175" s="29"/>
      <c r="B175" s="135"/>
      <c r="C175" s="136" t="s">
        <v>300</v>
      </c>
      <c r="D175" s="136" t="s">
        <v>129</v>
      </c>
      <c r="E175" s="137" t="s">
        <v>301</v>
      </c>
      <c r="F175" s="138" t="s">
        <v>302</v>
      </c>
      <c r="G175" s="139" t="s">
        <v>160</v>
      </c>
      <c r="H175" s="140">
        <v>13.3</v>
      </c>
      <c r="I175" s="141"/>
      <c r="J175" s="142">
        <f>ROUND(I175*H175,2)</f>
        <v>0</v>
      </c>
      <c r="K175" s="143"/>
      <c r="L175" s="30"/>
      <c r="M175" s="144" t="s">
        <v>3</v>
      </c>
      <c r="N175" s="145" t="s">
        <v>44</v>
      </c>
      <c r="O175" s="50"/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8" t="s">
        <v>133</v>
      </c>
      <c r="AT175" s="148" t="s">
        <v>129</v>
      </c>
      <c r="AU175" s="148" t="s">
        <v>83</v>
      </c>
      <c r="AY175" s="14" t="s">
        <v>127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4" t="s">
        <v>81</v>
      </c>
      <c r="BK175" s="149">
        <f>ROUND(I175*H175,2)</f>
        <v>0</v>
      </c>
      <c r="BL175" s="14" t="s">
        <v>133</v>
      </c>
      <c r="BM175" s="148" t="s">
        <v>303</v>
      </c>
    </row>
    <row r="176" spans="1:65" s="2" customFormat="1" ht="19.5" x14ac:dyDescent="0.2">
      <c r="A176" s="29"/>
      <c r="B176" s="30"/>
      <c r="C176" s="29"/>
      <c r="D176" s="155" t="s">
        <v>137</v>
      </c>
      <c r="E176" s="29"/>
      <c r="F176" s="156" t="s">
        <v>304</v>
      </c>
      <c r="G176" s="29"/>
      <c r="H176" s="29"/>
      <c r="I176" s="152"/>
      <c r="J176" s="29"/>
      <c r="K176" s="29"/>
      <c r="L176" s="30"/>
      <c r="M176" s="153"/>
      <c r="N176" s="154"/>
      <c r="O176" s="50"/>
      <c r="P176" s="50"/>
      <c r="Q176" s="50"/>
      <c r="R176" s="50"/>
      <c r="S176" s="50"/>
      <c r="T176" s="51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4" t="s">
        <v>137</v>
      </c>
      <c r="AU176" s="14" t="s">
        <v>83</v>
      </c>
    </row>
    <row r="177" spans="1:65" s="12" customFormat="1" ht="22.9" customHeight="1" x14ac:dyDescent="0.2">
      <c r="B177" s="122"/>
      <c r="D177" s="123" t="s">
        <v>72</v>
      </c>
      <c r="E177" s="133" t="s">
        <v>182</v>
      </c>
      <c r="F177" s="133" t="s">
        <v>305</v>
      </c>
      <c r="I177" s="125"/>
      <c r="J177" s="134">
        <f>BK177</f>
        <v>0</v>
      </c>
      <c r="L177" s="122"/>
      <c r="M177" s="127"/>
      <c r="N177" s="128"/>
      <c r="O177" s="128"/>
      <c r="P177" s="129">
        <f>SUM(P178:P227)</f>
        <v>0</v>
      </c>
      <c r="Q177" s="128"/>
      <c r="R177" s="129">
        <f>SUM(R178:R227)</f>
        <v>1.3346450000000001</v>
      </c>
      <c r="S177" s="128"/>
      <c r="T177" s="130">
        <f>SUM(T178:T227)</f>
        <v>180.26999999999998</v>
      </c>
      <c r="AR177" s="123" t="s">
        <v>81</v>
      </c>
      <c r="AT177" s="131" t="s">
        <v>72</v>
      </c>
      <c r="AU177" s="131" t="s">
        <v>81</v>
      </c>
      <c r="AY177" s="123" t="s">
        <v>127</v>
      </c>
      <c r="BK177" s="132">
        <f>SUM(BK178:BK227)</f>
        <v>0</v>
      </c>
    </row>
    <row r="178" spans="1:65" s="2" customFormat="1" ht="24.2" customHeight="1" x14ac:dyDescent="0.2">
      <c r="A178" s="29"/>
      <c r="B178" s="135"/>
      <c r="C178" s="136" t="s">
        <v>306</v>
      </c>
      <c r="D178" s="136" t="s">
        <v>129</v>
      </c>
      <c r="E178" s="137" t="s">
        <v>307</v>
      </c>
      <c r="F178" s="138" t="s">
        <v>308</v>
      </c>
      <c r="G178" s="139" t="s">
        <v>309</v>
      </c>
      <c r="H178" s="140">
        <v>39</v>
      </c>
      <c r="I178" s="141"/>
      <c r="J178" s="142">
        <f>ROUND(I178*H178,2)</f>
        <v>0</v>
      </c>
      <c r="K178" s="143"/>
      <c r="L178" s="30"/>
      <c r="M178" s="144" t="s">
        <v>3</v>
      </c>
      <c r="N178" s="145" t="s">
        <v>44</v>
      </c>
      <c r="O178" s="50"/>
      <c r="P178" s="146">
        <f>O178*H178</f>
        <v>0</v>
      </c>
      <c r="Q178" s="146">
        <v>2.35E-2</v>
      </c>
      <c r="R178" s="146">
        <f>Q178*H178</f>
        <v>0.91649999999999998</v>
      </c>
      <c r="S178" s="146">
        <v>0</v>
      </c>
      <c r="T178" s="147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8" t="s">
        <v>133</v>
      </c>
      <c r="AT178" s="148" t="s">
        <v>129</v>
      </c>
      <c r="AU178" s="148" t="s">
        <v>83</v>
      </c>
      <c r="AY178" s="14" t="s">
        <v>127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4" t="s">
        <v>81</v>
      </c>
      <c r="BK178" s="149">
        <f>ROUND(I178*H178,2)</f>
        <v>0</v>
      </c>
      <c r="BL178" s="14" t="s">
        <v>133</v>
      </c>
      <c r="BM178" s="148" t="s">
        <v>310</v>
      </c>
    </row>
    <row r="179" spans="1:65" s="2" customFormat="1" x14ac:dyDescent="0.2">
      <c r="A179" s="29"/>
      <c r="B179" s="30"/>
      <c r="C179" s="29"/>
      <c r="D179" s="150" t="s">
        <v>135</v>
      </c>
      <c r="E179" s="29"/>
      <c r="F179" s="151" t="s">
        <v>311</v>
      </c>
      <c r="G179" s="29"/>
      <c r="H179" s="29"/>
      <c r="I179" s="152"/>
      <c r="J179" s="29"/>
      <c r="K179" s="29"/>
      <c r="L179" s="30"/>
      <c r="M179" s="153"/>
      <c r="N179" s="154"/>
      <c r="O179" s="50"/>
      <c r="P179" s="50"/>
      <c r="Q179" s="50"/>
      <c r="R179" s="50"/>
      <c r="S179" s="50"/>
      <c r="T179" s="51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135</v>
      </c>
      <c r="AU179" s="14" t="s">
        <v>83</v>
      </c>
    </row>
    <row r="180" spans="1:65" s="2" customFormat="1" ht="29.25" x14ac:dyDescent="0.2">
      <c r="A180" s="29"/>
      <c r="B180" s="30"/>
      <c r="C180" s="29"/>
      <c r="D180" s="155" t="s">
        <v>137</v>
      </c>
      <c r="E180" s="29"/>
      <c r="F180" s="156" t="s">
        <v>312</v>
      </c>
      <c r="G180" s="29"/>
      <c r="H180" s="29"/>
      <c r="I180" s="152"/>
      <c r="J180" s="29"/>
      <c r="K180" s="29"/>
      <c r="L180" s="30"/>
      <c r="M180" s="153"/>
      <c r="N180" s="154"/>
      <c r="O180" s="50"/>
      <c r="P180" s="50"/>
      <c r="Q180" s="50"/>
      <c r="R180" s="50"/>
      <c r="S180" s="50"/>
      <c r="T180" s="51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137</v>
      </c>
      <c r="AU180" s="14" t="s">
        <v>83</v>
      </c>
    </row>
    <row r="181" spans="1:65" s="2" customFormat="1" ht="24.2" customHeight="1" x14ac:dyDescent="0.2">
      <c r="A181" s="29"/>
      <c r="B181" s="135"/>
      <c r="C181" s="136" t="s">
        <v>313</v>
      </c>
      <c r="D181" s="136" t="s">
        <v>129</v>
      </c>
      <c r="E181" s="137" t="s">
        <v>314</v>
      </c>
      <c r="F181" s="138" t="s">
        <v>315</v>
      </c>
      <c r="G181" s="139" t="s">
        <v>309</v>
      </c>
      <c r="H181" s="140">
        <v>4</v>
      </c>
      <c r="I181" s="141"/>
      <c r="J181" s="142">
        <f>ROUND(I181*H181,2)</f>
        <v>0</v>
      </c>
      <c r="K181" s="143"/>
      <c r="L181" s="30"/>
      <c r="M181" s="144" t="s">
        <v>3</v>
      </c>
      <c r="N181" s="145" t="s">
        <v>44</v>
      </c>
      <c r="O181" s="50"/>
      <c r="P181" s="146">
        <f>O181*H181</f>
        <v>0</v>
      </c>
      <c r="Q181" s="146">
        <v>2.35E-2</v>
      </c>
      <c r="R181" s="146">
        <f>Q181*H181</f>
        <v>9.4E-2</v>
      </c>
      <c r="S181" s="146">
        <v>0</v>
      </c>
      <c r="T181" s="147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8" t="s">
        <v>133</v>
      </c>
      <c r="AT181" s="148" t="s">
        <v>129</v>
      </c>
      <c r="AU181" s="148" t="s">
        <v>83</v>
      </c>
      <c r="AY181" s="14" t="s">
        <v>127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4" t="s">
        <v>81</v>
      </c>
      <c r="BK181" s="149">
        <f>ROUND(I181*H181,2)</f>
        <v>0</v>
      </c>
      <c r="BL181" s="14" t="s">
        <v>133</v>
      </c>
      <c r="BM181" s="148" t="s">
        <v>316</v>
      </c>
    </row>
    <row r="182" spans="1:65" s="2" customFormat="1" x14ac:dyDescent="0.2">
      <c r="A182" s="29"/>
      <c r="B182" s="30"/>
      <c r="C182" s="29"/>
      <c r="D182" s="150" t="s">
        <v>135</v>
      </c>
      <c r="E182" s="29"/>
      <c r="F182" s="151" t="s">
        <v>317</v>
      </c>
      <c r="G182" s="29"/>
      <c r="H182" s="29"/>
      <c r="I182" s="152"/>
      <c r="J182" s="29"/>
      <c r="K182" s="29"/>
      <c r="L182" s="30"/>
      <c r="M182" s="153"/>
      <c r="N182" s="154"/>
      <c r="O182" s="50"/>
      <c r="P182" s="50"/>
      <c r="Q182" s="50"/>
      <c r="R182" s="50"/>
      <c r="S182" s="50"/>
      <c r="T182" s="51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4" t="s">
        <v>135</v>
      </c>
      <c r="AU182" s="14" t="s">
        <v>83</v>
      </c>
    </row>
    <row r="183" spans="1:65" s="2" customFormat="1" ht="24.2" customHeight="1" x14ac:dyDescent="0.2">
      <c r="A183" s="29"/>
      <c r="B183" s="135"/>
      <c r="C183" s="136" t="s">
        <v>318</v>
      </c>
      <c r="D183" s="136" t="s">
        <v>129</v>
      </c>
      <c r="E183" s="137" t="s">
        <v>319</v>
      </c>
      <c r="F183" s="138" t="s">
        <v>320</v>
      </c>
      <c r="G183" s="139" t="s">
        <v>160</v>
      </c>
      <c r="H183" s="140">
        <v>3.6</v>
      </c>
      <c r="I183" s="141"/>
      <c r="J183" s="142">
        <f>ROUND(I183*H183,2)</f>
        <v>0</v>
      </c>
      <c r="K183" s="143"/>
      <c r="L183" s="30"/>
      <c r="M183" s="144" t="s">
        <v>3</v>
      </c>
      <c r="N183" s="145" t="s">
        <v>44</v>
      </c>
      <c r="O183" s="50"/>
      <c r="P183" s="146">
        <f>O183*H183</f>
        <v>0</v>
      </c>
      <c r="Q183" s="146">
        <v>6.3000000000000003E-4</v>
      </c>
      <c r="R183" s="146">
        <f>Q183*H183</f>
        <v>2.2680000000000001E-3</v>
      </c>
      <c r="S183" s="146">
        <v>0</v>
      </c>
      <c r="T183" s="147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8" t="s">
        <v>133</v>
      </c>
      <c r="AT183" s="148" t="s">
        <v>129</v>
      </c>
      <c r="AU183" s="148" t="s">
        <v>83</v>
      </c>
      <c r="AY183" s="14" t="s">
        <v>127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4" t="s">
        <v>81</v>
      </c>
      <c r="BK183" s="149">
        <f>ROUND(I183*H183,2)</f>
        <v>0</v>
      </c>
      <c r="BL183" s="14" t="s">
        <v>133</v>
      </c>
      <c r="BM183" s="148" t="s">
        <v>321</v>
      </c>
    </row>
    <row r="184" spans="1:65" s="2" customFormat="1" x14ac:dyDescent="0.2">
      <c r="A184" s="29"/>
      <c r="B184" s="30"/>
      <c r="C184" s="29"/>
      <c r="D184" s="150" t="s">
        <v>135</v>
      </c>
      <c r="E184" s="29"/>
      <c r="F184" s="151" t="s">
        <v>322</v>
      </c>
      <c r="G184" s="29"/>
      <c r="H184" s="29"/>
      <c r="I184" s="152"/>
      <c r="J184" s="29"/>
      <c r="K184" s="29"/>
      <c r="L184" s="30"/>
      <c r="M184" s="153"/>
      <c r="N184" s="154"/>
      <c r="O184" s="50"/>
      <c r="P184" s="50"/>
      <c r="Q184" s="50"/>
      <c r="R184" s="50"/>
      <c r="S184" s="50"/>
      <c r="T184" s="51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135</v>
      </c>
      <c r="AU184" s="14" t="s">
        <v>83</v>
      </c>
    </row>
    <row r="185" spans="1:65" s="2" customFormat="1" ht="19.5" x14ac:dyDescent="0.2">
      <c r="A185" s="29"/>
      <c r="B185" s="30"/>
      <c r="C185" s="29"/>
      <c r="D185" s="155" t="s">
        <v>137</v>
      </c>
      <c r="E185" s="29"/>
      <c r="F185" s="156" t="s">
        <v>323</v>
      </c>
      <c r="G185" s="29"/>
      <c r="H185" s="29"/>
      <c r="I185" s="152"/>
      <c r="J185" s="29"/>
      <c r="K185" s="29"/>
      <c r="L185" s="30"/>
      <c r="M185" s="153"/>
      <c r="N185" s="154"/>
      <c r="O185" s="50"/>
      <c r="P185" s="50"/>
      <c r="Q185" s="50"/>
      <c r="R185" s="50"/>
      <c r="S185" s="50"/>
      <c r="T185" s="51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137</v>
      </c>
      <c r="AU185" s="14" t="s">
        <v>83</v>
      </c>
    </row>
    <row r="186" spans="1:65" s="2" customFormat="1" ht="33" customHeight="1" x14ac:dyDescent="0.2">
      <c r="A186" s="29"/>
      <c r="B186" s="135"/>
      <c r="C186" s="136" t="s">
        <v>324</v>
      </c>
      <c r="D186" s="136" t="s">
        <v>129</v>
      </c>
      <c r="E186" s="137" t="s">
        <v>325</v>
      </c>
      <c r="F186" s="138" t="s">
        <v>326</v>
      </c>
      <c r="G186" s="139" t="s">
        <v>309</v>
      </c>
      <c r="H186" s="140">
        <v>19.100000000000001</v>
      </c>
      <c r="I186" s="141"/>
      <c r="J186" s="142">
        <f>ROUND(I186*H186,2)</f>
        <v>0</v>
      </c>
      <c r="K186" s="143"/>
      <c r="L186" s="30"/>
      <c r="M186" s="144" t="s">
        <v>3</v>
      </c>
      <c r="N186" s="145" t="s">
        <v>44</v>
      </c>
      <c r="O186" s="50"/>
      <c r="P186" s="146">
        <f>O186*H186</f>
        <v>0</v>
      </c>
      <c r="Q186" s="146">
        <v>1.7000000000000001E-4</v>
      </c>
      <c r="R186" s="146">
        <f>Q186*H186</f>
        <v>3.2470000000000003E-3</v>
      </c>
      <c r="S186" s="146">
        <v>0</v>
      </c>
      <c r="T186" s="147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8" t="s">
        <v>133</v>
      </c>
      <c r="AT186" s="148" t="s">
        <v>129</v>
      </c>
      <c r="AU186" s="148" t="s">
        <v>83</v>
      </c>
      <c r="AY186" s="14" t="s">
        <v>127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4" t="s">
        <v>81</v>
      </c>
      <c r="BK186" s="149">
        <f>ROUND(I186*H186,2)</f>
        <v>0</v>
      </c>
      <c r="BL186" s="14" t="s">
        <v>133</v>
      </c>
      <c r="BM186" s="148" t="s">
        <v>327</v>
      </c>
    </row>
    <row r="187" spans="1:65" s="2" customFormat="1" x14ac:dyDescent="0.2">
      <c r="A187" s="29"/>
      <c r="B187" s="30"/>
      <c r="C187" s="29"/>
      <c r="D187" s="150" t="s">
        <v>135</v>
      </c>
      <c r="E187" s="29"/>
      <c r="F187" s="151" t="s">
        <v>328</v>
      </c>
      <c r="G187" s="29"/>
      <c r="H187" s="29"/>
      <c r="I187" s="152"/>
      <c r="J187" s="29"/>
      <c r="K187" s="29"/>
      <c r="L187" s="30"/>
      <c r="M187" s="153"/>
      <c r="N187" s="154"/>
      <c r="O187" s="50"/>
      <c r="P187" s="50"/>
      <c r="Q187" s="50"/>
      <c r="R187" s="50"/>
      <c r="S187" s="50"/>
      <c r="T187" s="51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135</v>
      </c>
      <c r="AU187" s="14" t="s">
        <v>83</v>
      </c>
    </row>
    <row r="188" spans="1:65" s="2" customFormat="1" ht="29.25" x14ac:dyDescent="0.2">
      <c r="A188" s="29"/>
      <c r="B188" s="30"/>
      <c r="C188" s="29"/>
      <c r="D188" s="155" t="s">
        <v>137</v>
      </c>
      <c r="E188" s="29"/>
      <c r="F188" s="156" t="s">
        <v>329</v>
      </c>
      <c r="G188" s="29"/>
      <c r="H188" s="29"/>
      <c r="I188" s="152"/>
      <c r="J188" s="29"/>
      <c r="K188" s="29"/>
      <c r="L188" s="30"/>
      <c r="M188" s="153"/>
      <c r="N188" s="154"/>
      <c r="O188" s="50"/>
      <c r="P188" s="50"/>
      <c r="Q188" s="50"/>
      <c r="R188" s="50"/>
      <c r="S188" s="50"/>
      <c r="T188" s="51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137</v>
      </c>
      <c r="AU188" s="14" t="s">
        <v>83</v>
      </c>
    </row>
    <row r="189" spans="1:65" s="2" customFormat="1" ht="21.75" customHeight="1" x14ac:dyDescent="0.2">
      <c r="A189" s="29"/>
      <c r="B189" s="135"/>
      <c r="C189" s="157" t="s">
        <v>330</v>
      </c>
      <c r="D189" s="157" t="s">
        <v>165</v>
      </c>
      <c r="E189" s="158" t="s">
        <v>331</v>
      </c>
      <c r="F189" s="159" t="s">
        <v>332</v>
      </c>
      <c r="G189" s="160" t="s">
        <v>309</v>
      </c>
      <c r="H189" s="161">
        <v>8</v>
      </c>
      <c r="I189" s="162"/>
      <c r="J189" s="163">
        <f>ROUND(I189*H189,2)</f>
        <v>0</v>
      </c>
      <c r="K189" s="164"/>
      <c r="L189" s="165"/>
      <c r="M189" s="166" t="s">
        <v>3</v>
      </c>
      <c r="N189" s="167" t="s">
        <v>44</v>
      </c>
      <c r="O189" s="50"/>
      <c r="P189" s="146">
        <f>O189*H189</f>
        <v>0</v>
      </c>
      <c r="Q189" s="146">
        <v>2.9999999999999997E-4</v>
      </c>
      <c r="R189" s="146">
        <f>Q189*H189</f>
        <v>2.3999999999999998E-3</v>
      </c>
      <c r="S189" s="146">
        <v>0</v>
      </c>
      <c r="T189" s="147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8" t="s">
        <v>169</v>
      </c>
      <c r="AT189" s="148" t="s">
        <v>165</v>
      </c>
      <c r="AU189" s="148" t="s">
        <v>83</v>
      </c>
      <c r="AY189" s="14" t="s">
        <v>127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4" t="s">
        <v>81</v>
      </c>
      <c r="BK189" s="149">
        <f>ROUND(I189*H189,2)</f>
        <v>0</v>
      </c>
      <c r="BL189" s="14" t="s">
        <v>133</v>
      </c>
      <c r="BM189" s="148" t="s">
        <v>333</v>
      </c>
    </row>
    <row r="190" spans="1:65" s="2" customFormat="1" ht="24.2" customHeight="1" x14ac:dyDescent="0.2">
      <c r="A190" s="29"/>
      <c r="B190" s="135"/>
      <c r="C190" s="136" t="s">
        <v>334</v>
      </c>
      <c r="D190" s="136" t="s">
        <v>129</v>
      </c>
      <c r="E190" s="137" t="s">
        <v>335</v>
      </c>
      <c r="F190" s="138" t="s">
        <v>336</v>
      </c>
      <c r="G190" s="139" t="s">
        <v>309</v>
      </c>
      <c r="H190" s="140">
        <v>4</v>
      </c>
      <c r="I190" s="141"/>
      <c r="J190" s="142">
        <f>ROUND(I190*H190,2)</f>
        <v>0</v>
      </c>
      <c r="K190" s="143"/>
      <c r="L190" s="30"/>
      <c r="M190" s="144" t="s">
        <v>3</v>
      </c>
      <c r="N190" s="145" t="s">
        <v>44</v>
      </c>
      <c r="O190" s="50"/>
      <c r="P190" s="146">
        <f>O190*H190</f>
        <v>0</v>
      </c>
      <c r="Q190" s="146">
        <v>1.0000000000000001E-5</v>
      </c>
      <c r="R190" s="146">
        <f>Q190*H190</f>
        <v>4.0000000000000003E-5</v>
      </c>
      <c r="S190" s="146">
        <v>0</v>
      </c>
      <c r="T190" s="147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8" t="s">
        <v>133</v>
      </c>
      <c r="AT190" s="148" t="s">
        <v>129</v>
      </c>
      <c r="AU190" s="148" t="s">
        <v>83</v>
      </c>
      <c r="AY190" s="14" t="s">
        <v>127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4" t="s">
        <v>81</v>
      </c>
      <c r="BK190" s="149">
        <f>ROUND(I190*H190,2)</f>
        <v>0</v>
      </c>
      <c r="BL190" s="14" t="s">
        <v>133</v>
      </c>
      <c r="BM190" s="148" t="s">
        <v>337</v>
      </c>
    </row>
    <row r="191" spans="1:65" s="2" customFormat="1" x14ac:dyDescent="0.2">
      <c r="A191" s="29"/>
      <c r="B191" s="30"/>
      <c r="C191" s="29"/>
      <c r="D191" s="150" t="s">
        <v>135</v>
      </c>
      <c r="E191" s="29"/>
      <c r="F191" s="151" t="s">
        <v>338</v>
      </c>
      <c r="G191" s="29"/>
      <c r="H191" s="29"/>
      <c r="I191" s="152"/>
      <c r="J191" s="29"/>
      <c r="K191" s="29"/>
      <c r="L191" s="30"/>
      <c r="M191" s="153"/>
      <c r="N191" s="154"/>
      <c r="O191" s="50"/>
      <c r="P191" s="50"/>
      <c r="Q191" s="50"/>
      <c r="R191" s="50"/>
      <c r="S191" s="50"/>
      <c r="T191" s="51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135</v>
      </c>
      <c r="AU191" s="14" t="s">
        <v>83</v>
      </c>
    </row>
    <row r="192" spans="1:65" s="2" customFormat="1" ht="37.9" customHeight="1" x14ac:dyDescent="0.2">
      <c r="A192" s="29"/>
      <c r="B192" s="135"/>
      <c r="C192" s="136" t="s">
        <v>339</v>
      </c>
      <c r="D192" s="136" t="s">
        <v>129</v>
      </c>
      <c r="E192" s="137" t="s">
        <v>340</v>
      </c>
      <c r="F192" s="138" t="s">
        <v>341</v>
      </c>
      <c r="G192" s="139" t="s">
        <v>160</v>
      </c>
      <c r="H192" s="140">
        <v>32</v>
      </c>
      <c r="I192" s="141"/>
      <c r="J192" s="142">
        <f>ROUND(I192*H192,2)</f>
        <v>0</v>
      </c>
      <c r="K192" s="143"/>
      <c r="L192" s="30"/>
      <c r="M192" s="144" t="s">
        <v>3</v>
      </c>
      <c r="N192" s="145" t="s">
        <v>44</v>
      </c>
      <c r="O192" s="50"/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8" t="s">
        <v>133</v>
      </c>
      <c r="AT192" s="148" t="s">
        <v>129</v>
      </c>
      <c r="AU192" s="148" t="s">
        <v>83</v>
      </c>
      <c r="AY192" s="14" t="s">
        <v>127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4" t="s">
        <v>81</v>
      </c>
      <c r="BK192" s="149">
        <f>ROUND(I192*H192,2)</f>
        <v>0</v>
      </c>
      <c r="BL192" s="14" t="s">
        <v>133</v>
      </c>
      <c r="BM192" s="148" t="s">
        <v>342</v>
      </c>
    </row>
    <row r="193" spans="1:65" s="2" customFormat="1" x14ac:dyDescent="0.2">
      <c r="A193" s="29"/>
      <c r="B193" s="30"/>
      <c r="C193" s="29"/>
      <c r="D193" s="150" t="s">
        <v>135</v>
      </c>
      <c r="E193" s="29"/>
      <c r="F193" s="151" t="s">
        <v>343</v>
      </c>
      <c r="G193" s="29"/>
      <c r="H193" s="29"/>
      <c r="I193" s="152"/>
      <c r="J193" s="29"/>
      <c r="K193" s="29"/>
      <c r="L193" s="30"/>
      <c r="M193" s="153"/>
      <c r="N193" s="154"/>
      <c r="O193" s="50"/>
      <c r="P193" s="50"/>
      <c r="Q193" s="50"/>
      <c r="R193" s="50"/>
      <c r="S193" s="50"/>
      <c r="T193" s="51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135</v>
      </c>
      <c r="AU193" s="14" t="s">
        <v>83</v>
      </c>
    </row>
    <row r="194" spans="1:65" s="2" customFormat="1" ht="33" customHeight="1" x14ac:dyDescent="0.2">
      <c r="A194" s="29"/>
      <c r="B194" s="135"/>
      <c r="C194" s="136" t="s">
        <v>344</v>
      </c>
      <c r="D194" s="136" t="s">
        <v>129</v>
      </c>
      <c r="E194" s="137" t="s">
        <v>345</v>
      </c>
      <c r="F194" s="138" t="s">
        <v>346</v>
      </c>
      <c r="G194" s="139" t="s">
        <v>153</v>
      </c>
      <c r="H194" s="140">
        <v>373</v>
      </c>
      <c r="I194" s="141"/>
      <c r="J194" s="142">
        <f>ROUND(I194*H194,2)</f>
        <v>0</v>
      </c>
      <c r="K194" s="143"/>
      <c r="L194" s="30"/>
      <c r="M194" s="144" t="s">
        <v>3</v>
      </c>
      <c r="N194" s="145" t="s">
        <v>44</v>
      </c>
      <c r="O194" s="50"/>
      <c r="P194" s="146">
        <f>O194*H194</f>
        <v>0</v>
      </c>
      <c r="Q194" s="146">
        <v>6.7000000000000002E-4</v>
      </c>
      <c r="R194" s="146">
        <f>Q194*H194</f>
        <v>0.24991000000000002</v>
      </c>
      <c r="S194" s="146">
        <v>0</v>
      </c>
      <c r="T194" s="147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48" t="s">
        <v>133</v>
      </c>
      <c r="AT194" s="148" t="s">
        <v>129</v>
      </c>
      <c r="AU194" s="148" t="s">
        <v>83</v>
      </c>
      <c r="AY194" s="14" t="s">
        <v>127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4" t="s">
        <v>81</v>
      </c>
      <c r="BK194" s="149">
        <f>ROUND(I194*H194,2)</f>
        <v>0</v>
      </c>
      <c r="BL194" s="14" t="s">
        <v>133</v>
      </c>
      <c r="BM194" s="148" t="s">
        <v>347</v>
      </c>
    </row>
    <row r="195" spans="1:65" s="2" customFormat="1" x14ac:dyDescent="0.2">
      <c r="A195" s="29"/>
      <c r="B195" s="30"/>
      <c r="C195" s="29"/>
      <c r="D195" s="150" t="s">
        <v>135</v>
      </c>
      <c r="E195" s="29"/>
      <c r="F195" s="151" t="s">
        <v>348</v>
      </c>
      <c r="G195" s="29"/>
      <c r="H195" s="29"/>
      <c r="I195" s="152"/>
      <c r="J195" s="29"/>
      <c r="K195" s="29"/>
      <c r="L195" s="30"/>
      <c r="M195" s="153"/>
      <c r="N195" s="154"/>
      <c r="O195" s="50"/>
      <c r="P195" s="50"/>
      <c r="Q195" s="50"/>
      <c r="R195" s="50"/>
      <c r="S195" s="50"/>
      <c r="T195" s="51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135</v>
      </c>
      <c r="AU195" s="14" t="s">
        <v>83</v>
      </c>
    </row>
    <row r="196" spans="1:65" s="2" customFormat="1" ht="39" x14ac:dyDescent="0.2">
      <c r="A196" s="29"/>
      <c r="B196" s="30"/>
      <c r="C196" s="29"/>
      <c r="D196" s="155" t="s">
        <v>137</v>
      </c>
      <c r="E196" s="29"/>
      <c r="F196" s="156" t="s">
        <v>349</v>
      </c>
      <c r="G196" s="29"/>
      <c r="H196" s="29"/>
      <c r="I196" s="152"/>
      <c r="J196" s="29"/>
      <c r="K196" s="29"/>
      <c r="L196" s="30"/>
      <c r="M196" s="153"/>
      <c r="N196" s="154"/>
      <c r="O196" s="50"/>
      <c r="P196" s="50"/>
      <c r="Q196" s="50"/>
      <c r="R196" s="50"/>
      <c r="S196" s="50"/>
      <c r="T196" s="51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137</v>
      </c>
      <c r="AU196" s="14" t="s">
        <v>83</v>
      </c>
    </row>
    <row r="197" spans="1:65" s="2" customFormat="1" ht="24.2" customHeight="1" x14ac:dyDescent="0.2">
      <c r="A197" s="29"/>
      <c r="B197" s="135"/>
      <c r="C197" s="136" t="s">
        <v>350</v>
      </c>
      <c r="D197" s="136" t="s">
        <v>129</v>
      </c>
      <c r="E197" s="137" t="s">
        <v>351</v>
      </c>
      <c r="F197" s="138" t="s">
        <v>352</v>
      </c>
      <c r="G197" s="139" t="s">
        <v>132</v>
      </c>
      <c r="H197" s="140">
        <v>14.22</v>
      </c>
      <c r="I197" s="141"/>
      <c r="J197" s="142">
        <f>ROUND(I197*H197,2)</f>
        <v>0</v>
      </c>
      <c r="K197" s="143"/>
      <c r="L197" s="30"/>
      <c r="M197" s="144" t="s">
        <v>3</v>
      </c>
      <c r="N197" s="145" t="s">
        <v>44</v>
      </c>
      <c r="O197" s="50"/>
      <c r="P197" s="146">
        <f>O197*H197</f>
        <v>0</v>
      </c>
      <c r="Q197" s="146">
        <v>0</v>
      </c>
      <c r="R197" s="146">
        <f>Q197*H197</f>
        <v>0</v>
      </c>
      <c r="S197" s="146">
        <v>2.5</v>
      </c>
      <c r="T197" s="147">
        <f>S197*H197</f>
        <v>35.550000000000004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48" t="s">
        <v>133</v>
      </c>
      <c r="AT197" s="148" t="s">
        <v>129</v>
      </c>
      <c r="AU197" s="148" t="s">
        <v>83</v>
      </c>
      <c r="AY197" s="14" t="s">
        <v>127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4" t="s">
        <v>81</v>
      </c>
      <c r="BK197" s="149">
        <f>ROUND(I197*H197,2)</f>
        <v>0</v>
      </c>
      <c r="BL197" s="14" t="s">
        <v>133</v>
      </c>
      <c r="BM197" s="148" t="s">
        <v>353</v>
      </c>
    </row>
    <row r="198" spans="1:65" s="2" customFormat="1" x14ac:dyDescent="0.2">
      <c r="A198" s="29"/>
      <c r="B198" s="30"/>
      <c r="C198" s="29"/>
      <c r="D198" s="150" t="s">
        <v>135</v>
      </c>
      <c r="E198" s="29"/>
      <c r="F198" s="151" t="s">
        <v>354</v>
      </c>
      <c r="G198" s="29"/>
      <c r="H198" s="29"/>
      <c r="I198" s="152"/>
      <c r="J198" s="29"/>
      <c r="K198" s="29"/>
      <c r="L198" s="30"/>
      <c r="M198" s="153"/>
      <c r="N198" s="154"/>
      <c r="O198" s="50"/>
      <c r="P198" s="50"/>
      <c r="Q198" s="50"/>
      <c r="R198" s="50"/>
      <c r="S198" s="50"/>
      <c r="T198" s="51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4" t="s">
        <v>135</v>
      </c>
      <c r="AU198" s="14" t="s">
        <v>83</v>
      </c>
    </row>
    <row r="199" spans="1:65" s="2" customFormat="1" ht="39" x14ac:dyDescent="0.2">
      <c r="A199" s="29"/>
      <c r="B199" s="30"/>
      <c r="C199" s="29"/>
      <c r="D199" s="155" t="s">
        <v>137</v>
      </c>
      <c r="E199" s="29"/>
      <c r="F199" s="156" t="s">
        <v>355</v>
      </c>
      <c r="G199" s="29"/>
      <c r="H199" s="29"/>
      <c r="I199" s="152"/>
      <c r="J199" s="29"/>
      <c r="K199" s="29"/>
      <c r="L199" s="30"/>
      <c r="M199" s="153"/>
      <c r="N199" s="154"/>
      <c r="O199" s="50"/>
      <c r="P199" s="50"/>
      <c r="Q199" s="50"/>
      <c r="R199" s="50"/>
      <c r="S199" s="50"/>
      <c r="T199" s="51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137</v>
      </c>
      <c r="AU199" s="14" t="s">
        <v>83</v>
      </c>
    </row>
    <row r="200" spans="1:65" s="2" customFormat="1" ht="24.2" customHeight="1" x14ac:dyDescent="0.2">
      <c r="A200" s="29"/>
      <c r="B200" s="135"/>
      <c r="C200" s="136" t="s">
        <v>356</v>
      </c>
      <c r="D200" s="136" t="s">
        <v>129</v>
      </c>
      <c r="E200" s="137" t="s">
        <v>357</v>
      </c>
      <c r="F200" s="138" t="s">
        <v>358</v>
      </c>
      <c r="G200" s="139" t="s">
        <v>132</v>
      </c>
      <c r="H200" s="140">
        <v>0.84</v>
      </c>
      <c r="I200" s="141"/>
      <c r="J200" s="142">
        <f>ROUND(I200*H200,2)</f>
        <v>0</v>
      </c>
      <c r="K200" s="143"/>
      <c r="L200" s="30"/>
      <c r="M200" s="144" t="s">
        <v>3</v>
      </c>
      <c r="N200" s="145" t="s">
        <v>44</v>
      </c>
      <c r="O200" s="50"/>
      <c r="P200" s="146">
        <f>O200*H200</f>
        <v>0</v>
      </c>
      <c r="Q200" s="146">
        <v>0</v>
      </c>
      <c r="R200" s="146">
        <f>Q200*H200</f>
        <v>0</v>
      </c>
      <c r="S200" s="146">
        <v>2</v>
      </c>
      <c r="T200" s="147">
        <f>S200*H200</f>
        <v>1.68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8" t="s">
        <v>133</v>
      </c>
      <c r="AT200" s="148" t="s">
        <v>129</v>
      </c>
      <c r="AU200" s="148" t="s">
        <v>83</v>
      </c>
      <c r="AY200" s="14" t="s">
        <v>127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4" t="s">
        <v>81</v>
      </c>
      <c r="BK200" s="149">
        <f>ROUND(I200*H200,2)</f>
        <v>0</v>
      </c>
      <c r="BL200" s="14" t="s">
        <v>133</v>
      </c>
      <c r="BM200" s="148" t="s">
        <v>359</v>
      </c>
    </row>
    <row r="201" spans="1:65" s="2" customFormat="1" x14ac:dyDescent="0.2">
      <c r="A201" s="29"/>
      <c r="B201" s="30"/>
      <c r="C201" s="29"/>
      <c r="D201" s="150" t="s">
        <v>135</v>
      </c>
      <c r="E201" s="29"/>
      <c r="F201" s="151" t="s">
        <v>360</v>
      </c>
      <c r="G201" s="29"/>
      <c r="H201" s="29"/>
      <c r="I201" s="152"/>
      <c r="J201" s="29"/>
      <c r="K201" s="29"/>
      <c r="L201" s="30"/>
      <c r="M201" s="153"/>
      <c r="N201" s="154"/>
      <c r="O201" s="50"/>
      <c r="P201" s="50"/>
      <c r="Q201" s="50"/>
      <c r="R201" s="50"/>
      <c r="S201" s="50"/>
      <c r="T201" s="51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135</v>
      </c>
      <c r="AU201" s="14" t="s">
        <v>83</v>
      </c>
    </row>
    <row r="202" spans="1:65" s="2" customFormat="1" ht="29.25" x14ac:dyDescent="0.2">
      <c r="A202" s="29"/>
      <c r="B202" s="30"/>
      <c r="C202" s="29"/>
      <c r="D202" s="155" t="s">
        <v>137</v>
      </c>
      <c r="E202" s="29"/>
      <c r="F202" s="156" t="s">
        <v>361</v>
      </c>
      <c r="G202" s="29"/>
      <c r="H202" s="29"/>
      <c r="I202" s="152"/>
      <c r="J202" s="29"/>
      <c r="K202" s="29"/>
      <c r="L202" s="30"/>
      <c r="M202" s="153"/>
      <c r="N202" s="154"/>
      <c r="O202" s="50"/>
      <c r="P202" s="50"/>
      <c r="Q202" s="50"/>
      <c r="R202" s="50"/>
      <c r="S202" s="50"/>
      <c r="T202" s="51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137</v>
      </c>
      <c r="AU202" s="14" t="s">
        <v>83</v>
      </c>
    </row>
    <row r="203" spans="1:65" s="2" customFormat="1" ht="24.2" customHeight="1" x14ac:dyDescent="0.2">
      <c r="A203" s="29"/>
      <c r="B203" s="135"/>
      <c r="C203" s="136" t="s">
        <v>362</v>
      </c>
      <c r="D203" s="136" t="s">
        <v>129</v>
      </c>
      <c r="E203" s="137" t="s">
        <v>363</v>
      </c>
      <c r="F203" s="138" t="s">
        <v>364</v>
      </c>
      <c r="G203" s="139" t="s">
        <v>132</v>
      </c>
      <c r="H203" s="140">
        <v>59.6</v>
      </c>
      <c r="I203" s="141"/>
      <c r="J203" s="142">
        <f>ROUND(I203*H203,2)</f>
        <v>0</v>
      </c>
      <c r="K203" s="143"/>
      <c r="L203" s="30"/>
      <c r="M203" s="144" t="s">
        <v>3</v>
      </c>
      <c r="N203" s="145" t="s">
        <v>44</v>
      </c>
      <c r="O203" s="50"/>
      <c r="P203" s="146">
        <f>O203*H203</f>
        <v>0</v>
      </c>
      <c r="Q203" s="146">
        <v>0</v>
      </c>
      <c r="R203" s="146">
        <f>Q203*H203</f>
        <v>0</v>
      </c>
      <c r="S203" s="146">
        <v>2.4</v>
      </c>
      <c r="T203" s="147">
        <f>S203*H203</f>
        <v>143.04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48" t="s">
        <v>133</v>
      </c>
      <c r="AT203" s="148" t="s">
        <v>129</v>
      </c>
      <c r="AU203" s="148" t="s">
        <v>83</v>
      </c>
      <c r="AY203" s="14" t="s">
        <v>127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4" t="s">
        <v>81</v>
      </c>
      <c r="BK203" s="149">
        <f>ROUND(I203*H203,2)</f>
        <v>0</v>
      </c>
      <c r="BL203" s="14" t="s">
        <v>133</v>
      </c>
      <c r="BM203" s="148" t="s">
        <v>365</v>
      </c>
    </row>
    <row r="204" spans="1:65" s="2" customFormat="1" x14ac:dyDescent="0.2">
      <c r="A204" s="29"/>
      <c r="B204" s="30"/>
      <c r="C204" s="29"/>
      <c r="D204" s="150" t="s">
        <v>135</v>
      </c>
      <c r="E204" s="29"/>
      <c r="F204" s="151" t="s">
        <v>366</v>
      </c>
      <c r="G204" s="29"/>
      <c r="H204" s="29"/>
      <c r="I204" s="152"/>
      <c r="J204" s="29"/>
      <c r="K204" s="29"/>
      <c r="L204" s="30"/>
      <c r="M204" s="153"/>
      <c r="N204" s="154"/>
      <c r="O204" s="50"/>
      <c r="P204" s="50"/>
      <c r="Q204" s="50"/>
      <c r="R204" s="50"/>
      <c r="S204" s="50"/>
      <c r="T204" s="51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135</v>
      </c>
      <c r="AU204" s="14" t="s">
        <v>83</v>
      </c>
    </row>
    <row r="205" spans="1:65" s="2" customFormat="1" ht="48.75" x14ac:dyDescent="0.2">
      <c r="A205" s="29"/>
      <c r="B205" s="30"/>
      <c r="C205" s="29"/>
      <c r="D205" s="155" t="s">
        <v>137</v>
      </c>
      <c r="E205" s="29"/>
      <c r="F205" s="156" t="s">
        <v>367</v>
      </c>
      <c r="G205" s="29"/>
      <c r="H205" s="29"/>
      <c r="I205" s="152"/>
      <c r="J205" s="29"/>
      <c r="K205" s="29"/>
      <c r="L205" s="30"/>
      <c r="M205" s="153"/>
      <c r="N205" s="154"/>
      <c r="O205" s="50"/>
      <c r="P205" s="50"/>
      <c r="Q205" s="50"/>
      <c r="R205" s="50"/>
      <c r="S205" s="50"/>
      <c r="T205" s="51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137</v>
      </c>
      <c r="AU205" s="14" t="s">
        <v>83</v>
      </c>
    </row>
    <row r="206" spans="1:65" s="2" customFormat="1" ht="37.9" customHeight="1" x14ac:dyDescent="0.2">
      <c r="A206" s="29"/>
      <c r="B206" s="135"/>
      <c r="C206" s="136" t="s">
        <v>368</v>
      </c>
      <c r="D206" s="136" t="s">
        <v>129</v>
      </c>
      <c r="E206" s="137" t="s">
        <v>369</v>
      </c>
      <c r="F206" s="138" t="s">
        <v>370</v>
      </c>
      <c r="G206" s="139" t="s">
        <v>309</v>
      </c>
      <c r="H206" s="140">
        <v>86</v>
      </c>
      <c r="I206" s="141"/>
      <c r="J206" s="142">
        <f>ROUND(I206*H206,2)</f>
        <v>0</v>
      </c>
      <c r="K206" s="143"/>
      <c r="L206" s="30"/>
      <c r="M206" s="144" t="s">
        <v>3</v>
      </c>
      <c r="N206" s="145" t="s">
        <v>44</v>
      </c>
      <c r="O206" s="50"/>
      <c r="P206" s="146">
        <f>O206*H206</f>
        <v>0</v>
      </c>
      <c r="Q206" s="146">
        <v>8.0000000000000007E-5</v>
      </c>
      <c r="R206" s="146">
        <f>Q206*H206</f>
        <v>6.8800000000000007E-3</v>
      </c>
      <c r="S206" s="146">
        <v>0</v>
      </c>
      <c r="T206" s="147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48" t="s">
        <v>133</v>
      </c>
      <c r="AT206" s="148" t="s">
        <v>129</v>
      </c>
      <c r="AU206" s="148" t="s">
        <v>83</v>
      </c>
      <c r="AY206" s="14" t="s">
        <v>127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4" t="s">
        <v>81</v>
      </c>
      <c r="BK206" s="149">
        <f>ROUND(I206*H206,2)</f>
        <v>0</v>
      </c>
      <c r="BL206" s="14" t="s">
        <v>133</v>
      </c>
      <c r="BM206" s="148" t="s">
        <v>371</v>
      </c>
    </row>
    <row r="207" spans="1:65" s="2" customFormat="1" x14ac:dyDescent="0.2">
      <c r="A207" s="29"/>
      <c r="B207" s="30"/>
      <c r="C207" s="29"/>
      <c r="D207" s="150" t="s">
        <v>135</v>
      </c>
      <c r="E207" s="29"/>
      <c r="F207" s="151" t="s">
        <v>372</v>
      </c>
      <c r="G207" s="29"/>
      <c r="H207" s="29"/>
      <c r="I207" s="152"/>
      <c r="J207" s="29"/>
      <c r="K207" s="29"/>
      <c r="L207" s="30"/>
      <c r="M207" s="153"/>
      <c r="N207" s="154"/>
      <c r="O207" s="50"/>
      <c r="P207" s="50"/>
      <c r="Q207" s="50"/>
      <c r="R207" s="50"/>
      <c r="S207" s="50"/>
      <c r="T207" s="51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135</v>
      </c>
      <c r="AU207" s="14" t="s">
        <v>83</v>
      </c>
    </row>
    <row r="208" spans="1:65" s="2" customFormat="1" ht="19.5" x14ac:dyDescent="0.2">
      <c r="A208" s="29"/>
      <c r="B208" s="30"/>
      <c r="C208" s="29"/>
      <c r="D208" s="155" t="s">
        <v>137</v>
      </c>
      <c r="E208" s="29"/>
      <c r="F208" s="156" t="s">
        <v>373</v>
      </c>
      <c r="G208" s="29"/>
      <c r="H208" s="29"/>
      <c r="I208" s="152"/>
      <c r="J208" s="29"/>
      <c r="K208" s="29"/>
      <c r="L208" s="30"/>
      <c r="M208" s="153"/>
      <c r="N208" s="154"/>
      <c r="O208" s="50"/>
      <c r="P208" s="50"/>
      <c r="Q208" s="50"/>
      <c r="R208" s="50"/>
      <c r="S208" s="50"/>
      <c r="T208" s="51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137</v>
      </c>
      <c r="AU208" s="14" t="s">
        <v>83</v>
      </c>
    </row>
    <row r="209" spans="1:65" s="2" customFormat="1" ht="44.25" customHeight="1" x14ac:dyDescent="0.2">
      <c r="A209" s="29"/>
      <c r="B209" s="135"/>
      <c r="C209" s="136" t="s">
        <v>374</v>
      </c>
      <c r="D209" s="136" t="s">
        <v>129</v>
      </c>
      <c r="E209" s="137" t="s">
        <v>375</v>
      </c>
      <c r="F209" s="138" t="s">
        <v>376</v>
      </c>
      <c r="G209" s="139" t="s">
        <v>309</v>
      </c>
      <c r="H209" s="140">
        <v>25.8</v>
      </c>
      <c r="I209" s="141"/>
      <c r="J209" s="142">
        <f>ROUND(I209*H209,2)</f>
        <v>0</v>
      </c>
      <c r="K209" s="143"/>
      <c r="L209" s="30"/>
      <c r="M209" s="144" t="s">
        <v>3</v>
      </c>
      <c r="N209" s="145" t="s">
        <v>44</v>
      </c>
      <c r="O209" s="50"/>
      <c r="P209" s="146">
        <f>O209*H209</f>
        <v>0</v>
      </c>
      <c r="Q209" s="146">
        <v>4.2000000000000002E-4</v>
      </c>
      <c r="R209" s="146">
        <f>Q209*H209</f>
        <v>1.0836E-2</v>
      </c>
      <c r="S209" s="146">
        <v>0</v>
      </c>
      <c r="T209" s="147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48" t="s">
        <v>133</v>
      </c>
      <c r="AT209" s="148" t="s">
        <v>129</v>
      </c>
      <c r="AU209" s="148" t="s">
        <v>83</v>
      </c>
      <c r="AY209" s="14" t="s">
        <v>127</v>
      </c>
      <c r="BE209" s="149">
        <f>IF(N209="základní",J209,0)</f>
        <v>0</v>
      </c>
      <c r="BF209" s="149">
        <f>IF(N209="snížená",J209,0)</f>
        <v>0</v>
      </c>
      <c r="BG209" s="149">
        <f>IF(N209="zákl. přenesená",J209,0)</f>
        <v>0</v>
      </c>
      <c r="BH209" s="149">
        <f>IF(N209="sníž. přenesená",J209,0)</f>
        <v>0</v>
      </c>
      <c r="BI209" s="149">
        <f>IF(N209="nulová",J209,0)</f>
        <v>0</v>
      </c>
      <c r="BJ209" s="14" t="s">
        <v>81</v>
      </c>
      <c r="BK209" s="149">
        <f>ROUND(I209*H209,2)</f>
        <v>0</v>
      </c>
      <c r="BL209" s="14" t="s">
        <v>133</v>
      </c>
      <c r="BM209" s="148" t="s">
        <v>377</v>
      </c>
    </row>
    <row r="210" spans="1:65" s="2" customFormat="1" x14ac:dyDescent="0.2">
      <c r="A210" s="29"/>
      <c r="B210" s="30"/>
      <c r="C210" s="29"/>
      <c r="D210" s="150" t="s">
        <v>135</v>
      </c>
      <c r="E210" s="29"/>
      <c r="F210" s="151" t="s">
        <v>378</v>
      </c>
      <c r="G210" s="29"/>
      <c r="H210" s="29"/>
      <c r="I210" s="152"/>
      <c r="J210" s="29"/>
      <c r="K210" s="29"/>
      <c r="L210" s="30"/>
      <c r="M210" s="153"/>
      <c r="N210" s="154"/>
      <c r="O210" s="50"/>
      <c r="P210" s="50"/>
      <c r="Q210" s="50"/>
      <c r="R210" s="50"/>
      <c r="S210" s="50"/>
      <c r="T210" s="51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135</v>
      </c>
      <c r="AU210" s="14" t="s">
        <v>83</v>
      </c>
    </row>
    <row r="211" spans="1:65" s="2" customFormat="1" ht="58.5" x14ac:dyDescent="0.2">
      <c r="A211" s="29"/>
      <c r="B211" s="30"/>
      <c r="C211" s="29"/>
      <c r="D211" s="155" t="s">
        <v>137</v>
      </c>
      <c r="E211" s="29"/>
      <c r="F211" s="156" t="s">
        <v>379</v>
      </c>
      <c r="G211" s="29"/>
      <c r="H211" s="29"/>
      <c r="I211" s="152"/>
      <c r="J211" s="29"/>
      <c r="K211" s="29"/>
      <c r="L211" s="30"/>
      <c r="M211" s="153"/>
      <c r="N211" s="154"/>
      <c r="O211" s="50"/>
      <c r="P211" s="50"/>
      <c r="Q211" s="50"/>
      <c r="R211" s="50"/>
      <c r="S211" s="50"/>
      <c r="T211" s="51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137</v>
      </c>
      <c r="AU211" s="14" t="s">
        <v>83</v>
      </c>
    </row>
    <row r="212" spans="1:65" s="2" customFormat="1" ht="24.2" customHeight="1" x14ac:dyDescent="0.2">
      <c r="A212" s="29"/>
      <c r="B212" s="135"/>
      <c r="C212" s="136" t="s">
        <v>380</v>
      </c>
      <c r="D212" s="136" t="s">
        <v>129</v>
      </c>
      <c r="E212" s="137" t="s">
        <v>381</v>
      </c>
      <c r="F212" s="138" t="s">
        <v>382</v>
      </c>
      <c r="G212" s="139" t="s">
        <v>160</v>
      </c>
      <c r="H212" s="140">
        <v>20.3</v>
      </c>
      <c r="I212" s="141"/>
      <c r="J212" s="142">
        <f>ROUND(I212*H212,2)</f>
        <v>0</v>
      </c>
      <c r="K212" s="143"/>
      <c r="L212" s="30"/>
      <c r="M212" s="144" t="s">
        <v>3</v>
      </c>
      <c r="N212" s="145" t="s">
        <v>44</v>
      </c>
      <c r="O212" s="50"/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48" t="s">
        <v>133</v>
      </c>
      <c r="AT212" s="148" t="s">
        <v>129</v>
      </c>
      <c r="AU212" s="148" t="s">
        <v>83</v>
      </c>
      <c r="AY212" s="14" t="s">
        <v>127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4" t="s">
        <v>81</v>
      </c>
      <c r="BK212" s="149">
        <f>ROUND(I212*H212,2)</f>
        <v>0</v>
      </c>
      <c r="BL212" s="14" t="s">
        <v>133</v>
      </c>
      <c r="BM212" s="148" t="s">
        <v>383</v>
      </c>
    </row>
    <row r="213" spans="1:65" s="2" customFormat="1" x14ac:dyDescent="0.2">
      <c r="A213" s="29"/>
      <c r="B213" s="30"/>
      <c r="C213" s="29"/>
      <c r="D213" s="150" t="s">
        <v>135</v>
      </c>
      <c r="E213" s="29"/>
      <c r="F213" s="151" t="s">
        <v>384</v>
      </c>
      <c r="G213" s="29"/>
      <c r="H213" s="29"/>
      <c r="I213" s="152"/>
      <c r="J213" s="29"/>
      <c r="K213" s="29"/>
      <c r="L213" s="30"/>
      <c r="M213" s="153"/>
      <c r="N213" s="154"/>
      <c r="O213" s="50"/>
      <c r="P213" s="50"/>
      <c r="Q213" s="50"/>
      <c r="R213" s="50"/>
      <c r="S213" s="50"/>
      <c r="T213" s="51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135</v>
      </c>
      <c r="AU213" s="14" t="s">
        <v>83</v>
      </c>
    </row>
    <row r="214" spans="1:65" s="2" customFormat="1" ht="39" x14ac:dyDescent="0.2">
      <c r="A214" s="29"/>
      <c r="B214" s="30"/>
      <c r="C214" s="29"/>
      <c r="D214" s="155" t="s">
        <v>137</v>
      </c>
      <c r="E214" s="29"/>
      <c r="F214" s="156" t="s">
        <v>385</v>
      </c>
      <c r="G214" s="29"/>
      <c r="H214" s="29"/>
      <c r="I214" s="152"/>
      <c r="J214" s="29"/>
      <c r="K214" s="29"/>
      <c r="L214" s="30"/>
      <c r="M214" s="153"/>
      <c r="N214" s="154"/>
      <c r="O214" s="50"/>
      <c r="P214" s="50"/>
      <c r="Q214" s="50"/>
      <c r="R214" s="50"/>
      <c r="S214" s="50"/>
      <c r="T214" s="51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137</v>
      </c>
      <c r="AU214" s="14" t="s">
        <v>83</v>
      </c>
    </row>
    <row r="215" spans="1:65" s="2" customFormat="1" ht="66.75" customHeight="1" x14ac:dyDescent="0.2">
      <c r="A215" s="29"/>
      <c r="B215" s="135"/>
      <c r="C215" s="136" t="s">
        <v>386</v>
      </c>
      <c r="D215" s="136" t="s">
        <v>129</v>
      </c>
      <c r="E215" s="137" t="s">
        <v>387</v>
      </c>
      <c r="F215" s="138" t="s">
        <v>388</v>
      </c>
      <c r="G215" s="139" t="s">
        <v>309</v>
      </c>
      <c r="H215" s="140">
        <v>7.6</v>
      </c>
      <c r="I215" s="141"/>
      <c r="J215" s="142">
        <f>ROUND(I215*H215,2)</f>
        <v>0</v>
      </c>
      <c r="K215" s="143"/>
      <c r="L215" s="30"/>
      <c r="M215" s="144" t="s">
        <v>3</v>
      </c>
      <c r="N215" s="145" t="s">
        <v>44</v>
      </c>
      <c r="O215" s="50"/>
      <c r="P215" s="146">
        <f>O215*H215</f>
        <v>0</v>
      </c>
      <c r="Q215" s="146">
        <v>6.3899999999999998E-3</v>
      </c>
      <c r="R215" s="146">
        <f>Q215*H215</f>
        <v>4.8563999999999996E-2</v>
      </c>
      <c r="S215" s="146">
        <v>0</v>
      </c>
      <c r="T215" s="147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48" t="s">
        <v>133</v>
      </c>
      <c r="AT215" s="148" t="s">
        <v>129</v>
      </c>
      <c r="AU215" s="148" t="s">
        <v>83</v>
      </c>
      <c r="AY215" s="14" t="s">
        <v>127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4" t="s">
        <v>81</v>
      </c>
      <c r="BK215" s="149">
        <f>ROUND(I215*H215,2)</f>
        <v>0</v>
      </c>
      <c r="BL215" s="14" t="s">
        <v>133</v>
      </c>
      <c r="BM215" s="148" t="s">
        <v>389</v>
      </c>
    </row>
    <row r="216" spans="1:65" s="2" customFormat="1" x14ac:dyDescent="0.2">
      <c r="A216" s="29"/>
      <c r="B216" s="30"/>
      <c r="C216" s="29"/>
      <c r="D216" s="150" t="s">
        <v>135</v>
      </c>
      <c r="E216" s="29"/>
      <c r="F216" s="151" t="s">
        <v>390</v>
      </c>
      <c r="G216" s="29"/>
      <c r="H216" s="29"/>
      <c r="I216" s="152"/>
      <c r="J216" s="29"/>
      <c r="K216" s="29"/>
      <c r="L216" s="30"/>
      <c r="M216" s="153"/>
      <c r="N216" s="154"/>
      <c r="O216" s="50"/>
      <c r="P216" s="50"/>
      <c r="Q216" s="50"/>
      <c r="R216" s="50"/>
      <c r="S216" s="50"/>
      <c r="T216" s="51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135</v>
      </c>
      <c r="AU216" s="14" t="s">
        <v>83</v>
      </c>
    </row>
    <row r="217" spans="1:65" s="2" customFormat="1" ht="58.5" x14ac:dyDescent="0.2">
      <c r="A217" s="29"/>
      <c r="B217" s="30"/>
      <c r="C217" s="29"/>
      <c r="D217" s="155" t="s">
        <v>137</v>
      </c>
      <c r="E217" s="29"/>
      <c r="F217" s="156" t="s">
        <v>391</v>
      </c>
      <c r="G217" s="29"/>
      <c r="H217" s="29"/>
      <c r="I217" s="152"/>
      <c r="J217" s="29"/>
      <c r="K217" s="29"/>
      <c r="L217" s="30"/>
      <c r="M217" s="153"/>
      <c r="N217" s="154"/>
      <c r="O217" s="50"/>
      <c r="P217" s="50"/>
      <c r="Q217" s="50"/>
      <c r="R217" s="50"/>
      <c r="S217" s="50"/>
      <c r="T217" s="51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137</v>
      </c>
      <c r="AU217" s="14" t="s">
        <v>83</v>
      </c>
    </row>
    <row r="218" spans="1:65" s="2" customFormat="1" ht="16.5" customHeight="1" x14ac:dyDescent="0.2">
      <c r="A218" s="29"/>
      <c r="B218" s="135"/>
      <c r="C218" s="136" t="s">
        <v>392</v>
      </c>
      <c r="D218" s="136" t="s">
        <v>129</v>
      </c>
      <c r="E218" s="137" t="s">
        <v>393</v>
      </c>
      <c r="F218" s="138" t="s">
        <v>394</v>
      </c>
      <c r="G218" s="139" t="s">
        <v>153</v>
      </c>
      <c r="H218" s="140">
        <v>7</v>
      </c>
      <c r="I218" s="141"/>
      <c r="J218" s="142">
        <f>ROUND(I218*H218,2)</f>
        <v>0</v>
      </c>
      <c r="K218" s="143"/>
      <c r="L218" s="30"/>
      <c r="M218" s="144" t="s">
        <v>3</v>
      </c>
      <c r="N218" s="145" t="s">
        <v>44</v>
      </c>
      <c r="O218" s="50"/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48" t="s">
        <v>133</v>
      </c>
      <c r="AT218" s="148" t="s">
        <v>129</v>
      </c>
      <c r="AU218" s="148" t="s">
        <v>83</v>
      </c>
      <c r="AY218" s="14" t="s">
        <v>127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4" t="s">
        <v>81</v>
      </c>
      <c r="BK218" s="149">
        <f>ROUND(I218*H218,2)</f>
        <v>0</v>
      </c>
      <c r="BL218" s="14" t="s">
        <v>133</v>
      </c>
      <c r="BM218" s="148" t="s">
        <v>395</v>
      </c>
    </row>
    <row r="219" spans="1:65" s="2" customFormat="1" ht="78" x14ac:dyDescent="0.2">
      <c r="A219" s="29"/>
      <c r="B219" s="30"/>
      <c r="C219" s="29"/>
      <c r="D219" s="155" t="s">
        <v>137</v>
      </c>
      <c r="E219" s="29"/>
      <c r="F219" s="156" t="s">
        <v>396</v>
      </c>
      <c r="G219" s="29"/>
      <c r="H219" s="29"/>
      <c r="I219" s="152"/>
      <c r="J219" s="29"/>
      <c r="K219" s="29"/>
      <c r="L219" s="30"/>
      <c r="M219" s="153"/>
      <c r="N219" s="154"/>
      <c r="O219" s="50"/>
      <c r="P219" s="50"/>
      <c r="Q219" s="50"/>
      <c r="R219" s="50"/>
      <c r="S219" s="50"/>
      <c r="T219" s="51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137</v>
      </c>
      <c r="AU219" s="14" t="s">
        <v>83</v>
      </c>
    </row>
    <row r="220" spans="1:65" s="2" customFormat="1" ht="16.5" customHeight="1" x14ac:dyDescent="0.2">
      <c r="A220" s="29"/>
      <c r="B220" s="135"/>
      <c r="C220" s="136" t="s">
        <v>397</v>
      </c>
      <c r="D220" s="136" t="s">
        <v>129</v>
      </c>
      <c r="E220" s="137" t="s">
        <v>398</v>
      </c>
      <c r="F220" s="138" t="s">
        <v>399</v>
      </c>
      <c r="G220" s="139" t="s">
        <v>160</v>
      </c>
      <c r="H220" s="140">
        <v>2.4</v>
      </c>
      <c r="I220" s="141"/>
      <c r="J220" s="142">
        <f>ROUND(I220*H220,2)</f>
        <v>0</v>
      </c>
      <c r="K220" s="143"/>
      <c r="L220" s="30"/>
      <c r="M220" s="144" t="s">
        <v>3</v>
      </c>
      <c r="N220" s="145" t="s">
        <v>44</v>
      </c>
      <c r="O220" s="50"/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48" t="s">
        <v>133</v>
      </c>
      <c r="AT220" s="148" t="s">
        <v>129</v>
      </c>
      <c r="AU220" s="148" t="s">
        <v>83</v>
      </c>
      <c r="AY220" s="14" t="s">
        <v>127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4" t="s">
        <v>81</v>
      </c>
      <c r="BK220" s="149">
        <f>ROUND(I220*H220,2)</f>
        <v>0</v>
      </c>
      <c r="BL220" s="14" t="s">
        <v>133</v>
      </c>
      <c r="BM220" s="148" t="s">
        <v>400</v>
      </c>
    </row>
    <row r="221" spans="1:65" s="2" customFormat="1" ht="39" x14ac:dyDescent="0.2">
      <c r="A221" s="29"/>
      <c r="B221" s="30"/>
      <c r="C221" s="29"/>
      <c r="D221" s="155" t="s">
        <v>137</v>
      </c>
      <c r="E221" s="29"/>
      <c r="F221" s="156" t="s">
        <v>401</v>
      </c>
      <c r="G221" s="29"/>
      <c r="H221" s="29"/>
      <c r="I221" s="152"/>
      <c r="J221" s="29"/>
      <c r="K221" s="29"/>
      <c r="L221" s="30"/>
      <c r="M221" s="153"/>
      <c r="N221" s="154"/>
      <c r="O221" s="50"/>
      <c r="P221" s="50"/>
      <c r="Q221" s="50"/>
      <c r="R221" s="50"/>
      <c r="S221" s="50"/>
      <c r="T221" s="51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137</v>
      </c>
      <c r="AU221" s="14" t="s">
        <v>83</v>
      </c>
    </row>
    <row r="222" spans="1:65" s="2" customFormat="1" ht="16.5" customHeight="1" x14ac:dyDescent="0.2">
      <c r="A222" s="29"/>
      <c r="B222" s="135"/>
      <c r="C222" s="136" t="s">
        <v>402</v>
      </c>
      <c r="D222" s="136" t="s">
        <v>129</v>
      </c>
      <c r="E222" s="137" t="s">
        <v>403</v>
      </c>
      <c r="F222" s="138" t="s">
        <v>404</v>
      </c>
      <c r="G222" s="139" t="s">
        <v>405</v>
      </c>
      <c r="H222" s="140">
        <v>1</v>
      </c>
      <c r="I222" s="141"/>
      <c r="J222" s="142">
        <f>ROUND(I222*H222,2)</f>
        <v>0</v>
      </c>
      <c r="K222" s="143"/>
      <c r="L222" s="30"/>
      <c r="M222" s="144" t="s">
        <v>3</v>
      </c>
      <c r="N222" s="145" t="s">
        <v>44</v>
      </c>
      <c r="O222" s="50"/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48" t="s">
        <v>133</v>
      </c>
      <c r="AT222" s="148" t="s">
        <v>129</v>
      </c>
      <c r="AU222" s="148" t="s">
        <v>83</v>
      </c>
      <c r="AY222" s="14" t="s">
        <v>127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4" t="s">
        <v>81</v>
      </c>
      <c r="BK222" s="149">
        <f>ROUND(I222*H222,2)</f>
        <v>0</v>
      </c>
      <c r="BL222" s="14" t="s">
        <v>133</v>
      </c>
      <c r="BM222" s="148" t="s">
        <v>406</v>
      </c>
    </row>
    <row r="223" spans="1:65" s="2" customFormat="1" ht="29.25" x14ac:dyDescent="0.2">
      <c r="A223" s="29"/>
      <c r="B223" s="30"/>
      <c r="C223" s="29"/>
      <c r="D223" s="155" t="s">
        <v>137</v>
      </c>
      <c r="E223" s="29"/>
      <c r="F223" s="156" t="s">
        <v>407</v>
      </c>
      <c r="G223" s="29"/>
      <c r="H223" s="29"/>
      <c r="I223" s="152"/>
      <c r="J223" s="29"/>
      <c r="K223" s="29"/>
      <c r="L223" s="30"/>
      <c r="M223" s="153"/>
      <c r="N223" s="154"/>
      <c r="O223" s="50"/>
      <c r="P223" s="50"/>
      <c r="Q223" s="50"/>
      <c r="R223" s="50"/>
      <c r="S223" s="50"/>
      <c r="T223" s="51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137</v>
      </c>
      <c r="AU223" s="14" t="s">
        <v>83</v>
      </c>
    </row>
    <row r="224" spans="1:65" s="2" customFormat="1" ht="16.5" customHeight="1" x14ac:dyDescent="0.2">
      <c r="A224" s="29"/>
      <c r="B224" s="135"/>
      <c r="C224" s="136" t="s">
        <v>408</v>
      </c>
      <c r="D224" s="136" t="s">
        <v>129</v>
      </c>
      <c r="E224" s="137" t="s">
        <v>409</v>
      </c>
      <c r="F224" s="138" t="s">
        <v>410</v>
      </c>
      <c r="G224" s="139" t="s">
        <v>405</v>
      </c>
      <c r="H224" s="140">
        <v>1</v>
      </c>
      <c r="I224" s="141"/>
      <c r="J224" s="142">
        <f>ROUND(I224*H224,2)</f>
        <v>0</v>
      </c>
      <c r="K224" s="143"/>
      <c r="L224" s="30"/>
      <c r="M224" s="144" t="s">
        <v>3</v>
      </c>
      <c r="N224" s="145" t="s">
        <v>44</v>
      </c>
      <c r="O224" s="50"/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48" t="s">
        <v>133</v>
      </c>
      <c r="AT224" s="148" t="s">
        <v>129</v>
      </c>
      <c r="AU224" s="148" t="s">
        <v>83</v>
      </c>
      <c r="AY224" s="14" t="s">
        <v>127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4" t="s">
        <v>81</v>
      </c>
      <c r="BK224" s="149">
        <f>ROUND(I224*H224,2)</f>
        <v>0</v>
      </c>
      <c r="BL224" s="14" t="s">
        <v>133</v>
      </c>
      <c r="BM224" s="148" t="s">
        <v>411</v>
      </c>
    </row>
    <row r="225" spans="1:65" s="2" customFormat="1" ht="68.25" x14ac:dyDescent="0.2">
      <c r="A225" s="29"/>
      <c r="B225" s="30"/>
      <c r="C225" s="29"/>
      <c r="D225" s="155" t="s">
        <v>137</v>
      </c>
      <c r="E225" s="29"/>
      <c r="F225" s="156" t="s">
        <v>412</v>
      </c>
      <c r="G225" s="29"/>
      <c r="H225" s="29"/>
      <c r="I225" s="152"/>
      <c r="J225" s="29"/>
      <c r="K225" s="29"/>
      <c r="L225" s="30"/>
      <c r="M225" s="153"/>
      <c r="N225" s="154"/>
      <c r="O225" s="50"/>
      <c r="P225" s="50"/>
      <c r="Q225" s="50"/>
      <c r="R225" s="50"/>
      <c r="S225" s="50"/>
      <c r="T225" s="51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137</v>
      </c>
      <c r="AU225" s="14" t="s">
        <v>83</v>
      </c>
    </row>
    <row r="226" spans="1:65" s="2" customFormat="1" ht="16.5" customHeight="1" x14ac:dyDescent="0.2">
      <c r="A226" s="29"/>
      <c r="B226" s="135"/>
      <c r="C226" s="136" t="s">
        <v>413</v>
      </c>
      <c r="D226" s="136" t="s">
        <v>129</v>
      </c>
      <c r="E226" s="137" t="s">
        <v>414</v>
      </c>
      <c r="F226" s="138" t="s">
        <v>415</v>
      </c>
      <c r="G226" s="139" t="s">
        <v>160</v>
      </c>
      <c r="H226" s="140">
        <v>182</v>
      </c>
      <c r="I226" s="141"/>
      <c r="J226" s="142">
        <f>ROUND(I226*H226,2)</f>
        <v>0</v>
      </c>
      <c r="K226" s="143"/>
      <c r="L226" s="30"/>
      <c r="M226" s="144" t="s">
        <v>3</v>
      </c>
      <c r="N226" s="145" t="s">
        <v>44</v>
      </c>
      <c r="O226" s="50"/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48" t="s">
        <v>133</v>
      </c>
      <c r="AT226" s="148" t="s">
        <v>129</v>
      </c>
      <c r="AU226" s="148" t="s">
        <v>83</v>
      </c>
      <c r="AY226" s="14" t="s">
        <v>127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4" t="s">
        <v>81</v>
      </c>
      <c r="BK226" s="149">
        <f>ROUND(I226*H226,2)</f>
        <v>0</v>
      </c>
      <c r="BL226" s="14" t="s">
        <v>133</v>
      </c>
      <c r="BM226" s="148" t="s">
        <v>416</v>
      </c>
    </row>
    <row r="227" spans="1:65" s="2" customFormat="1" ht="48.75" x14ac:dyDescent="0.2">
      <c r="A227" s="29"/>
      <c r="B227" s="30"/>
      <c r="C227" s="29"/>
      <c r="D227" s="155" t="s">
        <v>137</v>
      </c>
      <c r="E227" s="29"/>
      <c r="F227" s="156" t="s">
        <v>417</v>
      </c>
      <c r="G227" s="29"/>
      <c r="H227" s="29"/>
      <c r="I227" s="152"/>
      <c r="J227" s="29"/>
      <c r="K227" s="29"/>
      <c r="L227" s="30"/>
      <c r="M227" s="153"/>
      <c r="N227" s="154"/>
      <c r="O227" s="50"/>
      <c r="P227" s="50"/>
      <c r="Q227" s="50"/>
      <c r="R227" s="50"/>
      <c r="S227" s="50"/>
      <c r="T227" s="51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137</v>
      </c>
      <c r="AU227" s="14" t="s">
        <v>83</v>
      </c>
    </row>
    <row r="228" spans="1:65" s="12" customFormat="1" ht="22.9" customHeight="1" x14ac:dyDescent="0.2">
      <c r="B228" s="122"/>
      <c r="D228" s="123" t="s">
        <v>72</v>
      </c>
      <c r="E228" s="133" t="s">
        <v>418</v>
      </c>
      <c r="F228" s="133" t="s">
        <v>419</v>
      </c>
      <c r="I228" s="125"/>
      <c r="J228" s="134">
        <f>BK228</f>
        <v>0</v>
      </c>
      <c r="L228" s="122"/>
      <c r="M228" s="127"/>
      <c r="N228" s="128"/>
      <c r="O228" s="128"/>
      <c r="P228" s="129">
        <f>SUM(P229:P236)</f>
        <v>0</v>
      </c>
      <c r="Q228" s="128"/>
      <c r="R228" s="129">
        <f>SUM(R229:R236)</f>
        <v>0</v>
      </c>
      <c r="S228" s="128"/>
      <c r="T228" s="130">
        <f>SUM(T229:T236)</f>
        <v>0</v>
      </c>
      <c r="AR228" s="123" t="s">
        <v>81</v>
      </c>
      <c r="AT228" s="131" t="s">
        <v>72</v>
      </c>
      <c r="AU228" s="131" t="s">
        <v>81</v>
      </c>
      <c r="AY228" s="123" t="s">
        <v>127</v>
      </c>
      <c r="BK228" s="132">
        <f>SUM(BK229:BK236)</f>
        <v>0</v>
      </c>
    </row>
    <row r="229" spans="1:65" s="2" customFormat="1" ht="33" customHeight="1" x14ac:dyDescent="0.2">
      <c r="A229" s="29"/>
      <c r="B229" s="135"/>
      <c r="C229" s="136" t="s">
        <v>420</v>
      </c>
      <c r="D229" s="136" t="s">
        <v>129</v>
      </c>
      <c r="E229" s="137" t="s">
        <v>421</v>
      </c>
      <c r="F229" s="138" t="s">
        <v>422</v>
      </c>
      <c r="G229" s="139" t="s">
        <v>168</v>
      </c>
      <c r="H229" s="140">
        <v>219.87</v>
      </c>
      <c r="I229" s="141"/>
      <c r="J229" s="142">
        <f>ROUND(I229*H229,2)</f>
        <v>0</v>
      </c>
      <c r="K229" s="143"/>
      <c r="L229" s="30"/>
      <c r="M229" s="144" t="s">
        <v>3</v>
      </c>
      <c r="N229" s="145" t="s">
        <v>44</v>
      </c>
      <c r="O229" s="50"/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48" t="s">
        <v>133</v>
      </c>
      <c r="AT229" s="148" t="s">
        <v>129</v>
      </c>
      <c r="AU229" s="148" t="s">
        <v>83</v>
      </c>
      <c r="AY229" s="14" t="s">
        <v>127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4" t="s">
        <v>81</v>
      </c>
      <c r="BK229" s="149">
        <f>ROUND(I229*H229,2)</f>
        <v>0</v>
      </c>
      <c r="BL229" s="14" t="s">
        <v>133</v>
      </c>
      <c r="BM229" s="148" t="s">
        <v>423</v>
      </c>
    </row>
    <row r="230" spans="1:65" s="2" customFormat="1" x14ac:dyDescent="0.2">
      <c r="A230" s="29"/>
      <c r="B230" s="30"/>
      <c r="C230" s="29"/>
      <c r="D230" s="150" t="s">
        <v>135</v>
      </c>
      <c r="E230" s="29"/>
      <c r="F230" s="151" t="s">
        <v>424</v>
      </c>
      <c r="G230" s="29"/>
      <c r="H230" s="29"/>
      <c r="I230" s="152"/>
      <c r="J230" s="29"/>
      <c r="K230" s="29"/>
      <c r="L230" s="30"/>
      <c r="M230" s="153"/>
      <c r="N230" s="154"/>
      <c r="O230" s="50"/>
      <c r="P230" s="50"/>
      <c r="Q230" s="50"/>
      <c r="R230" s="50"/>
      <c r="S230" s="50"/>
      <c r="T230" s="51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135</v>
      </c>
      <c r="AU230" s="14" t="s">
        <v>83</v>
      </c>
    </row>
    <row r="231" spans="1:65" s="2" customFormat="1" ht="19.5" x14ac:dyDescent="0.2">
      <c r="A231" s="29"/>
      <c r="B231" s="30"/>
      <c r="C231" s="29"/>
      <c r="D231" s="155" t="s">
        <v>137</v>
      </c>
      <c r="E231" s="29"/>
      <c r="F231" s="156" t="s">
        <v>425</v>
      </c>
      <c r="G231" s="29"/>
      <c r="H231" s="29"/>
      <c r="I231" s="152"/>
      <c r="J231" s="29"/>
      <c r="K231" s="29"/>
      <c r="L231" s="30"/>
      <c r="M231" s="153"/>
      <c r="N231" s="154"/>
      <c r="O231" s="50"/>
      <c r="P231" s="50"/>
      <c r="Q231" s="50"/>
      <c r="R231" s="50"/>
      <c r="S231" s="50"/>
      <c r="T231" s="51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137</v>
      </c>
      <c r="AU231" s="14" t="s">
        <v>83</v>
      </c>
    </row>
    <row r="232" spans="1:65" s="2" customFormat="1" ht="24.2" customHeight="1" x14ac:dyDescent="0.2">
      <c r="A232" s="29"/>
      <c r="B232" s="135"/>
      <c r="C232" s="136" t="s">
        <v>426</v>
      </c>
      <c r="D232" s="136" t="s">
        <v>129</v>
      </c>
      <c r="E232" s="137" t="s">
        <v>427</v>
      </c>
      <c r="F232" s="138" t="s">
        <v>428</v>
      </c>
      <c r="G232" s="139" t="s">
        <v>168</v>
      </c>
      <c r="H232" s="140">
        <v>2198.6999999999998</v>
      </c>
      <c r="I232" s="141"/>
      <c r="J232" s="142">
        <f>ROUND(I232*H232,2)</f>
        <v>0</v>
      </c>
      <c r="K232" s="143"/>
      <c r="L232" s="30"/>
      <c r="M232" s="144" t="s">
        <v>3</v>
      </c>
      <c r="N232" s="145" t="s">
        <v>44</v>
      </c>
      <c r="O232" s="50"/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48" t="s">
        <v>133</v>
      </c>
      <c r="AT232" s="148" t="s">
        <v>129</v>
      </c>
      <c r="AU232" s="148" t="s">
        <v>83</v>
      </c>
      <c r="AY232" s="14" t="s">
        <v>127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4" t="s">
        <v>81</v>
      </c>
      <c r="BK232" s="149">
        <f>ROUND(I232*H232,2)</f>
        <v>0</v>
      </c>
      <c r="BL232" s="14" t="s">
        <v>133</v>
      </c>
      <c r="BM232" s="148" t="s">
        <v>429</v>
      </c>
    </row>
    <row r="233" spans="1:65" s="2" customFormat="1" x14ac:dyDescent="0.2">
      <c r="A233" s="29"/>
      <c r="B233" s="30"/>
      <c r="C233" s="29"/>
      <c r="D233" s="150" t="s">
        <v>135</v>
      </c>
      <c r="E233" s="29"/>
      <c r="F233" s="151" t="s">
        <v>430</v>
      </c>
      <c r="G233" s="29"/>
      <c r="H233" s="29"/>
      <c r="I233" s="152"/>
      <c r="J233" s="29"/>
      <c r="K233" s="29"/>
      <c r="L233" s="30"/>
      <c r="M233" s="153"/>
      <c r="N233" s="154"/>
      <c r="O233" s="50"/>
      <c r="P233" s="50"/>
      <c r="Q233" s="50"/>
      <c r="R233" s="50"/>
      <c r="S233" s="50"/>
      <c r="T233" s="51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135</v>
      </c>
      <c r="AU233" s="14" t="s">
        <v>83</v>
      </c>
    </row>
    <row r="234" spans="1:65" s="2" customFormat="1" ht="29.25" x14ac:dyDescent="0.2">
      <c r="A234" s="29"/>
      <c r="B234" s="30"/>
      <c r="C234" s="29"/>
      <c r="D234" s="155" t="s">
        <v>137</v>
      </c>
      <c r="E234" s="29"/>
      <c r="F234" s="156" t="s">
        <v>431</v>
      </c>
      <c r="G234" s="29"/>
      <c r="H234" s="29"/>
      <c r="I234" s="152"/>
      <c r="J234" s="29"/>
      <c r="K234" s="29"/>
      <c r="L234" s="30"/>
      <c r="M234" s="153"/>
      <c r="N234" s="154"/>
      <c r="O234" s="50"/>
      <c r="P234" s="50"/>
      <c r="Q234" s="50"/>
      <c r="R234" s="50"/>
      <c r="S234" s="50"/>
      <c r="T234" s="51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137</v>
      </c>
      <c r="AU234" s="14" t="s">
        <v>83</v>
      </c>
    </row>
    <row r="235" spans="1:65" s="2" customFormat="1" ht="16.5" customHeight="1" x14ac:dyDescent="0.2">
      <c r="A235" s="29"/>
      <c r="B235" s="135"/>
      <c r="C235" s="136" t="s">
        <v>432</v>
      </c>
      <c r="D235" s="136" t="s">
        <v>129</v>
      </c>
      <c r="E235" s="137" t="s">
        <v>433</v>
      </c>
      <c r="F235" s="138" t="s">
        <v>434</v>
      </c>
      <c r="G235" s="139" t="s">
        <v>168</v>
      </c>
      <c r="H235" s="140">
        <v>219.87</v>
      </c>
      <c r="I235" s="141"/>
      <c r="J235" s="142">
        <f>ROUND(I235*H235,2)</f>
        <v>0</v>
      </c>
      <c r="K235" s="143"/>
      <c r="L235" s="30"/>
      <c r="M235" s="144" t="s">
        <v>3</v>
      </c>
      <c r="N235" s="145" t="s">
        <v>44</v>
      </c>
      <c r="O235" s="50"/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48" t="s">
        <v>133</v>
      </c>
      <c r="AT235" s="148" t="s">
        <v>129</v>
      </c>
      <c r="AU235" s="148" t="s">
        <v>83</v>
      </c>
      <c r="AY235" s="14" t="s">
        <v>127</v>
      </c>
      <c r="BE235" s="149">
        <f>IF(N235="základní",J235,0)</f>
        <v>0</v>
      </c>
      <c r="BF235" s="149">
        <f>IF(N235="snížená",J235,0)</f>
        <v>0</v>
      </c>
      <c r="BG235" s="149">
        <f>IF(N235="zákl. přenesená",J235,0)</f>
        <v>0</v>
      </c>
      <c r="BH235" s="149">
        <f>IF(N235="sníž. přenesená",J235,0)</f>
        <v>0</v>
      </c>
      <c r="BI235" s="149">
        <f>IF(N235="nulová",J235,0)</f>
        <v>0</v>
      </c>
      <c r="BJ235" s="14" t="s">
        <v>81</v>
      </c>
      <c r="BK235" s="149">
        <f>ROUND(I235*H235,2)</f>
        <v>0</v>
      </c>
      <c r="BL235" s="14" t="s">
        <v>133</v>
      </c>
      <c r="BM235" s="148" t="s">
        <v>435</v>
      </c>
    </row>
    <row r="236" spans="1:65" s="2" customFormat="1" ht="19.5" x14ac:dyDescent="0.2">
      <c r="A236" s="29"/>
      <c r="B236" s="30"/>
      <c r="C236" s="29"/>
      <c r="D236" s="155" t="s">
        <v>137</v>
      </c>
      <c r="E236" s="29"/>
      <c r="F236" s="156" t="s">
        <v>436</v>
      </c>
      <c r="G236" s="29"/>
      <c r="H236" s="29"/>
      <c r="I236" s="152"/>
      <c r="J236" s="29"/>
      <c r="K236" s="29"/>
      <c r="L236" s="30"/>
      <c r="M236" s="153"/>
      <c r="N236" s="154"/>
      <c r="O236" s="50"/>
      <c r="P236" s="50"/>
      <c r="Q236" s="50"/>
      <c r="R236" s="50"/>
      <c r="S236" s="50"/>
      <c r="T236" s="51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4" t="s">
        <v>137</v>
      </c>
      <c r="AU236" s="14" t="s">
        <v>83</v>
      </c>
    </row>
    <row r="237" spans="1:65" s="12" customFormat="1" ht="22.9" customHeight="1" x14ac:dyDescent="0.2">
      <c r="B237" s="122"/>
      <c r="D237" s="123" t="s">
        <v>72</v>
      </c>
      <c r="E237" s="133" t="s">
        <v>437</v>
      </c>
      <c r="F237" s="133" t="s">
        <v>438</v>
      </c>
      <c r="I237" s="125"/>
      <c r="J237" s="134">
        <f>BK237</f>
        <v>0</v>
      </c>
      <c r="L237" s="122"/>
      <c r="M237" s="127"/>
      <c r="N237" s="128"/>
      <c r="O237" s="128"/>
      <c r="P237" s="129">
        <f>SUM(P238:P239)</f>
        <v>0</v>
      </c>
      <c r="Q237" s="128"/>
      <c r="R237" s="129">
        <f>SUM(R238:R239)</f>
        <v>0</v>
      </c>
      <c r="S237" s="128"/>
      <c r="T237" s="130">
        <f>SUM(T238:T239)</f>
        <v>0</v>
      </c>
      <c r="AR237" s="123" t="s">
        <v>81</v>
      </c>
      <c r="AT237" s="131" t="s">
        <v>72</v>
      </c>
      <c r="AU237" s="131" t="s">
        <v>81</v>
      </c>
      <c r="AY237" s="123" t="s">
        <v>127</v>
      </c>
      <c r="BK237" s="132">
        <f>SUM(BK238:BK239)</f>
        <v>0</v>
      </c>
    </row>
    <row r="238" spans="1:65" s="2" customFormat="1" ht="24.2" customHeight="1" x14ac:dyDescent="0.2">
      <c r="A238" s="29"/>
      <c r="B238" s="135"/>
      <c r="C238" s="136" t="s">
        <v>439</v>
      </c>
      <c r="D238" s="136" t="s">
        <v>129</v>
      </c>
      <c r="E238" s="137" t="s">
        <v>440</v>
      </c>
      <c r="F238" s="138" t="s">
        <v>441</v>
      </c>
      <c r="G238" s="139" t="s">
        <v>168</v>
      </c>
      <c r="H238" s="140">
        <v>162.28399999999999</v>
      </c>
      <c r="I238" s="141"/>
      <c r="J238" s="142">
        <f>ROUND(I238*H238,2)</f>
        <v>0</v>
      </c>
      <c r="K238" s="143"/>
      <c r="L238" s="30"/>
      <c r="M238" s="144" t="s">
        <v>3</v>
      </c>
      <c r="N238" s="145" t="s">
        <v>44</v>
      </c>
      <c r="O238" s="50"/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48" t="s">
        <v>133</v>
      </c>
      <c r="AT238" s="148" t="s">
        <v>129</v>
      </c>
      <c r="AU238" s="148" t="s">
        <v>83</v>
      </c>
      <c r="AY238" s="14" t="s">
        <v>127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4" t="s">
        <v>81</v>
      </c>
      <c r="BK238" s="149">
        <f>ROUND(I238*H238,2)</f>
        <v>0</v>
      </c>
      <c r="BL238" s="14" t="s">
        <v>133</v>
      </c>
      <c r="BM238" s="148" t="s">
        <v>442</v>
      </c>
    </row>
    <row r="239" spans="1:65" s="2" customFormat="1" x14ac:dyDescent="0.2">
      <c r="A239" s="29"/>
      <c r="B239" s="30"/>
      <c r="C239" s="29"/>
      <c r="D239" s="150" t="s">
        <v>135</v>
      </c>
      <c r="E239" s="29"/>
      <c r="F239" s="151" t="s">
        <v>443</v>
      </c>
      <c r="G239" s="29"/>
      <c r="H239" s="29"/>
      <c r="I239" s="152"/>
      <c r="J239" s="29"/>
      <c r="K239" s="29"/>
      <c r="L239" s="30"/>
      <c r="M239" s="153"/>
      <c r="N239" s="154"/>
      <c r="O239" s="50"/>
      <c r="P239" s="50"/>
      <c r="Q239" s="50"/>
      <c r="R239" s="50"/>
      <c r="S239" s="50"/>
      <c r="T239" s="51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4" t="s">
        <v>135</v>
      </c>
      <c r="AU239" s="14" t="s">
        <v>83</v>
      </c>
    </row>
    <row r="240" spans="1:65" s="12" customFormat="1" ht="25.9" customHeight="1" x14ac:dyDescent="0.2">
      <c r="B240" s="122"/>
      <c r="D240" s="123" t="s">
        <v>72</v>
      </c>
      <c r="E240" s="124" t="s">
        <v>165</v>
      </c>
      <c r="F240" s="124" t="s">
        <v>444</v>
      </c>
      <c r="I240" s="125"/>
      <c r="J240" s="126">
        <f>BK240</f>
        <v>0</v>
      </c>
      <c r="L240" s="122"/>
      <c r="M240" s="127"/>
      <c r="N240" s="128"/>
      <c r="O240" s="128"/>
      <c r="P240" s="129">
        <f>P241</f>
        <v>0</v>
      </c>
      <c r="Q240" s="128"/>
      <c r="R240" s="129">
        <f>R241</f>
        <v>0</v>
      </c>
      <c r="S240" s="128"/>
      <c r="T240" s="130">
        <f>T241</f>
        <v>0</v>
      </c>
      <c r="AR240" s="123" t="s">
        <v>145</v>
      </c>
      <c r="AT240" s="131" t="s">
        <v>72</v>
      </c>
      <c r="AU240" s="131" t="s">
        <v>73</v>
      </c>
      <c r="AY240" s="123" t="s">
        <v>127</v>
      </c>
      <c r="BK240" s="132">
        <f>BK241</f>
        <v>0</v>
      </c>
    </row>
    <row r="241" spans="1:65" s="12" customFormat="1" ht="22.9" customHeight="1" x14ac:dyDescent="0.2">
      <c r="B241" s="122"/>
      <c r="D241" s="123" t="s">
        <v>72</v>
      </c>
      <c r="E241" s="133" t="s">
        <v>445</v>
      </c>
      <c r="F241" s="133" t="s">
        <v>446</v>
      </c>
      <c r="I241" s="125"/>
      <c r="J241" s="134">
        <f>BK241</f>
        <v>0</v>
      </c>
      <c r="L241" s="122"/>
      <c r="M241" s="127"/>
      <c r="N241" s="128"/>
      <c r="O241" s="128"/>
      <c r="P241" s="129">
        <f>SUM(P242:P243)</f>
        <v>0</v>
      </c>
      <c r="Q241" s="128"/>
      <c r="R241" s="129">
        <f>SUM(R242:R243)</f>
        <v>0</v>
      </c>
      <c r="S241" s="128"/>
      <c r="T241" s="130">
        <f>SUM(T242:T243)</f>
        <v>0</v>
      </c>
      <c r="AR241" s="123" t="s">
        <v>145</v>
      </c>
      <c r="AT241" s="131" t="s">
        <v>72</v>
      </c>
      <c r="AU241" s="131" t="s">
        <v>81</v>
      </c>
      <c r="AY241" s="123" t="s">
        <v>127</v>
      </c>
      <c r="BK241" s="132">
        <f>SUM(BK242:BK243)</f>
        <v>0</v>
      </c>
    </row>
    <row r="242" spans="1:65" s="2" customFormat="1" ht="16.5" customHeight="1" x14ac:dyDescent="0.2">
      <c r="A242" s="29"/>
      <c r="B242" s="135"/>
      <c r="C242" s="136" t="s">
        <v>447</v>
      </c>
      <c r="D242" s="136" t="s">
        <v>129</v>
      </c>
      <c r="E242" s="137" t="s">
        <v>448</v>
      </c>
      <c r="F242" s="138" t="s">
        <v>449</v>
      </c>
      <c r="G242" s="139" t="s">
        <v>309</v>
      </c>
      <c r="H242" s="140">
        <v>80</v>
      </c>
      <c r="I242" s="141"/>
      <c r="J242" s="142">
        <f>ROUND(I242*H242,2)</f>
        <v>0</v>
      </c>
      <c r="K242" s="143"/>
      <c r="L242" s="30"/>
      <c r="M242" s="144" t="s">
        <v>3</v>
      </c>
      <c r="N242" s="145" t="s">
        <v>44</v>
      </c>
      <c r="O242" s="50"/>
      <c r="P242" s="146">
        <f>O242*H242</f>
        <v>0</v>
      </c>
      <c r="Q242" s="146">
        <v>0</v>
      </c>
      <c r="R242" s="146">
        <f>Q242*H242</f>
        <v>0</v>
      </c>
      <c r="S242" s="146">
        <v>0</v>
      </c>
      <c r="T242" s="147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48" t="s">
        <v>450</v>
      </c>
      <c r="AT242" s="148" t="s">
        <v>129</v>
      </c>
      <c r="AU242" s="148" t="s">
        <v>83</v>
      </c>
      <c r="AY242" s="14" t="s">
        <v>127</v>
      </c>
      <c r="BE242" s="149">
        <f>IF(N242="základní",J242,0)</f>
        <v>0</v>
      </c>
      <c r="BF242" s="149">
        <f>IF(N242="snížená",J242,0)</f>
        <v>0</v>
      </c>
      <c r="BG242" s="149">
        <f>IF(N242="zákl. přenesená",J242,0)</f>
        <v>0</v>
      </c>
      <c r="BH242" s="149">
        <f>IF(N242="sníž. přenesená",J242,0)</f>
        <v>0</v>
      </c>
      <c r="BI242" s="149">
        <f>IF(N242="nulová",J242,0)</f>
        <v>0</v>
      </c>
      <c r="BJ242" s="14" t="s">
        <v>81</v>
      </c>
      <c r="BK242" s="149">
        <f>ROUND(I242*H242,2)</f>
        <v>0</v>
      </c>
      <c r="BL242" s="14" t="s">
        <v>450</v>
      </c>
      <c r="BM242" s="148" t="s">
        <v>451</v>
      </c>
    </row>
    <row r="243" spans="1:65" s="2" customFormat="1" ht="29.25" x14ac:dyDescent="0.2">
      <c r="A243" s="29"/>
      <c r="B243" s="30"/>
      <c r="C243" s="29"/>
      <c r="D243" s="155" t="s">
        <v>137</v>
      </c>
      <c r="E243" s="29"/>
      <c r="F243" s="156" t="s">
        <v>452</v>
      </c>
      <c r="G243" s="29"/>
      <c r="H243" s="29"/>
      <c r="I243" s="152"/>
      <c r="J243" s="29"/>
      <c r="K243" s="29"/>
      <c r="L243" s="30"/>
      <c r="M243" s="168"/>
      <c r="N243" s="169"/>
      <c r="O243" s="170"/>
      <c r="P243" s="170"/>
      <c r="Q243" s="170"/>
      <c r="R243" s="170"/>
      <c r="S243" s="170"/>
      <c r="T243" s="171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137</v>
      </c>
      <c r="AU243" s="14" t="s">
        <v>83</v>
      </c>
    </row>
    <row r="244" spans="1:65" s="2" customFormat="1" ht="6.95" customHeight="1" x14ac:dyDescent="0.2">
      <c r="A244" s="29"/>
      <c r="B244" s="39"/>
      <c r="C244" s="40"/>
      <c r="D244" s="40"/>
      <c r="E244" s="40"/>
      <c r="F244" s="40"/>
      <c r="G244" s="40"/>
      <c r="H244" s="40"/>
      <c r="I244" s="40"/>
      <c r="J244" s="40"/>
      <c r="K244" s="40"/>
      <c r="L244" s="30"/>
      <c r="M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</row>
  </sheetData>
  <autoFilter ref="C90:K243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98" r:id="rId2"/>
    <hyperlink ref="F101" r:id="rId3"/>
    <hyperlink ref="F104" r:id="rId4"/>
    <hyperlink ref="F107" r:id="rId5"/>
    <hyperlink ref="F112" r:id="rId6"/>
    <hyperlink ref="F115" r:id="rId7"/>
    <hyperlink ref="F117" r:id="rId8"/>
    <hyperlink ref="F120" r:id="rId9"/>
    <hyperlink ref="F123" r:id="rId10"/>
    <hyperlink ref="F126" r:id="rId11"/>
    <hyperlink ref="F129" r:id="rId12"/>
    <hyperlink ref="F132" r:id="rId13"/>
    <hyperlink ref="F135" r:id="rId14"/>
    <hyperlink ref="F137" r:id="rId15"/>
    <hyperlink ref="F140" r:id="rId16"/>
    <hyperlink ref="F144" r:id="rId17"/>
    <hyperlink ref="F148" r:id="rId18"/>
    <hyperlink ref="F151" r:id="rId19"/>
    <hyperlink ref="F154" r:id="rId20"/>
    <hyperlink ref="F157" r:id="rId21"/>
    <hyperlink ref="F159" r:id="rId22"/>
    <hyperlink ref="F163" r:id="rId23"/>
    <hyperlink ref="F167" r:id="rId24"/>
    <hyperlink ref="F170" r:id="rId25"/>
    <hyperlink ref="F173" r:id="rId26"/>
    <hyperlink ref="F179" r:id="rId27"/>
    <hyperlink ref="F182" r:id="rId28"/>
    <hyperlink ref="F184" r:id="rId29"/>
    <hyperlink ref="F187" r:id="rId30"/>
    <hyperlink ref="F191" r:id="rId31"/>
    <hyperlink ref="F193" r:id="rId32"/>
    <hyperlink ref="F195" r:id="rId33"/>
    <hyperlink ref="F198" r:id="rId34"/>
    <hyperlink ref="F201" r:id="rId35"/>
    <hyperlink ref="F204" r:id="rId36"/>
    <hyperlink ref="F207" r:id="rId37"/>
    <hyperlink ref="F210" r:id="rId38"/>
    <hyperlink ref="F213" r:id="rId39"/>
    <hyperlink ref="F216" r:id="rId40"/>
    <hyperlink ref="F230" r:id="rId41"/>
    <hyperlink ref="F233" r:id="rId42"/>
    <hyperlink ref="F239" r:id="rId43"/>
  </hyperlinks>
  <pageMargins left="0.39374999999999999" right="0.39374999999999999" top="0.39374999999999999" bottom="0.39374999999999999" header="0" footer="0"/>
  <pageSetup paperSize="9" scale="87" fitToHeight="100" orientation="portrait" blackAndWhite="1" r:id="rId44"/>
  <headerFooter>
    <oddFooter>&amp;CStrana &amp;P z &amp;N</oddFooter>
  </headerFooter>
  <drawing r:id="rId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73" t="s">
        <v>6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86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 x14ac:dyDescent="0.2">
      <c r="B4" s="17"/>
      <c r="D4" s="18" t="s">
        <v>93</v>
      </c>
      <c r="L4" s="17"/>
      <c r="M4" s="85" t="s">
        <v>11</v>
      </c>
      <c r="AT4" s="14" t="s">
        <v>4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17</v>
      </c>
      <c r="L6" s="17"/>
    </row>
    <row r="7" spans="1:46" s="1" customFormat="1" ht="16.5" customHeight="1" x14ac:dyDescent="0.2">
      <c r="B7" s="17"/>
      <c r="E7" s="212" t="str">
        <f>'Rekapitulace stavby'!K6</f>
        <v>NÁDRŽ  ZLÍN,  OPRAVA  BOČNÍHO  PŘELIVU</v>
      </c>
      <c r="F7" s="213"/>
      <c r="G7" s="213"/>
      <c r="H7" s="213"/>
      <c r="L7" s="17"/>
    </row>
    <row r="8" spans="1:46" s="2" customFormat="1" ht="12" customHeight="1" x14ac:dyDescent="0.2">
      <c r="A8" s="29"/>
      <c r="B8" s="30"/>
      <c r="C8" s="29"/>
      <c r="D8" s="24" t="s">
        <v>94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2" t="s">
        <v>453</v>
      </c>
      <c r="F9" s="211"/>
      <c r="G9" s="211"/>
      <c r="H9" s="211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19</v>
      </c>
      <c r="E11" s="29"/>
      <c r="F11" s="22" t="s">
        <v>3</v>
      </c>
      <c r="G11" s="29"/>
      <c r="H11" s="29"/>
      <c r="I11" s="24" t="s">
        <v>20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47" t="str">
        <f>'Rekapitulace stavby'!AN8</f>
        <v>8. 7. 2024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27</v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28</v>
      </c>
      <c r="F15" s="29"/>
      <c r="G15" s="29"/>
      <c r="H15" s="29"/>
      <c r="I15" s="24" t="s">
        <v>29</v>
      </c>
      <c r="J15" s="22" t="s">
        <v>3</v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4" t="str">
        <f>'Rekapitulace stavby'!E14</f>
        <v>Vyplň údaj</v>
      </c>
      <c r="F18" s="185"/>
      <c r="G18" s="185"/>
      <c r="H18" s="185"/>
      <c r="I18" s="24" t="s">
        <v>29</v>
      </c>
      <c r="J18" s="25" t="str">
        <f>'Rekapitulace stavby'!AN14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26</v>
      </c>
      <c r="J20" s="22" t="s">
        <v>33</v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34</v>
      </c>
      <c r="F21" s="29"/>
      <c r="G21" s="29"/>
      <c r="H21" s="29"/>
      <c r="I21" s="24" t="s">
        <v>29</v>
      </c>
      <c r="J21" s="22" t="s">
        <v>3</v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36</v>
      </c>
      <c r="E23" s="29"/>
      <c r="F23" s="29"/>
      <c r="G23" s="29"/>
      <c r="H23" s="29"/>
      <c r="I23" s="24" t="s">
        <v>26</v>
      </c>
      <c r="J23" s="22" t="s">
        <v>33</v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29</v>
      </c>
      <c r="J24" s="22" t="s">
        <v>3</v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37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87"/>
      <c r="B27" s="88"/>
      <c r="C27" s="87"/>
      <c r="D27" s="87"/>
      <c r="E27" s="189" t="s">
        <v>3</v>
      </c>
      <c r="F27" s="189"/>
      <c r="G27" s="189"/>
      <c r="H27" s="189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0" t="s">
        <v>39</v>
      </c>
      <c r="E30" s="29"/>
      <c r="F30" s="29"/>
      <c r="G30" s="29"/>
      <c r="H30" s="29"/>
      <c r="I30" s="29"/>
      <c r="J30" s="63">
        <f>ROUND(J86,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1" t="s">
        <v>43</v>
      </c>
      <c r="E33" s="24" t="s">
        <v>44</v>
      </c>
      <c r="F33" s="92">
        <f>ROUND((SUM(BE86:BE139)),  2)</f>
        <v>0</v>
      </c>
      <c r="G33" s="29"/>
      <c r="H33" s="29"/>
      <c r="I33" s="93">
        <v>0.21</v>
      </c>
      <c r="J33" s="92">
        <f>ROUND(((SUM(BE86:BE139))*I33),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45</v>
      </c>
      <c r="F34" s="92">
        <f>ROUND((SUM(BF86:BF139)),  2)</f>
        <v>0</v>
      </c>
      <c r="G34" s="29"/>
      <c r="H34" s="29"/>
      <c r="I34" s="93">
        <v>0.12</v>
      </c>
      <c r="J34" s="92">
        <f>ROUND(((SUM(BF86:BF139))*I34),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46</v>
      </c>
      <c r="F35" s="92">
        <f>ROUND((SUM(BG86:BG139)),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47</v>
      </c>
      <c r="F36" s="92">
        <f>ROUND((SUM(BH86:BH139)),  2)</f>
        <v>0</v>
      </c>
      <c r="G36" s="29"/>
      <c r="H36" s="29"/>
      <c r="I36" s="93">
        <v>0.12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48</v>
      </c>
      <c r="F37" s="92">
        <f>ROUND((SUM(BI86:BI139)),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4"/>
      <c r="D39" s="95" t="s">
        <v>49</v>
      </c>
      <c r="E39" s="52"/>
      <c r="F39" s="52"/>
      <c r="G39" s="96" t="s">
        <v>50</v>
      </c>
      <c r="H39" s="97" t="s">
        <v>51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hidden="1" customHeight="1" x14ac:dyDescent="0.2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hidden="1" customHeight="1" x14ac:dyDescent="0.2">
      <c r="A45" s="29"/>
      <c r="B45" s="30"/>
      <c r="C45" s="18" t="s">
        <v>96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hidden="1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hidden="1" customHeight="1" x14ac:dyDescent="0.2">
      <c r="A47" s="29"/>
      <c r="B47" s="30"/>
      <c r="C47" s="24" t="s">
        <v>17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hidden="1" customHeight="1" x14ac:dyDescent="0.2">
      <c r="A48" s="29"/>
      <c r="B48" s="30"/>
      <c r="C48" s="29"/>
      <c r="D48" s="29"/>
      <c r="E48" s="212" t="str">
        <f>E7</f>
        <v>NÁDRŽ  ZLÍN,  OPRAVA  BOČNÍHO  PŘELIVU</v>
      </c>
      <c r="F48" s="213"/>
      <c r="G48" s="213"/>
      <c r="H48" s="213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hidden="1" customHeight="1" x14ac:dyDescent="0.2">
      <c r="A49" s="29"/>
      <c r="B49" s="30"/>
      <c r="C49" s="24" t="s">
        <v>94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hidden="1" customHeight="1" x14ac:dyDescent="0.2">
      <c r="A50" s="29"/>
      <c r="B50" s="30"/>
      <c r="C50" s="29"/>
      <c r="D50" s="29"/>
      <c r="E50" s="202" t="str">
        <f>E9</f>
        <v>002 - So 02 – Oprava levé břehové zdi a dna spadiště</v>
      </c>
      <c r="F50" s="211"/>
      <c r="G50" s="211"/>
      <c r="H50" s="211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hidden="1" customHeight="1" x14ac:dyDescent="0.2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hidden="1" customHeight="1" x14ac:dyDescent="0.2">
      <c r="A52" s="29"/>
      <c r="B52" s="30"/>
      <c r="C52" s="24" t="s">
        <v>21</v>
      </c>
      <c r="D52" s="29"/>
      <c r="E52" s="29"/>
      <c r="F52" s="22" t="str">
        <f>F12</f>
        <v xml:space="preserve"> ZLÍN</v>
      </c>
      <c r="G52" s="29"/>
      <c r="H52" s="29"/>
      <c r="I52" s="24" t="s">
        <v>23</v>
      </c>
      <c r="J52" s="47" t="str">
        <f>IF(J12="","",J12)</f>
        <v>8. 7. 2024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hidden="1" customHeight="1" x14ac:dyDescent="0.2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hidden="1" customHeight="1" x14ac:dyDescent="0.2">
      <c r="A54" s="29"/>
      <c r="B54" s="30"/>
      <c r="C54" s="24" t="s">
        <v>25</v>
      </c>
      <c r="D54" s="29"/>
      <c r="E54" s="29"/>
      <c r="F54" s="22" t="str">
        <f>E15</f>
        <v>Povodí Moravy s.p.</v>
      </c>
      <c r="G54" s="29"/>
      <c r="H54" s="29"/>
      <c r="I54" s="24" t="s">
        <v>32</v>
      </c>
      <c r="J54" s="27" t="str">
        <f>E21</f>
        <v>KOINVEST, s.r.o.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hidden="1" customHeight="1" x14ac:dyDescent="0.2">
      <c r="A55" s="29"/>
      <c r="B55" s="30"/>
      <c r="C55" s="24" t="s">
        <v>30</v>
      </c>
      <c r="D55" s="29"/>
      <c r="E55" s="29"/>
      <c r="F55" s="22" t="str">
        <f>IF(E18="","",E18)</f>
        <v>Vyplň údaj</v>
      </c>
      <c r="G55" s="29"/>
      <c r="H55" s="29"/>
      <c r="I55" s="24" t="s">
        <v>36</v>
      </c>
      <c r="J55" s="27" t="str">
        <f>E24</f>
        <v>KOINVEST, s.r.o.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hidden="1" customHeight="1" x14ac:dyDescent="0.2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hidden="1" customHeight="1" x14ac:dyDescent="0.2">
      <c r="A57" s="29"/>
      <c r="B57" s="30"/>
      <c r="C57" s="100" t="s">
        <v>97</v>
      </c>
      <c r="D57" s="94"/>
      <c r="E57" s="94"/>
      <c r="F57" s="94"/>
      <c r="G57" s="94"/>
      <c r="H57" s="94"/>
      <c r="I57" s="94"/>
      <c r="J57" s="101" t="s">
        <v>98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hidden="1" customHeight="1" x14ac:dyDescent="0.2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hidden="1" customHeight="1" x14ac:dyDescent="0.2">
      <c r="A59" s="29"/>
      <c r="B59" s="30"/>
      <c r="C59" s="102" t="s">
        <v>71</v>
      </c>
      <c r="D59" s="29"/>
      <c r="E59" s="29"/>
      <c r="F59" s="29"/>
      <c r="G59" s="29"/>
      <c r="H59" s="29"/>
      <c r="I59" s="29"/>
      <c r="J59" s="63">
        <f>J86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99</v>
      </c>
    </row>
    <row r="60" spans="1:47" s="9" customFormat="1" ht="24.95" hidden="1" customHeight="1" x14ac:dyDescent="0.2">
      <c r="B60" s="103"/>
      <c r="D60" s="104" t="s">
        <v>100</v>
      </c>
      <c r="E60" s="105"/>
      <c r="F60" s="105"/>
      <c r="G60" s="105"/>
      <c r="H60" s="105"/>
      <c r="I60" s="105"/>
      <c r="J60" s="106">
        <f>J87</f>
        <v>0</v>
      </c>
      <c r="L60" s="103"/>
    </row>
    <row r="61" spans="1:47" s="10" customFormat="1" ht="19.899999999999999" hidden="1" customHeight="1" x14ac:dyDescent="0.2">
      <c r="B61" s="107"/>
      <c r="D61" s="108" t="s">
        <v>103</v>
      </c>
      <c r="E61" s="109"/>
      <c r="F61" s="109"/>
      <c r="G61" s="109"/>
      <c r="H61" s="109"/>
      <c r="I61" s="109"/>
      <c r="J61" s="110">
        <f>J88</f>
        <v>0</v>
      </c>
      <c r="L61" s="107"/>
    </row>
    <row r="62" spans="1:47" s="10" customFormat="1" ht="19.899999999999999" hidden="1" customHeight="1" x14ac:dyDescent="0.2">
      <c r="B62" s="107"/>
      <c r="D62" s="108" t="s">
        <v>105</v>
      </c>
      <c r="E62" s="109"/>
      <c r="F62" s="109"/>
      <c r="G62" s="109"/>
      <c r="H62" s="109"/>
      <c r="I62" s="109"/>
      <c r="J62" s="110">
        <f>J92</f>
        <v>0</v>
      </c>
      <c r="L62" s="107"/>
    </row>
    <row r="63" spans="1:47" s="10" customFormat="1" ht="19.899999999999999" hidden="1" customHeight="1" x14ac:dyDescent="0.2">
      <c r="B63" s="107"/>
      <c r="D63" s="108" t="s">
        <v>106</v>
      </c>
      <c r="E63" s="109"/>
      <c r="F63" s="109"/>
      <c r="G63" s="109"/>
      <c r="H63" s="109"/>
      <c r="I63" s="109"/>
      <c r="J63" s="110">
        <f>J95</f>
        <v>0</v>
      </c>
      <c r="L63" s="107"/>
    </row>
    <row r="64" spans="1:47" s="10" customFormat="1" ht="19.899999999999999" hidden="1" customHeight="1" x14ac:dyDescent="0.2">
      <c r="B64" s="107"/>
      <c r="D64" s="108" t="s">
        <v>107</v>
      </c>
      <c r="E64" s="109"/>
      <c r="F64" s="109"/>
      <c r="G64" s="109"/>
      <c r="H64" s="109"/>
      <c r="I64" s="109"/>
      <c r="J64" s="110">
        <f>J101</f>
        <v>0</v>
      </c>
      <c r="L64" s="107"/>
    </row>
    <row r="65" spans="1:31" s="10" customFormat="1" ht="19.899999999999999" hidden="1" customHeight="1" x14ac:dyDescent="0.2">
      <c r="B65" s="107"/>
      <c r="D65" s="108" t="s">
        <v>108</v>
      </c>
      <c r="E65" s="109"/>
      <c r="F65" s="109"/>
      <c r="G65" s="109"/>
      <c r="H65" s="109"/>
      <c r="I65" s="109"/>
      <c r="J65" s="110">
        <f>J128</f>
        <v>0</v>
      </c>
      <c r="L65" s="107"/>
    </row>
    <row r="66" spans="1:31" s="10" customFormat="1" ht="19.899999999999999" hidden="1" customHeight="1" x14ac:dyDescent="0.2">
      <c r="B66" s="107"/>
      <c r="D66" s="108" t="s">
        <v>109</v>
      </c>
      <c r="E66" s="109"/>
      <c r="F66" s="109"/>
      <c r="G66" s="109"/>
      <c r="H66" s="109"/>
      <c r="I66" s="109"/>
      <c r="J66" s="110">
        <f>J137</f>
        <v>0</v>
      </c>
      <c r="L66" s="107"/>
    </row>
    <row r="67" spans="1:31" s="2" customFormat="1" ht="21.75" hidden="1" customHeight="1" x14ac:dyDescent="0.2">
      <c r="A67" s="29"/>
      <c r="B67" s="30"/>
      <c r="C67" s="29"/>
      <c r="D67" s="29"/>
      <c r="E67" s="29"/>
      <c r="F67" s="29"/>
      <c r="G67" s="29"/>
      <c r="H67" s="29"/>
      <c r="I67" s="29"/>
      <c r="J67" s="29"/>
      <c r="K67" s="29"/>
      <c r="L67" s="86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6.95" hidden="1" customHeight="1" x14ac:dyDescent="0.2">
      <c r="A68" s="29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86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hidden="1" x14ac:dyDescent="0.2"/>
    <row r="70" spans="1:31" hidden="1" x14ac:dyDescent="0.2"/>
    <row r="71" spans="1:31" hidden="1" x14ac:dyDescent="0.2"/>
    <row r="72" spans="1:31" s="2" customFormat="1" ht="6.95" customHeight="1" x14ac:dyDescent="0.2">
      <c r="A72" s="29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86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24.95" customHeight="1" x14ac:dyDescent="0.2">
      <c r="A73" s="29"/>
      <c r="B73" s="30"/>
      <c r="C73" s="18" t="s">
        <v>112</v>
      </c>
      <c r="D73" s="29"/>
      <c r="E73" s="29"/>
      <c r="F73" s="29"/>
      <c r="G73" s="29"/>
      <c r="H73" s="29"/>
      <c r="I73" s="29"/>
      <c r="J73" s="29"/>
      <c r="K73" s="29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 x14ac:dyDescent="0.2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 x14ac:dyDescent="0.2">
      <c r="A75" s="29"/>
      <c r="B75" s="30"/>
      <c r="C75" s="24" t="s">
        <v>17</v>
      </c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 x14ac:dyDescent="0.2">
      <c r="A76" s="29"/>
      <c r="B76" s="30"/>
      <c r="C76" s="29"/>
      <c r="D76" s="29"/>
      <c r="E76" s="212" t="str">
        <f>E7</f>
        <v>NÁDRŽ  ZLÍN,  OPRAVA  BOČNÍHO  PŘELIVU</v>
      </c>
      <c r="F76" s="213"/>
      <c r="G76" s="213"/>
      <c r="H76" s="213"/>
      <c r="I76" s="29"/>
      <c r="J76" s="29"/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2" customHeight="1" x14ac:dyDescent="0.2">
      <c r="A77" s="29"/>
      <c r="B77" s="30"/>
      <c r="C77" s="24" t="s">
        <v>94</v>
      </c>
      <c r="D77" s="29"/>
      <c r="E77" s="29"/>
      <c r="F77" s="29"/>
      <c r="G77" s="29"/>
      <c r="H77" s="29"/>
      <c r="I77" s="29"/>
      <c r="J77" s="29"/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6.5" customHeight="1" x14ac:dyDescent="0.2">
      <c r="A78" s="29"/>
      <c r="B78" s="30"/>
      <c r="C78" s="29"/>
      <c r="D78" s="29"/>
      <c r="E78" s="202" t="str">
        <f>E9</f>
        <v>002 - So 02 – Oprava levé břehové zdi a dna spadiště</v>
      </c>
      <c r="F78" s="211"/>
      <c r="G78" s="211"/>
      <c r="H78" s="211"/>
      <c r="I78" s="29"/>
      <c r="J78" s="29"/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 x14ac:dyDescent="0.2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6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2" customHeight="1" x14ac:dyDescent="0.2">
      <c r="A80" s="29"/>
      <c r="B80" s="30"/>
      <c r="C80" s="24" t="s">
        <v>21</v>
      </c>
      <c r="D80" s="29"/>
      <c r="E80" s="29"/>
      <c r="F80" s="22" t="str">
        <f>F12</f>
        <v xml:space="preserve"> ZLÍN</v>
      </c>
      <c r="G80" s="29"/>
      <c r="H80" s="29"/>
      <c r="I80" s="24" t="s">
        <v>23</v>
      </c>
      <c r="J80" s="47" t="str">
        <f>IF(J12="","",J12)</f>
        <v>8. 7. 2024</v>
      </c>
      <c r="K80" s="29"/>
      <c r="L80" s="86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6.95" customHeight="1" x14ac:dyDescent="0.2">
      <c r="A81" s="29"/>
      <c r="B81" s="30"/>
      <c r="C81" s="29"/>
      <c r="D81" s="29"/>
      <c r="E81" s="29"/>
      <c r="F81" s="29"/>
      <c r="G81" s="29"/>
      <c r="H81" s="29"/>
      <c r="I81" s="29"/>
      <c r="J81" s="29"/>
      <c r="K81" s="29"/>
      <c r="L81" s="86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5.2" customHeight="1" x14ac:dyDescent="0.2">
      <c r="A82" s="29"/>
      <c r="B82" s="30"/>
      <c r="C82" s="24" t="s">
        <v>25</v>
      </c>
      <c r="D82" s="29"/>
      <c r="E82" s="29"/>
      <c r="F82" s="22" t="str">
        <f>E15</f>
        <v>Povodí Moravy s.p.</v>
      </c>
      <c r="G82" s="29"/>
      <c r="H82" s="29"/>
      <c r="I82" s="24" t="s">
        <v>32</v>
      </c>
      <c r="J82" s="27" t="str">
        <f>E21</f>
        <v>KOINVEST, s.r.o.</v>
      </c>
      <c r="K82" s="29"/>
      <c r="L82" s="86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5.2" customHeight="1" x14ac:dyDescent="0.2">
      <c r="A83" s="29"/>
      <c r="B83" s="30"/>
      <c r="C83" s="24" t="s">
        <v>30</v>
      </c>
      <c r="D83" s="29"/>
      <c r="E83" s="29"/>
      <c r="F83" s="22" t="str">
        <f>IF(E18="","",E18)</f>
        <v>Vyplň údaj</v>
      </c>
      <c r="G83" s="29"/>
      <c r="H83" s="29"/>
      <c r="I83" s="24" t="s">
        <v>36</v>
      </c>
      <c r="J83" s="27" t="str">
        <f>E24</f>
        <v>KOINVEST, s.r.o.</v>
      </c>
      <c r="K83" s="29"/>
      <c r="L83" s="86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0.35" customHeight="1" x14ac:dyDescent="0.2">
      <c r="A84" s="29"/>
      <c r="B84" s="30"/>
      <c r="C84" s="29"/>
      <c r="D84" s="29"/>
      <c r="E84" s="29"/>
      <c r="F84" s="29"/>
      <c r="G84" s="29"/>
      <c r="H84" s="29"/>
      <c r="I84" s="29"/>
      <c r="J84" s="29"/>
      <c r="K84" s="29"/>
      <c r="L84" s="86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11" customFormat="1" ht="29.25" customHeight="1" x14ac:dyDescent="0.2">
      <c r="A85" s="111"/>
      <c r="B85" s="112"/>
      <c r="C85" s="113" t="s">
        <v>113</v>
      </c>
      <c r="D85" s="114" t="s">
        <v>58</v>
      </c>
      <c r="E85" s="114" t="s">
        <v>54</v>
      </c>
      <c r="F85" s="114" t="s">
        <v>55</v>
      </c>
      <c r="G85" s="114" t="s">
        <v>114</v>
      </c>
      <c r="H85" s="114" t="s">
        <v>115</v>
      </c>
      <c r="I85" s="114" t="s">
        <v>116</v>
      </c>
      <c r="J85" s="115" t="s">
        <v>98</v>
      </c>
      <c r="K85" s="116" t="s">
        <v>117</v>
      </c>
      <c r="L85" s="117"/>
      <c r="M85" s="54" t="s">
        <v>3</v>
      </c>
      <c r="N85" s="55" t="s">
        <v>43</v>
      </c>
      <c r="O85" s="55" t="s">
        <v>118</v>
      </c>
      <c r="P85" s="55" t="s">
        <v>119</v>
      </c>
      <c r="Q85" s="55" t="s">
        <v>120</v>
      </c>
      <c r="R85" s="55" t="s">
        <v>121</v>
      </c>
      <c r="S85" s="55" t="s">
        <v>122</v>
      </c>
      <c r="T85" s="56" t="s">
        <v>123</v>
      </c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1"/>
    </row>
    <row r="86" spans="1:65" s="2" customFormat="1" ht="22.9" customHeight="1" x14ac:dyDescent="0.25">
      <c r="A86" s="29"/>
      <c r="B86" s="30"/>
      <c r="C86" s="61" t="s">
        <v>124</v>
      </c>
      <c r="D86" s="29"/>
      <c r="E86" s="29"/>
      <c r="F86" s="29"/>
      <c r="G86" s="29"/>
      <c r="H86" s="29"/>
      <c r="I86" s="29"/>
      <c r="J86" s="118">
        <f>BK86</f>
        <v>0</v>
      </c>
      <c r="K86" s="29"/>
      <c r="L86" s="30"/>
      <c r="M86" s="57"/>
      <c r="N86" s="48"/>
      <c r="O86" s="58"/>
      <c r="P86" s="119">
        <f>P87</f>
        <v>0</v>
      </c>
      <c r="Q86" s="58"/>
      <c r="R86" s="119">
        <f>R87</f>
        <v>19.652072</v>
      </c>
      <c r="S86" s="58"/>
      <c r="T86" s="120">
        <f>T87</f>
        <v>3.8460000000000001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4" t="s">
        <v>72</v>
      </c>
      <c r="AU86" s="14" t="s">
        <v>99</v>
      </c>
      <c r="BK86" s="121">
        <f>BK87</f>
        <v>0</v>
      </c>
    </row>
    <row r="87" spans="1:65" s="12" customFormat="1" ht="25.9" customHeight="1" x14ac:dyDescent="0.2">
      <c r="B87" s="122"/>
      <c r="D87" s="123" t="s">
        <v>72</v>
      </c>
      <c r="E87" s="124" t="s">
        <v>125</v>
      </c>
      <c r="F87" s="124" t="s">
        <v>126</v>
      </c>
      <c r="I87" s="125"/>
      <c r="J87" s="126">
        <f>BK87</f>
        <v>0</v>
      </c>
      <c r="L87" s="122"/>
      <c r="M87" s="127"/>
      <c r="N87" s="128"/>
      <c r="O87" s="128"/>
      <c r="P87" s="129">
        <f>P88+P92+P95+P101+P128+P137</f>
        <v>0</v>
      </c>
      <c r="Q87" s="128"/>
      <c r="R87" s="129">
        <f>R88+R92+R95+R101+R128+R137</f>
        <v>19.652072</v>
      </c>
      <c r="S87" s="128"/>
      <c r="T87" s="130">
        <f>T88+T92+T95+T101+T128+T137</f>
        <v>3.8460000000000001</v>
      </c>
      <c r="AR87" s="123" t="s">
        <v>81</v>
      </c>
      <c r="AT87" s="131" t="s">
        <v>72</v>
      </c>
      <c r="AU87" s="131" t="s">
        <v>73</v>
      </c>
      <c r="AY87" s="123" t="s">
        <v>127</v>
      </c>
      <c r="BK87" s="132">
        <f>BK88+BK92+BK95+BK101+BK128+BK137</f>
        <v>0</v>
      </c>
    </row>
    <row r="88" spans="1:65" s="12" customFormat="1" ht="22.9" customHeight="1" x14ac:dyDescent="0.2">
      <c r="B88" s="122"/>
      <c r="D88" s="123" t="s">
        <v>72</v>
      </c>
      <c r="E88" s="133" t="s">
        <v>145</v>
      </c>
      <c r="F88" s="133" t="s">
        <v>245</v>
      </c>
      <c r="I88" s="125"/>
      <c r="J88" s="134">
        <f>BK88</f>
        <v>0</v>
      </c>
      <c r="L88" s="122"/>
      <c r="M88" s="127"/>
      <c r="N88" s="128"/>
      <c r="O88" s="128"/>
      <c r="P88" s="129">
        <f>SUM(P89:P91)</f>
        <v>0</v>
      </c>
      <c r="Q88" s="128"/>
      <c r="R88" s="129">
        <f>SUM(R89:R91)</f>
        <v>9.1777200000000008</v>
      </c>
      <c r="S88" s="128"/>
      <c r="T88" s="130">
        <f>SUM(T89:T91)</f>
        <v>0</v>
      </c>
      <c r="AR88" s="123" t="s">
        <v>81</v>
      </c>
      <c r="AT88" s="131" t="s">
        <v>72</v>
      </c>
      <c r="AU88" s="131" t="s">
        <v>81</v>
      </c>
      <c r="AY88" s="123" t="s">
        <v>127</v>
      </c>
      <c r="BK88" s="132">
        <f>SUM(BK89:BK91)</f>
        <v>0</v>
      </c>
    </row>
    <row r="89" spans="1:65" s="2" customFormat="1" ht="114.95" customHeight="1" x14ac:dyDescent="0.2">
      <c r="A89" s="29"/>
      <c r="B89" s="135"/>
      <c r="C89" s="136" t="s">
        <v>81</v>
      </c>
      <c r="D89" s="136" t="s">
        <v>129</v>
      </c>
      <c r="E89" s="137" t="s">
        <v>454</v>
      </c>
      <c r="F89" s="138" t="s">
        <v>455</v>
      </c>
      <c r="G89" s="139" t="s">
        <v>132</v>
      </c>
      <c r="H89" s="140">
        <v>3</v>
      </c>
      <c r="I89" s="141"/>
      <c r="J89" s="142">
        <f>ROUND(I89*H89,2)</f>
        <v>0</v>
      </c>
      <c r="K89" s="143"/>
      <c r="L89" s="30"/>
      <c r="M89" s="144" t="s">
        <v>3</v>
      </c>
      <c r="N89" s="145" t="s">
        <v>44</v>
      </c>
      <c r="O89" s="50"/>
      <c r="P89" s="146">
        <f>O89*H89</f>
        <v>0</v>
      </c>
      <c r="Q89" s="146">
        <v>3.05924</v>
      </c>
      <c r="R89" s="146">
        <f>Q89*H89</f>
        <v>9.1777200000000008</v>
      </c>
      <c r="S89" s="146">
        <v>0</v>
      </c>
      <c r="T89" s="147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8" t="s">
        <v>133</v>
      </c>
      <c r="AT89" s="148" t="s">
        <v>129</v>
      </c>
      <c r="AU89" s="148" t="s">
        <v>83</v>
      </c>
      <c r="AY89" s="14" t="s">
        <v>127</v>
      </c>
      <c r="BE89" s="149">
        <f>IF(N89="základní",J89,0)</f>
        <v>0</v>
      </c>
      <c r="BF89" s="149">
        <f>IF(N89="snížená",J89,0)</f>
        <v>0</v>
      </c>
      <c r="BG89" s="149">
        <f>IF(N89="zákl. přenesená",J89,0)</f>
        <v>0</v>
      </c>
      <c r="BH89" s="149">
        <f>IF(N89="sníž. přenesená",J89,0)</f>
        <v>0</v>
      </c>
      <c r="BI89" s="149">
        <f>IF(N89="nulová",J89,0)</f>
        <v>0</v>
      </c>
      <c r="BJ89" s="14" t="s">
        <v>81</v>
      </c>
      <c r="BK89" s="149">
        <f>ROUND(I89*H89,2)</f>
        <v>0</v>
      </c>
      <c r="BL89" s="14" t="s">
        <v>133</v>
      </c>
      <c r="BM89" s="148" t="s">
        <v>456</v>
      </c>
    </row>
    <row r="90" spans="1:65" s="2" customFormat="1" x14ac:dyDescent="0.2">
      <c r="A90" s="29"/>
      <c r="B90" s="30"/>
      <c r="C90" s="29"/>
      <c r="D90" s="150" t="s">
        <v>135</v>
      </c>
      <c r="E90" s="29"/>
      <c r="F90" s="151" t="s">
        <v>457</v>
      </c>
      <c r="G90" s="29"/>
      <c r="H90" s="29"/>
      <c r="I90" s="152"/>
      <c r="J90" s="29"/>
      <c r="K90" s="29"/>
      <c r="L90" s="30"/>
      <c r="M90" s="153"/>
      <c r="N90" s="154"/>
      <c r="O90" s="50"/>
      <c r="P90" s="50"/>
      <c r="Q90" s="50"/>
      <c r="R90" s="50"/>
      <c r="S90" s="50"/>
      <c r="T90" s="51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T90" s="14" t="s">
        <v>135</v>
      </c>
      <c r="AU90" s="14" t="s">
        <v>83</v>
      </c>
    </row>
    <row r="91" spans="1:65" s="2" customFormat="1" ht="29.25" x14ac:dyDescent="0.2">
      <c r="A91" s="29"/>
      <c r="B91" s="30"/>
      <c r="C91" s="29"/>
      <c r="D91" s="155" t="s">
        <v>137</v>
      </c>
      <c r="E91" s="29"/>
      <c r="F91" s="156" t="s">
        <v>458</v>
      </c>
      <c r="G91" s="29"/>
      <c r="H91" s="29"/>
      <c r="I91" s="152"/>
      <c r="J91" s="29"/>
      <c r="K91" s="29"/>
      <c r="L91" s="30"/>
      <c r="M91" s="153"/>
      <c r="N91" s="154"/>
      <c r="O91" s="50"/>
      <c r="P91" s="50"/>
      <c r="Q91" s="50"/>
      <c r="R91" s="50"/>
      <c r="S91" s="50"/>
      <c r="T91" s="51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4" t="s">
        <v>137</v>
      </c>
      <c r="AU91" s="14" t="s">
        <v>83</v>
      </c>
    </row>
    <row r="92" spans="1:65" s="12" customFormat="1" ht="22.9" customHeight="1" x14ac:dyDescent="0.2">
      <c r="B92" s="122"/>
      <c r="D92" s="123" t="s">
        <v>72</v>
      </c>
      <c r="E92" s="133" t="s">
        <v>157</v>
      </c>
      <c r="F92" s="133" t="s">
        <v>281</v>
      </c>
      <c r="I92" s="125"/>
      <c r="J92" s="134">
        <f>BK92</f>
        <v>0</v>
      </c>
      <c r="L92" s="122"/>
      <c r="M92" s="127"/>
      <c r="N92" s="128"/>
      <c r="O92" s="128"/>
      <c r="P92" s="129">
        <f>SUM(P93:P94)</f>
        <v>0</v>
      </c>
      <c r="Q92" s="128"/>
      <c r="R92" s="129">
        <f>SUM(R93:R94)</f>
        <v>7.6544000000000001E-2</v>
      </c>
      <c r="S92" s="128"/>
      <c r="T92" s="130">
        <f>SUM(T93:T94)</f>
        <v>0</v>
      </c>
      <c r="AR92" s="123" t="s">
        <v>81</v>
      </c>
      <c r="AT92" s="131" t="s">
        <v>72</v>
      </c>
      <c r="AU92" s="131" t="s">
        <v>81</v>
      </c>
      <c r="AY92" s="123" t="s">
        <v>127</v>
      </c>
      <c r="BK92" s="132">
        <f>SUM(BK93:BK94)</f>
        <v>0</v>
      </c>
    </row>
    <row r="93" spans="1:65" s="2" customFormat="1" ht="37.9" customHeight="1" x14ac:dyDescent="0.2">
      <c r="A93" s="29"/>
      <c r="B93" s="135"/>
      <c r="C93" s="136" t="s">
        <v>83</v>
      </c>
      <c r="D93" s="136" t="s">
        <v>129</v>
      </c>
      <c r="E93" s="137" t="s">
        <v>283</v>
      </c>
      <c r="F93" s="138" t="s">
        <v>284</v>
      </c>
      <c r="G93" s="139" t="s">
        <v>160</v>
      </c>
      <c r="H93" s="140">
        <v>239.2</v>
      </c>
      <c r="I93" s="141"/>
      <c r="J93" s="142">
        <f>ROUND(I93*H93,2)</f>
        <v>0</v>
      </c>
      <c r="K93" s="143"/>
      <c r="L93" s="30"/>
      <c r="M93" s="144" t="s">
        <v>3</v>
      </c>
      <c r="N93" s="145" t="s">
        <v>44</v>
      </c>
      <c r="O93" s="50"/>
      <c r="P93" s="146">
        <f>O93*H93</f>
        <v>0</v>
      </c>
      <c r="Q93" s="146">
        <v>3.2000000000000003E-4</v>
      </c>
      <c r="R93" s="146">
        <f>Q93*H93</f>
        <v>7.6544000000000001E-2</v>
      </c>
      <c r="S93" s="146">
        <v>0</v>
      </c>
      <c r="T93" s="147">
        <f>S93*H93</f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48" t="s">
        <v>133</v>
      </c>
      <c r="AT93" s="148" t="s">
        <v>129</v>
      </c>
      <c r="AU93" s="148" t="s">
        <v>83</v>
      </c>
      <c r="AY93" s="14" t="s">
        <v>127</v>
      </c>
      <c r="BE93" s="149">
        <f>IF(N93="základní",J93,0)</f>
        <v>0</v>
      </c>
      <c r="BF93" s="149">
        <f>IF(N93="snížená",J93,0)</f>
        <v>0</v>
      </c>
      <c r="BG93" s="149">
        <f>IF(N93="zákl. přenesená",J93,0)</f>
        <v>0</v>
      </c>
      <c r="BH93" s="149">
        <f>IF(N93="sníž. přenesená",J93,0)</f>
        <v>0</v>
      </c>
      <c r="BI93" s="149">
        <f>IF(N93="nulová",J93,0)</f>
        <v>0</v>
      </c>
      <c r="BJ93" s="14" t="s">
        <v>81</v>
      </c>
      <c r="BK93" s="149">
        <f>ROUND(I93*H93,2)</f>
        <v>0</v>
      </c>
      <c r="BL93" s="14" t="s">
        <v>133</v>
      </c>
      <c r="BM93" s="148" t="s">
        <v>459</v>
      </c>
    </row>
    <row r="94" spans="1:65" s="2" customFormat="1" x14ac:dyDescent="0.2">
      <c r="A94" s="29"/>
      <c r="B94" s="30"/>
      <c r="C94" s="29"/>
      <c r="D94" s="150" t="s">
        <v>135</v>
      </c>
      <c r="E94" s="29"/>
      <c r="F94" s="151" t="s">
        <v>286</v>
      </c>
      <c r="G94" s="29"/>
      <c r="H94" s="29"/>
      <c r="I94" s="152"/>
      <c r="J94" s="29"/>
      <c r="K94" s="29"/>
      <c r="L94" s="30"/>
      <c r="M94" s="153"/>
      <c r="N94" s="154"/>
      <c r="O94" s="50"/>
      <c r="P94" s="50"/>
      <c r="Q94" s="50"/>
      <c r="R94" s="50"/>
      <c r="S94" s="50"/>
      <c r="T94" s="51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4" t="s">
        <v>135</v>
      </c>
      <c r="AU94" s="14" t="s">
        <v>83</v>
      </c>
    </row>
    <row r="95" spans="1:65" s="12" customFormat="1" ht="22.9" customHeight="1" x14ac:dyDescent="0.2">
      <c r="B95" s="122"/>
      <c r="D95" s="123" t="s">
        <v>72</v>
      </c>
      <c r="E95" s="133" t="s">
        <v>164</v>
      </c>
      <c r="F95" s="133" t="s">
        <v>287</v>
      </c>
      <c r="I95" s="125"/>
      <c r="J95" s="134">
        <f>BK95</f>
        <v>0</v>
      </c>
      <c r="L95" s="122"/>
      <c r="M95" s="127"/>
      <c r="N95" s="128"/>
      <c r="O95" s="128"/>
      <c r="P95" s="129">
        <f>SUM(P96:P100)</f>
        <v>0</v>
      </c>
      <c r="Q95" s="128"/>
      <c r="R95" s="129">
        <f>SUM(R96:R100)</f>
        <v>10.397807999999999</v>
      </c>
      <c r="S95" s="128"/>
      <c r="T95" s="130">
        <f>SUM(T96:T100)</f>
        <v>0</v>
      </c>
      <c r="AR95" s="123" t="s">
        <v>81</v>
      </c>
      <c r="AT95" s="131" t="s">
        <v>72</v>
      </c>
      <c r="AU95" s="131" t="s">
        <v>81</v>
      </c>
      <c r="AY95" s="123" t="s">
        <v>127</v>
      </c>
      <c r="BK95" s="132">
        <f>SUM(BK96:BK100)</f>
        <v>0</v>
      </c>
    </row>
    <row r="96" spans="1:65" s="2" customFormat="1" ht="44.25" customHeight="1" x14ac:dyDescent="0.2">
      <c r="A96" s="29"/>
      <c r="B96" s="135"/>
      <c r="C96" s="136" t="s">
        <v>145</v>
      </c>
      <c r="D96" s="136" t="s">
        <v>129</v>
      </c>
      <c r="E96" s="137" t="s">
        <v>460</v>
      </c>
      <c r="F96" s="138" t="s">
        <v>461</v>
      </c>
      <c r="G96" s="139" t="s">
        <v>160</v>
      </c>
      <c r="H96" s="140">
        <v>113.6</v>
      </c>
      <c r="I96" s="141"/>
      <c r="J96" s="142">
        <f>ROUND(I96*H96,2)</f>
        <v>0</v>
      </c>
      <c r="K96" s="143"/>
      <c r="L96" s="30"/>
      <c r="M96" s="144" t="s">
        <v>3</v>
      </c>
      <c r="N96" s="145" t="s">
        <v>44</v>
      </c>
      <c r="O96" s="50"/>
      <c r="P96" s="146">
        <f>O96*H96</f>
        <v>0</v>
      </c>
      <c r="Q96" s="146">
        <v>9.153E-2</v>
      </c>
      <c r="R96" s="146">
        <f>Q96*H96</f>
        <v>10.397807999999999</v>
      </c>
      <c r="S96" s="146">
        <v>0</v>
      </c>
      <c r="T96" s="147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48" t="s">
        <v>133</v>
      </c>
      <c r="AT96" s="148" t="s">
        <v>129</v>
      </c>
      <c r="AU96" s="148" t="s">
        <v>83</v>
      </c>
      <c r="AY96" s="14" t="s">
        <v>127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4" t="s">
        <v>81</v>
      </c>
      <c r="BK96" s="149">
        <f>ROUND(I96*H96,2)</f>
        <v>0</v>
      </c>
      <c r="BL96" s="14" t="s">
        <v>133</v>
      </c>
      <c r="BM96" s="148" t="s">
        <v>462</v>
      </c>
    </row>
    <row r="97" spans="1:65" s="2" customFormat="1" x14ac:dyDescent="0.2">
      <c r="A97" s="29"/>
      <c r="B97" s="30"/>
      <c r="C97" s="29"/>
      <c r="D97" s="150" t="s">
        <v>135</v>
      </c>
      <c r="E97" s="29"/>
      <c r="F97" s="151" t="s">
        <v>463</v>
      </c>
      <c r="G97" s="29"/>
      <c r="H97" s="29"/>
      <c r="I97" s="152"/>
      <c r="J97" s="29"/>
      <c r="K97" s="29"/>
      <c r="L97" s="30"/>
      <c r="M97" s="153"/>
      <c r="N97" s="154"/>
      <c r="O97" s="50"/>
      <c r="P97" s="50"/>
      <c r="Q97" s="50"/>
      <c r="R97" s="50"/>
      <c r="S97" s="50"/>
      <c r="T97" s="51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4" t="s">
        <v>135</v>
      </c>
      <c r="AU97" s="14" t="s">
        <v>83</v>
      </c>
    </row>
    <row r="98" spans="1:65" s="2" customFormat="1" ht="97.5" x14ac:dyDescent="0.2">
      <c r="A98" s="29"/>
      <c r="B98" s="30"/>
      <c r="C98" s="29"/>
      <c r="D98" s="155" t="s">
        <v>137</v>
      </c>
      <c r="E98" s="29"/>
      <c r="F98" s="156" t="s">
        <v>464</v>
      </c>
      <c r="G98" s="29"/>
      <c r="H98" s="29"/>
      <c r="I98" s="152"/>
      <c r="J98" s="29"/>
      <c r="K98" s="29"/>
      <c r="L98" s="30"/>
      <c r="M98" s="153"/>
      <c r="N98" s="154"/>
      <c r="O98" s="50"/>
      <c r="P98" s="50"/>
      <c r="Q98" s="50"/>
      <c r="R98" s="50"/>
      <c r="S98" s="50"/>
      <c r="T98" s="51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4" t="s">
        <v>137</v>
      </c>
      <c r="AU98" s="14" t="s">
        <v>83</v>
      </c>
    </row>
    <row r="99" spans="1:65" s="2" customFormat="1" ht="16.5" customHeight="1" x14ac:dyDescent="0.2">
      <c r="A99" s="29"/>
      <c r="B99" s="135"/>
      <c r="C99" s="136" t="s">
        <v>133</v>
      </c>
      <c r="D99" s="136" t="s">
        <v>129</v>
      </c>
      <c r="E99" s="137" t="s">
        <v>301</v>
      </c>
      <c r="F99" s="138" t="s">
        <v>302</v>
      </c>
      <c r="G99" s="139" t="s">
        <v>160</v>
      </c>
      <c r="H99" s="140">
        <v>113.6</v>
      </c>
      <c r="I99" s="141"/>
      <c r="J99" s="142">
        <f>ROUND(I99*H99,2)</f>
        <v>0</v>
      </c>
      <c r="K99" s="143"/>
      <c r="L99" s="30"/>
      <c r="M99" s="144" t="s">
        <v>3</v>
      </c>
      <c r="N99" s="145" t="s">
        <v>44</v>
      </c>
      <c r="O99" s="50"/>
      <c r="P99" s="146">
        <f>O99*H99</f>
        <v>0</v>
      </c>
      <c r="Q99" s="146">
        <v>0</v>
      </c>
      <c r="R99" s="146">
        <f>Q99*H99</f>
        <v>0</v>
      </c>
      <c r="S99" s="146">
        <v>0</v>
      </c>
      <c r="T99" s="147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8" t="s">
        <v>133</v>
      </c>
      <c r="AT99" s="148" t="s">
        <v>129</v>
      </c>
      <c r="AU99" s="148" t="s">
        <v>83</v>
      </c>
      <c r="AY99" s="14" t="s">
        <v>127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14" t="s">
        <v>81</v>
      </c>
      <c r="BK99" s="149">
        <f>ROUND(I99*H99,2)</f>
        <v>0</v>
      </c>
      <c r="BL99" s="14" t="s">
        <v>133</v>
      </c>
      <c r="BM99" s="148" t="s">
        <v>465</v>
      </c>
    </row>
    <row r="100" spans="1:65" s="2" customFormat="1" ht="29.25" x14ac:dyDescent="0.2">
      <c r="A100" s="29"/>
      <c r="B100" s="30"/>
      <c r="C100" s="29"/>
      <c r="D100" s="155" t="s">
        <v>137</v>
      </c>
      <c r="E100" s="29"/>
      <c r="F100" s="156" t="s">
        <v>466</v>
      </c>
      <c r="G100" s="29"/>
      <c r="H100" s="29"/>
      <c r="I100" s="152"/>
      <c r="J100" s="29"/>
      <c r="K100" s="29"/>
      <c r="L100" s="30"/>
      <c r="M100" s="153"/>
      <c r="N100" s="154"/>
      <c r="O100" s="50"/>
      <c r="P100" s="50"/>
      <c r="Q100" s="50"/>
      <c r="R100" s="50"/>
      <c r="S100" s="50"/>
      <c r="T100" s="51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4" t="s">
        <v>137</v>
      </c>
      <c r="AU100" s="14" t="s">
        <v>83</v>
      </c>
    </row>
    <row r="101" spans="1:65" s="12" customFormat="1" ht="22.9" customHeight="1" x14ac:dyDescent="0.2">
      <c r="B101" s="122"/>
      <c r="D101" s="123" t="s">
        <v>72</v>
      </c>
      <c r="E101" s="133" t="s">
        <v>182</v>
      </c>
      <c r="F101" s="133" t="s">
        <v>305</v>
      </c>
      <c r="I101" s="125"/>
      <c r="J101" s="134">
        <f>BK101</f>
        <v>0</v>
      </c>
      <c r="L101" s="122"/>
      <c r="M101" s="127"/>
      <c r="N101" s="128"/>
      <c r="O101" s="128"/>
      <c r="P101" s="129">
        <f>SUM(P102:P127)</f>
        <v>0</v>
      </c>
      <c r="Q101" s="128"/>
      <c r="R101" s="129">
        <f>SUM(R102:R127)</f>
        <v>0</v>
      </c>
      <c r="S101" s="128"/>
      <c r="T101" s="130">
        <f>SUM(T102:T127)</f>
        <v>3.8460000000000001</v>
      </c>
      <c r="AR101" s="123" t="s">
        <v>81</v>
      </c>
      <c r="AT101" s="131" t="s">
        <v>72</v>
      </c>
      <c r="AU101" s="131" t="s">
        <v>81</v>
      </c>
      <c r="AY101" s="123" t="s">
        <v>127</v>
      </c>
      <c r="BK101" s="132">
        <f>SUM(BK102:BK127)</f>
        <v>0</v>
      </c>
    </row>
    <row r="102" spans="1:65" s="2" customFormat="1" ht="66.75" customHeight="1" x14ac:dyDescent="0.2">
      <c r="A102" s="29"/>
      <c r="B102" s="135"/>
      <c r="C102" s="136" t="s">
        <v>157</v>
      </c>
      <c r="D102" s="136" t="s">
        <v>129</v>
      </c>
      <c r="E102" s="137" t="s">
        <v>467</v>
      </c>
      <c r="F102" s="138" t="s">
        <v>468</v>
      </c>
      <c r="G102" s="139" t="s">
        <v>160</v>
      </c>
      <c r="H102" s="140">
        <v>63.6</v>
      </c>
      <c r="I102" s="141"/>
      <c r="J102" s="142">
        <f>ROUND(I102*H102,2)</f>
        <v>0</v>
      </c>
      <c r="K102" s="143"/>
      <c r="L102" s="30"/>
      <c r="M102" s="144" t="s">
        <v>3</v>
      </c>
      <c r="N102" s="145" t="s">
        <v>44</v>
      </c>
      <c r="O102" s="50"/>
      <c r="P102" s="146">
        <f>O102*H102</f>
        <v>0</v>
      </c>
      <c r="Q102" s="146">
        <v>0</v>
      </c>
      <c r="R102" s="146">
        <f>Q102*H102</f>
        <v>0</v>
      </c>
      <c r="S102" s="146">
        <v>1.7999999999999999E-2</v>
      </c>
      <c r="T102" s="147">
        <f>S102*H102</f>
        <v>1.1448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48" t="s">
        <v>133</v>
      </c>
      <c r="AT102" s="148" t="s">
        <v>129</v>
      </c>
      <c r="AU102" s="148" t="s">
        <v>83</v>
      </c>
      <c r="AY102" s="14" t="s">
        <v>127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14" t="s">
        <v>81</v>
      </c>
      <c r="BK102" s="149">
        <f>ROUND(I102*H102,2)</f>
        <v>0</v>
      </c>
      <c r="BL102" s="14" t="s">
        <v>133</v>
      </c>
      <c r="BM102" s="148" t="s">
        <v>469</v>
      </c>
    </row>
    <row r="103" spans="1:65" s="2" customFormat="1" x14ac:dyDescent="0.2">
      <c r="A103" s="29"/>
      <c r="B103" s="30"/>
      <c r="C103" s="29"/>
      <c r="D103" s="150" t="s">
        <v>135</v>
      </c>
      <c r="E103" s="29"/>
      <c r="F103" s="151" t="s">
        <v>470</v>
      </c>
      <c r="G103" s="29"/>
      <c r="H103" s="29"/>
      <c r="I103" s="152"/>
      <c r="J103" s="29"/>
      <c r="K103" s="29"/>
      <c r="L103" s="30"/>
      <c r="M103" s="153"/>
      <c r="N103" s="154"/>
      <c r="O103" s="50"/>
      <c r="P103" s="50"/>
      <c r="Q103" s="50"/>
      <c r="R103" s="50"/>
      <c r="S103" s="50"/>
      <c r="T103" s="51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4" t="s">
        <v>135</v>
      </c>
      <c r="AU103" s="14" t="s">
        <v>83</v>
      </c>
    </row>
    <row r="104" spans="1:65" s="2" customFormat="1" ht="66.75" customHeight="1" x14ac:dyDescent="0.2">
      <c r="A104" s="29"/>
      <c r="B104" s="135"/>
      <c r="C104" s="136" t="s">
        <v>164</v>
      </c>
      <c r="D104" s="136" t="s">
        <v>129</v>
      </c>
      <c r="E104" s="137" t="s">
        <v>471</v>
      </c>
      <c r="F104" s="138" t="s">
        <v>472</v>
      </c>
      <c r="G104" s="139" t="s">
        <v>160</v>
      </c>
      <c r="H104" s="140">
        <v>50</v>
      </c>
      <c r="I104" s="141"/>
      <c r="J104" s="142">
        <f>ROUND(I104*H104,2)</f>
        <v>0</v>
      </c>
      <c r="K104" s="143"/>
      <c r="L104" s="30"/>
      <c r="M104" s="144" t="s">
        <v>3</v>
      </c>
      <c r="N104" s="145" t="s">
        <v>44</v>
      </c>
      <c r="O104" s="50"/>
      <c r="P104" s="146">
        <f>O104*H104</f>
        <v>0</v>
      </c>
      <c r="Q104" s="146">
        <v>0</v>
      </c>
      <c r="R104" s="146">
        <f>Q104*H104</f>
        <v>0</v>
      </c>
      <c r="S104" s="146">
        <v>1.7000000000000001E-2</v>
      </c>
      <c r="T104" s="147">
        <f>S104*H104</f>
        <v>0.85000000000000009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48" t="s">
        <v>133</v>
      </c>
      <c r="AT104" s="148" t="s">
        <v>129</v>
      </c>
      <c r="AU104" s="148" t="s">
        <v>83</v>
      </c>
      <c r="AY104" s="14" t="s">
        <v>127</v>
      </c>
      <c r="BE104" s="149">
        <f>IF(N104="základní",J104,0)</f>
        <v>0</v>
      </c>
      <c r="BF104" s="149">
        <f>IF(N104="snížená",J104,0)</f>
        <v>0</v>
      </c>
      <c r="BG104" s="149">
        <f>IF(N104="zákl. přenesená",J104,0)</f>
        <v>0</v>
      </c>
      <c r="BH104" s="149">
        <f>IF(N104="sníž. přenesená",J104,0)</f>
        <v>0</v>
      </c>
      <c r="BI104" s="149">
        <f>IF(N104="nulová",J104,0)</f>
        <v>0</v>
      </c>
      <c r="BJ104" s="14" t="s">
        <v>81</v>
      </c>
      <c r="BK104" s="149">
        <f>ROUND(I104*H104,2)</f>
        <v>0</v>
      </c>
      <c r="BL104" s="14" t="s">
        <v>133</v>
      </c>
      <c r="BM104" s="148" t="s">
        <v>473</v>
      </c>
    </row>
    <row r="105" spans="1:65" s="2" customFormat="1" x14ac:dyDescent="0.2">
      <c r="A105" s="29"/>
      <c r="B105" s="30"/>
      <c r="C105" s="29"/>
      <c r="D105" s="150" t="s">
        <v>135</v>
      </c>
      <c r="E105" s="29"/>
      <c r="F105" s="151" t="s">
        <v>474</v>
      </c>
      <c r="G105" s="29"/>
      <c r="H105" s="29"/>
      <c r="I105" s="152"/>
      <c r="J105" s="29"/>
      <c r="K105" s="29"/>
      <c r="L105" s="30"/>
      <c r="M105" s="153"/>
      <c r="N105" s="154"/>
      <c r="O105" s="50"/>
      <c r="P105" s="50"/>
      <c r="Q105" s="50"/>
      <c r="R105" s="50"/>
      <c r="S105" s="50"/>
      <c r="T105" s="51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4" t="s">
        <v>135</v>
      </c>
      <c r="AU105" s="14" t="s">
        <v>83</v>
      </c>
    </row>
    <row r="106" spans="1:65" s="2" customFormat="1" ht="19.5" x14ac:dyDescent="0.2">
      <c r="A106" s="29"/>
      <c r="B106" s="30"/>
      <c r="C106" s="29"/>
      <c r="D106" s="155" t="s">
        <v>137</v>
      </c>
      <c r="E106" s="29"/>
      <c r="F106" s="156" t="s">
        <v>475</v>
      </c>
      <c r="G106" s="29"/>
      <c r="H106" s="29"/>
      <c r="I106" s="152"/>
      <c r="J106" s="29"/>
      <c r="K106" s="29"/>
      <c r="L106" s="30"/>
      <c r="M106" s="153"/>
      <c r="N106" s="154"/>
      <c r="O106" s="50"/>
      <c r="P106" s="50"/>
      <c r="Q106" s="50"/>
      <c r="R106" s="50"/>
      <c r="S106" s="50"/>
      <c r="T106" s="51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4" t="s">
        <v>137</v>
      </c>
      <c r="AU106" s="14" t="s">
        <v>83</v>
      </c>
    </row>
    <row r="107" spans="1:65" s="2" customFormat="1" ht="44.25" customHeight="1" x14ac:dyDescent="0.2">
      <c r="A107" s="29"/>
      <c r="B107" s="135"/>
      <c r="C107" s="136" t="s">
        <v>172</v>
      </c>
      <c r="D107" s="136" t="s">
        <v>129</v>
      </c>
      <c r="E107" s="137" t="s">
        <v>476</v>
      </c>
      <c r="F107" s="138" t="s">
        <v>477</v>
      </c>
      <c r="G107" s="139" t="s">
        <v>160</v>
      </c>
      <c r="H107" s="140">
        <v>21</v>
      </c>
      <c r="I107" s="141"/>
      <c r="J107" s="142">
        <f>ROUND(I107*H107,2)</f>
        <v>0</v>
      </c>
      <c r="K107" s="143"/>
      <c r="L107" s="30"/>
      <c r="M107" s="144" t="s">
        <v>3</v>
      </c>
      <c r="N107" s="145" t="s">
        <v>44</v>
      </c>
      <c r="O107" s="50"/>
      <c r="P107" s="146">
        <f>O107*H107</f>
        <v>0</v>
      </c>
      <c r="Q107" s="146">
        <v>0</v>
      </c>
      <c r="R107" s="146">
        <f>Q107*H107</f>
        <v>0</v>
      </c>
      <c r="S107" s="146">
        <v>0</v>
      </c>
      <c r="T107" s="147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48" t="s">
        <v>133</v>
      </c>
      <c r="AT107" s="148" t="s">
        <v>129</v>
      </c>
      <c r="AU107" s="148" t="s">
        <v>83</v>
      </c>
      <c r="AY107" s="14" t="s">
        <v>127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4" t="s">
        <v>81</v>
      </c>
      <c r="BK107" s="149">
        <f>ROUND(I107*H107,2)</f>
        <v>0</v>
      </c>
      <c r="BL107" s="14" t="s">
        <v>133</v>
      </c>
      <c r="BM107" s="148" t="s">
        <v>478</v>
      </c>
    </row>
    <row r="108" spans="1:65" s="2" customFormat="1" x14ac:dyDescent="0.2">
      <c r="A108" s="29"/>
      <c r="B108" s="30"/>
      <c r="C108" s="29"/>
      <c r="D108" s="150" t="s">
        <v>135</v>
      </c>
      <c r="E108" s="29"/>
      <c r="F108" s="151" t="s">
        <v>479</v>
      </c>
      <c r="G108" s="29"/>
      <c r="H108" s="29"/>
      <c r="I108" s="152"/>
      <c r="J108" s="29"/>
      <c r="K108" s="29"/>
      <c r="L108" s="30"/>
      <c r="M108" s="153"/>
      <c r="N108" s="154"/>
      <c r="O108" s="50"/>
      <c r="P108" s="50"/>
      <c r="Q108" s="50"/>
      <c r="R108" s="50"/>
      <c r="S108" s="50"/>
      <c r="T108" s="51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4" t="s">
        <v>135</v>
      </c>
      <c r="AU108" s="14" t="s">
        <v>83</v>
      </c>
    </row>
    <row r="109" spans="1:65" s="2" customFormat="1" ht="19.5" x14ac:dyDescent="0.2">
      <c r="A109" s="29"/>
      <c r="B109" s="30"/>
      <c r="C109" s="29"/>
      <c r="D109" s="155" t="s">
        <v>137</v>
      </c>
      <c r="E109" s="29"/>
      <c r="F109" s="156" t="s">
        <v>480</v>
      </c>
      <c r="G109" s="29"/>
      <c r="H109" s="29"/>
      <c r="I109" s="152"/>
      <c r="J109" s="29"/>
      <c r="K109" s="29"/>
      <c r="L109" s="30"/>
      <c r="M109" s="153"/>
      <c r="N109" s="154"/>
      <c r="O109" s="50"/>
      <c r="P109" s="50"/>
      <c r="Q109" s="50"/>
      <c r="R109" s="50"/>
      <c r="S109" s="50"/>
      <c r="T109" s="51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4" t="s">
        <v>137</v>
      </c>
      <c r="AU109" s="14" t="s">
        <v>83</v>
      </c>
    </row>
    <row r="110" spans="1:65" s="2" customFormat="1" ht="49.15" customHeight="1" x14ac:dyDescent="0.2">
      <c r="A110" s="29"/>
      <c r="B110" s="135"/>
      <c r="C110" s="136" t="s">
        <v>169</v>
      </c>
      <c r="D110" s="136" t="s">
        <v>129</v>
      </c>
      <c r="E110" s="137" t="s">
        <v>481</v>
      </c>
      <c r="F110" s="138" t="s">
        <v>482</v>
      </c>
      <c r="G110" s="139" t="s">
        <v>160</v>
      </c>
      <c r="H110" s="140">
        <v>651</v>
      </c>
      <c r="I110" s="141"/>
      <c r="J110" s="142">
        <f>ROUND(I110*H110,2)</f>
        <v>0</v>
      </c>
      <c r="K110" s="143"/>
      <c r="L110" s="30"/>
      <c r="M110" s="144" t="s">
        <v>3</v>
      </c>
      <c r="N110" s="145" t="s">
        <v>44</v>
      </c>
      <c r="O110" s="50"/>
      <c r="P110" s="146">
        <f>O110*H110</f>
        <v>0</v>
      </c>
      <c r="Q110" s="146">
        <v>0</v>
      </c>
      <c r="R110" s="146">
        <f>Q110*H110</f>
        <v>0</v>
      </c>
      <c r="S110" s="146">
        <v>0</v>
      </c>
      <c r="T110" s="147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48" t="s">
        <v>133</v>
      </c>
      <c r="AT110" s="148" t="s">
        <v>129</v>
      </c>
      <c r="AU110" s="148" t="s">
        <v>83</v>
      </c>
      <c r="AY110" s="14" t="s">
        <v>127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4" t="s">
        <v>81</v>
      </c>
      <c r="BK110" s="149">
        <f>ROUND(I110*H110,2)</f>
        <v>0</v>
      </c>
      <c r="BL110" s="14" t="s">
        <v>133</v>
      </c>
      <c r="BM110" s="148" t="s">
        <v>483</v>
      </c>
    </row>
    <row r="111" spans="1:65" s="2" customFormat="1" x14ac:dyDescent="0.2">
      <c r="A111" s="29"/>
      <c r="B111" s="30"/>
      <c r="C111" s="29"/>
      <c r="D111" s="150" t="s">
        <v>135</v>
      </c>
      <c r="E111" s="29"/>
      <c r="F111" s="151" t="s">
        <v>484</v>
      </c>
      <c r="G111" s="29"/>
      <c r="H111" s="29"/>
      <c r="I111" s="152"/>
      <c r="J111" s="29"/>
      <c r="K111" s="29"/>
      <c r="L111" s="30"/>
      <c r="M111" s="153"/>
      <c r="N111" s="154"/>
      <c r="O111" s="50"/>
      <c r="P111" s="50"/>
      <c r="Q111" s="50"/>
      <c r="R111" s="50"/>
      <c r="S111" s="50"/>
      <c r="T111" s="51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4" t="s">
        <v>135</v>
      </c>
      <c r="AU111" s="14" t="s">
        <v>83</v>
      </c>
    </row>
    <row r="112" spans="1:65" s="2" customFormat="1" ht="19.5" x14ac:dyDescent="0.2">
      <c r="A112" s="29"/>
      <c r="B112" s="30"/>
      <c r="C112" s="29"/>
      <c r="D112" s="155" t="s">
        <v>137</v>
      </c>
      <c r="E112" s="29"/>
      <c r="F112" s="156" t="s">
        <v>485</v>
      </c>
      <c r="G112" s="29"/>
      <c r="H112" s="29"/>
      <c r="I112" s="152"/>
      <c r="J112" s="29"/>
      <c r="K112" s="29"/>
      <c r="L112" s="30"/>
      <c r="M112" s="153"/>
      <c r="N112" s="154"/>
      <c r="O112" s="50"/>
      <c r="P112" s="50"/>
      <c r="Q112" s="50"/>
      <c r="R112" s="50"/>
      <c r="S112" s="50"/>
      <c r="T112" s="51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4" t="s">
        <v>137</v>
      </c>
      <c r="AU112" s="14" t="s">
        <v>83</v>
      </c>
    </row>
    <row r="113" spans="1:65" s="2" customFormat="1" ht="44.25" customHeight="1" x14ac:dyDescent="0.2">
      <c r="A113" s="29"/>
      <c r="B113" s="135"/>
      <c r="C113" s="136" t="s">
        <v>182</v>
      </c>
      <c r="D113" s="136" t="s">
        <v>129</v>
      </c>
      <c r="E113" s="137" t="s">
        <v>486</v>
      </c>
      <c r="F113" s="138" t="s">
        <v>487</v>
      </c>
      <c r="G113" s="139" t="s">
        <v>160</v>
      </c>
      <c r="H113" s="140">
        <v>21</v>
      </c>
      <c r="I113" s="141"/>
      <c r="J113" s="142">
        <f>ROUND(I113*H113,2)</f>
        <v>0</v>
      </c>
      <c r="K113" s="143"/>
      <c r="L113" s="30"/>
      <c r="M113" s="144" t="s">
        <v>3</v>
      </c>
      <c r="N113" s="145" t="s">
        <v>44</v>
      </c>
      <c r="O113" s="50"/>
      <c r="P113" s="146">
        <f>O113*H113</f>
        <v>0</v>
      </c>
      <c r="Q113" s="146">
        <v>0</v>
      </c>
      <c r="R113" s="146">
        <f>Q113*H113</f>
        <v>0</v>
      </c>
      <c r="S113" s="146">
        <v>0</v>
      </c>
      <c r="T113" s="147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48" t="s">
        <v>133</v>
      </c>
      <c r="AT113" s="148" t="s">
        <v>129</v>
      </c>
      <c r="AU113" s="148" t="s">
        <v>83</v>
      </c>
      <c r="AY113" s="14" t="s">
        <v>127</v>
      </c>
      <c r="BE113" s="149">
        <f>IF(N113="základní",J113,0)</f>
        <v>0</v>
      </c>
      <c r="BF113" s="149">
        <f>IF(N113="snížená",J113,0)</f>
        <v>0</v>
      </c>
      <c r="BG113" s="149">
        <f>IF(N113="zákl. přenesená",J113,0)</f>
        <v>0</v>
      </c>
      <c r="BH113" s="149">
        <f>IF(N113="sníž. přenesená",J113,0)</f>
        <v>0</v>
      </c>
      <c r="BI113" s="149">
        <f>IF(N113="nulová",J113,0)</f>
        <v>0</v>
      </c>
      <c r="BJ113" s="14" t="s">
        <v>81</v>
      </c>
      <c r="BK113" s="149">
        <f>ROUND(I113*H113,2)</f>
        <v>0</v>
      </c>
      <c r="BL113" s="14" t="s">
        <v>133</v>
      </c>
      <c r="BM113" s="148" t="s">
        <v>488</v>
      </c>
    </row>
    <row r="114" spans="1:65" s="2" customFormat="1" x14ac:dyDescent="0.2">
      <c r="A114" s="29"/>
      <c r="B114" s="30"/>
      <c r="C114" s="29"/>
      <c r="D114" s="150" t="s">
        <v>135</v>
      </c>
      <c r="E114" s="29"/>
      <c r="F114" s="151" t="s">
        <v>489</v>
      </c>
      <c r="G114" s="29"/>
      <c r="H114" s="29"/>
      <c r="I114" s="152"/>
      <c r="J114" s="29"/>
      <c r="K114" s="29"/>
      <c r="L114" s="30"/>
      <c r="M114" s="153"/>
      <c r="N114" s="154"/>
      <c r="O114" s="50"/>
      <c r="P114" s="50"/>
      <c r="Q114" s="50"/>
      <c r="R114" s="50"/>
      <c r="S114" s="50"/>
      <c r="T114" s="51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4" t="s">
        <v>135</v>
      </c>
      <c r="AU114" s="14" t="s">
        <v>83</v>
      </c>
    </row>
    <row r="115" spans="1:65" s="2" customFormat="1" ht="24.2" customHeight="1" x14ac:dyDescent="0.2">
      <c r="A115" s="29"/>
      <c r="B115" s="135"/>
      <c r="C115" s="136" t="s">
        <v>188</v>
      </c>
      <c r="D115" s="136" t="s">
        <v>129</v>
      </c>
      <c r="E115" s="137" t="s">
        <v>357</v>
      </c>
      <c r="F115" s="138" t="s">
        <v>358</v>
      </c>
      <c r="G115" s="139" t="s">
        <v>132</v>
      </c>
      <c r="H115" s="140">
        <v>0.6</v>
      </c>
      <c r="I115" s="141"/>
      <c r="J115" s="142">
        <f>ROUND(I115*H115,2)</f>
        <v>0</v>
      </c>
      <c r="K115" s="143"/>
      <c r="L115" s="30"/>
      <c r="M115" s="144" t="s">
        <v>3</v>
      </c>
      <c r="N115" s="145" t="s">
        <v>44</v>
      </c>
      <c r="O115" s="50"/>
      <c r="P115" s="146">
        <f>O115*H115</f>
        <v>0</v>
      </c>
      <c r="Q115" s="146">
        <v>0</v>
      </c>
      <c r="R115" s="146">
        <f>Q115*H115</f>
        <v>0</v>
      </c>
      <c r="S115" s="146">
        <v>2</v>
      </c>
      <c r="T115" s="147">
        <f>S115*H115</f>
        <v>1.2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48" t="s">
        <v>133</v>
      </c>
      <c r="AT115" s="148" t="s">
        <v>129</v>
      </c>
      <c r="AU115" s="148" t="s">
        <v>83</v>
      </c>
      <c r="AY115" s="14" t="s">
        <v>127</v>
      </c>
      <c r="BE115" s="149">
        <f>IF(N115="základní",J115,0)</f>
        <v>0</v>
      </c>
      <c r="BF115" s="149">
        <f>IF(N115="snížená",J115,0)</f>
        <v>0</v>
      </c>
      <c r="BG115" s="149">
        <f>IF(N115="zákl. přenesená",J115,0)</f>
        <v>0</v>
      </c>
      <c r="BH115" s="149">
        <f>IF(N115="sníž. přenesená",J115,0)</f>
        <v>0</v>
      </c>
      <c r="BI115" s="149">
        <f>IF(N115="nulová",J115,0)</f>
        <v>0</v>
      </c>
      <c r="BJ115" s="14" t="s">
        <v>81</v>
      </c>
      <c r="BK115" s="149">
        <f>ROUND(I115*H115,2)</f>
        <v>0</v>
      </c>
      <c r="BL115" s="14" t="s">
        <v>133</v>
      </c>
      <c r="BM115" s="148" t="s">
        <v>490</v>
      </c>
    </row>
    <row r="116" spans="1:65" s="2" customFormat="1" x14ac:dyDescent="0.2">
      <c r="A116" s="29"/>
      <c r="B116" s="30"/>
      <c r="C116" s="29"/>
      <c r="D116" s="150" t="s">
        <v>135</v>
      </c>
      <c r="E116" s="29"/>
      <c r="F116" s="151" t="s">
        <v>360</v>
      </c>
      <c r="G116" s="29"/>
      <c r="H116" s="29"/>
      <c r="I116" s="152"/>
      <c r="J116" s="29"/>
      <c r="K116" s="29"/>
      <c r="L116" s="30"/>
      <c r="M116" s="153"/>
      <c r="N116" s="154"/>
      <c r="O116" s="50"/>
      <c r="P116" s="50"/>
      <c r="Q116" s="50"/>
      <c r="R116" s="50"/>
      <c r="S116" s="50"/>
      <c r="T116" s="51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135</v>
      </c>
      <c r="AU116" s="14" t="s">
        <v>83</v>
      </c>
    </row>
    <row r="117" spans="1:65" s="2" customFormat="1" ht="29.25" x14ac:dyDescent="0.2">
      <c r="A117" s="29"/>
      <c r="B117" s="30"/>
      <c r="C117" s="29"/>
      <c r="D117" s="155" t="s">
        <v>137</v>
      </c>
      <c r="E117" s="29"/>
      <c r="F117" s="156" t="s">
        <v>491</v>
      </c>
      <c r="G117" s="29"/>
      <c r="H117" s="29"/>
      <c r="I117" s="152"/>
      <c r="J117" s="29"/>
      <c r="K117" s="29"/>
      <c r="L117" s="30"/>
      <c r="M117" s="153"/>
      <c r="N117" s="154"/>
      <c r="O117" s="50"/>
      <c r="P117" s="50"/>
      <c r="Q117" s="50"/>
      <c r="R117" s="50"/>
      <c r="S117" s="50"/>
      <c r="T117" s="51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137</v>
      </c>
      <c r="AU117" s="14" t="s">
        <v>83</v>
      </c>
    </row>
    <row r="118" spans="1:65" s="2" customFormat="1" ht="24.2" customHeight="1" x14ac:dyDescent="0.2">
      <c r="A118" s="29"/>
      <c r="B118" s="135"/>
      <c r="C118" s="136" t="s">
        <v>194</v>
      </c>
      <c r="D118" s="136" t="s">
        <v>129</v>
      </c>
      <c r="E118" s="137" t="s">
        <v>492</v>
      </c>
      <c r="F118" s="138" t="s">
        <v>493</v>
      </c>
      <c r="G118" s="139" t="s">
        <v>309</v>
      </c>
      <c r="H118" s="140">
        <v>17.600000000000001</v>
      </c>
      <c r="I118" s="141"/>
      <c r="J118" s="142">
        <f>ROUND(I118*H118,2)</f>
        <v>0</v>
      </c>
      <c r="K118" s="143"/>
      <c r="L118" s="30"/>
      <c r="M118" s="144" t="s">
        <v>3</v>
      </c>
      <c r="N118" s="145" t="s">
        <v>44</v>
      </c>
      <c r="O118" s="50"/>
      <c r="P118" s="146">
        <f>O118*H118</f>
        <v>0</v>
      </c>
      <c r="Q118" s="146">
        <v>0</v>
      </c>
      <c r="R118" s="146">
        <f>Q118*H118</f>
        <v>0</v>
      </c>
      <c r="S118" s="146">
        <v>3.6999999999999998E-2</v>
      </c>
      <c r="T118" s="147">
        <f>S118*H118</f>
        <v>0.6512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48" t="s">
        <v>133</v>
      </c>
      <c r="AT118" s="148" t="s">
        <v>129</v>
      </c>
      <c r="AU118" s="148" t="s">
        <v>83</v>
      </c>
      <c r="AY118" s="14" t="s">
        <v>127</v>
      </c>
      <c r="BE118" s="149">
        <f>IF(N118="základní",J118,0)</f>
        <v>0</v>
      </c>
      <c r="BF118" s="149">
        <f>IF(N118="snížená",J118,0)</f>
        <v>0</v>
      </c>
      <c r="BG118" s="149">
        <f>IF(N118="zákl. přenesená",J118,0)</f>
        <v>0</v>
      </c>
      <c r="BH118" s="149">
        <f>IF(N118="sníž. přenesená",J118,0)</f>
        <v>0</v>
      </c>
      <c r="BI118" s="149">
        <f>IF(N118="nulová",J118,0)</f>
        <v>0</v>
      </c>
      <c r="BJ118" s="14" t="s">
        <v>81</v>
      </c>
      <c r="BK118" s="149">
        <f>ROUND(I118*H118,2)</f>
        <v>0</v>
      </c>
      <c r="BL118" s="14" t="s">
        <v>133</v>
      </c>
      <c r="BM118" s="148" t="s">
        <v>494</v>
      </c>
    </row>
    <row r="119" spans="1:65" s="2" customFormat="1" x14ac:dyDescent="0.2">
      <c r="A119" s="29"/>
      <c r="B119" s="30"/>
      <c r="C119" s="29"/>
      <c r="D119" s="150" t="s">
        <v>135</v>
      </c>
      <c r="E119" s="29"/>
      <c r="F119" s="151" t="s">
        <v>495</v>
      </c>
      <c r="G119" s="29"/>
      <c r="H119" s="29"/>
      <c r="I119" s="152"/>
      <c r="J119" s="29"/>
      <c r="K119" s="29"/>
      <c r="L119" s="30"/>
      <c r="M119" s="153"/>
      <c r="N119" s="154"/>
      <c r="O119" s="50"/>
      <c r="P119" s="50"/>
      <c r="Q119" s="50"/>
      <c r="R119" s="50"/>
      <c r="S119" s="50"/>
      <c r="T119" s="51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135</v>
      </c>
      <c r="AU119" s="14" t="s">
        <v>83</v>
      </c>
    </row>
    <row r="120" spans="1:65" s="2" customFormat="1" ht="39" x14ac:dyDescent="0.2">
      <c r="A120" s="29"/>
      <c r="B120" s="30"/>
      <c r="C120" s="29"/>
      <c r="D120" s="155" t="s">
        <v>137</v>
      </c>
      <c r="E120" s="29"/>
      <c r="F120" s="156" t="s">
        <v>496</v>
      </c>
      <c r="G120" s="29"/>
      <c r="H120" s="29"/>
      <c r="I120" s="152"/>
      <c r="J120" s="29"/>
      <c r="K120" s="29"/>
      <c r="L120" s="30"/>
      <c r="M120" s="153"/>
      <c r="N120" s="154"/>
      <c r="O120" s="50"/>
      <c r="P120" s="50"/>
      <c r="Q120" s="50"/>
      <c r="R120" s="50"/>
      <c r="S120" s="50"/>
      <c r="T120" s="51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137</v>
      </c>
      <c r="AU120" s="14" t="s">
        <v>83</v>
      </c>
    </row>
    <row r="121" spans="1:65" s="2" customFormat="1" ht="24.2" customHeight="1" x14ac:dyDescent="0.2">
      <c r="A121" s="29"/>
      <c r="B121" s="135"/>
      <c r="C121" s="136" t="s">
        <v>9</v>
      </c>
      <c r="D121" s="136" t="s">
        <v>129</v>
      </c>
      <c r="E121" s="137" t="s">
        <v>381</v>
      </c>
      <c r="F121" s="138" t="s">
        <v>382</v>
      </c>
      <c r="G121" s="139" t="s">
        <v>160</v>
      </c>
      <c r="H121" s="140">
        <v>113.6</v>
      </c>
      <c r="I121" s="141"/>
      <c r="J121" s="142">
        <f>ROUND(I121*H121,2)</f>
        <v>0</v>
      </c>
      <c r="K121" s="143"/>
      <c r="L121" s="30"/>
      <c r="M121" s="144" t="s">
        <v>3</v>
      </c>
      <c r="N121" s="145" t="s">
        <v>44</v>
      </c>
      <c r="O121" s="50"/>
      <c r="P121" s="146">
        <f>O121*H121</f>
        <v>0</v>
      </c>
      <c r="Q121" s="146">
        <v>0</v>
      </c>
      <c r="R121" s="146">
        <f>Q121*H121</f>
        <v>0</v>
      </c>
      <c r="S121" s="146">
        <v>0</v>
      </c>
      <c r="T121" s="147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48" t="s">
        <v>133</v>
      </c>
      <c r="AT121" s="148" t="s">
        <v>129</v>
      </c>
      <c r="AU121" s="148" t="s">
        <v>83</v>
      </c>
      <c r="AY121" s="14" t="s">
        <v>127</v>
      </c>
      <c r="BE121" s="149">
        <f>IF(N121="základní",J121,0)</f>
        <v>0</v>
      </c>
      <c r="BF121" s="149">
        <f>IF(N121="snížená",J121,0)</f>
        <v>0</v>
      </c>
      <c r="BG121" s="149">
        <f>IF(N121="zákl. přenesená",J121,0)</f>
        <v>0</v>
      </c>
      <c r="BH121" s="149">
        <f>IF(N121="sníž. přenesená",J121,0)</f>
        <v>0</v>
      </c>
      <c r="BI121" s="149">
        <f>IF(N121="nulová",J121,0)</f>
        <v>0</v>
      </c>
      <c r="BJ121" s="14" t="s">
        <v>81</v>
      </c>
      <c r="BK121" s="149">
        <f>ROUND(I121*H121,2)</f>
        <v>0</v>
      </c>
      <c r="BL121" s="14" t="s">
        <v>133</v>
      </c>
      <c r="BM121" s="148" t="s">
        <v>497</v>
      </c>
    </row>
    <row r="122" spans="1:65" s="2" customFormat="1" x14ac:dyDescent="0.2">
      <c r="A122" s="29"/>
      <c r="B122" s="30"/>
      <c r="C122" s="29"/>
      <c r="D122" s="150" t="s">
        <v>135</v>
      </c>
      <c r="E122" s="29"/>
      <c r="F122" s="151" t="s">
        <v>384</v>
      </c>
      <c r="G122" s="29"/>
      <c r="H122" s="29"/>
      <c r="I122" s="152"/>
      <c r="J122" s="29"/>
      <c r="K122" s="29"/>
      <c r="L122" s="30"/>
      <c r="M122" s="153"/>
      <c r="N122" s="154"/>
      <c r="O122" s="50"/>
      <c r="P122" s="50"/>
      <c r="Q122" s="50"/>
      <c r="R122" s="50"/>
      <c r="S122" s="50"/>
      <c r="T122" s="51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135</v>
      </c>
      <c r="AU122" s="14" t="s">
        <v>83</v>
      </c>
    </row>
    <row r="123" spans="1:65" s="2" customFormat="1" ht="48.75" x14ac:dyDescent="0.2">
      <c r="A123" s="29"/>
      <c r="B123" s="30"/>
      <c r="C123" s="29"/>
      <c r="D123" s="155" t="s">
        <v>137</v>
      </c>
      <c r="E123" s="29"/>
      <c r="F123" s="156" t="s">
        <v>498</v>
      </c>
      <c r="G123" s="29"/>
      <c r="H123" s="29"/>
      <c r="I123" s="152"/>
      <c r="J123" s="29"/>
      <c r="K123" s="29"/>
      <c r="L123" s="30"/>
      <c r="M123" s="153"/>
      <c r="N123" s="154"/>
      <c r="O123" s="50"/>
      <c r="P123" s="50"/>
      <c r="Q123" s="50"/>
      <c r="R123" s="50"/>
      <c r="S123" s="50"/>
      <c r="T123" s="51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137</v>
      </c>
      <c r="AU123" s="14" t="s">
        <v>83</v>
      </c>
    </row>
    <row r="124" spans="1:65" s="2" customFormat="1" ht="16.5" customHeight="1" x14ac:dyDescent="0.2">
      <c r="A124" s="29"/>
      <c r="B124" s="135"/>
      <c r="C124" s="136" t="s">
        <v>205</v>
      </c>
      <c r="D124" s="136" t="s">
        <v>129</v>
      </c>
      <c r="E124" s="137" t="s">
        <v>398</v>
      </c>
      <c r="F124" s="138" t="s">
        <v>399</v>
      </c>
      <c r="G124" s="139" t="s">
        <v>160</v>
      </c>
      <c r="H124" s="140">
        <v>7</v>
      </c>
      <c r="I124" s="141"/>
      <c r="J124" s="142">
        <f>ROUND(I124*H124,2)</f>
        <v>0</v>
      </c>
      <c r="K124" s="143"/>
      <c r="L124" s="30"/>
      <c r="M124" s="144" t="s">
        <v>3</v>
      </c>
      <c r="N124" s="145" t="s">
        <v>44</v>
      </c>
      <c r="O124" s="50"/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48" t="s">
        <v>133</v>
      </c>
      <c r="AT124" s="148" t="s">
        <v>129</v>
      </c>
      <c r="AU124" s="148" t="s">
        <v>83</v>
      </c>
      <c r="AY124" s="14" t="s">
        <v>127</v>
      </c>
      <c r="BE124" s="149">
        <f>IF(N124="základní",J124,0)</f>
        <v>0</v>
      </c>
      <c r="BF124" s="149">
        <f>IF(N124="snížená",J124,0)</f>
        <v>0</v>
      </c>
      <c r="BG124" s="149">
        <f>IF(N124="zákl. přenesená",J124,0)</f>
        <v>0</v>
      </c>
      <c r="BH124" s="149">
        <f>IF(N124="sníž. přenesená",J124,0)</f>
        <v>0</v>
      </c>
      <c r="BI124" s="149">
        <f>IF(N124="nulová",J124,0)</f>
        <v>0</v>
      </c>
      <c r="BJ124" s="14" t="s">
        <v>81</v>
      </c>
      <c r="BK124" s="149">
        <f>ROUND(I124*H124,2)</f>
        <v>0</v>
      </c>
      <c r="BL124" s="14" t="s">
        <v>133</v>
      </c>
      <c r="BM124" s="148" t="s">
        <v>499</v>
      </c>
    </row>
    <row r="125" spans="1:65" s="2" customFormat="1" ht="39" x14ac:dyDescent="0.2">
      <c r="A125" s="29"/>
      <c r="B125" s="30"/>
      <c r="C125" s="29"/>
      <c r="D125" s="155" t="s">
        <v>137</v>
      </c>
      <c r="E125" s="29"/>
      <c r="F125" s="156" t="s">
        <v>500</v>
      </c>
      <c r="G125" s="29"/>
      <c r="H125" s="29"/>
      <c r="I125" s="152"/>
      <c r="J125" s="29"/>
      <c r="K125" s="29"/>
      <c r="L125" s="30"/>
      <c r="M125" s="153"/>
      <c r="N125" s="154"/>
      <c r="O125" s="50"/>
      <c r="P125" s="50"/>
      <c r="Q125" s="50"/>
      <c r="R125" s="50"/>
      <c r="S125" s="50"/>
      <c r="T125" s="51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137</v>
      </c>
      <c r="AU125" s="14" t="s">
        <v>83</v>
      </c>
    </row>
    <row r="126" spans="1:65" s="2" customFormat="1" ht="16.5" customHeight="1" x14ac:dyDescent="0.2">
      <c r="A126" s="29"/>
      <c r="B126" s="135"/>
      <c r="C126" s="136" t="s">
        <v>211</v>
      </c>
      <c r="D126" s="136" t="s">
        <v>129</v>
      </c>
      <c r="E126" s="137" t="s">
        <v>501</v>
      </c>
      <c r="F126" s="138" t="s">
        <v>502</v>
      </c>
      <c r="G126" s="139" t="s">
        <v>309</v>
      </c>
      <c r="H126" s="140">
        <v>17.600000000000001</v>
      </c>
      <c r="I126" s="141"/>
      <c r="J126" s="142">
        <f>ROUND(I126*H126,2)</f>
        <v>0</v>
      </c>
      <c r="K126" s="143"/>
      <c r="L126" s="30"/>
      <c r="M126" s="144" t="s">
        <v>3</v>
      </c>
      <c r="N126" s="145" t="s">
        <v>44</v>
      </c>
      <c r="O126" s="50"/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8" t="s">
        <v>133</v>
      </c>
      <c r="AT126" s="148" t="s">
        <v>129</v>
      </c>
      <c r="AU126" s="148" t="s">
        <v>83</v>
      </c>
      <c r="AY126" s="14" t="s">
        <v>127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4" t="s">
        <v>81</v>
      </c>
      <c r="BK126" s="149">
        <f>ROUND(I126*H126,2)</f>
        <v>0</v>
      </c>
      <c r="BL126" s="14" t="s">
        <v>133</v>
      </c>
      <c r="BM126" s="148" t="s">
        <v>503</v>
      </c>
    </row>
    <row r="127" spans="1:65" s="2" customFormat="1" ht="39" x14ac:dyDescent="0.2">
      <c r="A127" s="29"/>
      <c r="B127" s="30"/>
      <c r="C127" s="29"/>
      <c r="D127" s="155" t="s">
        <v>137</v>
      </c>
      <c r="E127" s="29"/>
      <c r="F127" s="156" t="s">
        <v>504</v>
      </c>
      <c r="G127" s="29"/>
      <c r="H127" s="29"/>
      <c r="I127" s="152"/>
      <c r="J127" s="29"/>
      <c r="K127" s="29"/>
      <c r="L127" s="30"/>
      <c r="M127" s="153"/>
      <c r="N127" s="154"/>
      <c r="O127" s="50"/>
      <c r="P127" s="50"/>
      <c r="Q127" s="50"/>
      <c r="R127" s="50"/>
      <c r="S127" s="50"/>
      <c r="T127" s="51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137</v>
      </c>
      <c r="AU127" s="14" t="s">
        <v>83</v>
      </c>
    </row>
    <row r="128" spans="1:65" s="12" customFormat="1" ht="22.9" customHeight="1" x14ac:dyDescent="0.2">
      <c r="B128" s="122"/>
      <c r="D128" s="123" t="s">
        <v>72</v>
      </c>
      <c r="E128" s="133" t="s">
        <v>418</v>
      </c>
      <c r="F128" s="133" t="s">
        <v>419</v>
      </c>
      <c r="I128" s="125"/>
      <c r="J128" s="134">
        <f>BK128</f>
        <v>0</v>
      </c>
      <c r="L128" s="122"/>
      <c r="M128" s="127"/>
      <c r="N128" s="128"/>
      <c r="O128" s="128"/>
      <c r="P128" s="129">
        <f>SUM(P129:P136)</f>
        <v>0</v>
      </c>
      <c r="Q128" s="128"/>
      <c r="R128" s="129">
        <f>SUM(R129:R136)</f>
        <v>0</v>
      </c>
      <c r="S128" s="128"/>
      <c r="T128" s="130">
        <f>SUM(T129:T136)</f>
        <v>0</v>
      </c>
      <c r="AR128" s="123" t="s">
        <v>81</v>
      </c>
      <c r="AT128" s="131" t="s">
        <v>72</v>
      </c>
      <c r="AU128" s="131" t="s">
        <v>81</v>
      </c>
      <c r="AY128" s="123" t="s">
        <v>127</v>
      </c>
      <c r="BK128" s="132">
        <f>SUM(BK129:BK136)</f>
        <v>0</v>
      </c>
    </row>
    <row r="129" spans="1:65" s="2" customFormat="1" ht="33" customHeight="1" x14ac:dyDescent="0.2">
      <c r="A129" s="29"/>
      <c r="B129" s="135"/>
      <c r="C129" s="136" t="s">
        <v>216</v>
      </c>
      <c r="D129" s="136" t="s">
        <v>129</v>
      </c>
      <c r="E129" s="137" t="s">
        <v>421</v>
      </c>
      <c r="F129" s="138" t="s">
        <v>422</v>
      </c>
      <c r="G129" s="139" t="s">
        <v>168</v>
      </c>
      <c r="H129" s="140">
        <v>3.8460000000000001</v>
      </c>
      <c r="I129" s="141"/>
      <c r="J129" s="142">
        <f>ROUND(I129*H129,2)</f>
        <v>0</v>
      </c>
      <c r="K129" s="143"/>
      <c r="L129" s="30"/>
      <c r="M129" s="144" t="s">
        <v>3</v>
      </c>
      <c r="N129" s="145" t="s">
        <v>44</v>
      </c>
      <c r="O129" s="50"/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8" t="s">
        <v>133</v>
      </c>
      <c r="AT129" s="148" t="s">
        <v>129</v>
      </c>
      <c r="AU129" s="148" t="s">
        <v>83</v>
      </c>
      <c r="AY129" s="14" t="s">
        <v>127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4" t="s">
        <v>81</v>
      </c>
      <c r="BK129" s="149">
        <f>ROUND(I129*H129,2)</f>
        <v>0</v>
      </c>
      <c r="BL129" s="14" t="s">
        <v>133</v>
      </c>
      <c r="BM129" s="148" t="s">
        <v>505</v>
      </c>
    </row>
    <row r="130" spans="1:65" s="2" customFormat="1" x14ac:dyDescent="0.2">
      <c r="A130" s="29"/>
      <c r="B130" s="30"/>
      <c r="C130" s="29"/>
      <c r="D130" s="150" t="s">
        <v>135</v>
      </c>
      <c r="E130" s="29"/>
      <c r="F130" s="151" t="s">
        <v>424</v>
      </c>
      <c r="G130" s="29"/>
      <c r="H130" s="29"/>
      <c r="I130" s="152"/>
      <c r="J130" s="29"/>
      <c r="K130" s="29"/>
      <c r="L130" s="30"/>
      <c r="M130" s="153"/>
      <c r="N130" s="154"/>
      <c r="O130" s="50"/>
      <c r="P130" s="50"/>
      <c r="Q130" s="50"/>
      <c r="R130" s="50"/>
      <c r="S130" s="50"/>
      <c r="T130" s="51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135</v>
      </c>
      <c r="AU130" s="14" t="s">
        <v>83</v>
      </c>
    </row>
    <row r="131" spans="1:65" s="2" customFormat="1" ht="19.5" x14ac:dyDescent="0.2">
      <c r="A131" s="29"/>
      <c r="B131" s="30"/>
      <c r="C131" s="29"/>
      <c r="D131" s="155" t="s">
        <v>137</v>
      </c>
      <c r="E131" s="29"/>
      <c r="F131" s="156" t="s">
        <v>506</v>
      </c>
      <c r="G131" s="29"/>
      <c r="H131" s="29"/>
      <c r="I131" s="152"/>
      <c r="J131" s="29"/>
      <c r="K131" s="29"/>
      <c r="L131" s="30"/>
      <c r="M131" s="153"/>
      <c r="N131" s="154"/>
      <c r="O131" s="50"/>
      <c r="P131" s="50"/>
      <c r="Q131" s="50"/>
      <c r="R131" s="50"/>
      <c r="S131" s="50"/>
      <c r="T131" s="51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137</v>
      </c>
      <c r="AU131" s="14" t="s">
        <v>83</v>
      </c>
    </row>
    <row r="132" spans="1:65" s="2" customFormat="1" ht="24.2" customHeight="1" x14ac:dyDescent="0.2">
      <c r="A132" s="29"/>
      <c r="B132" s="135"/>
      <c r="C132" s="136" t="s">
        <v>221</v>
      </c>
      <c r="D132" s="136" t="s">
        <v>129</v>
      </c>
      <c r="E132" s="137" t="s">
        <v>427</v>
      </c>
      <c r="F132" s="138" t="s">
        <v>428</v>
      </c>
      <c r="G132" s="139" t="s">
        <v>168</v>
      </c>
      <c r="H132" s="140">
        <v>38.46</v>
      </c>
      <c r="I132" s="141"/>
      <c r="J132" s="142">
        <f>ROUND(I132*H132,2)</f>
        <v>0</v>
      </c>
      <c r="K132" s="143"/>
      <c r="L132" s="30"/>
      <c r="M132" s="144" t="s">
        <v>3</v>
      </c>
      <c r="N132" s="145" t="s">
        <v>44</v>
      </c>
      <c r="O132" s="50"/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8" t="s">
        <v>133</v>
      </c>
      <c r="AT132" s="148" t="s">
        <v>129</v>
      </c>
      <c r="AU132" s="148" t="s">
        <v>83</v>
      </c>
      <c r="AY132" s="14" t="s">
        <v>127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4" t="s">
        <v>81</v>
      </c>
      <c r="BK132" s="149">
        <f>ROUND(I132*H132,2)</f>
        <v>0</v>
      </c>
      <c r="BL132" s="14" t="s">
        <v>133</v>
      </c>
      <c r="BM132" s="148" t="s">
        <v>507</v>
      </c>
    </row>
    <row r="133" spans="1:65" s="2" customFormat="1" x14ac:dyDescent="0.2">
      <c r="A133" s="29"/>
      <c r="B133" s="30"/>
      <c r="C133" s="29"/>
      <c r="D133" s="150" t="s">
        <v>135</v>
      </c>
      <c r="E133" s="29"/>
      <c r="F133" s="151" t="s">
        <v>430</v>
      </c>
      <c r="G133" s="29"/>
      <c r="H133" s="29"/>
      <c r="I133" s="152"/>
      <c r="J133" s="29"/>
      <c r="K133" s="29"/>
      <c r="L133" s="30"/>
      <c r="M133" s="153"/>
      <c r="N133" s="154"/>
      <c r="O133" s="50"/>
      <c r="P133" s="50"/>
      <c r="Q133" s="50"/>
      <c r="R133" s="50"/>
      <c r="S133" s="50"/>
      <c r="T133" s="51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135</v>
      </c>
      <c r="AU133" s="14" t="s">
        <v>83</v>
      </c>
    </row>
    <row r="134" spans="1:65" s="2" customFormat="1" ht="29.25" x14ac:dyDescent="0.2">
      <c r="A134" s="29"/>
      <c r="B134" s="30"/>
      <c r="C134" s="29"/>
      <c r="D134" s="155" t="s">
        <v>137</v>
      </c>
      <c r="E134" s="29"/>
      <c r="F134" s="156" t="s">
        <v>508</v>
      </c>
      <c r="G134" s="29"/>
      <c r="H134" s="29"/>
      <c r="I134" s="152"/>
      <c r="J134" s="29"/>
      <c r="K134" s="29"/>
      <c r="L134" s="30"/>
      <c r="M134" s="153"/>
      <c r="N134" s="154"/>
      <c r="O134" s="50"/>
      <c r="P134" s="50"/>
      <c r="Q134" s="50"/>
      <c r="R134" s="50"/>
      <c r="S134" s="50"/>
      <c r="T134" s="51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137</v>
      </c>
      <c r="AU134" s="14" t="s">
        <v>83</v>
      </c>
    </row>
    <row r="135" spans="1:65" s="2" customFormat="1" ht="16.5" customHeight="1" x14ac:dyDescent="0.2">
      <c r="A135" s="29"/>
      <c r="B135" s="135"/>
      <c r="C135" s="136" t="s">
        <v>226</v>
      </c>
      <c r="D135" s="136" t="s">
        <v>129</v>
      </c>
      <c r="E135" s="137" t="s">
        <v>403</v>
      </c>
      <c r="F135" s="138" t="s">
        <v>434</v>
      </c>
      <c r="G135" s="139" t="s">
        <v>168</v>
      </c>
      <c r="H135" s="140">
        <v>3.8460000000000001</v>
      </c>
      <c r="I135" s="141"/>
      <c r="J135" s="142">
        <f>ROUND(I135*H135,2)</f>
        <v>0</v>
      </c>
      <c r="K135" s="143"/>
      <c r="L135" s="30"/>
      <c r="M135" s="144" t="s">
        <v>3</v>
      </c>
      <c r="N135" s="145" t="s">
        <v>44</v>
      </c>
      <c r="O135" s="50"/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8" t="s">
        <v>133</v>
      </c>
      <c r="AT135" s="148" t="s">
        <v>129</v>
      </c>
      <c r="AU135" s="148" t="s">
        <v>83</v>
      </c>
      <c r="AY135" s="14" t="s">
        <v>127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4" t="s">
        <v>81</v>
      </c>
      <c r="BK135" s="149">
        <f>ROUND(I135*H135,2)</f>
        <v>0</v>
      </c>
      <c r="BL135" s="14" t="s">
        <v>133</v>
      </c>
      <c r="BM135" s="148" t="s">
        <v>509</v>
      </c>
    </row>
    <row r="136" spans="1:65" s="2" customFormat="1" ht="19.5" x14ac:dyDescent="0.2">
      <c r="A136" s="29"/>
      <c r="B136" s="30"/>
      <c r="C136" s="29"/>
      <c r="D136" s="155" t="s">
        <v>137</v>
      </c>
      <c r="E136" s="29"/>
      <c r="F136" s="156" t="s">
        <v>510</v>
      </c>
      <c r="G136" s="29"/>
      <c r="H136" s="29"/>
      <c r="I136" s="152"/>
      <c r="J136" s="29"/>
      <c r="K136" s="29"/>
      <c r="L136" s="30"/>
      <c r="M136" s="153"/>
      <c r="N136" s="154"/>
      <c r="O136" s="50"/>
      <c r="P136" s="50"/>
      <c r="Q136" s="50"/>
      <c r="R136" s="50"/>
      <c r="S136" s="50"/>
      <c r="T136" s="51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137</v>
      </c>
      <c r="AU136" s="14" t="s">
        <v>83</v>
      </c>
    </row>
    <row r="137" spans="1:65" s="12" customFormat="1" ht="22.9" customHeight="1" x14ac:dyDescent="0.2">
      <c r="B137" s="122"/>
      <c r="D137" s="123" t="s">
        <v>72</v>
      </c>
      <c r="E137" s="133" t="s">
        <v>437</v>
      </c>
      <c r="F137" s="133" t="s">
        <v>438</v>
      </c>
      <c r="I137" s="125"/>
      <c r="J137" s="134">
        <f>BK137</f>
        <v>0</v>
      </c>
      <c r="L137" s="122"/>
      <c r="M137" s="127"/>
      <c r="N137" s="128"/>
      <c r="O137" s="128"/>
      <c r="P137" s="129">
        <f>SUM(P138:P139)</f>
        <v>0</v>
      </c>
      <c r="Q137" s="128"/>
      <c r="R137" s="129">
        <f>SUM(R138:R139)</f>
        <v>0</v>
      </c>
      <c r="S137" s="128"/>
      <c r="T137" s="130">
        <f>SUM(T138:T139)</f>
        <v>0</v>
      </c>
      <c r="AR137" s="123" t="s">
        <v>81</v>
      </c>
      <c r="AT137" s="131" t="s">
        <v>72</v>
      </c>
      <c r="AU137" s="131" t="s">
        <v>81</v>
      </c>
      <c r="AY137" s="123" t="s">
        <v>127</v>
      </c>
      <c r="BK137" s="132">
        <f>SUM(BK138:BK139)</f>
        <v>0</v>
      </c>
    </row>
    <row r="138" spans="1:65" s="2" customFormat="1" ht="24.2" customHeight="1" x14ac:dyDescent="0.2">
      <c r="A138" s="29"/>
      <c r="B138" s="135"/>
      <c r="C138" s="136" t="s">
        <v>232</v>
      </c>
      <c r="D138" s="136" t="s">
        <v>129</v>
      </c>
      <c r="E138" s="137" t="s">
        <v>440</v>
      </c>
      <c r="F138" s="138" t="s">
        <v>441</v>
      </c>
      <c r="G138" s="139" t="s">
        <v>168</v>
      </c>
      <c r="H138" s="140">
        <v>19.652000000000001</v>
      </c>
      <c r="I138" s="141"/>
      <c r="J138" s="142">
        <f>ROUND(I138*H138,2)</f>
        <v>0</v>
      </c>
      <c r="K138" s="143"/>
      <c r="L138" s="30"/>
      <c r="M138" s="144" t="s">
        <v>3</v>
      </c>
      <c r="N138" s="145" t="s">
        <v>44</v>
      </c>
      <c r="O138" s="50"/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8" t="s">
        <v>133</v>
      </c>
      <c r="AT138" s="148" t="s">
        <v>129</v>
      </c>
      <c r="AU138" s="148" t="s">
        <v>83</v>
      </c>
      <c r="AY138" s="14" t="s">
        <v>127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4" t="s">
        <v>81</v>
      </c>
      <c r="BK138" s="149">
        <f>ROUND(I138*H138,2)</f>
        <v>0</v>
      </c>
      <c r="BL138" s="14" t="s">
        <v>133</v>
      </c>
      <c r="BM138" s="148" t="s">
        <v>511</v>
      </c>
    </row>
    <row r="139" spans="1:65" s="2" customFormat="1" x14ac:dyDescent="0.2">
      <c r="A139" s="29"/>
      <c r="B139" s="30"/>
      <c r="C139" s="29"/>
      <c r="D139" s="150" t="s">
        <v>135</v>
      </c>
      <c r="E139" s="29"/>
      <c r="F139" s="151" t="s">
        <v>443</v>
      </c>
      <c r="G139" s="29"/>
      <c r="H139" s="29"/>
      <c r="I139" s="152"/>
      <c r="J139" s="29"/>
      <c r="K139" s="29"/>
      <c r="L139" s="30"/>
      <c r="M139" s="168"/>
      <c r="N139" s="169"/>
      <c r="O139" s="170"/>
      <c r="P139" s="170"/>
      <c r="Q139" s="170"/>
      <c r="R139" s="170"/>
      <c r="S139" s="170"/>
      <c r="T139" s="171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135</v>
      </c>
      <c r="AU139" s="14" t="s">
        <v>83</v>
      </c>
    </row>
    <row r="140" spans="1:65" s="2" customFormat="1" ht="6.95" customHeight="1" x14ac:dyDescent="0.2">
      <c r="A140" s="29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30"/>
      <c r="M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</sheetData>
  <autoFilter ref="C85:K139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/>
    <hyperlink ref="F94" r:id="rId2"/>
    <hyperlink ref="F97" r:id="rId3"/>
    <hyperlink ref="F103" r:id="rId4"/>
    <hyperlink ref="F105" r:id="rId5"/>
    <hyperlink ref="F108" r:id="rId6"/>
    <hyperlink ref="F111" r:id="rId7"/>
    <hyperlink ref="F114" r:id="rId8"/>
    <hyperlink ref="F116" r:id="rId9"/>
    <hyperlink ref="F119" r:id="rId10"/>
    <hyperlink ref="F122" r:id="rId11"/>
    <hyperlink ref="F130" r:id="rId12"/>
    <hyperlink ref="F133" r:id="rId13"/>
    <hyperlink ref="F139" r:id="rId14"/>
  </hyperlinks>
  <pageMargins left="0.39374999999999999" right="0.39374999999999999" top="0.39374999999999999" bottom="0.39374999999999999" header="0" footer="0"/>
  <pageSetup paperSize="9" scale="87" fitToHeight="100" orientation="portrait" blackAndWhite="1" r:id="rId15"/>
  <headerFooter>
    <oddFooter>&amp;CStrana &amp;P z &amp;N</oddFooter>
  </headerFooter>
  <drawing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73" t="s">
        <v>6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89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 x14ac:dyDescent="0.2">
      <c r="B4" s="17"/>
      <c r="D4" s="18" t="s">
        <v>93</v>
      </c>
      <c r="L4" s="17"/>
      <c r="M4" s="85" t="s">
        <v>11</v>
      </c>
      <c r="AT4" s="14" t="s">
        <v>4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17</v>
      </c>
      <c r="L6" s="17"/>
    </row>
    <row r="7" spans="1:46" s="1" customFormat="1" ht="16.5" customHeight="1" x14ac:dyDescent="0.2">
      <c r="B7" s="17"/>
      <c r="E7" s="212" t="str">
        <f>'Rekapitulace stavby'!K6</f>
        <v>NÁDRŽ  ZLÍN,  OPRAVA  BOČNÍHO  PŘELIVU</v>
      </c>
      <c r="F7" s="213"/>
      <c r="G7" s="213"/>
      <c r="H7" s="213"/>
      <c r="L7" s="17"/>
    </row>
    <row r="8" spans="1:46" s="2" customFormat="1" ht="12" customHeight="1" x14ac:dyDescent="0.2">
      <c r="A8" s="29"/>
      <c r="B8" s="30"/>
      <c r="C8" s="29"/>
      <c r="D8" s="24" t="s">
        <v>94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2" t="s">
        <v>512</v>
      </c>
      <c r="F9" s="211"/>
      <c r="G9" s="211"/>
      <c r="H9" s="211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19</v>
      </c>
      <c r="E11" s="29"/>
      <c r="F11" s="22" t="s">
        <v>3</v>
      </c>
      <c r="G11" s="29"/>
      <c r="H11" s="29"/>
      <c r="I11" s="24" t="s">
        <v>20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47" t="str">
        <f>'Rekapitulace stavby'!AN8</f>
        <v>8. 7. 2024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27</v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28</v>
      </c>
      <c r="F15" s="29"/>
      <c r="G15" s="29"/>
      <c r="H15" s="29"/>
      <c r="I15" s="24" t="s">
        <v>29</v>
      </c>
      <c r="J15" s="22" t="s">
        <v>3</v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4" t="str">
        <f>'Rekapitulace stavby'!E14</f>
        <v>Vyplň údaj</v>
      </c>
      <c r="F18" s="185"/>
      <c r="G18" s="185"/>
      <c r="H18" s="185"/>
      <c r="I18" s="24" t="s">
        <v>29</v>
      </c>
      <c r="J18" s="25" t="str">
        <f>'Rekapitulace stavby'!AN14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26</v>
      </c>
      <c r="J20" s="22" t="s">
        <v>33</v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34</v>
      </c>
      <c r="F21" s="29"/>
      <c r="G21" s="29"/>
      <c r="H21" s="29"/>
      <c r="I21" s="24" t="s">
        <v>29</v>
      </c>
      <c r="J21" s="22" t="s">
        <v>3</v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36</v>
      </c>
      <c r="E23" s="29"/>
      <c r="F23" s="29"/>
      <c r="G23" s="29"/>
      <c r="H23" s="29"/>
      <c r="I23" s="24" t="s">
        <v>26</v>
      </c>
      <c r="J23" s="22" t="s">
        <v>33</v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29</v>
      </c>
      <c r="J24" s="22" t="s">
        <v>3</v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37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87"/>
      <c r="B27" s="88"/>
      <c r="C27" s="87"/>
      <c r="D27" s="87"/>
      <c r="E27" s="189" t="s">
        <v>3</v>
      </c>
      <c r="F27" s="189"/>
      <c r="G27" s="189"/>
      <c r="H27" s="189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0" t="s">
        <v>39</v>
      </c>
      <c r="E30" s="29"/>
      <c r="F30" s="29"/>
      <c r="G30" s="29"/>
      <c r="H30" s="29"/>
      <c r="I30" s="29"/>
      <c r="J30" s="63">
        <f>ROUND(J88,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1" t="s">
        <v>43</v>
      </c>
      <c r="E33" s="24" t="s">
        <v>44</v>
      </c>
      <c r="F33" s="92">
        <f>ROUND((SUM(BE88:BE150)),  2)</f>
        <v>0</v>
      </c>
      <c r="G33" s="29"/>
      <c r="H33" s="29"/>
      <c r="I33" s="93">
        <v>0.21</v>
      </c>
      <c r="J33" s="92">
        <f>ROUND(((SUM(BE88:BE150))*I33),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45</v>
      </c>
      <c r="F34" s="92">
        <f>ROUND((SUM(BF88:BF150)),  2)</f>
        <v>0</v>
      </c>
      <c r="G34" s="29"/>
      <c r="H34" s="29"/>
      <c r="I34" s="93">
        <v>0.12</v>
      </c>
      <c r="J34" s="92">
        <f>ROUND(((SUM(BF88:BF150))*I34),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46</v>
      </c>
      <c r="F35" s="92">
        <f>ROUND((SUM(BG88:BG150)),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47</v>
      </c>
      <c r="F36" s="92">
        <f>ROUND((SUM(BH88:BH150)),  2)</f>
        <v>0</v>
      </c>
      <c r="G36" s="29"/>
      <c r="H36" s="29"/>
      <c r="I36" s="93">
        <v>0.12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48</v>
      </c>
      <c r="F37" s="92">
        <f>ROUND((SUM(BI88:BI150)),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4"/>
      <c r="D39" s="95" t="s">
        <v>49</v>
      </c>
      <c r="E39" s="52"/>
      <c r="F39" s="52"/>
      <c r="G39" s="96" t="s">
        <v>50</v>
      </c>
      <c r="H39" s="97" t="s">
        <v>51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hidden="1" customHeight="1" x14ac:dyDescent="0.2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hidden="1" customHeight="1" x14ac:dyDescent="0.2">
      <c r="A45" s="29"/>
      <c r="B45" s="30"/>
      <c r="C45" s="18" t="s">
        <v>96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hidden="1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hidden="1" customHeight="1" x14ac:dyDescent="0.2">
      <c r="A47" s="29"/>
      <c r="B47" s="30"/>
      <c r="C47" s="24" t="s">
        <v>17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hidden="1" customHeight="1" x14ac:dyDescent="0.2">
      <c r="A48" s="29"/>
      <c r="B48" s="30"/>
      <c r="C48" s="29"/>
      <c r="D48" s="29"/>
      <c r="E48" s="212" t="str">
        <f>E7</f>
        <v>NÁDRŽ  ZLÍN,  OPRAVA  BOČNÍHO  PŘELIVU</v>
      </c>
      <c r="F48" s="213"/>
      <c r="G48" s="213"/>
      <c r="H48" s="213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hidden="1" customHeight="1" x14ac:dyDescent="0.2">
      <c r="A49" s="29"/>
      <c r="B49" s="30"/>
      <c r="C49" s="24" t="s">
        <v>94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hidden="1" customHeight="1" x14ac:dyDescent="0.2">
      <c r="A50" s="29"/>
      <c r="B50" s="30"/>
      <c r="C50" s="29"/>
      <c r="D50" s="29"/>
      <c r="E50" s="202" t="str">
        <f>E9</f>
        <v>003 - So 03 – Oprava odtoku od bezpečnostního přelivu</v>
      </c>
      <c r="F50" s="211"/>
      <c r="G50" s="211"/>
      <c r="H50" s="211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hidden="1" customHeight="1" x14ac:dyDescent="0.2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hidden="1" customHeight="1" x14ac:dyDescent="0.2">
      <c r="A52" s="29"/>
      <c r="B52" s="30"/>
      <c r="C52" s="24" t="s">
        <v>21</v>
      </c>
      <c r="D52" s="29"/>
      <c r="E52" s="29"/>
      <c r="F52" s="22" t="str">
        <f>F12</f>
        <v xml:space="preserve"> ZLÍN</v>
      </c>
      <c r="G52" s="29"/>
      <c r="H52" s="29"/>
      <c r="I52" s="24" t="s">
        <v>23</v>
      </c>
      <c r="J52" s="47" t="str">
        <f>IF(J12="","",J12)</f>
        <v>8. 7. 2024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hidden="1" customHeight="1" x14ac:dyDescent="0.2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hidden="1" customHeight="1" x14ac:dyDescent="0.2">
      <c r="A54" s="29"/>
      <c r="B54" s="30"/>
      <c r="C54" s="24" t="s">
        <v>25</v>
      </c>
      <c r="D54" s="29"/>
      <c r="E54" s="29"/>
      <c r="F54" s="22" t="str">
        <f>E15</f>
        <v>Povodí Moravy s.p.</v>
      </c>
      <c r="G54" s="29"/>
      <c r="H54" s="29"/>
      <c r="I54" s="24" t="s">
        <v>32</v>
      </c>
      <c r="J54" s="27" t="str">
        <f>E21</f>
        <v>KOINVEST, s.r.o.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hidden="1" customHeight="1" x14ac:dyDescent="0.2">
      <c r="A55" s="29"/>
      <c r="B55" s="30"/>
      <c r="C55" s="24" t="s">
        <v>30</v>
      </c>
      <c r="D55" s="29"/>
      <c r="E55" s="29"/>
      <c r="F55" s="22" t="str">
        <f>IF(E18="","",E18)</f>
        <v>Vyplň údaj</v>
      </c>
      <c r="G55" s="29"/>
      <c r="H55" s="29"/>
      <c r="I55" s="24" t="s">
        <v>36</v>
      </c>
      <c r="J55" s="27" t="str">
        <f>E24</f>
        <v>KOINVEST, s.r.o.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hidden="1" customHeight="1" x14ac:dyDescent="0.2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hidden="1" customHeight="1" x14ac:dyDescent="0.2">
      <c r="A57" s="29"/>
      <c r="B57" s="30"/>
      <c r="C57" s="100" t="s">
        <v>97</v>
      </c>
      <c r="D57" s="94"/>
      <c r="E57" s="94"/>
      <c r="F57" s="94"/>
      <c r="G57" s="94"/>
      <c r="H57" s="94"/>
      <c r="I57" s="94"/>
      <c r="J57" s="101" t="s">
        <v>98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hidden="1" customHeight="1" x14ac:dyDescent="0.2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hidden="1" customHeight="1" x14ac:dyDescent="0.2">
      <c r="A59" s="29"/>
      <c r="B59" s="30"/>
      <c r="C59" s="102" t="s">
        <v>71</v>
      </c>
      <c r="D59" s="29"/>
      <c r="E59" s="29"/>
      <c r="F59" s="29"/>
      <c r="G59" s="29"/>
      <c r="H59" s="29"/>
      <c r="I59" s="29"/>
      <c r="J59" s="63">
        <f>J88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99</v>
      </c>
    </row>
    <row r="60" spans="1:47" s="9" customFormat="1" ht="24.95" hidden="1" customHeight="1" x14ac:dyDescent="0.2">
      <c r="B60" s="103"/>
      <c r="D60" s="104" t="s">
        <v>100</v>
      </c>
      <c r="E60" s="105"/>
      <c r="F60" s="105"/>
      <c r="G60" s="105"/>
      <c r="H60" s="105"/>
      <c r="I60" s="105"/>
      <c r="J60" s="106">
        <f>J89</f>
        <v>0</v>
      </c>
      <c r="L60" s="103"/>
    </row>
    <row r="61" spans="1:47" s="10" customFormat="1" ht="19.899999999999999" hidden="1" customHeight="1" x14ac:dyDescent="0.2">
      <c r="B61" s="107"/>
      <c r="D61" s="108" t="s">
        <v>101</v>
      </c>
      <c r="E61" s="109"/>
      <c r="F61" s="109"/>
      <c r="G61" s="109"/>
      <c r="H61" s="109"/>
      <c r="I61" s="109"/>
      <c r="J61" s="110">
        <f>J90</f>
        <v>0</v>
      </c>
      <c r="L61" s="107"/>
    </row>
    <row r="62" spans="1:47" s="10" customFormat="1" ht="19.899999999999999" hidden="1" customHeight="1" x14ac:dyDescent="0.2">
      <c r="B62" s="107"/>
      <c r="D62" s="108" t="s">
        <v>103</v>
      </c>
      <c r="E62" s="109"/>
      <c r="F62" s="109"/>
      <c r="G62" s="109"/>
      <c r="H62" s="109"/>
      <c r="I62" s="109"/>
      <c r="J62" s="110">
        <f>J99</f>
        <v>0</v>
      </c>
      <c r="L62" s="107"/>
    </row>
    <row r="63" spans="1:47" s="10" customFormat="1" ht="19.899999999999999" hidden="1" customHeight="1" x14ac:dyDescent="0.2">
      <c r="B63" s="107"/>
      <c r="D63" s="108" t="s">
        <v>104</v>
      </c>
      <c r="E63" s="109"/>
      <c r="F63" s="109"/>
      <c r="G63" s="109"/>
      <c r="H63" s="109"/>
      <c r="I63" s="109"/>
      <c r="J63" s="110">
        <f>J105</f>
        <v>0</v>
      </c>
      <c r="L63" s="107"/>
    </row>
    <row r="64" spans="1:47" s="10" customFormat="1" ht="19.899999999999999" hidden="1" customHeight="1" x14ac:dyDescent="0.2">
      <c r="B64" s="107"/>
      <c r="D64" s="108" t="s">
        <v>105</v>
      </c>
      <c r="E64" s="109"/>
      <c r="F64" s="109"/>
      <c r="G64" s="109"/>
      <c r="H64" s="109"/>
      <c r="I64" s="109"/>
      <c r="J64" s="110">
        <f>J109</f>
        <v>0</v>
      </c>
      <c r="L64" s="107"/>
    </row>
    <row r="65" spans="1:31" s="10" customFormat="1" ht="19.899999999999999" hidden="1" customHeight="1" x14ac:dyDescent="0.2">
      <c r="B65" s="107"/>
      <c r="D65" s="108" t="s">
        <v>106</v>
      </c>
      <c r="E65" s="109"/>
      <c r="F65" s="109"/>
      <c r="G65" s="109"/>
      <c r="H65" s="109"/>
      <c r="I65" s="109"/>
      <c r="J65" s="110">
        <f>J113</f>
        <v>0</v>
      </c>
      <c r="L65" s="107"/>
    </row>
    <row r="66" spans="1:31" s="10" customFormat="1" ht="19.899999999999999" hidden="1" customHeight="1" x14ac:dyDescent="0.2">
      <c r="B66" s="107"/>
      <c r="D66" s="108" t="s">
        <v>107</v>
      </c>
      <c r="E66" s="109"/>
      <c r="F66" s="109"/>
      <c r="G66" s="109"/>
      <c r="H66" s="109"/>
      <c r="I66" s="109"/>
      <c r="J66" s="110">
        <f>J119</f>
        <v>0</v>
      </c>
      <c r="L66" s="107"/>
    </row>
    <row r="67" spans="1:31" s="10" customFormat="1" ht="19.899999999999999" hidden="1" customHeight="1" x14ac:dyDescent="0.2">
      <c r="B67" s="107"/>
      <c r="D67" s="108" t="s">
        <v>108</v>
      </c>
      <c r="E67" s="109"/>
      <c r="F67" s="109"/>
      <c r="G67" s="109"/>
      <c r="H67" s="109"/>
      <c r="I67" s="109"/>
      <c r="J67" s="110">
        <f>J139</f>
        <v>0</v>
      </c>
      <c r="L67" s="107"/>
    </row>
    <row r="68" spans="1:31" s="10" customFormat="1" ht="19.899999999999999" hidden="1" customHeight="1" x14ac:dyDescent="0.2">
      <c r="B68" s="107"/>
      <c r="D68" s="108" t="s">
        <v>109</v>
      </c>
      <c r="E68" s="109"/>
      <c r="F68" s="109"/>
      <c r="G68" s="109"/>
      <c r="H68" s="109"/>
      <c r="I68" s="109"/>
      <c r="J68" s="110">
        <f>J148</f>
        <v>0</v>
      </c>
      <c r="L68" s="107"/>
    </row>
    <row r="69" spans="1:31" s="2" customFormat="1" ht="21.75" hidden="1" customHeight="1" x14ac:dyDescent="0.2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86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6.95" hidden="1" customHeight="1" x14ac:dyDescent="0.2">
      <c r="A70" s="29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86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hidden="1" x14ac:dyDescent="0.2"/>
    <row r="72" spans="1:31" hidden="1" x14ac:dyDescent="0.2"/>
    <row r="73" spans="1:31" hidden="1" x14ac:dyDescent="0.2"/>
    <row r="74" spans="1:31" s="2" customFormat="1" ht="6.95" customHeight="1" x14ac:dyDescent="0.2">
      <c r="A74" s="29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24.95" customHeight="1" x14ac:dyDescent="0.2">
      <c r="A75" s="29"/>
      <c r="B75" s="30"/>
      <c r="C75" s="18" t="s">
        <v>112</v>
      </c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2" customHeight="1" x14ac:dyDescent="0.2">
      <c r="A77" s="29"/>
      <c r="B77" s="30"/>
      <c r="C77" s="24" t="s">
        <v>17</v>
      </c>
      <c r="D77" s="29"/>
      <c r="E77" s="29"/>
      <c r="F77" s="29"/>
      <c r="G77" s="29"/>
      <c r="H77" s="29"/>
      <c r="I77" s="29"/>
      <c r="J77" s="29"/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6.5" customHeight="1" x14ac:dyDescent="0.2">
      <c r="A78" s="29"/>
      <c r="B78" s="30"/>
      <c r="C78" s="29"/>
      <c r="D78" s="29"/>
      <c r="E78" s="212" t="str">
        <f>E7</f>
        <v>NÁDRŽ  ZLÍN,  OPRAVA  BOČNÍHO  PŘELIVU</v>
      </c>
      <c r="F78" s="213"/>
      <c r="G78" s="213"/>
      <c r="H78" s="213"/>
      <c r="I78" s="29"/>
      <c r="J78" s="29"/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2" customHeight="1" x14ac:dyDescent="0.2">
      <c r="A79" s="29"/>
      <c r="B79" s="30"/>
      <c r="C79" s="24" t="s">
        <v>94</v>
      </c>
      <c r="D79" s="29"/>
      <c r="E79" s="29"/>
      <c r="F79" s="29"/>
      <c r="G79" s="29"/>
      <c r="H79" s="29"/>
      <c r="I79" s="29"/>
      <c r="J79" s="29"/>
      <c r="K79" s="29"/>
      <c r="L79" s="86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6.5" customHeight="1" x14ac:dyDescent="0.2">
      <c r="A80" s="29"/>
      <c r="B80" s="30"/>
      <c r="C80" s="29"/>
      <c r="D80" s="29"/>
      <c r="E80" s="202" t="str">
        <f>E9</f>
        <v>003 - So 03 – Oprava odtoku od bezpečnostního přelivu</v>
      </c>
      <c r="F80" s="211"/>
      <c r="G80" s="211"/>
      <c r="H80" s="211"/>
      <c r="I80" s="29"/>
      <c r="J80" s="29"/>
      <c r="K80" s="29"/>
      <c r="L80" s="86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6.95" customHeight="1" x14ac:dyDescent="0.2">
      <c r="A81" s="29"/>
      <c r="B81" s="30"/>
      <c r="C81" s="29"/>
      <c r="D81" s="29"/>
      <c r="E81" s="29"/>
      <c r="F81" s="29"/>
      <c r="G81" s="29"/>
      <c r="H81" s="29"/>
      <c r="I81" s="29"/>
      <c r="J81" s="29"/>
      <c r="K81" s="29"/>
      <c r="L81" s="86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2" customHeight="1" x14ac:dyDescent="0.2">
      <c r="A82" s="29"/>
      <c r="B82" s="30"/>
      <c r="C82" s="24" t="s">
        <v>21</v>
      </c>
      <c r="D82" s="29"/>
      <c r="E82" s="29"/>
      <c r="F82" s="22" t="str">
        <f>F12</f>
        <v xml:space="preserve"> ZLÍN</v>
      </c>
      <c r="G82" s="29"/>
      <c r="H82" s="29"/>
      <c r="I82" s="24" t="s">
        <v>23</v>
      </c>
      <c r="J82" s="47" t="str">
        <f>IF(J12="","",J12)</f>
        <v>8. 7. 2024</v>
      </c>
      <c r="K82" s="29"/>
      <c r="L82" s="86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86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5.2" customHeight="1" x14ac:dyDescent="0.2">
      <c r="A84" s="29"/>
      <c r="B84" s="30"/>
      <c r="C84" s="24" t="s">
        <v>25</v>
      </c>
      <c r="D84" s="29"/>
      <c r="E84" s="29"/>
      <c r="F84" s="22" t="str">
        <f>E15</f>
        <v>Povodí Moravy s.p.</v>
      </c>
      <c r="G84" s="29"/>
      <c r="H84" s="29"/>
      <c r="I84" s="24" t="s">
        <v>32</v>
      </c>
      <c r="J84" s="27" t="str">
        <f>E21</f>
        <v>KOINVEST, s.r.o.</v>
      </c>
      <c r="K84" s="29"/>
      <c r="L84" s="86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5.2" customHeight="1" x14ac:dyDescent="0.2">
      <c r="A85" s="29"/>
      <c r="B85" s="30"/>
      <c r="C85" s="24" t="s">
        <v>30</v>
      </c>
      <c r="D85" s="29"/>
      <c r="E85" s="29"/>
      <c r="F85" s="22" t="str">
        <f>IF(E18="","",E18)</f>
        <v>Vyplň údaj</v>
      </c>
      <c r="G85" s="29"/>
      <c r="H85" s="29"/>
      <c r="I85" s="24" t="s">
        <v>36</v>
      </c>
      <c r="J85" s="27" t="str">
        <f>E24</f>
        <v>KOINVEST, s.r.o.</v>
      </c>
      <c r="K85" s="29"/>
      <c r="L85" s="86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2" customFormat="1" ht="10.3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86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65" s="11" customFormat="1" ht="29.25" customHeight="1" x14ac:dyDescent="0.2">
      <c r="A87" s="111"/>
      <c r="B87" s="112"/>
      <c r="C87" s="113" t="s">
        <v>113</v>
      </c>
      <c r="D87" s="114" t="s">
        <v>58</v>
      </c>
      <c r="E87" s="114" t="s">
        <v>54</v>
      </c>
      <c r="F87" s="114" t="s">
        <v>55</v>
      </c>
      <c r="G87" s="114" t="s">
        <v>114</v>
      </c>
      <c r="H87" s="114" t="s">
        <v>115</v>
      </c>
      <c r="I87" s="114" t="s">
        <v>116</v>
      </c>
      <c r="J87" s="115" t="s">
        <v>98</v>
      </c>
      <c r="K87" s="116" t="s">
        <v>117</v>
      </c>
      <c r="L87" s="117"/>
      <c r="M87" s="54" t="s">
        <v>3</v>
      </c>
      <c r="N87" s="55" t="s">
        <v>43</v>
      </c>
      <c r="O87" s="55" t="s">
        <v>118</v>
      </c>
      <c r="P87" s="55" t="s">
        <v>119</v>
      </c>
      <c r="Q87" s="55" t="s">
        <v>120</v>
      </c>
      <c r="R87" s="55" t="s">
        <v>121</v>
      </c>
      <c r="S87" s="55" t="s">
        <v>122</v>
      </c>
      <c r="T87" s="56" t="s">
        <v>123</v>
      </c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</row>
    <row r="88" spans="1:65" s="2" customFormat="1" ht="22.9" customHeight="1" x14ac:dyDescent="0.25">
      <c r="A88" s="29"/>
      <c r="B88" s="30"/>
      <c r="C88" s="61" t="s">
        <v>124</v>
      </c>
      <c r="D88" s="29"/>
      <c r="E88" s="29"/>
      <c r="F88" s="29"/>
      <c r="G88" s="29"/>
      <c r="H88" s="29"/>
      <c r="I88" s="29"/>
      <c r="J88" s="118">
        <f>BK88</f>
        <v>0</v>
      </c>
      <c r="K88" s="29"/>
      <c r="L88" s="30"/>
      <c r="M88" s="57"/>
      <c r="N88" s="48"/>
      <c r="O88" s="58"/>
      <c r="P88" s="119">
        <f>P89</f>
        <v>0</v>
      </c>
      <c r="Q88" s="58"/>
      <c r="R88" s="119">
        <f>R89</f>
        <v>52.992757560000001</v>
      </c>
      <c r="S88" s="58"/>
      <c r="T88" s="120">
        <f>T89</f>
        <v>33.311900000000001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T88" s="14" t="s">
        <v>72</v>
      </c>
      <c r="AU88" s="14" t="s">
        <v>99</v>
      </c>
      <c r="BK88" s="121">
        <f>BK89</f>
        <v>0</v>
      </c>
    </row>
    <row r="89" spans="1:65" s="12" customFormat="1" ht="25.9" customHeight="1" x14ac:dyDescent="0.2">
      <c r="B89" s="122"/>
      <c r="D89" s="123" t="s">
        <v>72</v>
      </c>
      <c r="E89" s="124" t="s">
        <v>125</v>
      </c>
      <c r="F89" s="124" t="s">
        <v>126</v>
      </c>
      <c r="I89" s="125"/>
      <c r="J89" s="126">
        <f>BK89</f>
        <v>0</v>
      </c>
      <c r="L89" s="122"/>
      <c r="M89" s="127"/>
      <c r="N89" s="128"/>
      <c r="O89" s="128"/>
      <c r="P89" s="129">
        <f>P90+P99+P105+P109+P113+P119+P139+P148</f>
        <v>0</v>
      </c>
      <c r="Q89" s="128"/>
      <c r="R89" s="129">
        <f>R90+R99+R105+R109+R113+R119+R139+R148</f>
        <v>52.992757560000001</v>
      </c>
      <c r="S89" s="128"/>
      <c r="T89" s="130">
        <f>T90+T99+T105+T109+T113+T119+T139+T148</f>
        <v>33.311900000000001</v>
      </c>
      <c r="AR89" s="123" t="s">
        <v>81</v>
      </c>
      <c r="AT89" s="131" t="s">
        <v>72</v>
      </c>
      <c r="AU89" s="131" t="s">
        <v>73</v>
      </c>
      <c r="AY89" s="123" t="s">
        <v>127</v>
      </c>
      <c r="BK89" s="132">
        <f>BK90+BK99+BK105+BK109+BK113+BK119+BK139+BK148</f>
        <v>0</v>
      </c>
    </row>
    <row r="90" spans="1:65" s="12" customFormat="1" ht="22.9" customHeight="1" x14ac:dyDescent="0.2">
      <c r="B90" s="122"/>
      <c r="D90" s="123" t="s">
        <v>72</v>
      </c>
      <c r="E90" s="133" t="s">
        <v>81</v>
      </c>
      <c r="F90" s="133" t="s">
        <v>128</v>
      </c>
      <c r="I90" s="125"/>
      <c r="J90" s="134">
        <f>BK90</f>
        <v>0</v>
      </c>
      <c r="L90" s="122"/>
      <c r="M90" s="127"/>
      <c r="N90" s="128"/>
      <c r="O90" s="128"/>
      <c r="P90" s="129">
        <f>SUM(P91:P98)</f>
        <v>0</v>
      </c>
      <c r="Q90" s="128"/>
      <c r="R90" s="129">
        <f>SUM(R91:R98)</f>
        <v>0</v>
      </c>
      <c r="S90" s="128"/>
      <c r="T90" s="130">
        <f>SUM(T91:T98)</f>
        <v>19.8</v>
      </c>
      <c r="AR90" s="123" t="s">
        <v>81</v>
      </c>
      <c r="AT90" s="131" t="s">
        <v>72</v>
      </c>
      <c r="AU90" s="131" t="s">
        <v>81</v>
      </c>
      <c r="AY90" s="123" t="s">
        <v>127</v>
      </c>
      <c r="BK90" s="132">
        <f>SUM(BK91:BK98)</f>
        <v>0</v>
      </c>
    </row>
    <row r="91" spans="1:65" s="2" customFormat="1" ht="49.15" customHeight="1" x14ac:dyDescent="0.2">
      <c r="A91" s="29"/>
      <c r="B91" s="135"/>
      <c r="C91" s="136" t="s">
        <v>81</v>
      </c>
      <c r="D91" s="136" t="s">
        <v>129</v>
      </c>
      <c r="E91" s="137" t="s">
        <v>513</v>
      </c>
      <c r="F91" s="138" t="s">
        <v>514</v>
      </c>
      <c r="G91" s="139" t="s">
        <v>160</v>
      </c>
      <c r="H91" s="140">
        <v>120</v>
      </c>
      <c r="I91" s="141"/>
      <c r="J91" s="142">
        <f>ROUND(I91*H91,2)</f>
        <v>0</v>
      </c>
      <c r="K91" s="143"/>
      <c r="L91" s="30"/>
      <c r="M91" s="144" t="s">
        <v>3</v>
      </c>
      <c r="N91" s="145" t="s">
        <v>44</v>
      </c>
      <c r="O91" s="50"/>
      <c r="P91" s="146">
        <f>O91*H91</f>
        <v>0</v>
      </c>
      <c r="Q91" s="146">
        <v>0</v>
      </c>
      <c r="R91" s="146">
        <f>Q91*H91</f>
        <v>0</v>
      </c>
      <c r="S91" s="146">
        <v>0</v>
      </c>
      <c r="T91" s="147">
        <f>S91*H91</f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48" t="s">
        <v>133</v>
      </c>
      <c r="AT91" s="148" t="s">
        <v>129</v>
      </c>
      <c r="AU91" s="148" t="s">
        <v>83</v>
      </c>
      <c r="AY91" s="14" t="s">
        <v>127</v>
      </c>
      <c r="BE91" s="149">
        <f>IF(N91="základní",J91,0)</f>
        <v>0</v>
      </c>
      <c r="BF91" s="149">
        <f>IF(N91="snížená",J91,0)</f>
        <v>0</v>
      </c>
      <c r="BG91" s="149">
        <f>IF(N91="zákl. přenesená",J91,0)</f>
        <v>0</v>
      </c>
      <c r="BH91" s="149">
        <f>IF(N91="sníž. přenesená",J91,0)</f>
        <v>0</v>
      </c>
      <c r="BI91" s="149">
        <f>IF(N91="nulová",J91,0)</f>
        <v>0</v>
      </c>
      <c r="BJ91" s="14" t="s">
        <v>81</v>
      </c>
      <c r="BK91" s="149">
        <f>ROUND(I91*H91,2)</f>
        <v>0</v>
      </c>
      <c r="BL91" s="14" t="s">
        <v>133</v>
      </c>
      <c r="BM91" s="148" t="s">
        <v>515</v>
      </c>
    </row>
    <row r="92" spans="1:65" s="2" customFormat="1" x14ac:dyDescent="0.2">
      <c r="A92" s="29"/>
      <c r="B92" s="30"/>
      <c r="C92" s="29"/>
      <c r="D92" s="150" t="s">
        <v>135</v>
      </c>
      <c r="E92" s="29"/>
      <c r="F92" s="151" t="s">
        <v>516</v>
      </c>
      <c r="G92" s="29"/>
      <c r="H92" s="29"/>
      <c r="I92" s="152"/>
      <c r="J92" s="29"/>
      <c r="K92" s="29"/>
      <c r="L92" s="30"/>
      <c r="M92" s="153"/>
      <c r="N92" s="154"/>
      <c r="O92" s="50"/>
      <c r="P92" s="50"/>
      <c r="Q92" s="50"/>
      <c r="R92" s="50"/>
      <c r="S92" s="50"/>
      <c r="T92" s="51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T92" s="14" t="s">
        <v>135</v>
      </c>
      <c r="AU92" s="14" t="s">
        <v>83</v>
      </c>
    </row>
    <row r="93" spans="1:65" s="2" customFormat="1" ht="29.25" x14ac:dyDescent="0.2">
      <c r="A93" s="29"/>
      <c r="B93" s="30"/>
      <c r="C93" s="29"/>
      <c r="D93" s="155" t="s">
        <v>137</v>
      </c>
      <c r="E93" s="29"/>
      <c r="F93" s="156" t="s">
        <v>517</v>
      </c>
      <c r="G93" s="29"/>
      <c r="H93" s="29"/>
      <c r="I93" s="152"/>
      <c r="J93" s="29"/>
      <c r="K93" s="29"/>
      <c r="L93" s="30"/>
      <c r="M93" s="153"/>
      <c r="N93" s="154"/>
      <c r="O93" s="50"/>
      <c r="P93" s="50"/>
      <c r="Q93" s="50"/>
      <c r="R93" s="50"/>
      <c r="S93" s="50"/>
      <c r="T93" s="51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4" t="s">
        <v>137</v>
      </c>
      <c r="AU93" s="14" t="s">
        <v>83</v>
      </c>
    </row>
    <row r="94" spans="1:65" s="2" customFormat="1" ht="49.15" customHeight="1" x14ac:dyDescent="0.2">
      <c r="A94" s="29"/>
      <c r="B94" s="135"/>
      <c r="C94" s="136" t="s">
        <v>83</v>
      </c>
      <c r="D94" s="136" t="s">
        <v>129</v>
      </c>
      <c r="E94" s="137" t="s">
        <v>130</v>
      </c>
      <c r="F94" s="138" t="s">
        <v>131</v>
      </c>
      <c r="G94" s="139" t="s">
        <v>132</v>
      </c>
      <c r="H94" s="140">
        <v>11</v>
      </c>
      <c r="I94" s="141"/>
      <c r="J94" s="142">
        <f>ROUND(I94*H94,2)</f>
        <v>0</v>
      </c>
      <c r="K94" s="143"/>
      <c r="L94" s="30"/>
      <c r="M94" s="144" t="s">
        <v>3</v>
      </c>
      <c r="N94" s="145" t="s">
        <v>44</v>
      </c>
      <c r="O94" s="50"/>
      <c r="P94" s="146">
        <f>O94*H94</f>
        <v>0</v>
      </c>
      <c r="Q94" s="146">
        <v>0</v>
      </c>
      <c r="R94" s="146">
        <f>Q94*H94</f>
        <v>0</v>
      </c>
      <c r="S94" s="146">
        <v>1.8</v>
      </c>
      <c r="T94" s="147">
        <f>S94*H94</f>
        <v>19.8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48" t="s">
        <v>133</v>
      </c>
      <c r="AT94" s="148" t="s">
        <v>129</v>
      </c>
      <c r="AU94" s="148" t="s">
        <v>83</v>
      </c>
      <c r="AY94" s="14" t="s">
        <v>127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4" t="s">
        <v>81</v>
      </c>
      <c r="BK94" s="149">
        <f>ROUND(I94*H94,2)</f>
        <v>0</v>
      </c>
      <c r="BL94" s="14" t="s">
        <v>133</v>
      </c>
      <c r="BM94" s="148" t="s">
        <v>518</v>
      </c>
    </row>
    <row r="95" spans="1:65" s="2" customFormat="1" x14ac:dyDescent="0.2">
      <c r="A95" s="29"/>
      <c r="B95" s="30"/>
      <c r="C95" s="29"/>
      <c r="D95" s="150" t="s">
        <v>135</v>
      </c>
      <c r="E95" s="29"/>
      <c r="F95" s="151" t="s">
        <v>136</v>
      </c>
      <c r="G95" s="29"/>
      <c r="H95" s="29"/>
      <c r="I95" s="152"/>
      <c r="J95" s="29"/>
      <c r="K95" s="29"/>
      <c r="L95" s="30"/>
      <c r="M95" s="153"/>
      <c r="N95" s="154"/>
      <c r="O95" s="50"/>
      <c r="P95" s="50"/>
      <c r="Q95" s="50"/>
      <c r="R95" s="50"/>
      <c r="S95" s="50"/>
      <c r="T95" s="51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4" t="s">
        <v>135</v>
      </c>
      <c r="AU95" s="14" t="s">
        <v>83</v>
      </c>
    </row>
    <row r="96" spans="1:65" s="2" customFormat="1" ht="39" x14ac:dyDescent="0.2">
      <c r="A96" s="29"/>
      <c r="B96" s="30"/>
      <c r="C96" s="29"/>
      <c r="D96" s="155" t="s">
        <v>137</v>
      </c>
      <c r="E96" s="29"/>
      <c r="F96" s="156" t="s">
        <v>519</v>
      </c>
      <c r="G96" s="29"/>
      <c r="H96" s="29"/>
      <c r="I96" s="152"/>
      <c r="J96" s="29"/>
      <c r="K96" s="29"/>
      <c r="L96" s="30"/>
      <c r="M96" s="153"/>
      <c r="N96" s="154"/>
      <c r="O96" s="50"/>
      <c r="P96" s="50"/>
      <c r="Q96" s="50"/>
      <c r="R96" s="50"/>
      <c r="S96" s="50"/>
      <c r="T96" s="51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4" t="s">
        <v>137</v>
      </c>
      <c r="AU96" s="14" t="s">
        <v>83</v>
      </c>
    </row>
    <row r="97" spans="1:65" s="2" customFormat="1" ht="24.2" customHeight="1" x14ac:dyDescent="0.2">
      <c r="A97" s="29"/>
      <c r="B97" s="135"/>
      <c r="C97" s="136" t="s">
        <v>145</v>
      </c>
      <c r="D97" s="136" t="s">
        <v>129</v>
      </c>
      <c r="E97" s="137" t="s">
        <v>520</v>
      </c>
      <c r="F97" s="138" t="s">
        <v>521</v>
      </c>
      <c r="G97" s="139" t="s">
        <v>405</v>
      </c>
      <c r="H97" s="140">
        <v>1</v>
      </c>
      <c r="I97" s="141"/>
      <c r="J97" s="142">
        <f>ROUND(I97*H97,2)</f>
        <v>0</v>
      </c>
      <c r="K97" s="143"/>
      <c r="L97" s="30"/>
      <c r="M97" s="144" t="s">
        <v>3</v>
      </c>
      <c r="N97" s="145" t="s">
        <v>44</v>
      </c>
      <c r="O97" s="50"/>
      <c r="P97" s="146">
        <f>O97*H97</f>
        <v>0</v>
      </c>
      <c r="Q97" s="146">
        <v>0</v>
      </c>
      <c r="R97" s="146">
        <f>Q97*H97</f>
        <v>0</v>
      </c>
      <c r="S97" s="146">
        <v>0</v>
      </c>
      <c r="T97" s="147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48" t="s">
        <v>133</v>
      </c>
      <c r="AT97" s="148" t="s">
        <v>129</v>
      </c>
      <c r="AU97" s="148" t="s">
        <v>83</v>
      </c>
      <c r="AY97" s="14" t="s">
        <v>127</v>
      </c>
      <c r="BE97" s="149">
        <f>IF(N97="základní",J97,0)</f>
        <v>0</v>
      </c>
      <c r="BF97" s="149">
        <f>IF(N97="snížená",J97,0)</f>
        <v>0</v>
      </c>
      <c r="BG97" s="149">
        <f>IF(N97="zákl. přenesená",J97,0)</f>
        <v>0</v>
      </c>
      <c r="BH97" s="149">
        <f>IF(N97="sníž. přenesená",J97,0)</f>
        <v>0</v>
      </c>
      <c r="BI97" s="149">
        <f>IF(N97="nulová",J97,0)</f>
        <v>0</v>
      </c>
      <c r="BJ97" s="14" t="s">
        <v>81</v>
      </c>
      <c r="BK97" s="149">
        <f>ROUND(I97*H97,2)</f>
        <v>0</v>
      </c>
      <c r="BL97" s="14" t="s">
        <v>133</v>
      </c>
      <c r="BM97" s="148" t="s">
        <v>522</v>
      </c>
    </row>
    <row r="98" spans="1:65" s="2" customFormat="1" ht="58.5" x14ac:dyDescent="0.2">
      <c r="A98" s="29"/>
      <c r="B98" s="30"/>
      <c r="C98" s="29"/>
      <c r="D98" s="155" t="s">
        <v>137</v>
      </c>
      <c r="E98" s="29"/>
      <c r="F98" s="156" t="s">
        <v>523</v>
      </c>
      <c r="G98" s="29"/>
      <c r="H98" s="29"/>
      <c r="I98" s="152"/>
      <c r="J98" s="29"/>
      <c r="K98" s="29"/>
      <c r="L98" s="30"/>
      <c r="M98" s="153"/>
      <c r="N98" s="154"/>
      <c r="O98" s="50"/>
      <c r="P98" s="50"/>
      <c r="Q98" s="50"/>
      <c r="R98" s="50"/>
      <c r="S98" s="50"/>
      <c r="T98" s="51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4" t="s">
        <v>137</v>
      </c>
      <c r="AU98" s="14" t="s">
        <v>83</v>
      </c>
    </row>
    <row r="99" spans="1:65" s="12" customFormat="1" ht="22.9" customHeight="1" x14ac:dyDescent="0.2">
      <c r="B99" s="122"/>
      <c r="D99" s="123" t="s">
        <v>72</v>
      </c>
      <c r="E99" s="133" t="s">
        <v>145</v>
      </c>
      <c r="F99" s="133" t="s">
        <v>245</v>
      </c>
      <c r="I99" s="125"/>
      <c r="J99" s="134">
        <f>BK99</f>
        <v>0</v>
      </c>
      <c r="L99" s="122"/>
      <c r="M99" s="127"/>
      <c r="N99" s="128"/>
      <c r="O99" s="128"/>
      <c r="P99" s="129">
        <f>SUM(P100:P104)</f>
        <v>0</v>
      </c>
      <c r="Q99" s="128"/>
      <c r="R99" s="129">
        <f>SUM(R100:R104)</f>
        <v>12.23696</v>
      </c>
      <c r="S99" s="128"/>
      <c r="T99" s="130">
        <f>SUM(T100:T104)</f>
        <v>0</v>
      </c>
      <c r="AR99" s="123" t="s">
        <v>81</v>
      </c>
      <c r="AT99" s="131" t="s">
        <v>72</v>
      </c>
      <c r="AU99" s="131" t="s">
        <v>81</v>
      </c>
      <c r="AY99" s="123" t="s">
        <v>127</v>
      </c>
      <c r="BK99" s="132">
        <f>SUM(BK100:BK104)</f>
        <v>0</v>
      </c>
    </row>
    <row r="100" spans="1:65" s="2" customFormat="1" ht="114.95" customHeight="1" x14ac:dyDescent="0.2">
      <c r="A100" s="29"/>
      <c r="B100" s="135"/>
      <c r="C100" s="136" t="s">
        <v>133</v>
      </c>
      <c r="D100" s="136" t="s">
        <v>129</v>
      </c>
      <c r="E100" s="137" t="s">
        <v>454</v>
      </c>
      <c r="F100" s="138" t="s">
        <v>455</v>
      </c>
      <c r="G100" s="139" t="s">
        <v>132</v>
      </c>
      <c r="H100" s="140">
        <v>4</v>
      </c>
      <c r="I100" s="141"/>
      <c r="J100" s="142">
        <f>ROUND(I100*H100,2)</f>
        <v>0</v>
      </c>
      <c r="K100" s="143"/>
      <c r="L100" s="30"/>
      <c r="M100" s="144" t="s">
        <v>3</v>
      </c>
      <c r="N100" s="145" t="s">
        <v>44</v>
      </c>
      <c r="O100" s="50"/>
      <c r="P100" s="146">
        <f>O100*H100</f>
        <v>0</v>
      </c>
      <c r="Q100" s="146">
        <v>3.05924</v>
      </c>
      <c r="R100" s="146">
        <f>Q100*H100</f>
        <v>12.23696</v>
      </c>
      <c r="S100" s="146">
        <v>0</v>
      </c>
      <c r="T100" s="147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48" t="s">
        <v>133</v>
      </c>
      <c r="AT100" s="148" t="s">
        <v>129</v>
      </c>
      <c r="AU100" s="148" t="s">
        <v>83</v>
      </c>
      <c r="AY100" s="14" t="s">
        <v>127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14" t="s">
        <v>81</v>
      </c>
      <c r="BK100" s="149">
        <f>ROUND(I100*H100,2)</f>
        <v>0</v>
      </c>
      <c r="BL100" s="14" t="s">
        <v>133</v>
      </c>
      <c r="BM100" s="148" t="s">
        <v>524</v>
      </c>
    </row>
    <row r="101" spans="1:65" s="2" customFormat="1" x14ac:dyDescent="0.2">
      <c r="A101" s="29"/>
      <c r="B101" s="30"/>
      <c r="C101" s="29"/>
      <c r="D101" s="150" t="s">
        <v>135</v>
      </c>
      <c r="E101" s="29"/>
      <c r="F101" s="151" t="s">
        <v>457</v>
      </c>
      <c r="G101" s="29"/>
      <c r="H101" s="29"/>
      <c r="I101" s="152"/>
      <c r="J101" s="29"/>
      <c r="K101" s="29"/>
      <c r="L101" s="30"/>
      <c r="M101" s="153"/>
      <c r="N101" s="154"/>
      <c r="O101" s="50"/>
      <c r="P101" s="50"/>
      <c r="Q101" s="50"/>
      <c r="R101" s="50"/>
      <c r="S101" s="50"/>
      <c r="T101" s="51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4" t="s">
        <v>135</v>
      </c>
      <c r="AU101" s="14" t="s">
        <v>83</v>
      </c>
    </row>
    <row r="102" spans="1:65" s="2" customFormat="1" ht="29.25" x14ac:dyDescent="0.2">
      <c r="A102" s="29"/>
      <c r="B102" s="30"/>
      <c r="C102" s="29"/>
      <c r="D102" s="155" t="s">
        <v>137</v>
      </c>
      <c r="E102" s="29"/>
      <c r="F102" s="156" t="s">
        <v>525</v>
      </c>
      <c r="G102" s="29"/>
      <c r="H102" s="29"/>
      <c r="I102" s="152"/>
      <c r="J102" s="29"/>
      <c r="K102" s="29"/>
      <c r="L102" s="30"/>
      <c r="M102" s="153"/>
      <c r="N102" s="154"/>
      <c r="O102" s="50"/>
      <c r="P102" s="50"/>
      <c r="Q102" s="50"/>
      <c r="R102" s="50"/>
      <c r="S102" s="50"/>
      <c r="T102" s="51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4" t="s">
        <v>137</v>
      </c>
      <c r="AU102" s="14" t="s">
        <v>83</v>
      </c>
    </row>
    <row r="103" spans="1:65" s="2" customFormat="1" ht="16.5" customHeight="1" x14ac:dyDescent="0.2">
      <c r="A103" s="29"/>
      <c r="B103" s="135"/>
      <c r="C103" s="136" t="s">
        <v>157</v>
      </c>
      <c r="D103" s="136" t="s">
        <v>129</v>
      </c>
      <c r="E103" s="137" t="s">
        <v>301</v>
      </c>
      <c r="F103" s="138" t="s">
        <v>526</v>
      </c>
      <c r="G103" s="139" t="s">
        <v>132</v>
      </c>
      <c r="H103" s="140">
        <v>11</v>
      </c>
      <c r="I103" s="141"/>
      <c r="J103" s="142">
        <f>ROUND(I103*H103,2)</f>
        <v>0</v>
      </c>
      <c r="K103" s="143"/>
      <c r="L103" s="30"/>
      <c r="M103" s="144" t="s">
        <v>3</v>
      </c>
      <c r="N103" s="145" t="s">
        <v>44</v>
      </c>
      <c r="O103" s="50"/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8" t="s">
        <v>133</v>
      </c>
      <c r="AT103" s="148" t="s">
        <v>129</v>
      </c>
      <c r="AU103" s="148" t="s">
        <v>83</v>
      </c>
      <c r="AY103" s="14" t="s">
        <v>127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14" t="s">
        <v>81</v>
      </c>
      <c r="BK103" s="149">
        <f>ROUND(I103*H103,2)</f>
        <v>0</v>
      </c>
      <c r="BL103" s="14" t="s">
        <v>133</v>
      </c>
      <c r="BM103" s="148" t="s">
        <v>527</v>
      </c>
    </row>
    <row r="104" spans="1:65" s="2" customFormat="1" ht="29.25" x14ac:dyDescent="0.2">
      <c r="A104" s="29"/>
      <c r="B104" s="30"/>
      <c r="C104" s="29"/>
      <c r="D104" s="155" t="s">
        <v>137</v>
      </c>
      <c r="E104" s="29"/>
      <c r="F104" s="156" t="s">
        <v>528</v>
      </c>
      <c r="G104" s="29"/>
      <c r="H104" s="29"/>
      <c r="I104" s="152"/>
      <c r="J104" s="29"/>
      <c r="K104" s="29"/>
      <c r="L104" s="30"/>
      <c r="M104" s="153"/>
      <c r="N104" s="154"/>
      <c r="O104" s="50"/>
      <c r="P104" s="50"/>
      <c r="Q104" s="50"/>
      <c r="R104" s="50"/>
      <c r="S104" s="50"/>
      <c r="T104" s="51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4" t="s">
        <v>137</v>
      </c>
      <c r="AU104" s="14" t="s">
        <v>83</v>
      </c>
    </row>
    <row r="105" spans="1:65" s="12" customFormat="1" ht="22.9" customHeight="1" x14ac:dyDescent="0.2">
      <c r="B105" s="122"/>
      <c r="D105" s="123" t="s">
        <v>72</v>
      </c>
      <c r="E105" s="133" t="s">
        <v>133</v>
      </c>
      <c r="F105" s="133" t="s">
        <v>274</v>
      </c>
      <c r="I105" s="125"/>
      <c r="J105" s="134">
        <f>BK105</f>
        <v>0</v>
      </c>
      <c r="L105" s="122"/>
      <c r="M105" s="127"/>
      <c r="N105" s="128"/>
      <c r="O105" s="128"/>
      <c r="P105" s="129">
        <f>SUM(P106:P108)</f>
        <v>0</v>
      </c>
      <c r="Q105" s="128"/>
      <c r="R105" s="129">
        <f>SUM(R106:R108)</f>
        <v>27.224959999999999</v>
      </c>
      <c r="S105" s="128"/>
      <c r="T105" s="130">
        <f>SUM(T106:T108)</f>
        <v>0</v>
      </c>
      <c r="AR105" s="123" t="s">
        <v>81</v>
      </c>
      <c r="AT105" s="131" t="s">
        <v>72</v>
      </c>
      <c r="AU105" s="131" t="s">
        <v>81</v>
      </c>
      <c r="AY105" s="123" t="s">
        <v>127</v>
      </c>
      <c r="BK105" s="132">
        <f>SUM(BK106:BK108)</f>
        <v>0</v>
      </c>
    </row>
    <row r="106" spans="1:65" s="2" customFormat="1" ht="62.65" customHeight="1" x14ac:dyDescent="0.2">
      <c r="A106" s="29"/>
      <c r="B106" s="135"/>
      <c r="C106" s="136" t="s">
        <v>164</v>
      </c>
      <c r="D106" s="136" t="s">
        <v>129</v>
      </c>
      <c r="E106" s="137" t="s">
        <v>529</v>
      </c>
      <c r="F106" s="138" t="s">
        <v>530</v>
      </c>
      <c r="G106" s="139" t="s">
        <v>160</v>
      </c>
      <c r="H106" s="140">
        <v>28</v>
      </c>
      <c r="I106" s="141"/>
      <c r="J106" s="142">
        <f>ROUND(I106*H106,2)</f>
        <v>0</v>
      </c>
      <c r="K106" s="143"/>
      <c r="L106" s="30"/>
      <c r="M106" s="144" t="s">
        <v>3</v>
      </c>
      <c r="N106" s="145" t="s">
        <v>44</v>
      </c>
      <c r="O106" s="50"/>
      <c r="P106" s="146">
        <f>O106*H106</f>
        <v>0</v>
      </c>
      <c r="Q106" s="146">
        <v>0.97231999999999996</v>
      </c>
      <c r="R106" s="146">
        <f>Q106*H106</f>
        <v>27.224959999999999</v>
      </c>
      <c r="S106" s="146">
        <v>0</v>
      </c>
      <c r="T106" s="147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48" t="s">
        <v>133</v>
      </c>
      <c r="AT106" s="148" t="s">
        <v>129</v>
      </c>
      <c r="AU106" s="148" t="s">
        <v>83</v>
      </c>
      <c r="AY106" s="14" t="s">
        <v>127</v>
      </c>
      <c r="BE106" s="149">
        <f>IF(N106="základní",J106,0)</f>
        <v>0</v>
      </c>
      <c r="BF106" s="149">
        <f>IF(N106="snížená",J106,0)</f>
        <v>0</v>
      </c>
      <c r="BG106" s="149">
        <f>IF(N106="zákl. přenesená",J106,0)</f>
        <v>0</v>
      </c>
      <c r="BH106" s="149">
        <f>IF(N106="sníž. přenesená",J106,0)</f>
        <v>0</v>
      </c>
      <c r="BI106" s="149">
        <f>IF(N106="nulová",J106,0)</f>
        <v>0</v>
      </c>
      <c r="BJ106" s="14" t="s">
        <v>81</v>
      </c>
      <c r="BK106" s="149">
        <f>ROUND(I106*H106,2)</f>
        <v>0</v>
      </c>
      <c r="BL106" s="14" t="s">
        <v>133</v>
      </c>
      <c r="BM106" s="148" t="s">
        <v>531</v>
      </c>
    </row>
    <row r="107" spans="1:65" s="2" customFormat="1" x14ac:dyDescent="0.2">
      <c r="A107" s="29"/>
      <c r="B107" s="30"/>
      <c r="C107" s="29"/>
      <c r="D107" s="150" t="s">
        <v>135</v>
      </c>
      <c r="E107" s="29"/>
      <c r="F107" s="151" t="s">
        <v>532</v>
      </c>
      <c r="G107" s="29"/>
      <c r="H107" s="29"/>
      <c r="I107" s="152"/>
      <c r="J107" s="29"/>
      <c r="K107" s="29"/>
      <c r="L107" s="30"/>
      <c r="M107" s="153"/>
      <c r="N107" s="154"/>
      <c r="O107" s="50"/>
      <c r="P107" s="50"/>
      <c r="Q107" s="50"/>
      <c r="R107" s="50"/>
      <c r="S107" s="50"/>
      <c r="T107" s="51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4" t="s">
        <v>135</v>
      </c>
      <c r="AU107" s="14" t="s">
        <v>83</v>
      </c>
    </row>
    <row r="108" spans="1:65" s="2" customFormat="1" ht="39" x14ac:dyDescent="0.2">
      <c r="A108" s="29"/>
      <c r="B108" s="30"/>
      <c r="C108" s="29"/>
      <c r="D108" s="155" t="s">
        <v>137</v>
      </c>
      <c r="E108" s="29"/>
      <c r="F108" s="156" t="s">
        <v>533</v>
      </c>
      <c r="G108" s="29"/>
      <c r="H108" s="29"/>
      <c r="I108" s="152"/>
      <c r="J108" s="29"/>
      <c r="K108" s="29"/>
      <c r="L108" s="30"/>
      <c r="M108" s="153"/>
      <c r="N108" s="154"/>
      <c r="O108" s="50"/>
      <c r="P108" s="50"/>
      <c r="Q108" s="50"/>
      <c r="R108" s="50"/>
      <c r="S108" s="50"/>
      <c r="T108" s="51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4" t="s">
        <v>137</v>
      </c>
      <c r="AU108" s="14" t="s">
        <v>83</v>
      </c>
    </row>
    <row r="109" spans="1:65" s="12" customFormat="1" ht="22.9" customHeight="1" x14ac:dyDescent="0.2">
      <c r="B109" s="122"/>
      <c r="D109" s="123" t="s">
        <v>72</v>
      </c>
      <c r="E109" s="133" t="s">
        <v>157</v>
      </c>
      <c r="F109" s="133" t="s">
        <v>281</v>
      </c>
      <c r="I109" s="125"/>
      <c r="J109" s="134">
        <f>BK109</f>
        <v>0</v>
      </c>
      <c r="L109" s="122"/>
      <c r="M109" s="127"/>
      <c r="N109" s="128"/>
      <c r="O109" s="128"/>
      <c r="P109" s="129">
        <f>SUM(P110:P112)</f>
        <v>0</v>
      </c>
      <c r="Q109" s="128"/>
      <c r="R109" s="129">
        <f>SUM(R110:R112)</f>
        <v>0.13437856000000001</v>
      </c>
      <c r="S109" s="128"/>
      <c r="T109" s="130">
        <f>SUM(T110:T112)</f>
        <v>0</v>
      </c>
      <c r="AR109" s="123" t="s">
        <v>81</v>
      </c>
      <c r="AT109" s="131" t="s">
        <v>72</v>
      </c>
      <c r="AU109" s="131" t="s">
        <v>81</v>
      </c>
      <c r="AY109" s="123" t="s">
        <v>127</v>
      </c>
      <c r="BK109" s="132">
        <f>SUM(BK110:BK112)</f>
        <v>0</v>
      </c>
    </row>
    <row r="110" spans="1:65" s="2" customFormat="1" ht="37.9" customHeight="1" x14ac:dyDescent="0.2">
      <c r="A110" s="29"/>
      <c r="B110" s="135"/>
      <c r="C110" s="136" t="s">
        <v>172</v>
      </c>
      <c r="D110" s="136" t="s">
        <v>129</v>
      </c>
      <c r="E110" s="137" t="s">
        <v>283</v>
      </c>
      <c r="F110" s="138" t="s">
        <v>284</v>
      </c>
      <c r="G110" s="139" t="s">
        <v>160</v>
      </c>
      <c r="H110" s="140">
        <v>419.93299999999999</v>
      </c>
      <c r="I110" s="141"/>
      <c r="J110" s="142">
        <f>ROUND(I110*H110,2)</f>
        <v>0</v>
      </c>
      <c r="K110" s="143"/>
      <c r="L110" s="30"/>
      <c r="M110" s="144" t="s">
        <v>3</v>
      </c>
      <c r="N110" s="145" t="s">
        <v>44</v>
      </c>
      <c r="O110" s="50"/>
      <c r="P110" s="146">
        <f>O110*H110</f>
        <v>0</v>
      </c>
      <c r="Q110" s="146">
        <v>3.2000000000000003E-4</v>
      </c>
      <c r="R110" s="146">
        <f>Q110*H110</f>
        <v>0.13437856000000001</v>
      </c>
      <c r="S110" s="146">
        <v>0</v>
      </c>
      <c r="T110" s="147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48" t="s">
        <v>133</v>
      </c>
      <c r="AT110" s="148" t="s">
        <v>129</v>
      </c>
      <c r="AU110" s="148" t="s">
        <v>83</v>
      </c>
      <c r="AY110" s="14" t="s">
        <v>127</v>
      </c>
      <c r="BE110" s="149">
        <f>IF(N110="základní",J110,0)</f>
        <v>0</v>
      </c>
      <c r="BF110" s="149">
        <f>IF(N110="snížená",J110,0)</f>
        <v>0</v>
      </c>
      <c r="BG110" s="149">
        <f>IF(N110="zákl. přenesená",J110,0)</f>
        <v>0</v>
      </c>
      <c r="BH110" s="149">
        <f>IF(N110="sníž. přenesená",J110,0)</f>
        <v>0</v>
      </c>
      <c r="BI110" s="149">
        <f>IF(N110="nulová",J110,0)</f>
        <v>0</v>
      </c>
      <c r="BJ110" s="14" t="s">
        <v>81</v>
      </c>
      <c r="BK110" s="149">
        <f>ROUND(I110*H110,2)</f>
        <v>0</v>
      </c>
      <c r="BL110" s="14" t="s">
        <v>133</v>
      </c>
      <c r="BM110" s="148" t="s">
        <v>534</v>
      </c>
    </row>
    <row r="111" spans="1:65" s="2" customFormat="1" x14ac:dyDescent="0.2">
      <c r="A111" s="29"/>
      <c r="B111" s="30"/>
      <c r="C111" s="29"/>
      <c r="D111" s="150" t="s">
        <v>135</v>
      </c>
      <c r="E111" s="29"/>
      <c r="F111" s="151" t="s">
        <v>286</v>
      </c>
      <c r="G111" s="29"/>
      <c r="H111" s="29"/>
      <c r="I111" s="152"/>
      <c r="J111" s="29"/>
      <c r="K111" s="29"/>
      <c r="L111" s="30"/>
      <c r="M111" s="153"/>
      <c r="N111" s="154"/>
      <c r="O111" s="50"/>
      <c r="P111" s="50"/>
      <c r="Q111" s="50"/>
      <c r="R111" s="50"/>
      <c r="S111" s="50"/>
      <c r="T111" s="51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4" t="s">
        <v>135</v>
      </c>
      <c r="AU111" s="14" t="s">
        <v>83</v>
      </c>
    </row>
    <row r="112" spans="1:65" s="2" customFormat="1" ht="48.75" x14ac:dyDescent="0.2">
      <c r="A112" s="29"/>
      <c r="B112" s="30"/>
      <c r="C112" s="29"/>
      <c r="D112" s="155" t="s">
        <v>137</v>
      </c>
      <c r="E112" s="29"/>
      <c r="F112" s="156" t="s">
        <v>535</v>
      </c>
      <c r="G112" s="29"/>
      <c r="H112" s="29"/>
      <c r="I112" s="152"/>
      <c r="J112" s="29"/>
      <c r="K112" s="29"/>
      <c r="L112" s="30"/>
      <c r="M112" s="153"/>
      <c r="N112" s="154"/>
      <c r="O112" s="50"/>
      <c r="P112" s="50"/>
      <c r="Q112" s="50"/>
      <c r="R112" s="50"/>
      <c r="S112" s="50"/>
      <c r="T112" s="51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4" t="s">
        <v>137</v>
      </c>
      <c r="AU112" s="14" t="s">
        <v>83</v>
      </c>
    </row>
    <row r="113" spans="1:65" s="12" customFormat="1" ht="22.9" customHeight="1" x14ac:dyDescent="0.2">
      <c r="B113" s="122"/>
      <c r="D113" s="123" t="s">
        <v>72</v>
      </c>
      <c r="E113" s="133" t="s">
        <v>164</v>
      </c>
      <c r="F113" s="133" t="s">
        <v>287</v>
      </c>
      <c r="I113" s="125"/>
      <c r="J113" s="134">
        <f>BK113</f>
        <v>0</v>
      </c>
      <c r="L113" s="122"/>
      <c r="M113" s="127"/>
      <c r="N113" s="128"/>
      <c r="O113" s="128"/>
      <c r="P113" s="129">
        <f>SUM(P114:P118)</f>
        <v>0</v>
      </c>
      <c r="Q113" s="128"/>
      <c r="R113" s="129">
        <f>SUM(R114:R118)</f>
        <v>13.299309000000001</v>
      </c>
      <c r="S113" s="128"/>
      <c r="T113" s="130">
        <f>SUM(T114:T118)</f>
        <v>0</v>
      </c>
      <c r="AR113" s="123" t="s">
        <v>81</v>
      </c>
      <c r="AT113" s="131" t="s">
        <v>72</v>
      </c>
      <c r="AU113" s="131" t="s">
        <v>81</v>
      </c>
      <c r="AY113" s="123" t="s">
        <v>127</v>
      </c>
      <c r="BK113" s="132">
        <f>SUM(BK114:BK118)</f>
        <v>0</v>
      </c>
    </row>
    <row r="114" spans="1:65" s="2" customFormat="1" ht="44.25" customHeight="1" x14ac:dyDescent="0.2">
      <c r="A114" s="29"/>
      <c r="B114" s="135"/>
      <c r="C114" s="136" t="s">
        <v>169</v>
      </c>
      <c r="D114" s="136" t="s">
        <v>129</v>
      </c>
      <c r="E114" s="137" t="s">
        <v>460</v>
      </c>
      <c r="F114" s="138" t="s">
        <v>461</v>
      </c>
      <c r="G114" s="139" t="s">
        <v>160</v>
      </c>
      <c r="H114" s="140">
        <v>145.30000000000001</v>
      </c>
      <c r="I114" s="141"/>
      <c r="J114" s="142">
        <f>ROUND(I114*H114,2)</f>
        <v>0</v>
      </c>
      <c r="K114" s="143"/>
      <c r="L114" s="30"/>
      <c r="M114" s="144" t="s">
        <v>3</v>
      </c>
      <c r="N114" s="145" t="s">
        <v>44</v>
      </c>
      <c r="O114" s="50"/>
      <c r="P114" s="146">
        <f>O114*H114</f>
        <v>0</v>
      </c>
      <c r="Q114" s="146">
        <v>9.153E-2</v>
      </c>
      <c r="R114" s="146">
        <f>Q114*H114</f>
        <v>13.299309000000001</v>
      </c>
      <c r="S114" s="146">
        <v>0</v>
      </c>
      <c r="T114" s="147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48" t="s">
        <v>133</v>
      </c>
      <c r="AT114" s="148" t="s">
        <v>129</v>
      </c>
      <c r="AU114" s="148" t="s">
        <v>83</v>
      </c>
      <c r="AY114" s="14" t="s">
        <v>127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4" t="s">
        <v>81</v>
      </c>
      <c r="BK114" s="149">
        <f>ROUND(I114*H114,2)</f>
        <v>0</v>
      </c>
      <c r="BL114" s="14" t="s">
        <v>133</v>
      </c>
      <c r="BM114" s="148" t="s">
        <v>536</v>
      </c>
    </row>
    <row r="115" spans="1:65" s="2" customFormat="1" x14ac:dyDescent="0.2">
      <c r="A115" s="29"/>
      <c r="B115" s="30"/>
      <c r="C115" s="29"/>
      <c r="D115" s="150" t="s">
        <v>135</v>
      </c>
      <c r="E115" s="29"/>
      <c r="F115" s="151" t="s">
        <v>463</v>
      </c>
      <c r="G115" s="29"/>
      <c r="H115" s="29"/>
      <c r="I115" s="152"/>
      <c r="J115" s="29"/>
      <c r="K115" s="29"/>
      <c r="L115" s="30"/>
      <c r="M115" s="153"/>
      <c r="N115" s="154"/>
      <c r="O115" s="50"/>
      <c r="P115" s="50"/>
      <c r="Q115" s="50"/>
      <c r="R115" s="50"/>
      <c r="S115" s="50"/>
      <c r="T115" s="51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4" t="s">
        <v>135</v>
      </c>
      <c r="AU115" s="14" t="s">
        <v>83</v>
      </c>
    </row>
    <row r="116" spans="1:65" s="2" customFormat="1" ht="58.5" x14ac:dyDescent="0.2">
      <c r="A116" s="29"/>
      <c r="B116" s="30"/>
      <c r="C116" s="29"/>
      <c r="D116" s="155" t="s">
        <v>137</v>
      </c>
      <c r="E116" s="29"/>
      <c r="F116" s="156" t="s">
        <v>537</v>
      </c>
      <c r="G116" s="29"/>
      <c r="H116" s="29"/>
      <c r="I116" s="152"/>
      <c r="J116" s="29"/>
      <c r="K116" s="29"/>
      <c r="L116" s="30"/>
      <c r="M116" s="153"/>
      <c r="N116" s="154"/>
      <c r="O116" s="50"/>
      <c r="P116" s="50"/>
      <c r="Q116" s="50"/>
      <c r="R116" s="50"/>
      <c r="S116" s="50"/>
      <c r="T116" s="51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137</v>
      </c>
      <c r="AU116" s="14" t="s">
        <v>83</v>
      </c>
    </row>
    <row r="117" spans="1:65" s="2" customFormat="1" ht="16.5" customHeight="1" x14ac:dyDescent="0.2">
      <c r="A117" s="29"/>
      <c r="B117" s="135"/>
      <c r="C117" s="136" t="s">
        <v>182</v>
      </c>
      <c r="D117" s="136" t="s">
        <v>129</v>
      </c>
      <c r="E117" s="137" t="s">
        <v>398</v>
      </c>
      <c r="F117" s="138" t="s">
        <v>302</v>
      </c>
      <c r="G117" s="139" t="s">
        <v>160</v>
      </c>
      <c r="H117" s="140">
        <v>145.30000000000001</v>
      </c>
      <c r="I117" s="141"/>
      <c r="J117" s="142">
        <f>ROUND(I117*H117,2)</f>
        <v>0</v>
      </c>
      <c r="K117" s="143"/>
      <c r="L117" s="30"/>
      <c r="M117" s="144" t="s">
        <v>3</v>
      </c>
      <c r="N117" s="145" t="s">
        <v>44</v>
      </c>
      <c r="O117" s="50"/>
      <c r="P117" s="146">
        <f>O117*H117</f>
        <v>0</v>
      </c>
      <c r="Q117" s="146">
        <v>0</v>
      </c>
      <c r="R117" s="146">
        <f>Q117*H117</f>
        <v>0</v>
      </c>
      <c r="S117" s="146">
        <v>0</v>
      </c>
      <c r="T117" s="147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48" t="s">
        <v>133</v>
      </c>
      <c r="AT117" s="148" t="s">
        <v>129</v>
      </c>
      <c r="AU117" s="148" t="s">
        <v>83</v>
      </c>
      <c r="AY117" s="14" t="s">
        <v>127</v>
      </c>
      <c r="BE117" s="149">
        <f>IF(N117="základní",J117,0)</f>
        <v>0</v>
      </c>
      <c r="BF117" s="149">
        <f>IF(N117="snížená",J117,0)</f>
        <v>0</v>
      </c>
      <c r="BG117" s="149">
        <f>IF(N117="zákl. přenesená",J117,0)</f>
        <v>0</v>
      </c>
      <c r="BH117" s="149">
        <f>IF(N117="sníž. přenesená",J117,0)</f>
        <v>0</v>
      </c>
      <c r="BI117" s="149">
        <f>IF(N117="nulová",J117,0)</f>
        <v>0</v>
      </c>
      <c r="BJ117" s="14" t="s">
        <v>81</v>
      </c>
      <c r="BK117" s="149">
        <f>ROUND(I117*H117,2)</f>
        <v>0</v>
      </c>
      <c r="BL117" s="14" t="s">
        <v>133</v>
      </c>
      <c r="BM117" s="148" t="s">
        <v>538</v>
      </c>
    </row>
    <row r="118" spans="1:65" s="2" customFormat="1" ht="29.25" x14ac:dyDescent="0.2">
      <c r="A118" s="29"/>
      <c r="B118" s="30"/>
      <c r="C118" s="29"/>
      <c r="D118" s="155" t="s">
        <v>137</v>
      </c>
      <c r="E118" s="29"/>
      <c r="F118" s="156" t="s">
        <v>539</v>
      </c>
      <c r="G118" s="29"/>
      <c r="H118" s="29"/>
      <c r="I118" s="152"/>
      <c r="J118" s="29"/>
      <c r="K118" s="29"/>
      <c r="L118" s="30"/>
      <c r="M118" s="153"/>
      <c r="N118" s="154"/>
      <c r="O118" s="50"/>
      <c r="P118" s="50"/>
      <c r="Q118" s="50"/>
      <c r="R118" s="50"/>
      <c r="S118" s="50"/>
      <c r="T118" s="51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137</v>
      </c>
      <c r="AU118" s="14" t="s">
        <v>83</v>
      </c>
    </row>
    <row r="119" spans="1:65" s="12" customFormat="1" ht="22.9" customHeight="1" x14ac:dyDescent="0.2">
      <c r="B119" s="122"/>
      <c r="D119" s="123" t="s">
        <v>72</v>
      </c>
      <c r="E119" s="133" t="s">
        <v>182</v>
      </c>
      <c r="F119" s="133" t="s">
        <v>305</v>
      </c>
      <c r="I119" s="125"/>
      <c r="J119" s="134">
        <f>BK119</f>
        <v>0</v>
      </c>
      <c r="L119" s="122"/>
      <c r="M119" s="127"/>
      <c r="N119" s="128"/>
      <c r="O119" s="128"/>
      <c r="P119" s="129">
        <f>SUM(P120:P138)</f>
        <v>0</v>
      </c>
      <c r="Q119" s="128"/>
      <c r="R119" s="129">
        <f>SUM(R120:R138)</f>
        <v>9.715E-2</v>
      </c>
      <c r="S119" s="128"/>
      <c r="T119" s="130">
        <f>SUM(T120:T138)</f>
        <v>13.511900000000001</v>
      </c>
      <c r="AR119" s="123" t="s">
        <v>81</v>
      </c>
      <c r="AT119" s="131" t="s">
        <v>72</v>
      </c>
      <c r="AU119" s="131" t="s">
        <v>81</v>
      </c>
      <c r="AY119" s="123" t="s">
        <v>127</v>
      </c>
      <c r="BK119" s="132">
        <f>SUM(BK120:BK138)</f>
        <v>0</v>
      </c>
    </row>
    <row r="120" spans="1:65" s="2" customFormat="1" ht="66.75" customHeight="1" x14ac:dyDescent="0.2">
      <c r="A120" s="29"/>
      <c r="B120" s="135"/>
      <c r="C120" s="136" t="s">
        <v>188</v>
      </c>
      <c r="D120" s="136" t="s">
        <v>129</v>
      </c>
      <c r="E120" s="137" t="s">
        <v>467</v>
      </c>
      <c r="F120" s="138" t="s">
        <v>468</v>
      </c>
      <c r="G120" s="139" t="s">
        <v>160</v>
      </c>
      <c r="H120" s="140">
        <v>69</v>
      </c>
      <c r="I120" s="141"/>
      <c r="J120" s="142">
        <f>ROUND(I120*H120,2)</f>
        <v>0</v>
      </c>
      <c r="K120" s="143"/>
      <c r="L120" s="30"/>
      <c r="M120" s="144" t="s">
        <v>3</v>
      </c>
      <c r="N120" s="145" t="s">
        <v>44</v>
      </c>
      <c r="O120" s="50"/>
      <c r="P120" s="146">
        <f>O120*H120</f>
        <v>0</v>
      </c>
      <c r="Q120" s="146">
        <v>0</v>
      </c>
      <c r="R120" s="146">
        <f>Q120*H120</f>
        <v>0</v>
      </c>
      <c r="S120" s="146">
        <v>1.7999999999999999E-2</v>
      </c>
      <c r="T120" s="147">
        <f>S120*H120</f>
        <v>1.242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48" t="s">
        <v>133</v>
      </c>
      <c r="AT120" s="148" t="s">
        <v>129</v>
      </c>
      <c r="AU120" s="148" t="s">
        <v>83</v>
      </c>
      <c r="AY120" s="14" t="s">
        <v>127</v>
      </c>
      <c r="BE120" s="149">
        <f>IF(N120="základní",J120,0)</f>
        <v>0</v>
      </c>
      <c r="BF120" s="149">
        <f>IF(N120="snížená",J120,0)</f>
        <v>0</v>
      </c>
      <c r="BG120" s="149">
        <f>IF(N120="zákl. přenesená",J120,0)</f>
        <v>0</v>
      </c>
      <c r="BH120" s="149">
        <f>IF(N120="sníž. přenesená",J120,0)</f>
        <v>0</v>
      </c>
      <c r="BI120" s="149">
        <f>IF(N120="nulová",J120,0)</f>
        <v>0</v>
      </c>
      <c r="BJ120" s="14" t="s">
        <v>81</v>
      </c>
      <c r="BK120" s="149">
        <f>ROUND(I120*H120,2)</f>
        <v>0</v>
      </c>
      <c r="BL120" s="14" t="s">
        <v>133</v>
      </c>
      <c r="BM120" s="148" t="s">
        <v>540</v>
      </c>
    </row>
    <row r="121" spans="1:65" s="2" customFormat="1" x14ac:dyDescent="0.2">
      <c r="A121" s="29"/>
      <c r="B121" s="30"/>
      <c r="C121" s="29"/>
      <c r="D121" s="150" t="s">
        <v>135</v>
      </c>
      <c r="E121" s="29"/>
      <c r="F121" s="151" t="s">
        <v>470</v>
      </c>
      <c r="G121" s="29"/>
      <c r="H121" s="29"/>
      <c r="I121" s="152"/>
      <c r="J121" s="29"/>
      <c r="K121" s="29"/>
      <c r="L121" s="30"/>
      <c r="M121" s="153"/>
      <c r="N121" s="154"/>
      <c r="O121" s="50"/>
      <c r="P121" s="50"/>
      <c r="Q121" s="50"/>
      <c r="R121" s="50"/>
      <c r="S121" s="50"/>
      <c r="T121" s="51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135</v>
      </c>
      <c r="AU121" s="14" t="s">
        <v>83</v>
      </c>
    </row>
    <row r="122" spans="1:65" s="2" customFormat="1" ht="19.5" x14ac:dyDescent="0.2">
      <c r="A122" s="29"/>
      <c r="B122" s="30"/>
      <c r="C122" s="29"/>
      <c r="D122" s="155" t="s">
        <v>137</v>
      </c>
      <c r="E122" s="29"/>
      <c r="F122" s="156" t="s">
        <v>541</v>
      </c>
      <c r="G122" s="29"/>
      <c r="H122" s="29"/>
      <c r="I122" s="152"/>
      <c r="J122" s="29"/>
      <c r="K122" s="29"/>
      <c r="L122" s="30"/>
      <c r="M122" s="153"/>
      <c r="N122" s="154"/>
      <c r="O122" s="50"/>
      <c r="P122" s="50"/>
      <c r="Q122" s="50"/>
      <c r="R122" s="50"/>
      <c r="S122" s="50"/>
      <c r="T122" s="51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137</v>
      </c>
      <c r="AU122" s="14" t="s">
        <v>83</v>
      </c>
    </row>
    <row r="123" spans="1:65" s="2" customFormat="1" ht="66.75" customHeight="1" x14ac:dyDescent="0.2">
      <c r="A123" s="29"/>
      <c r="B123" s="135"/>
      <c r="C123" s="136" t="s">
        <v>194</v>
      </c>
      <c r="D123" s="136" t="s">
        <v>129</v>
      </c>
      <c r="E123" s="137" t="s">
        <v>471</v>
      </c>
      <c r="F123" s="138" t="s">
        <v>472</v>
      </c>
      <c r="G123" s="139" t="s">
        <v>160</v>
      </c>
      <c r="H123" s="140">
        <v>76.3</v>
      </c>
      <c r="I123" s="141"/>
      <c r="J123" s="142">
        <f>ROUND(I123*H123,2)</f>
        <v>0</v>
      </c>
      <c r="K123" s="143"/>
      <c r="L123" s="30"/>
      <c r="M123" s="144" t="s">
        <v>3</v>
      </c>
      <c r="N123" s="145" t="s">
        <v>44</v>
      </c>
      <c r="O123" s="50"/>
      <c r="P123" s="146">
        <f>O123*H123</f>
        <v>0</v>
      </c>
      <c r="Q123" s="146">
        <v>0</v>
      </c>
      <c r="R123" s="146">
        <f>Q123*H123</f>
        <v>0</v>
      </c>
      <c r="S123" s="146">
        <v>1.7000000000000001E-2</v>
      </c>
      <c r="T123" s="147">
        <f>S123*H123</f>
        <v>1.2971000000000001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48" t="s">
        <v>133</v>
      </c>
      <c r="AT123" s="148" t="s">
        <v>129</v>
      </c>
      <c r="AU123" s="148" t="s">
        <v>83</v>
      </c>
      <c r="AY123" s="14" t="s">
        <v>127</v>
      </c>
      <c r="BE123" s="149">
        <f>IF(N123="základní",J123,0)</f>
        <v>0</v>
      </c>
      <c r="BF123" s="149">
        <f>IF(N123="snížená",J123,0)</f>
        <v>0</v>
      </c>
      <c r="BG123" s="149">
        <f>IF(N123="zákl. přenesená",J123,0)</f>
        <v>0</v>
      </c>
      <c r="BH123" s="149">
        <f>IF(N123="sníž. přenesená",J123,0)</f>
        <v>0</v>
      </c>
      <c r="BI123" s="149">
        <f>IF(N123="nulová",J123,0)</f>
        <v>0</v>
      </c>
      <c r="BJ123" s="14" t="s">
        <v>81</v>
      </c>
      <c r="BK123" s="149">
        <f>ROUND(I123*H123,2)</f>
        <v>0</v>
      </c>
      <c r="BL123" s="14" t="s">
        <v>133</v>
      </c>
      <c r="BM123" s="148" t="s">
        <v>542</v>
      </c>
    </row>
    <row r="124" spans="1:65" s="2" customFormat="1" x14ac:dyDescent="0.2">
      <c r="A124" s="29"/>
      <c r="B124" s="30"/>
      <c r="C124" s="29"/>
      <c r="D124" s="150" t="s">
        <v>135</v>
      </c>
      <c r="E124" s="29"/>
      <c r="F124" s="151" t="s">
        <v>474</v>
      </c>
      <c r="G124" s="29"/>
      <c r="H124" s="29"/>
      <c r="I124" s="152"/>
      <c r="J124" s="29"/>
      <c r="K124" s="29"/>
      <c r="L124" s="30"/>
      <c r="M124" s="153"/>
      <c r="N124" s="154"/>
      <c r="O124" s="50"/>
      <c r="P124" s="50"/>
      <c r="Q124" s="50"/>
      <c r="R124" s="50"/>
      <c r="S124" s="50"/>
      <c r="T124" s="51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135</v>
      </c>
      <c r="AU124" s="14" t="s">
        <v>83</v>
      </c>
    </row>
    <row r="125" spans="1:65" s="2" customFormat="1" ht="19.5" x14ac:dyDescent="0.2">
      <c r="A125" s="29"/>
      <c r="B125" s="30"/>
      <c r="C125" s="29"/>
      <c r="D125" s="155" t="s">
        <v>137</v>
      </c>
      <c r="E125" s="29"/>
      <c r="F125" s="156" t="s">
        <v>543</v>
      </c>
      <c r="G125" s="29"/>
      <c r="H125" s="29"/>
      <c r="I125" s="152"/>
      <c r="J125" s="29"/>
      <c r="K125" s="29"/>
      <c r="L125" s="30"/>
      <c r="M125" s="153"/>
      <c r="N125" s="154"/>
      <c r="O125" s="50"/>
      <c r="P125" s="50"/>
      <c r="Q125" s="50"/>
      <c r="R125" s="50"/>
      <c r="S125" s="50"/>
      <c r="T125" s="51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137</v>
      </c>
      <c r="AU125" s="14" t="s">
        <v>83</v>
      </c>
    </row>
    <row r="126" spans="1:65" s="2" customFormat="1" ht="33" customHeight="1" x14ac:dyDescent="0.2">
      <c r="A126" s="29"/>
      <c r="B126" s="135"/>
      <c r="C126" s="136" t="s">
        <v>9</v>
      </c>
      <c r="D126" s="136" t="s">
        <v>129</v>
      </c>
      <c r="E126" s="137" t="s">
        <v>345</v>
      </c>
      <c r="F126" s="138" t="s">
        <v>346</v>
      </c>
      <c r="G126" s="139" t="s">
        <v>153</v>
      </c>
      <c r="H126" s="140">
        <v>145</v>
      </c>
      <c r="I126" s="141"/>
      <c r="J126" s="142">
        <f>ROUND(I126*H126,2)</f>
        <v>0</v>
      </c>
      <c r="K126" s="143"/>
      <c r="L126" s="30"/>
      <c r="M126" s="144" t="s">
        <v>3</v>
      </c>
      <c r="N126" s="145" t="s">
        <v>44</v>
      </c>
      <c r="O126" s="50"/>
      <c r="P126" s="146">
        <f>O126*H126</f>
        <v>0</v>
      </c>
      <c r="Q126" s="146">
        <v>6.7000000000000002E-4</v>
      </c>
      <c r="R126" s="146">
        <f>Q126*H126</f>
        <v>9.715E-2</v>
      </c>
      <c r="S126" s="146">
        <v>0</v>
      </c>
      <c r="T126" s="147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48" t="s">
        <v>133</v>
      </c>
      <c r="AT126" s="148" t="s">
        <v>129</v>
      </c>
      <c r="AU126" s="148" t="s">
        <v>83</v>
      </c>
      <c r="AY126" s="14" t="s">
        <v>127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4" t="s">
        <v>81</v>
      </c>
      <c r="BK126" s="149">
        <f>ROUND(I126*H126,2)</f>
        <v>0</v>
      </c>
      <c r="BL126" s="14" t="s">
        <v>133</v>
      </c>
      <c r="BM126" s="148" t="s">
        <v>544</v>
      </c>
    </row>
    <row r="127" spans="1:65" s="2" customFormat="1" x14ac:dyDescent="0.2">
      <c r="A127" s="29"/>
      <c r="B127" s="30"/>
      <c r="C127" s="29"/>
      <c r="D127" s="150" t="s">
        <v>135</v>
      </c>
      <c r="E127" s="29"/>
      <c r="F127" s="151" t="s">
        <v>545</v>
      </c>
      <c r="G127" s="29"/>
      <c r="H127" s="29"/>
      <c r="I127" s="152"/>
      <c r="J127" s="29"/>
      <c r="K127" s="29"/>
      <c r="L127" s="30"/>
      <c r="M127" s="153"/>
      <c r="N127" s="154"/>
      <c r="O127" s="50"/>
      <c r="P127" s="50"/>
      <c r="Q127" s="50"/>
      <c r="R127" s="50"/>
      <c r="S127" s="50"/>
      <c r="T127" s="51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135</v>
      </c>
      <c r="AU127" s="14" t="s">
        <v>83</v>
      </c>
    </row>
    <row r="128" spans="1:65" s="2" customFormat="1" ht="29.25" x14ac:dyDescent="0.2">
      <c r="A128" s="29"/>
      <c r="B128" s="30"/>
      <c r="C128" s="29"/>
      <c r="D128" s="155" t="s">
        <v>137</v>
      </c>
      <c r="E128" s="29"/>
      <c r="F128" s="156" t="s">
        <v>546</v>
      </c>
      <c r="G128" s="29"/>
      <c r="H128" s="29"/>
      <c r="I128" s="152"/>
      <c r="J128" s="29"/>
      <c r="K128" s="29"/>
      <c r="L128" s="30"/>
      <c r="M128" s="153"/>
      <c r="N128" s="154"/>
      <c r="O128" s="50"/>
      <c r="P128" s="50"/>
      <c r="Q128" s="50"/>
      <c r="R128" s="50"/>
      <c r="S128" s="50"/>
      <c r="T128" s="51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137</v>
      </c>
      <c r="AU128" s="14" t="s">
        <v>83</v>
      </c>
    </row>
    <row r="129" spans="1:65" s="2" customFormat="1" ht="24.2" customHeight="1" x14ac:dyDescent="0.2">
      <c r="A129" s="29"/>
      <c r="B129" s="135"/>
      <c r="C129" s="136" t="s">
        <v>205</v>
      </c>
      <c r="D129" s="136" t="s">
        <v>129</v>
      </c>
      <c r="E129" s="137" t="s">
        <v>363</v>
      </c>
      <c r="F129" s="138" t="s">
        <v>364</v>
      </c>
      <c r="G129" s="139" t="s">
        <v>132</v>
      </c>
      <c r="H129" s="140">
        <v>4.5720000000000001</v>
      </c>
      <c r="I129" s="141"/>
      <c r="J129" s="142">
        <f>ROUND(I129*H129,2)</f>
        <v>0</v>
      </c>
      <c r="K129" s="143"/>
      <c r="L129" s="30"/>
      <c r="M129" s="144" t="s">
        <v>3</v>
      </c>
      <c r="N129" s="145" t="s">
        <v>44</v>
      </c>
      <c r="O129" s="50"/>
      <c r="P129" s="146">
        <f>O129*H129</f>
        <v>0</v>
      </c>
      <c r="Q129" s="146">
        <v>0</v>
      </c>
      <c r="R129" s="146">
        <f>Q129*H129</f>
        <v>0</v>
      </c>
      <c r="S129" s="146">
        <v>2.4</v>
      </c>
      <c r="T129" s="147">
        <f>S129*H129</f>
        <v>10.972799999999999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48" t="s">
        <v>133</v>
      </c>
      <c r="AT129" s="148" t="s">
        <v>129</v>
      </c>
      <c r="AU129" s="148" t="s">
        <v>83</v>
      </c>
      <c r="AY129" s="14" t="s">
        <v>127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4" t="s">
        <v>81</v>
      </c>
      <c r="BK129" s="149">
        <f>ROUND(I129*H129,2)</f>
        <v>0</v>
      </c>
      <c r="BL129" s="14" t="s">
        <v>133</v>
      </c>
      <c r="BM129" s="148" t="s">
        <v>547</v>
      </c>
    </row>
    <row r="130" spans="1:65" s="2" customFormat="1" x14ac:dyDescent="0.2">
      <c r="A130" s="29"/>
      <c r="B130" s="30"/>
      <c r="C130" s="29"/>
      <c r="D130" s="150" t="s">
        <v>135</v>
      </c>
      <c r="E130" s="29"/>
      <c r="F130" s="151" t="s">
        <v>366</v>
      </c>
      <c r="G130" s="29"/>
      <c r="H130" s="29"/>
      <c r="I130" s="152"/>
      <c r="J130" s="29"/>
      <c r="K130" s="29"/>
      <c r="L130" s="30"/>
      <c r="M130" s="153"/>
      <c r="N130" s="154"/>
      <c r="O130" s="50"/>
      <c r="P130" s="50"/>
      <c r="Q130" s="50"/>
      <c r="R130" s="50"/>
      <c r="S130" s="50"/>
      <c r="T130" s="51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135</v>
      </c>
      <c r="AU130" s="14" t="s">
        <v>83</v>
      </c>
    </row>
    <row r="131" spans="1:65" s="2" customFormat="1" ht="19.5" x14ac:dyDescent="0.2">
      <c r="A131" s="29"/>
      <c r="B131" s="30"/>
      <c r="C131" s="29"/>
      <c r="D131" s="155" t="s">
        <v>137</v>
      </c>
      <c r="E131" s="29"/>
      <c r="F131" s="156" t="s">
        <v>548</v>
      </c>
      <c r="G131" s="29"/>
      <c r="H131" s="29"/>
      <c r="I131" s="152"/>
      <c r="J131" s="29"/>
      <c r="K131" s="29"/>
      <c r="L131" s="30"/>
      <c r="M131" s="153"/>
      <c r="N131" s="154"/>
      <c r="O131" s="50"/>
      <c r="P131" s="50"/>
      <c r="Q131" s="50"/>
      <c r="R131" s="50"/>
      <c r="S131" s="50"/>
      <c r="T131" s="51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137</v>
      </c>
      <c r="AU131" s="14" t="s">
        <v>83</v>
      </c>
    </row>
    <row r="132" spans="1:65" s="2" customFormat="1" ht="24.2" customHeight="1" x14ac:dyDescent="0.2">
      <c r="A132" s="29"/>
      <c r="B132" s="135"/>
      <c r="C132" s="136" t="s">
        <v>211</v>
      </c>
      <c r="D132" s="136" t="s">
        <v>129</v>
      </c>
      <c r="E132" s="137" t="s">
        <v>381</v>
      </c>
      <c r="F132" s="138" t="s">
        <v>382</v>
      </c>
      <c r="G132" s="139" t="s">
        <v>160</v>
      </c>
      <c r="H132" s="140">
        <v>345.3</v>
      </c>
      <c r="I132" s="141"/>
      <c r="J132" s="142">
        <f>ROUND(I132*H132,2)</f>
        <v>0</v>
      </c>
      <c r="K132" s="143"/>
      <c r="L132" s="30"/>
      <c r="M132" s="144" t="s">
        <v>3</v>
      </c>
      <c r="N132" s="145" t="s">
        <v>44</v>
      </c>
      <c r="O132" s="50"/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8" t="s">
        <v>133</v>
      </c>
      <c r="AT132" s="148" t="s">
        <v>129</v>
      </c>
      <c r="AU132" s="148" t="s">
        <v>83</v>
      </c>
      <c r="AY132" s="14" t="s">
        <v>127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4" t="s">
        <v>81</v>
      </c>
      <c r="BK132" s="149">
        <f>ROUND(I132*H132,2)</f>
        <v>0</v>
      </c>
      <c r="BL132" s="14" t="s">
        <v>133</v>
      </c>
      <c r="BM132" s="148" t="s">
        <v>549</v>
      </c>
    </row>
    <row r="133" spans="1:65" s="2" customFormat="1" x14ac:dyDescent="0.2">
      <c r="A133" s="29"/>
      <c r="B133" s="30"/>
      <c r="C133" s="29"/>
      <c r="D133" s="150" t="s">
        <v>135</v>
      </c>
      <c r="E133" s="29"/>
      <c r="F133" s="151" t="s">
        <v>384</v>
      </c>
      <c r="G133" s="29"/>
      <c r="H133" s="29"/>
      <c r="I133" s="152"/>
      <c r="J133" s="29"/>
      <c r="K133" s="29"/>
      <c r="L133" s="30"/>
      <c r="M133" s="153"/>
      <c r="N133" s="154"/>
      <c r="O133" s="50"/>
      <c r="P133" s="50"/>
      <c r="Q133" s="50"/>
      <c r="R133" s="50"/>
      <c r="S133" s="50"/>
      <c r="T133" s="51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135</v>
      </c>
      <c r="AU133" s="14" t="s">
        <v>83</v>
      </c>
    </row>
    <row r="134" spans="1:65" s="2" customFormat="1" ht="58.5" x14ac:dyDescent="0.2">
      <c r="A134" s="29"/>
      <c r="B134" s="30"/>
      <c r="C134" s="29"/>
      <c r="D134" s="155" t="s">
        <v>137</v>
      </c>
      <c r="E134" s="29"/>
      <c r="F134" s="156" t="s">
        <v>550</v>
      </c>
      <c r="G134" s="29"/>
      <c r="H134" s="29"/>
      <c r="I134" s="152"/>
      <c r="J134" s="29"/>
      <c r="K134" s="29"/>
      <c r="L134" s="30"/>
      <c r="M134" s="153"/>
      <c r="N134" s="154"/>
      <c r="O134" s="50"/>
      <c r="P134" s="50"/>
      <c r="Q134" s="50"/>
      <c r="R134" s="50"/>
      <c r="S134" s="50"/>
      <c r="T134" s="51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137</v>
      </c>
      <c r="AU134" s="14" t="s">
        <v>83</v>
      </c>
    </row>
    <row r="135" spans="1:65" s="2" customFormat="1" ht="16.5" customHeight="1" x14ac:dyDescent="0.2">
      <c r="A135" s="29"/>
      <c r="B135" s="135"/>
      <c r="C135" s="136" t="s">
        <v>216</v>
      </c>
      <c r="D135" s="136" t="s">
        <v>129</v>
      </c>
      <c r="E135" s="137" t="s">
        <v>551</v>
      </c>
      <c r="F135" s="138" t="s">
        <v>399</v>
      </c>
      <c r="G135" s="139" t="s">
        <v>160</v>
      </c>
      <c r="H135" s="140">
        <v>45.72</v>
      </c>
      <c r="I135" s="141"/>
      <c r="J135" s="142">
        <f>ROUND(I135*H135,2)</f>
        <v>0</v>
      </c>
      <c r="K135" s="143"/>
      <c r="L135" s="30"/>
      <c r="M135" s="144" t="s">
        <v>3</v>
      </c>
      <c r="N135" s="145" t="s">
        <v>44</v>
      </c>
      <c r="O135" s="50"/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8" t="s">
        <v>133</v>
      </c>
      <c r="AT135" s="148" t="s">
        <v>129</v>
      </c>
      <c r="AU135" s="148" t="s">
        <v>83</v>
      </c>
      <c r="AY135" s="14" t="s">
        <v>127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4" t="s">
        <v>81</v>
      </c>
      <c r="BK135" s="149">
        <f>ROUND(I135*H135,2)</f>
        <v>0</v>
      </c>
      <c r="BL135" s="14" t="s">
        <v>133</v>
      </c>
      <c r="BM135" s="148" t="s">
        <v>552</v>
      </c>
    </row>
    <row r="136" spans="1:65" s="2" customFormat="1" ht="39" x14ac:dyDescent="0.2">
      <c r="A136" s="29"/>
      <c r="B136" s="30"/>
      <c r="C136" s="29"/>
      <c r="D136" s="155" t="s">
        <v>137</v>
      </c>
      <c r="E136" s="29"/>
      <c r="F136" s="156" t="s">
        <v>553</v>
      </c>
      <c r="G136" s="29"/>
      <c r="H136" s="29"/>
      <c r="I136" s="152"/>
      <c r="J136" s="29"/>
      <c r="K136" s="29"/>
      <c r="L136" s="30"/>
      <c r="M136" s="153"/>
      <c r="N136" s="154"/>
      <c r="O136" s="50"/>
      <c r="P136" s="50"/>
      <c r="Q136" s="50"/>
      <c r="R136" s="50"/>
      <c r="S136" s="50"/>
      <c r="T136" s="51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137</v>
      </c>
      <c r="AU136" s="14" t="s">
        <v>83</v>
      </c>
    </row>
    <row r="137" spans="1:65" s="2" customFormat="1" ht="16.5" customHeight="1" x14ac:dyDescent="0.2">
      <c r="A137" s="29"/>
      <c r="B137" s="135"/>
      <c r="C137" s="136" t="s">
        <v>221</v>
      </c>
      <c r="D137" s="136" t="s">
        <v>129</v>
      </c>
      <c r="E137" s="137" t="s">
        <v>554</v>
      </c>
      <c r="F137" s="138" t="s">
        <v>555</v>
      </c>
      <c r="G137" s="139" t="s">
        <v>405</v>
      </c>
      <c r="H137" s="140">
        <v>1</v>
      </c>
      <c r="I137" s="141"/>
      <c r="J137" s="142">
        <f>ROUND(I137*H137,2)</f>
        <v>0</v>
      </c>
      <c r="K137" s="143"/>
      <c r="L137" s="30"/>
      <c r="M137" s="144" t="s">
        <v>3</v>
      </c>
      <c r="N137" s="145" t="s">
        <v>44</v>
      </c>
      <c r="O137" s="50"/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48" t="s">
        <v>133</v>
      </c>
      <c r="AT137" s="148" t="s">
        <v>129</v>
      </c>
      <c r="AU137" s="148" t="s">
        <v>83</v>
      </c>
      <c r="AY137" s="14" t="s">
        <v>127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4" t="s">
        <v>81</v>
      </c>
      <c r="BK137" s="149">
        <f>ROUND(I137*H137,2)</f>
        <v>0</v>
      </c>
      <c r="BL137" s="14" t="s">
        <v>133</v>
      </c>
      <c r="BM137" s="148" t="s">
        <v>556</v>
      </c>
    </row>
    <row r="138" spans="1:65" s="2" customFormat="1" ht="39" x14ac:dyDescent="0.2">
      <c r="A138" s="29"/>
      <c r="B138" s="30"/>
      <c r="C138" s="29"/>
      <c r="D138" s="155" t="s">
        <v>137</v>
      </c>
      <c r="E138" s="29"/>
      <c r="F138" s="156" t="s">
        <v>557</v>
      </c>
      <c r="G138" s="29"/>
      <c r="H138" s="29"/>
      <c r="I138" s="152"/>
      <c r="J138" s="29"/>
      <c r="K138" s="29"/>
      <c r="L138" s="30"/>
      <c r="M138" s="153"/>
      <c r="N138" s="154"/>
      <c r="O138" s="50"/>
      <c r="P138" s="50"/>
      <c r="Q138" s="50"/>
      <c r="R138" s="50"/>
      <c r="S138" s="50"/>
      <c r="T138" s="51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137</v>
      </c>
      <c r="AU138" s="14" t="s">
        <v>83</v>
      </c>
    </row>
    <row r="139" spans="1:65" s="12" customFormat="1" ht="22.9" customHeight="1" x14ac:dyDescent="0.2">
      <c r="B139" s="122"/>
      <c r="D139" s="123" t="s">
        <v>72</v>
      </c>
      <c r="E139" s="133" t="s">
        <v>418</v>
      </c>
      <c r="F139" s="133" t="s">
        <v>419</v>
      </c>
      <c r="I139" s="125"/>
      <c r="J139" s="134">
        <f>BK139</f>
        <v>0</v>
      </c>
      <c r="L139" s="122"/>
      <c r="M139" s="127"/>
      <c r="N139" s="128"/>
      <c r="O139" s="128"/>
      <c r="P139" s="129">
        <f>SUM(P140:P147)</f>
        <v>0</v>
      </c>
      <c r="Q139" s="128"/>
      <c r="R139" s="129">
        <f>SUM(R140:R147)</f>
        <v>0</v>
      </c>
      <c r="S139" s="128"/>
      <c r="T139" s="130">
        <f>SUM(T140:T147)</f>
        <v>0</v>
      </c>
      <c r="AR139" s="123" t="s">
        <v>81</v>
      </c>
      <c r="AT139" s="131" t="s">
        <v>72</v>
      </c>
      <c r="AU139" s="131" t="s">
        <v>81</v>
      </c>
      <c r="AY139" s="123" t="s">
        <v>127</v>
      </c>
      <c r="BK139" s="132">
        <f>SUM(BK140:BK147)</f>
        <v>0</v>
      </c>
    </row>
    <row r="140" spans="1:65" s="2" customFormat="1" ht="33" customHeight="1" x14ac:dyDescent="0.2">
      <c r="A140" s="29"/>
      <c r="B140" s="135"/>
      <c r="C140" s="136" t="s">
        <v>226</v>
      </c>
      <c r="D140" s="136" t="s">
        <v>129</v>
      </c>
      <c r="E140" s="137" t="s">
        <v>421</v>
      </c>
      <c r="F140" s="138" t="s">
        <v>422</v>
      </c>
      <c r="G140" s="139" t="s">
        <v>168</v>
      </c>
      <c r="H140" s="140">
        <v>32.743000000000002</v>
      </c>
      <c r="I140" s="141"/>
      <c r="J140" s="142">
        <f>ROUND(I140*H140,2)</f>
        <v>0</v>
      </c>
      <c r="K140" s="143"/>
      <c r="L140" s="30"/>
      <c r="M140" s="144" t="s">
        <v>3</v>
      </c>
      <c r="N140" s="145" t="s">
        <v>44</v>
      </c>
      <c r="O140" s="50"/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8" t="s">
        <v>133</v>
      </c>
      <c r="AT140" s="148" t="s">
        <v>129</v>
      </c>
      <c r="AU140" s="148" t="s">
        <v>83</v>
      </c>
      <c r="AY140" s="14" t="s">
        <v>127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4" t="s">
        <v>81</v>
      </c>
      <c r="BK140" s="149">
        <f>ROUND(I140*H140,2)</f>
        <v>0</v>
      </c>
      <c r="BL140" s="14" t="s">
        <v>133</v>
      </c>
      <c r="BM140" s="148" t="s">
        <v>558</v>
      </c>
    </row>
    <row r="141" spans="1:65" s="2" customFormat="1" x14ac:dyDescent="0.2">
      <c r="A141" s="29"/>
      <c r="B141" s="30"/>
      <c r="C141" s="29"/>
      <c r="D141" s="150" t="s">
        <v>135</v>
      </c>
      <c r="E141" s="29"/>
      <c r="F141" s="151" t="s">
        <v>424</v>
      </c>
      <c r="G141" s="29"/>
      <c r="H141" s="29"/>
      <c r="I141" s="152"/>
      <c r="J141" s="29"/>
      <c r="K141" s="29"/>
      <c r="L141" s="30"/>
      <c r="M141" s="153"/>
      <c r="N141" s="154"/>
      <c r="O141" s="50"/>
      <c r="P141" s="50"/>
      <c r="Q141" s="50"/>
      <c r="R141" s="50"/>
      <c r="S141" s="50"/>
      <c r="T141" s="51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135</v>
      </c>
      <c r="AU141" s="14" t="s">
        <v>83</v>
      </c>
    </row>
    <row r="142" spans="1:65" s="2" customFormat="1" ht="19.5" x14ac:dyDescent="0.2">
      <c r="A142" s="29"/>
      <c r="B142" s="30"/>
      <c r="C142" s="29"/>
      <c r="D142" s="155" t="s">
        <v>137</v>
      </c>
      <c r="E142" s="29"/>
      <c r="F142" s="156" t="s">
        <v>559</v>
      </c>
      <c r="G142" s="29"/>
      <c r="H142" s="29"/>
      <c r="I142" s="152"/>
      <c r="J142" s="29"/>
      <c r="K142" s="29"/>
      <c r="L142" s="30"/>
      <c r="M142" s="153"/>
      <c r="N142" s="154"/>
      <c r="O142" s="50"/>
      <c r="P142" s="50"/>
      <c r="Q142" s="50"/>
      <c r="R142" s="50"/>
      <c r="S142" s="50"/>
      <c r="T142" s="51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137</v>
      </c>
      <c r="AU142" s="14" t="s">
        <v>83</v>
      </c>
    </row>
    <row r="143" spans="1:65" s="2" customFormat="1" ht="24.2" customHeight="1" x14ac:dyDescent="0.2">
      <c r="A143" s="29"/>
      <c r="B143" s="135"/>
      <c r="C143" s="136" t="s">
        <v>232</v>
      </c>
      <c r="D143" s="136" t="s">
        <v>129</v>
      </c>
      <c r="E143" s="137" t="s">
        <v>427</v>
      </c>
      <c r="F143" s="138" t="s">
        <v>428</v>
      </c>
      <c r="G143" s="139" t="s">
        <v>168</v>
      </c>
      <c r="H143" s="140">
        <v>327.43</v>
      </c>
      <c r="I143" s="141"/>
      <c r="J143" s="142">
        <f>ROUND(I143*H143,2)</f>
        <v>0</v>
      </c>
      <c r="K143" s="143"/>
      <c r="L143" s="30"/>
      <c r="M143" s="144" t="s">
        <v>3</v>
      </c>
      <c r="N143" s="145" t="s">
        <v>44</v>
      </c>
      <c r="O143" s="50"/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8" t="s">
        <v>133</v>
      </c>
      <c r="AT143" s="148" t="s">
        <v>129</v>
      </c>
      <c r="AU143" s="148" t="s">
        <v>83</v>
      </c>
      <c r="AY143" s="14" t="s">
        <v>127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4" t="s">
        <v>81</v>
      </c>
      <c r="BK143" s="149">
        <f>ROUND(I143*H143,2)</f>
        <v>0</v>
      </c>
      <c r="BL143" s="14" t="s">
        <v>133</v>
      </c>
      <c r="BM143" s="148" t="s">
        <v>560</v>
      </c>
    </row>
    <row r="144" spans="1:65" s="2" customFormat="1" x14ac:dyDescent="0.2">
      <c r="A144" s="29"/>
      <c r="B144" s="30"/>
      <c r="C144" s="29"/>
      <c r="D144" s="150" t="s">
        <v>135</v>
      </c>
      <c r="E144" s="29"/>
      <c r="F144" s="151" t="s">
        <v>430</v>
      </c>
      <c r="G144" s="29"/>
      <c r="H144" s="29"/>
      <c r="I144" s="152"/>
      <c r="J144" s="29"/>
      <c r="K144" s="29"/>
      <c r="L144" s="30"/>
      <c r="M144" s="153"/>
      <c r="N144" s="154"/>
      <c r="O144" s="50"/>
      <c r="P144" s="50"/>
      <c r="Q144" s="50"/>
      <c r="R144" s="50"/>
      <c r="S144" s="50"/>
      <c r="T144" s="51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135</v>
      </c>
      <c r="AU144" s="14" t="s">
        <v>83</v>
      </c>
    </row>
    <row r="145" spans="1:65" s="2" customFormat="1" ht="29.25" x14ac:dyDescent="0.2">
      <c r="A145" s="29"/>
      <c r="B145" s="30"/>
      <c r="C145" s="29"/>
      <c r="D145" s="155" t="s">
        <v>137</v>
      </c>
      <c r="E145" s="29"/>
      <c r="F145" s="156" t="s">
        <v>561</v>
      </c>
      <c r="G145" s="29"/>
      <c r="H145" s="29"/>
      <c r="I145" s="152"/>
      <c r="J145" s="29"/>
      <c r="K145" s="29"/>
      <c r="L145" s="30"/>
      <c r="M145" s="153"/>
      <c r="N145" s="154"/>
      <c r="O145" s="50"/>
      <c r="P145" s="50"/>
      <c r="Q145" s="50"/>
      <c r="R145" s="50"/>
      <c r="S145" s="50"/>
      <c r="T145" s="51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137</v>
      </c>
      <c r="AU145" s="14" t="s">
        <v>83</v>
      </c>
    </row>
    <row r="146" spans="1:65" s="2" customFormat="1" ht="16.5" customHeight="1" x14ac:dyDescent="0.2">
      <c r="A146" s="29"/>
      <c r="B146" s="135"/>
      <c r="C146" s="136" t="s">
        <v>239</v>
      </c>
      <c r="D146" s="136" t="s">
        <v>129</v>
      </c>
      <c r="E146" s="137" t="s">
        <v>403</v>
      </c>
      <c r="F146" s="138" t="s">
        <v>434</v>
      </c>
      <c r="G146" s="139" t="s">
        <v>168</v>
      </c>
      <c r="H146" s="140">
        <v>32.743000000000002</v>
      </c>
      <c r="I146" s="141"/>
      <c r="J146" s="142">
        <f>ROUND(I146*H146,2)</f>
        <v>0</v>
      </c>
      <c r="K146" s="143"/>
      <c r="L146" s="30"/>
      <c r="M146" s="144" t="s">
        <v>3</v>
      </c>
      <c r="N146" s="145" t="s">
        <v>44</v>
      </c>
      <c r="O146" s="50"/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8" t="s">
        <v>133</v>
      </c>
      <c r="AT146" s="148" t="s">
        <v>129</v>
      </c>
      <c r="AU146" s="148" t="s">
        <v>83</v>
      </c>
      <c r="AY146" s="14" t="s">
        <v>127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4" t="s">
        <v>81</v>
      </c>
      <c r="BK146" s="149">
        <f>ROUND(I146*H146,2)</f>
        <v>0</v>
      </c>
      <c r="BL146" s="14" t="s">
        <v>133</v>
      </c>
      <c r="BM146" s="148" t="s">
        <v>562</v>
      </c>
    </row>
    <row r="147" spans="1:65" s="2" customFormat="1" ht="29.25" x14ac:dyDescent="0.2">
      <c r="A147" s="29"/>
      <c r="B147" s="30"/>
      <c r="C147" s="29"/>
      <c r="D147" s="155" t="s">
        <v>137</v>
      </c>
      <c r="E147" s="29"/>
      <c r="F147" s="156" t="s">
        <v>563</v>
      </c>
      <c r="G147" s="29"/>
      <c r="H147" s="29"/>
      <c r="I147" s="152"/>
      <c r="J147" s="29"/>
      <c r="K147" s="29"/>
      <c r="L147" s="30"/>
      <c r="M147" s="153"/>
      <c r="N147" s="154"/>
      <c r="O147" s="50"/>
      <c r="P147" s="50"/>
      <c r="Q147" s="50"/>
      <c r="R147" s="50"/>
      <c r="S147" s="50"/>
      <c r="T147" s="51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137</v>
      </c>
      <c r="AU147" s="14" t="s">
        <v>83</v>
      </c>
    </row>
    <row r="148" spans="1:65" s="12" customFormat="1" ht="22.9" customHeight="1" x14ac:dyDescent="0.2">
      <c r="B148" s="122"/>
      <c r="D148" s="123" t="s">
        <v>72</v>
      </c>
      <c r="E148" s="133" t="s">
        <v>437</v>
      </c>
      <c r="F148" s="133" t="s">
        <v>438</v>
      </c>
      <c r="I148" s="125"/>
      <c r="J148" s="134">
        <f>BK148</f>
        <v>0</v>
      </c>
      <c r="L148" s="122"/>
      <c r="M148" s="127"/>
      <c r="N148" s="128"/>
      <c r="O148" s="128"/>
      <c r="P148" s="129">
        <f>SUM(P149:P150)</f>
        <v>0</v>
      </c>
      <c r="Q148" s="128"/>
      <c r="R148" s="129">
        <f>SUM(R149:R150)</f>
        <v>0</v>
      </c>
      <c r="S148" s="128"/>
      <c r="T148" s="130">
        <f>SUM(T149:T150)</f>
        <v>0</v>
      </c>
      <c r="AR148" s="123" t="s">
        <v>81</v>
      </c>
      <c r="AT148" s="131" t="s">
        <v>72</v>
      </c>
      <c r="AU148" s="131" t="s">
        <v>81</v>
      </c>
      <c r="AY148" s="123" t="s">
        <v>127</v>
      </c>
      <c r="BK148" s="132">
        <f>SUM(BK149:BK150)</f>
        <v>0</v>
      </c>
    </row>
    <row r="149" spans="1:65" s="2" customFormat="1" ht="24.2" customHeight="1" x14ac:dyDescent="0.2">
      <c r="A149" s="29"/>
      <c r="B149" s="135"/>
      <c r="C149" s="136" t="s">
        <v>246</v>
      </c>
      <c r="D149" s="136" t="s">
        <v>129</v>
      </c>
      <c r="E149" s="137" t="s">
        <v>440</v>
      </c>
      <c r="F149" s="138" t="s">
        <v>441</v>
      </c>
      <c r="G149" s="139" t="s">
        <v>168</v>
      </c>
      <c r="H149" s="140">
        <v>52.993000000000002</v>
      </c>
      <c r="I149" s="141"/>
      <c r="J149" s="142">
        <f>ROUND(I149*H149,2)</f>
        <v>0</v>
      </c>
      <c r="K149" s="143"/>
      <c r="L149" s="30"/>
      <c r="M149" s="144" t="s">
        <v>3</v>
      </c>
      <c r="N149" s="145" t="s">
        <v>44</v>
      </c>
      <c r="O149" s="50"/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8" t="s">
        <v>133</v>
      </c>
      <c r="AT149" s="148" t="s">
        <v>129</v>
      </c>
      <c r="AU149" s="148" t="s">
        <v>83</v>
      </c>
      <c r="AY149" s="14" t="s">
        <v>127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4" t="s">
        <v>81</v>
      </c>
      <c r="BK149" s="149">
        <f>ROUND(I149*H149,2)</f>
        <v>0</v>
      </c>
      <c r="BL149" s="14" t="s">
        <v>133</v>
      </c>
      <c r="BM149" s="148" t="s">
        <v>564</v>
      </c>
    </row>
    <row r="150" spans="1:65" s="2" customFormat="1" x14ac:dyDescent="0.2">
      <c r="A150" s="29"/>
      <c r="B150" s="30"/>
      <c r="C150" s="29"/>
      <c r="D150" s="150" t="s">
        <v>135</v>
      </c>
      <c r="E150" s="29"/>
      <c r="F150" s="151" t="s">
        <v>443</v>
      </c>
      <c r="G150" s="29"/>
      <c r="H150" s="29"/>
      <c r="I150" s="152"/>
      <c r="J150" s="29"/>
      <c r="K150" s="29"/>
      <c r="L150" s="30"/>
      <c r="M150" s="168"/>
      <c r="N150" s="169"/>
      <c r="O150" s="170"/>
      <c r="P150" s="170"/>
      <c r="Q150" s="170"/>
      <c r="R150" s="170"/>
      <c r="S150" s="170"/>
      <c r="T150" s="171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135</v>
      </c>
      <c r="AU150" s="14" t="s">
        <v>83</v>
      </c>
    </row>
    <row r="151" spans="1:65" s="2" customFormat="1" ht="6.95" customHeight="1" x14ac:dyDescent="0.2">
      <c r="A151" s="29"/>
      <c r="B151" s="39"/>
      <c r="C151" s="40"/>
      <c r="D151" s="40"/>
      <c r="E151" s="40"/>
      <c r="F151" s="40"/>
      <c r="G151" s="40"/>
      <c r="H151" s="40"/>
      <c r="I151" s="40"/>
      <c r="J151" s="40"/>
      <c r="K151" s="40"/>
      <c r="L151" s="30"/>
      <c r="M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</row>
  </sheetData>
  <autoFilter ref="C87:K150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5" r:id="rId2"/>
    <hyperlink ref="F101" r:id="rId3"/>
    <hyperlink ref="F107" r:id="rId4"/>
    <hyperlink ref="F111" r:id="rId5"/>
    <hyperlink ref="F115" r:id="rId6"/>
    <hyperlink ref="F121" r:id="rId7"/>
    <hyperlink ref="F124" r:id="rId8"/>
    <hyperlink ref="F127" r:id="rId9"/>
    <hyperlink ref="F130" r:id="rId10"/>
    <hyperlink ref="F133" r:id="rId11"/>
    <hyperlink ref="F141" r:id="rId12"/>
    <hyperlink ref="F144" r:id="rId13"/>
    <hyperlink ref="F150" r:id="rId14"/>
  </hyperlinks>
  <pageMargins left="0.39374999999999999" right="0.39374999999999999" top="0.39374999999999999" bottom="0.39374999999999999" header="0" footer="0"/>
  <pageSetup paperSize="9" scale="87" fitToHeight="100" orientation="portrait" blackAndWhite="1" r:id="rId15"/>
  <headerFooter>
    <oddFooter>&amp;CStrana &amp;P z &amp;N</oddFooter>
  </headerFooter>
  <drawing r:id="rId1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6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73" t="s">
        <v>6</v>
      </c>
      <c r="M2" s="174"/>
      <c r="N2" s="174"/>
      <c r="O2" s="174"/>
      <c r="P2" s="174"/>
      <c r="Q2" s="174"/>
      <c r="R2" s="174"/>
      <c r="S2" s="174"/>
      <c r="T2" s="174"/>
      <c r="U2" s="174"/>
      <c r="V2" s="174"/>
      <c r="AT2" s="14" t="s">
        <v>92</v>
      </c>
    </row>
    <row r="3" spans="1:46" s="1" customFormat="1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 x14ac:dyDescent="0.2">
      <c r="B4" s="17"/>
      <c r="D4" s="18" t="s">
        <v>93</v>
      </c>
      <c r="L4" s="17"/>
      <c r="M4" s="85" t="s">
        <v>11</v>
      </c>
      <c r="AT4" s="14" t="s">
        <v>4</v>
      </c>
    </row>
    <row r="5" spans="1:46" s="1" customFormat="1" ht="6.95" customHeight="1" x14ac:dyDescent="0.2">
      <c r="B5" s="17"/>
      <c r="L5" s="17"/>
    </row>
    <row r="6" spans="1:46" s="1" customFormat="1" ht="12" customHeight="1" x14ac:dyDescent="0.2">
      <c r="B6" s="17"/>
      <c r="D6" s="24" t="s">
        <v>17</v>
      </c>
      <c r="L6" s="17"/>
    </row>
    <row r="7" spans="1:46" s="1" customFormat="1" ht="16.5" customHeight="1" x14ac:dyDescent="0.2">
      <c r="B7" s="17"/>
      <c r="E7" s="212" t="str">
        <f>'Rekapitulace stavby'!K6</f>
        <v>NÁDRŽ  ZLÍN,  OPRAVA  BOČNÍHO  PŘELIVU</v>
      </c>
      <c r="F7" s="213"/>
      <c r="G7" s="213"/>
      <c r="H7" s="213"/>
      <c r="L7" s="17"/>
    </row>
    <row r="8" spans="1:46" s="2" customFormat="1" ht="12" customHeight="1" x14ac:dyDescent="0.2">
      <c r="A8" s="29"/>
      <c r="B8" s="30"/>
      <c r="C8" s="29"/>
      <c r="D8" s="24" t="s">
        <v>94</v>
      </c>
      <c r="E8" s="29"/>
      <c r="F8" s="29"/>
      <c r="G8" s="29"/>
      <c r="H8" s="29"/>
      <c r="I8" s="29"/>
      <c r="J8" s="29"/>
      <c r="K8" s="29"/>
      <c r="L8" s="8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2" t="s">
        <v>565</v>
      </c>
      <c r="F9" s="211"/>
      <c r="G9" s="211"/>
      <c r="H9" s="211"/>
      <c r="I9" s="29"/>
      <c r="J9" s="29"/>
      <c r="K9" s="29"/>
      <c r="L9" s="8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19</v>
      </c>
      <c r="E11" s="29"/>
      <c r="F11" s="22" t="s">
        <v>3</v>
      </c>
      <c r="G11" s="29"/>
      <c r="H11" s="29"/>
      <c r="I11" s="24" t="s">
        <v>20</v>
      </c>
      <c r="J11" s="22" t="s">
        <v>3</v>
      </c>
      <c r="K11" s="29"/>
      <c r="L11" s="8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24" t="s">
        <v>23</v>
      </c>
      <c r="J12" s="47" t="str">
        <f>'Rekapitulace stavby'!AN8</f>
        <v>8. 7. 2024</v>
      </c>
      <c r="K12" s="29"/>
      <c r="L12" s="8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25</v>
      </c>
      <c r="E14" s="29"/>
      <c r="F14" s="29"/>
      <c r="G14" s="29"/>
      <c r="H14" s="29"/>
      <c r="I14" s="24" t="s">
        <v>26</v>
      </c>
      <c r="J14" s="22" t="s">
        <v>27</v>
      </c>
      <c r="K14" s="29"/>
      <c r="L14" s="8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28</v>
      </c>
      <c r="F15" s="29"/>
      <c r="G15" s="29"/>
      <c r="H15" s="29"/>
      <c r="I15" s="24" t="s">
        <v>29</v>
      </c>
      <c r="J15" s="22" t="s">
        <v>3</v>
      </c>
      <c r="K15" s="29"/>
      <c r="L15" s="8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30</v>
      </c>
      <c r="E17" s="29"/>
      <c r="F17" s="29"/>
      <c r="G17" s="29"/>
      <c r="H17" s="29"/>
      <c r="I17" s="24" t="s">
        <v>26</v>
      </c>
      <c r="J17" s="25" t="str">
        <f>'Rekapitulace stavby'!AN13</f>
        <v>Vyplň údaj</v>
      </c>
      <c r="K17" s="29"/>
      <c r="L17" s="8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14" t="str">
        <f>'Rekapitulace stavby'!E14</f>
        <v>Vyplň údaj</v>
      </c>
      <c r="F18" s="185"/>
      <c r="G18" s="185"/>
      <c r="H18" s="185"/>
      <c r="I18" s="24" t="s">
        <v>29</v>
      </c>
      <c r="J18" s="25" t="str">
        <f>'Rekapitulace stavby'!AN14</f>
        <v>Vyplň údaj</v>
      </c>
      <c r="K18" s="29"/>
      <c r="L18" s="8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32</v>
      </c>
      <c r="E20" s="29"/>
      <c r="F20" s="29"/>
      <c r="G20" s="29"/>
      <c r="H20" s="29"/>
      <c r="I20" s="24" t="s">
        <v>26</v>
      </c>
      <c r="J20" s="22" t="s">
        <v>33</v>
      </c>
      <c r="K20" s="29"/>
      <c r="L20" s="8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34</v>
      </c>
      <c r="F21" s="29"/>
      <c r="G21" s="29"/>
      <c r="H21" s="29"/>
      <c r="I21" s="24" t="s">
        <v>29</v>
      </c>
      <c r="J21" s="22" t="s">
        <v>3</v>
      </c>
      <c r="K21" s="29"/>
      <c r="L21" s="8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36</v>
      </c>
      <c r="E23" s="29"/>
      <c r="F23" s="29"/>
      <c r="G23" s="29"/>
      <c r="H23" s="29"/>
      <c r="I23" s="24" t="s">
        <v>26</v>
      </c>
      <c r="J23" s="22" t="s">
        <v>33</v>
      </c>
      <c r="K23" s="29"/>
      <c r="L23" s="8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34</v>
      </c>
      <c r="F24" s="29"/>
      <c r="G24" s="29"/>
      <c r="H24" s="29"/>
      <c r="I24" s="24" t="s">
        <v>29</v>
      </c>
      <c r="J24" s="22" t="s">
        <v>3</v>
      </c>
      <c r="K24" s="29"/>
      <c r="L24" s="8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37</v>
      </c>
      <c r="E26" s="29"/>
      <c r="F26" s="29"/>
      <c r="G26" s="29"/>
      <c r="H26" s="29"/>
      <c r="I26" s="29"/>
      <c r="J26" s="29"/>
      <c r="K26" s="29"/>
      <c r="L26" s="8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87"/>
      <c r="B27" s="88"/>
      <c r="C27" s="87"/>
      <c r="D27" s="87"/>
      <c r="E27" s="189" t="s">
        <v>3</v>
      </c>
      <c r="F27" s="189"/>
      <c r="G27" s="189"/>
      <c r="H27" s="189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58"/>
      <c r="E29" s="58"/>
      <c r="F29" s="58"/>
      <c r="G29" s="58"/>
      <c r="H29" s="58"/>
      <c r="I29" s="58"/>
      <c r="J29" s="58"/>
      <c r="K29" s="58"/>
      <c r="L29" s="8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0" t="s">
        <v>39</v>
      </c>
      <c r="E30" s="29"/>
      <c r="F30" s="29"/>
      <c r="G30" s="29"/>
      <c r="H30" s="29"/>
      <c r="I30" s="29"/>
      <c r="J30" s="63">
        <f>ROUND(J82, 2)</f>
        <v>0</v>
      </c>
      <c r="K30" s="29"/>
      <c r="L30" s="8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58"/>
      <c r="E31" s="58"/>
      <c r="F31" s="58"/>
      <c r="G31" s="58"/>
      <c r="H31" s="58"/>
      <c r="I31" s="58"/>
      <c r="J31" s="58"/>
      <c r="K31" s="58"/>
      <c r="L31" s="8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41</v>
      </c>
      <c r="G32" s="29"/>
      <c r="H32" s="29"/>
      <c r="I32" s="33" t="s">
        <v>40</v>
      </c>
      <c r="J32" s="33" t="s">
        <v>42</v>
      </c>
      <c r="K32" s="29"/>
      <c r="L32" s="8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1" t="s">
        <v>43</v>
      </c>
      <c r="E33" s="24" t="s">
        <v>44</v>
      </c>
      <c r="F33" s="92">
        <f>ROUND((SUM(BE82:BE115)),  2)</f>
        <v>0</v>
      </c>
      <c r="G33" s="29"/>
      <c r="H33" s="29"/>
      <c r="I33" s="93">
        <v>0.21</v>
      </c>
      <c r="J33" s="92">
        <f>ROUND(((SUM(BE82:BE115))*I33),  2)</f>
        <v>0</v>
      </c>
      <c r="K33" s="29"/>
      <c r="L33" s="8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4" t="s">
        <v>45</v>
      </c>
      <c r="F34" s="92">
        <f>ROUND((SUM(BF82:BF115)),  2)</f>
        <v>0</v>
      </c>
      <c r="G34" s="29"/>
      <c r="H34" s="29"/>
      <c r="I34" s="93">
        <v>0.12</v>
      </c>
      <c r="J34" s="92">
        <f>ROUND(((SUM(BF82:BF115))*I34),  2)</f>
        <v>0</v>
      </c>
      <c r="K34" s="29"/>
      <c r="L34" s="8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4" t="s">
        <v>46</v>
      </c>
      <c r="F35" s="92">
        <f>ROUND((SUM(BG82:BG115)),  2)</f>
        <v>0</v>
      </c>
      <c r="G35" s="29"/>
      <c r="H35" s="29"/>
      <c r="I35" s="93">
        <v>0.21</v>
      </c>
      <c r="J35" s="92">
        <f>0</f>
        <v>0</v>
      </c>
      <c r="K35" s="29"/>
      <c r="L35" s="8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4" t="s">
        <v>47</v>
      </c>
      <c r="F36" s="92">
        <f>ROUND((SUM(BH82:BH115)),  2)</f>
        <v>0</v>
      </c>
      <c r="G36" s="29"/>
      <c r="H36" s="29"/>
      <c r="I36" s="93">
        <v>0.12</v>
      </c>
      <c r="J36" s="92">
        <f>0</f>
        <v>0</v>
      </c>
      <c r="K36" s="29"/>
      <c r="L36" s="8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4" t="s">
        <v>48</v>
      </c>
      <c r="F37" s="92">
        <f>ROUND((SUM(BI82:BI115)),  2)</f>
        <v>0</v>
      </c>
      <c r="G37" s="29"/>
      <c r="H37" s="29"/>
      <c r="I37" s="93">
        <v>0</v>
      </c>
      <c r="J37" s="92">
        <f>0</f>
        <v>0</v>
      </c>
      <c r="K37" s="29"/>
      <c r="L37" s="8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4"/>
      <c r="D39" s="95" t="s">
        <v>49</v>
      </c>
      <c r="E39" s="52"/>
      <c r="F39" s="52"/>
      <c r="G39" s="96" t="s">
        <v>50</v>
      </c>
      <c r="H39" s="97" t="s">
        <v>51</v>
      </c>
      <c r="I39" s="52"/>
      <c r="J39" s="98">
        <f>SUM(J30:J37)</f>
        <v>0</v>
      </c>
      <c r="K39" s="99"/>
      <c r="L39" s="8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8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hidden="1" customHeight="1" x14ac:dyDescent="0.2">
      <c r="A44" s="29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8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hidden="1" customHeight="1" x14ac:dyDescent="0.2">
      <c r="A45" s="29"/>
      <c r="B45" s="30"/>
      <c r="C45" s="18" t="s">
        <v>96</v>
      </c>
      <c r="D45" s="29"/>
      <c r="E45" s="29"/>
      <c r="F45" s="29"/>
      <c r="G45" s="29"/>
      <c r="H45" s="29"/>
      <c r="I45" s="29"/>
      <c r="J45" s="29"/>
      <c r="K45" s="29"/>
      <c r="L45" s="86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hidden="1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6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hidden="1" customHeight="1" x14ac:dyDescent="0.2">
      <c r="A47" s="29"/>
      <c r="B47" s="30"/>
      <c r="C47" s="24" t="s">
        <v>17</v>
      </c>
      <c r="D47" s="29"/>
      <c r="E47" s="29"/>
      <c r="F47" s="29"/>
      <c r="G47" s="29"/>
      <c r="H47" s="29"/>
      <c r="I47" s="29"/>
      <c r="J47" s="29"/>
      <c r="K47" s="29"/>
      <c r="L47" s="86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hidden="1" customHeight="1" x14ac:dyDescent="0.2">
      <c r="A48" s="29"/>
      <c r="B48" s="30"/>
      <c r="C48" s="29"/>
      <c r="D48" s="29"/>
      <c r="E48" s="212" t="str">
        <f>E7</f>
        <v>NÁDRŽ  ZLÍN,  OPRAVA  BOČNÍHO  PŘELIVU</v>
      </c>
      <c r="F48" s="213"/>
      <c r="G48" s="213"/>
      <c r="H48" s="213"/>
      <c r="I48" s="29"/>
      <c r="J48" s="29"/>
      <c r="K48" s="29"/>
      <c r="L48" s="86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hidden="1" customHeight="1" x14ac:dyDescent="0.2">
      <c r="A49" s="29"/>
      <c r="B49" s="30"/>
      <c r="C49" s="24" t="s">
        <v>94</v>
      </c>
      <c r="D49" s="29"/>
      <c r="E49" s="29"/>
      <c r="F49" s="29"/>
      <c r="G49" s="29"/>
      <c r="H49" s="29"/>
      <c r="I49" s="29"/>
      <c r="J49" s="29"/>
      <c r="K49" s="29"/>
      <c r="L49" s="86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hidden="1" customHeight="1" x14ac:dyDescent="0.2">
      <c r="A50" s="29"/>
      <c r="B50" s="30"/>
      <c r="C50" s="29"/>
      <c r="D50" s="29"/>
      <c r="E50" s="202" t="str">
        <f>E9</f>
        <v>004 - VON</v>
      </c>
      <c r="F50" s="211"/>
      <c r="G50" s="211"/>
      <c r="H50" s="211"/>
      <c r="I50" s="29"/>
      <c r="J50" s="29"/>
      <c r="K50" s="29"/>
      <c r="L50" s="86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hidden="1" customHeight="1" x14ac:dyDescent="0.2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6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hidden="1" customHeight="1" x14ac:dyDescent="0.2">
      <c r="A52" s="29"/>
      <c r="B52" s="30"/>
      <c r="C52" s="24" t="s">
        <v>21</v>
      </c>
      <c r="D52" s="29"/>
      <c r="E52" s="29"/>
      <c r="F52" s="22" t="str">
        <f>F12</f>
        <v xml:space="preserve"> ZLÍN</v>
      </c>
      <c r="G52" s="29"/>
      <c r="H52" s="29"/>
      <c r="I52" s="24" t="s">
        <v>23</v>
      </c>
      <c r="J52" s="47" t="str">
        <f>IF(J12="","",J12)</f>
        <v>8. 7. 2024</v>
      </c>
      <c r="K52" s="29"/>
      <c r="L52" s="86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hidden="1" customHeight="1" x14ac:dyDescent="0.2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6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hidden="1" customHeight="1" x14ac:dyDescent="0.2">
      <c r="A54" s="29"/>
      <c r="B54" s="30"/>
      <c r="C54" s="24" t="s">
        <v>25</v>
      </c>
      <c r="D54" s="29"/>
      <c r="E54" s="29"/>
      <c r="F54" s="22" t="str">
        <f>E15</f>
        <v>Povodí Moravy s.p.</v>
      </c>
      <c r="G54" s="29"/>
      <c r="H54" s="29"/>
      <c r="I54" s="24" t="s">
        <v>32</v>
      </c>
      <c r="J54" s="27" t="str">
        <f>E21</f>
        <v>KOINVEST, s.r.o.</v>
      </c>
      <c r="K54" s="29"/>
      <c r="L54" s="86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hidden="1" customHeight="1" x14ac:dyDescent="0.2">
      <c r="A55" s="29"/>
      <c r="B55" s="30"/>
      <c r="C55" s="24" t="s">
        <v>30</v>
      </c>
      <c r="D55" s="29"/>
      <c r="E55" s="29"/>
      <c r="F55" s="22" t="str">
        <f>IF(E18="","",E18)</f>
        <v>Vyplň údaj</v>
      </c>
      <c r="G55" s="29"/>
      <c r="H55" s="29"/>
      <c r="I55" s="24" t="s">
        <v>36</v>
      </c>
      <c r="J55" s="27" t="str">
        <f>E24</f>
        <v>KOINVEST, s.r.o.</v>
      </c>
      <c r="K55" s="29"/>
      <c r="L55" s="86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hidden="1" customHeight="1" x14ac:dyDescent="0.2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6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hidden="1" customHeight="1" x14ac:dyDescent="0.2">
      <c r="A57" s="29"/>
      <c r="B57" s="30"/>
      <c r="C57" s="100" t="s">
        <v>97</v>
      </c>
      <c r="D57" s="94"/>
      <c r="E57" s="94"/>
      <c r="F57" s="94"/>
      <c r="G57" s="94"/>
      <c r="H57" s="94"/>
      <c r="I57" s="94"/>
      <c r="J57" s="101" t="s">
        <v>98</v>
      </c>
      <c r="K57" s="94"/>
      <c r="L57" s="86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hidden="1" customHeight="1" x14ac:dyDescent="0.2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6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hidden="1" customHeight="1" x14ac:dyDescent="0.2">
      <c r="A59" s="29"/>
      <c r="B59" s="30"/>
      <c r="C59" s="102" t="s">
        <v>71</v>
      </c>
      <c r="D59" s="29"/>
      <c r="E59" s="29"/>
      <c r="F59" s="29"/>
      <c r="G59" s="29"/>
      <c r="H59" s="29"/>
      <c r="I59" s="29"/>
      <c r="J59" s="63">
        <f>J82</f>
        <v>0</v>
      </c>
      <c r="K59" s="29"/>
      <c r="L59" s="86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99</v>
      </c>
    </row>
    <row r="60" spans="1:47" s="9" customFormat="1" ht="24.95" hidden="1" customHeight="1" x14ac:dyDescent="0.2">
      <c r="B60" s="103"/>
      <c r="D60" s="104" t="s">
        <v>566</v>
      </c>
      <c r="E60" s="105"/>
      <c r="F60" s="105"/>
      <c r="G60" s="105"/>
      <c r="H60" s="105"/>
      <c r="I60" s="105"/>
      <c r="J60" s="106">
        <f>J83</f>
        <v>0</v>
      </c>
      <c r="L60" s="103"/>
    </row>
    <row r="61" spans="1:47" s="10" customFormat="1" ht="19.899999999999999" hidden="1" customHeight="1" x14ac:dyDescent="0.2">
      <c r="B61" s="107"/>
      <c r="D61" s="108" t="s">
        <v>567</v>
      </c>
      <c r="E61" s="109"/>
      <c r="F61" s="109"/>
      <c r="G61" s="109"/>
      <c r="H61" s="109"/>
      <c r="I61" s="109"/>
      <c r="J61" s="110">
        <f>J84</f>
        <v>0</v>
      </c>
      <c r="L61" s="107"/>
    </row>
    <row r="62" spans="1:47" s="10" customFormat="1" ht="19.899999999999999" hidden="1" customHeight="1" x14ac:dyDescent="0.2">
      <c r="B62" s="107"/>
      <c r="D62" s="108" t="s">
        <v>568</v>
      </c>
      <c r="E62" s="109"/>
      <c r="F62" s="109"/>
      <c r="G62" s="109"/>
      <c r="H62" s="109"/>
      <c r="I62" s="109"/>
      <c r="J62" s="110">
        <f>J87</f>
        <v>0</v>
      </c>
      <c r="L62" s="107"/>
    </row>
    <row r="63" spans="1:47" s="2" customFormat="1" ht="21.75" hidden="1" customHeight="1" x14ac:dyDescent="0.2">
      <c r="A63" s="29"/>
      <c r="B63" s="30"/>
      <c r="C63" s="29"/>
      <c r="D63" s="29"/>
      <c r="E63" s="29"/>
      <c r="F63" s="29"/>
      <c r="G63" s="29"/>
      <c r="H63" s="29"/>
      <c r="I63" s="29"/>
      <c r="J63" s="29"/>
      <c r="K63" s="29"/>
      <c r="L63" s="86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47" s="2" customFormat="1" ht="6.95" hidden="1" customHeight="1" x14ac:dyDescent="0.2">
      <c r="A64" s="29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86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31" hidden="1" x14ac:dyDescent="0.2"/>
    <row r="66" spans="1:31" hidden="1" x14ac:dyDescent="0.2"/>
    <row r="67" spans="1:31" hidden="1" x14ac:dyDescent="0.2"/>
    <row r="68" spans="1:31" s="2" customFormat="1" ht="6.95" customHeight="1" x14ac:dyDescent="0.2">
      <c r="A68" s="29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86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24.95" customHeight="1" x14ac:dyDescent="0.2">
      <c r="A69" s="29"/>
      <c r="B69" s="30"/>
      <c r="C69" s="18" t="s">
        <v>112</v>
      </c>
      <c r="D69" s="29"/>
      <c r="E69" s="29"/>
      <c r="F69" s="29"/>
      <c r="G69" s="29"/>
      <c r="H69" s="29"/>
      <c r="I69" s="29"/>
      <c r="J69" s="29"/>
      <c r="K69" s="29"/>
      <c r="L69" s="86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6.95" customHeight="1" x14ac:dyDescent="0.2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6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2" customHeight="1" x14ac:dyDescent="0.2">
      <c r="A71" s="29"/>
      <c r="B71" s="30"/>
      <c r="C71" s="24" t="s">
        <v>17</v>
      </c>
      <c r="D71" s="29"/>
      <c r="E71" s="29"/>
      <c r="F71" s="29"/>
      <c r="G71" s="29"/>
      <c r="H71" s="29"/>
      <c r="I71" s="29"/>
      <c r="J71" s="29"/>
      <c r="K71" s="29"/>
      <c r="L71" s="86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6.5" customHeight="1" x14ac:dyDescent="0.2">
      <c r="A72" s="29"/>
      <c r="B72" s="30"/>
      <c r="C72" s="29"/>
      <c r="D72" s="29"/>
      <c r="E72" s="212" t="str">
        <f>E7</f>
        <v>NÁDRŽ  ZLÍN,  OPRAVA  BOČNÍHO  PŘELIVU</v>
      </c>
      <c r="F72" s="213"/>
      <c r="G72" s="213"/>
      <c r="H72" s="213"/>
      <c r="I72" s="29"/>
      <c r="J72" s="29"/>
      <c r="K72" s="29"/>
      <c r="L72" s="86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 x14ac:dyDescent="0.2">
      <c r="A73" s="29"/>
      <c r="B73" s="30"/>
      <c r="C73" s="24" t="s">
        <v>94</v>
      </c>
      <c r="D73" s="29"/>
      <c r="E73" s="29"/>
      <c r="F73" s="29"/>
      <c r="G73" s="29"/>
      <c r="H73" s="29"/>
      <c r="I73" s="29"/>
      <c r="J73" s="29"/>
      <c r="K73" s="29"/>
      <c r="L73" s="86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 x14ac:dyDescent="0.2">
      <c r="A74" s="29"/>
      <c r="B74" s="30"/>
      <c r="C74" s="29"/>
      <c r="D74" s="29"/>
      <c r="E74" s="202" t="str">
        <f>E9</f>
        <v>004 - VON</v>
      </c>
      <c r="F74" s="211"/>
      <c r="G74" s="211"/>
      <c r="H74" s="211"/>
      <c r="I74" s="29"/>
      <c r="J74" s="29"/>
      <c r="K74" s="29"/>
      <c r="L74" s="86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 x14ac:dyDescent="0.2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6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 x14ac:dyDescent="0.2">
      <c r="A76" s="29"/>
      <c r="B76" s="30"/>
      <c r="C76" s="24" t="s">
        <v>21</v>
      </c>
      <c r="D76" s="29"/>
      <c r="E76" s="29"/>
      <c r="F76" s="22" t="str">
        <f>F12</f>
        <v xml:space="preserve"> ZLÍN</v>
      </c>
      <c r="G76" s="29"/>
      <c r="H76" s="29"/>
      <c r="I76" s="24" t="s">
        <v>23</v>
      </c>
      <c r="J76" s="47" t="str">
        <f>IF(J12="","",J12)</f>
        <v>8. 7. 2024</v>
      </c>
      <c r="K76" s="29"/>
      <c r="L76" s="8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 x14ac:dyDescent="0.2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2" customHeight="1" x14ac:dyDescent="0.2">
      <c r="A78" s="29"/>
      <c r="B78" s="30"/>
      <c r="C78" s="24" t="s">
        <v>25</v>
      </c>
      <c r="D78" s="29"/>
      <c r="E78" s="29"/>
      <c r="F78" s="22" t="str">
        <f>E15</f>
        <v>Povodí Moravy s.p.</v>
      </c>
      <c r="G78" s="29"/>
      <c r="H78" s="29"/>
      <c r="I78" s="24" t="s">
        <v>32</v>
      </c>
      <c r="J78" s="27" t="str">
        <f>E21</f>
        <v>KOINVEST, s.r.o.</v>
      </c>
      <c r="K78" s="29"/>
      <c r="L78" s="86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2" customHeight="1" x14ac:dyDescent="0.2">
      <c r="A79" s="29"/>
      <c r="B79" s="30"/>
      <c r="C79" s="24" t="s">
        <v>30</v>
      </c>
      <c r="D79" s="29"/>
      <c r="E79" s="29"/>
      <c r="F79" s="22" t="str">
        <f>IF(E18="","",E18)</f>
        <v>Vyplň údaj</v>
      </c>
      <c r="G79" s="29"/>
      <c r="H79" s="29"/>
      <c r="I79" s="24" t="s">
        <v>36</v>
      </c>
      <c r="J79" s="27" t="str">
        <f>E24</f>
        <v>KOINVEST, s.r.o.</v>
      </c>
      <c r="K79" s="29"/>
      <c r="L79" s="86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0.35" customHeight="1" x14ac:dyDescent="0.2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6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1" customFormat="1" ht="29.25" customHeight="1" x14ac:dyDescent="0.2">
      <c r="A81" s="111"/>
      <c r="B81" s="112"/>
      <c r="C81" s="113" t="s">
        <v>113</v>
      </c>
      <c r="D81" s="114" t="s">
        <v>58</v>
      </c>
      <c r="E81" s="114" t="s">
        <v>54</v>
      </c>
      <c r="F81" s="114" t="s">
        <v>55</v>
      </c>
      <c r="G81" s="114" t="s">
        <v>114</v>
      </c>
      <c r="H81" s="114" t="s">
        <v>115</v>
      </c>
      <c r="I81" s="114" t="s">
        <v>116</v>
      </c>
      <c r="J81" s="115" t="s">
        <v>98</v>
      </c>
      <c r="K81" s="116" t="s">
        <v>117</v>
      </c>
      <c r="L81" s="117"/>
      <c r="M81" s="54" t="s">
        <v>3</v>
      </c>
      <c r="N81" s="55" t="s">
        <v>43</v>
      </c>
      <c r="O81" s="55" t="s">
        <v>118</v>
      </c>
      <c r="P81" s="55" t="s">
        <v>119</v>
      </c>
      <c r="Q81" s="55" t="s">
        <v>120</v>
      </c>
      <c r="R81" s="55" t="s">
        <v>121</v>
      </c>
      <c r="S81" s="55" t="s">
        <v>122</v>
      </c>
      <c r="T81" s="56" t="s">
        <v>123</v>
      </c>
      <c r="U81" s="111"/>
      <c r="V81" s="111"/>
      <c r="W81" s="111"/>
      <c r="X81" s="111"/>
      <c r="Y81" s="111"/>
      <c r="Z81" s="111"/>
      <c r="AA81" s="111"/>
      <c r="AB81" s="111"/>
      <c r="AC81" s="111"/>
      <c r="AD81" s="111"/>
      <c r="AE81" s="111"/>
    </row>
    <row r="82" spans="1:65" s="2" customFormat="1" ht="22.9" customHeight="1" x14ac:dyDescent="0.25">
      <c r="A82" s="29"/>
      <c r="B82" s="30"/>
      <c r="C82" s="61" t="s">
        <v>124</v>
      </c>
      <c r="D82" s="29"/>
      <c r="E82" s="29"/>
      <c r="F82" s="29"/>
      <c r="G82" s="29"/>
      <c r="H82" s="29"/>
      <c r="I82" s="29"/>
      <c r="J82" s="118">
        <f>BK82</f>
        <v>0</v>
      </c>
      <c r="K82" s="29"/>
      <c r="L82" s="30"/>
      <c r="M82" s="57"/>
      <c r="N82" s="48"/>
      <c r="O82" s="58"/>
      <c r="P82" s="119">
        <f>P83</f>
        <v>0</v>
      </c>
      <c r="Q82" s="58"/>
      <c r="R82" s="119">
        <f>R83</f>
        <v>0</v>
      </c>
      <c r="S82" s="58"/>
      <c r="T82" s="120">
        <f>T83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4" t="s">
        <v>72</v>
      </c>
      <c r="AU82" s="14" t="s">
        <v>99</v>
      </c>
      <c r="BK82" s="121">
        <f>BK83</f>
        <v>0</v>
      </c>
    </row>
    <row r="83" spans="1:65" s="12" customFormat="1" ht="25.9" customHeight="1" x14ac:dyDescent="0.2">
      <c r="B83" s="122"/>
      <c r="D83" s="123" t="s">
        <v>72</v>
      </c>
      <c r="E83" s="124" t="s">
        <v>569</v>
      </c>
      <c r="F83" s="124" t="s">
        <v>570</v>
      </c>
      <c r="I83" s="125"/>
      <c r="J83" s="126">
        <f>BK83</f>
        <v>0</v>
      </c>
      <c r="L83" s="122"/>
      <c r="M83" s="127"/>
      <c r="N83" s="128"/>
      <c r="O83" s="128"/>
      <c r="P83" s="129">
        <f>P84+P87</f>
        <v>0</v>
      </c>
      <c r="Q83" s="128"/>
      <c r="R83" s="129">
        <f>R84+R87</f>
        <v>0</v>
      </c>
      <c r="S83" s="128"/>
      <c r="T83" s="130">
        <f>T84+T87</f>
        <v>0</v>
      </c>
      <c r="AR83" s="123" t="s">
        <v>157</v>
      </c>
      <c r="AT83" s="131" t="s">
        <v>72</v>
      </c>
      <c r="AU83" s="131" t="s">
        <v>73</v>
      </c>
      <c r="AY83" s="123" t="s">
        <v>127</v>
      </c>
      <c r="BK83" s="132">
        <f>BK84+BK87</f>
        <v>0</v>
      </c>
    </row>
    <row r="84" spans="1:65" s="12" customFormat="1" ht="22.9" customHeight="1" x14ac:dyDescent="0.2">
      <c r="B84" s="122"/>
      <c r="D84" s="123" t="s">
        <v>72</v>
      </c>
      <c r="E84" s="133" t="s">
        <v>571</v>
      </c>
      <c r="F84" s="133" t="s">
        <v>572</v>
      </c>
      <c r="I84" s="125"/>
      <c r="J84" s="134">
        <f>BK84</f>
        <v>0</v>
      </c>
      <c r="L84" s="122"/>
      <c r="M84" s="127"/>
      <c r="N84" s="128"/>
      <c r="O84" s="128"/>
      <c r="P84" s="129">
        <f>SUM(P85:P86)</f>
        <v>0</v>
      </c>
      <c r="Q84" s="128"/>
      <c r="R84" s="129">
        <f>SUM(R85:R86)</f>
        <v>0</v>
      </c>
      <c r="S84" s="128"/>
      <c r="T84" s="130">
        <f>SUM(T85:T86)</f>
        <v>0</v>
      </c>
      <c r="AR84" s="123" t="s">
        <v>157</v>
      </c>
      <c r="AT84" s="131" t="s">
        <v>72</v>
      </c>
      <c r="AU84" s="131" t="s">
        <v>81</v>
      </c>
      <c r="AY84" s="123" t="s">
        <v>127</v>
      </c>
      <c r="BK84" s="132">
        <f>SUM(BK85:BK86)</f>
        <v>0</v>
      </c>
    </row>
    <row r="85" spans="1:65" s="2" customFormat="1" ht="52.15" customHeight="1" x14ac:dyDescent="0.2">
      <c r="A85" s="29"/>
      <c r="B85" s="135"/>
      <c r="C85" s="136" t="s">
        <v>81</v>
      </c>
      <c r="D85" s="136" t="s">
        <v>129</v>
      </c>
      <c r="E85" s="137" t="s">
        <v>573</v>
      </c>
      <c r="F85" s="138" t="s">
        <v>574</v>
      </c>
      <c r="G85" s="139" t="s">
        <v>575</v>
      </c>
      <c r="H85" s="140">
        <v>1</v>
      </c>
      <c r="I85" s="141"/>
      <c r="J85" s="142">
        <f>ROUND(I85*H85,2)</f>
        <v>0</v>
      </c>
      <c r="K85" s="143"/>
      <c r="L85" s="30"/>
      <c r="M85" s="144" t="s">
        <v>3</v>
      </c>
      <c r="N85" s="145" t="s">
        <v>44</v>
      </c>
      <c r="O85" s="50"/>
      <c r="P85" s="146">
        <f>O85*H85</f>
        <v>0</v>
      </c>
      <c r="Q85" s="146">
        <v>0</v>
      </c>
      <c r="R85" s="146">
        <f>Q85*H85</f>
        <v>0</v>
      </c>
      <c r="S85" s="146">
        <v>0</v>
      </c>
      <c r="T85" s="147">
        <f>S85*H85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48" t="s">
        <v>576</v>
      </c>
      <c r="AT85" s="148" t="s">
        <v>129</v>
      </c>
      <c r="AU85" s="148" t="s">
        <v>83</v>
      </c>
      <c r="AY85" s="14" t="s">
        <v>127</v>
      </c>
      <c r="BE85" s="149">
        <f>IF(N85="základní",J85,0)</f>
        <v>0</v>
      </c>
      <c r="BF85" s="149">
        <f>IF(N85="snížená",J85,0)</f>
        <v>0</v>
      </c>
      <c r="BG85" s="149">
        <f>IF(N85="zákl. přenesená",J85,0)</f>
        <v>0</v>
      </c>
      <c r="BH85" s="149">
        <f>IF(N85="sníž. přenesená",J85,0)</f>
        <v>0</v>
      </c>
      <c r="BI85" s="149">
        <f>IF(N85="nulová",J85,0)</f>
        <v>0</v>
      </c>
      <c r="BJ85" s="14" t="s">
        <v>81</v>
      </c>
      <c r="BK85" s="149">
        <f>ROUND(I85*H85,2)</f>
        <v>0</v>
      </c>
      <c r="BL85" s="14" t="s">
        <v>576</v>
      </c>
      <c r="BM85" s="148" t="s">
        <v>577</v>
      </c>
    </row>
    <row r="86" spans="1:65" s="2" customFormat="1" ht="78" x14ac:dyDescent="0.2">
      <c r="A86" s="29"/>
      <c r="B86" s="30"/>
      <c r="C86" s="29"/>
      <c r="D86" s="155" t="s">
        <v>137</v>
      </c>
      <c r="E86" s="29"/>
      <c r="F86" s="156" t="s">
        <v>578</v>
      </c>
      <c r="G86" s="29"/>
      <c r="H86" s="29"/>
      <c r="I86" s="152"/>
      <c r="J86" s="29"/>
      <c r="K86" s="29"/>
      <c r="L86" s="30"/>
      <c r="M86" s="153"/>
      <c r="N86" s="154"/>
      <c r="O86" s="50"/>
      <c r="P86" s="50"/>
      <c r="Q86" s="50"/>
      <c r="R86" s="50"/>
      <c r="S86" s="50"/>
      <c r="T86" s="51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4" t="s">
        <v>137</v>
      </c>
      <c r="AU86" s="14" t="s">
        <v>83</v>
      </c>
    </row>
    <row r="87" spans="1:65" s="12" customFormat="1" ht="22.9" customHeight="1" x14ac:dyDescent="0.2">
      <c r="B87" s="122"/>
      <c r="D87" s="123" t="s">
        <v>72</v>
      </c>
      <c r="E87" s="133" t="s">
        <v>579</v>
      </c>
      <c r="F87" s="133" t="s">
        <v>580</v>
      </c>
      <c r="I87" s="125"/>
      <c r="J87" s="134">
        <f>BK87</f>
        <v>0</v>
      </c>
      <c r="L87" s="122"/>
      <c r="M87" s="127"/>
      <c r="N87" s="128"/>
      <c r="O87" s="128"/>
      <c r="P87" s="129">
        <f>SUM(P88:P115)</f>
        <v>0</v>
      </c>
      <c r="Q87" s="128"/>
      <c r="R87" s="129">
        <f>SUM(R88:R115)</f>
        <v>0</v>
      </c>
      <c r="S87" s="128"/>
      <c r="T87" s="130">
        <f>SUM(T88:T115)</f>
        <v>0</v>
      </c>
      <c r="AR87" s="123" t="s">
        <v>157</v>
      </c>
      <c r="AT87" s="131" t="s">
        <v>72</v>
      </c>
      <c r="AU87" s="131" t="s">
        <v>81</v>
      </c>
      <c r="AY87" s="123" t="s">
        <v>127</v>
      </c>
      <c r="BK87" s="132">
        <f>SUM(BK88:BK115)</f>
        <v>0</v>
      </c>
    </row>
    <row r="88" spans="1:65" s="2" customFormat="1" ht="37.9" customHeight="1" x14ac:dyDescent="0.2">
      <c r="A88" s="29"/>
      <c r="B88" s="135"/>
      <c r="C88" s="136" t="s">
        <v>83</v>
      </c>
      <c r="D88" s="136" t="s">
        <v>129</v>
      </c>
      <c r="E88" s="137" t="s">
        <v>520</v>
      </c>
      <c r="F88" s="138" t="s">
        <v>581</v>
      </c>
      <c r="G88" s="139" t="s">
        <v>575</v>
      </c>
      <c r="H88" s="140">
        <v>1</v>
      </c>
      <c r="I88" s="141"/>
      <c r="J88" s="142">
        <f>ROUND(I88*H88,2)</f>
        <v>0</v>
      </c>
      <c r="K88" s="143"/>
      <c r="L88" s="30"/>
      <c r="M88" s="144" t="s">
        <v>3</v>
      </c>
      <c r="N88" s="145" t="s">
        <v>44</v>
      </c>
      <c r="O88" s="50"/>
      <c r="P88" s="146">
        <f>O88*H88</f>
        <v>0</v>
      </c>
      <c r="Q88" s="146">
        <v>0</v>
      </c>
      <c r="R88" s="146">
        <f>Q88*H88</f>
        <v>0</v>
      </c>
      <c r="S88" s="146">
        <v>0</v>
      </c>
      <c r="T88" s="147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48" t="s">
        <v>576</v>
      </c>
      <c r="AT88" s="148" t="s">
        <v>129</v>
      </c>
      <c r="AU88" s="148" t="s">
        <v>83</v>
      </c>
      <c r="AY88" s="14" t="s">
        <v>127</v>
      </c>
      <c r="BE88" s="149">
        <f>IF(N88="základní",J88,0)</f>
        <v>0</v>
      </c>
      <c r="BF88" s="149">
        <f>IF(N88="snížená",J88,0)</f>
        <v>0</v>
      </c>
      <c r="BG88" s="149">
        <f>IF(N88="zákl. přenesená",J88,0)</f>
        <v>0</v>
      </c>
      <c r="BH88" s="149">
        <f>IF(N88="sníž. přenesená",J88,0)</f>
        <v>0</v>
      </c>
      <c r="BI88" s="149">
        <f>IF(N88="nulová",J88,0)</f>
        <v>0</v>
      </c>
      <c r="BJ88" s="14" t="s">
        <v>81</v>
      </c>
      <c r="BK88" s="149">
        <f>ROUND(I88*H88,2)</f>
        <v>0</v>
      </c>
      <c r="BL88" s="14" t="s">
        <v>576</v>
      </c>
      <c r="BM88" s="148" t="s">
        <v>582</v>
      </c>
    </row>
    <row r="89" spans="1:65" s="2" customFormat="1" ht="49.15" customHeight="1" x14ac:dyDescent="0.2">
      <c r="A89" s="29"/>
      <c r="B89" s="135"/>
      <c r="C89" s="136" t="s">
        <v>145</v>
      </c>
      <c r="D89" s="136" t="s">
        <v>129</v>
      </c>
      <c r="E89" s="137" t="s">
        <v>583</v>
      </c>
      <c r="F89" s="138" t="s">
        <v>584</v>
      </c>
      <c r="G89" s="139" t="s">
        <v>575</v>
      </c>
      <c r="H89" s="140">
        <v>1</v>
      </c>
      <c r="I89" s="141"/>
      <c r="J89" s="142">
        <f>ROUND(I89*H89,2)</f>
        <v>0</v>
      </c>
      <c r="K89" s="143"/>
      <c r="L89" s="30"/>
      <c r="M89" s="144" t="s">
        <v>3</v>
      </c>
      <c r="N89" s="145" t="s">
        <v>44</v>
      </c>
      <c r="O89" s="50"/>
      <c r="P89" s="146">
        <f>O89*H89</f>
        <v>0</v>
      </c>
      <c r="Q89" s="146">
        <v>0</v>
      </c>
      <c r="R89" s="146">
        <f>Q89*H89</f>
        <v>0</v>
      </c>
      <c r="S89" s="146">
        <v>0</v>
      </c>
      <c r="T89" s="147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48" t="s">
        <v>576</v>
      </c>
      <c r="AT89" s="148" t="s">
        <v>129</v>
      </c>
      <c r="AU89" s="148" t="s">
        <v>83</v>
      </c>
      <c r="AY89" s="14" t="s">
        <v>127</v>
      </c>
      <c r="BE89" s="149">
        <f>IF(N89="základní",J89,0)</f>
        <v>0</v>
      </c>
      <c r="BF89" s="149">
        <f>IF(N89="snížená",J89,0)</f>
        <v>0</v>
      </c>
      <c r="BG89" s="149">
        <f>IF(N89="zákl. přenesená",J89,0)</f>
        <v>0</v>
      </c>
      <c r="BH89" s="149">
        <f>IF(N89="sníž. přenesená",J89,0)</f>
        <v>0</v>
      </c>
      <c r="BI89" s="149">
        <f>IF(N89="nulová",J89,0)</f>
        <v>0</v>
      </c>
      <c r="BJ89" s="14" t="s">
        <v>81</v>
      </c>
      <c r="BK89" s="149">
        <f>ROUND(I89*H89,2)</f>
        <v>0</v>
      </c>
      <c r="BL89" s="14" t="s">
        <v>576</v>
      </c>
      <c r="BM89" s="148" t="s">
        <v>585</v>
      </c>
    </row>
    <row r="90" spans="1:65" s="2" customFormat="1" ht="24.2" customHeight="1" x14ac:dyDescent="0.2">
      <c r="A90" s="29"/>
      <c r="B90" s="135"/>
      <c r="C90" s="136" t="s">
        <v>133</v>
      </c>
      <c r="D90" s="136" t="s">
        <v>129</v>
      </c>
      <c r="E90" s="137" t="s">
        <v>586</v>
      </c>
      <c r="F90" s="138" t="s">
        <v>587</v>
      </c>
      <c r="G90" s="139" t="s">
        <v>575</v>
      </c>
      <c r="H90" s="140">
        <v>1</v>
      </c>
      <c r="I90" s="141"/>
      <c r="J90" s="142">
        <f>ROUND(I90*H90,2)</f>
        <v>0</v>
      </c>
      <c r="K90" s="143"/>
      <c r="L90" s="30"/>
      <c r="M90" s="144" t="s">
        <v>3</v>
      </c>
      <c r="N90" s="145" t="s">
        <v>44</v>
      </c>
      <c r="O90" s="50"/>
      <c r="P90" s="146">
        <f>O90*H90</f>
        <v>0</v>
      </c>
      <c r="Q90" s="146">
        <v>0</v>
      </c>
      <c r="R90" s="146">
        <f>Q90*H90</f>
        <v>0</v>
      </c>
      <c r="S90" s="146">
        <v>0</v>
      </c>
      <c r="T90" s="147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48" t="s">
        <v>576</v>
      </c>
      <c r="AT90" s="148" t="s">
        <v>129</v>
      </c>
      <c r="AU90" s="148" t="s">
        <v>83</v>
      </c>
      <c r="AY90" s="14" t="s">
        <v>127</v>
      </c>
      <c r="BE90" s="149">
        <f>IF(N90="základní",J90,0)</f>
        <v>0</v>
      </c>
      <c r="BF90" s="149">
        <f>IF(N90="snížená",J90,0)</f>
        <v>0</v>
      </c>
      <c r="BG90" s="149">
        <f>IF(N90="zákl. přenesená",J90,0)</f>
        <v>0</v>
      </c>
      <c r="BH90" s="149">
        <f>IF(N90="sníž. přenesená",J90,0)</f>
        <v>0</v>
      </c>
      <c r="BI90" s="149">
        <f>IF(N90="nulová",J90,0)</f>
        <v>0</v>
      </c>
      <c r="BJ90" s="14" t="s">
        <v>81</v>
      </c>
      <c r="BK90" s="149">
        <f>ROUND(I90*H90,2)</f>
        <v>0</v>
      </c>
      <c r="BL90" s="14" t="s">
        <v>576</v>
      </c>
      <c r="BM90" s="148" t="s">
        <v>588</v>
      </c>
    </row>
    <row r="91" spans="1:65" s="2" customFormat="1" ht="58.5" x14ac:dyDescent="0.2">
      <c r="A91" s="29"/>
      <c r="B91" s="30"/>
      <c r="C91" s="29"/>
      <c r="D91" s="155" t="s">
        <v>137</v>
      </c>
      <c r="E91" s="29"/>
      <c r="F91" s="156" t="s">
        <v>589</v>
      </c>
      <c r="G91" s="29"/>
      <c r="H91" s="29"/>
      <c r="I91" s="152"/>
      <c r="J91" s="29"/>
      <c r="K91" s="29"/>
      <c r="L91" s="30"/>
      <c r="M91" s="153"/>
      <c r="N91" s="154"/>
      <c r="O91" s="50"/>
      <c r="P91" s="50"/>
      <c r="Q91" s="50"/>
      <c r="R91" s="50"/>
      <c r="S91" s="50"/>
      <c r="T91" s="51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4" t="s">
        <v>137</v>
      </c>
      <c r="AU91" s="14" t="s">
        <v>83</v>
      </c>
    </row>
    <row r="92" spans="1:65" s="2" customFormat="1" ht="16.5" customHeight="1" x14ac:dyDescent="0.2">
      <c r="A92" s="29"/>
      <c r="B92" s="135"/>
      <c r="C92" s="136" t="s">
        <v>157</v>
      </c>
      <c r="D92" s="136" t="s">
        <v>129</v>
      </c>
      <c r="E92" s="137" t="s">
        <v>590</v>
      </c>
      <c r="F92" s="138" t="s">
        <v>591</v>
      </c>
      <c r="G92" s="139" t="s">
        <v>575</v>
      </c>
      <c r="H92" s="140">
        <v>1</v>
      </c>
      <c r="I92" s="141"/>
      <c r="J92" s="142">
        <f>ROUND(I92*H92,2)</f>
        <v>0</v>
      </c>
      <c r="K92" s="143"/>
      <c r="L92" s="30"/>
      <c r="M92" s="144" t="s">
        <v>3</v>
      </c>
      <c r="N92" s="145" t="s">
        <v>44</v>
      </c>
      <c r="O92" s="50"/>
      <c r="P92" s="146">
        <f>O92*H92</f>
        <v>0</v>
      </c>
      <c r="Q92" s="146">
        <v>0</v>
      </c>
      <c r="R92" s="146">
        <f>Q92*H92</f>
        <v>0</v>
      </c>
      <c r="S92" s="146">
        <v>0</v>
      </c>
      <c r="T92" s="147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48" t="s">
        <v>576</v>
      </c>
      <c r="AT92" s="148" t="s">
        <v>129</v>
      </c>
      <c r="AU92" s="148" t="s">
        <v>83</v>
      </c>
      <c r="AY92" s="14" t="s">
        <v>127</v>
      </c>
      <c r="BE92" s="149">
        <f>IF(N92="základní",J92,0)</f>
        <v>0</v>
      </c>
      <c r="BF92" s="149">
        <f>IF(N92="snížená",J92,0)</f>
        <v>0</v>
      </c>
      <c r="BG92" s="149">
        <f>IF(N92="zákl. přenesená",J92,0)</f>
        <v>0</v>
      </c>
      <c r="BH92" s="149">
        <f>IF(N92="sníž. přenesená",J92,0)</f>
        <v>0</v>
      </c>
      <c r="BI92" s="149">
        <f>IF(N92="nulová",J92,0)</f>
        <v>0</v>
      </c>
      <c r="BJ92" s="14" t="s">
        <v>81</v>
      </c>
      <c r="BK92" s="149">
        <f>ROUND(I92*H92,2)</f>
        <v>0</v>
      </c>
      <c r="BL92" s="14" t="s">
        <v>576</v>
      </c>
      <c r="BM92" s="148" t="s">
        <v>592</v>
      </c>
    </row>
    <row r="93" spans="1:65" s="2" customFormat="1" ht="24.2" customHeight="1" x14ac:dyDescent="0.2">
      <c r="A93" s="29"/>
      <c r="B93" s="135"/>
      <c r="C93" s="136" t="s">
        <v>164</v>
      </c>
      <c r="D93" s="136" t="s">
        <v>129</v>
      </c>
      <c r="E93" s="137" t="s">
        <v>593</v>
      </c>
      <c r="F93" s="138" t="s">
        <v>594</v>
      </c>
      <c r="G93" s="139" t="s">
        <v>575</v>
      </c>
      <c r="H93" s="140">
        <v>1</v>
      </c>
      <c r="I93" s="141"/>
      <c r="J93" s="142">
        <f>ROUND(I93*H93,2)</f>
        <v>0</v>
      </c>
      <c r="K93" s="143"/>
      <c r="L93" s="30"/>
      <c r="M93" s="144" t="s">
        <v>3</v>
      </c>
      <c r="N93" s="145" t="s">
        <v>44</v>
      </c>
      <c r="O93" s="50"/>
      <c r="P93" s="146">
        <f>O93*H93</f>
        <v>0</v>
      </c>
      <c r="Q93" s="146">
        <v>0</v>
      </c>
      <c r="R93" s="146">
        <f>Q93*H93</f>
        <v>0</v>
      </c>
      <c r="S93" s="146">
        <v>0</v>
      </c>
      <c r="T93" s="147">
        <f>S93*H93</f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48" t="s">
        <v>576</v>
      </c>
      <c r="AT93" s="148" t="s">
        <v>129</v>
      </c>
      <c r="AU93" s="148" t="s">
        <v>83</v>
      </c>
      <c r="AY93" s="14" t="s">
        <v>127</v>
      </c>
      <c r="BE93" s="149">
        <f>IF(N93="základní",J93,0)</f>
        <v>0</v>
      </c>
      <c r="BF93" s="149">
        <f>IF(N93="snížená",J93,0)</f>
        <v>0</v>
      </c>
      <c r="BG93" s="149">
        <f>IF(N93="zákl. přenesená",J93,0)</f>
        <v>0</v>
      </c>
      <c r="BH93" s="149">
        <f>IF(N93="sníž. přenesená",J93,0)</f>
        <v>0</v>
      </c>
      <c r="BI93" s="149">
        <f>IF(N93="nulová",J93,0)</f>
        <v>0</v>
      </c>
      <c r="BJ93" s="14" t="s">
        <v>81</v>
      </c>
      <c r="BK93" s="149">
        <f>ROUND(I93*H93,2)</f>
        <v>0</v>
      </c>
      <c r="BL93" s="14" t="s">
        <v>576</v>
      </c>
      <c r="BM93" s="148" t="s">
        <v>595</v>
      </c>
    </row>
    <row r="94" spans="1:65" s="2" customFormat="1" ht="16.5" customHeight="1" x14ac:dyDescent="0.2">
      <c r="A94" s="29"/>
      <c r="B94" s="135"/>
      <c r="C94" s="136" t="s">
        <v>172</v>
      </c>
      <c r="D94" s="136" t="s">
        <v>129</v>
      </c>
      <c r="E94" s="137" t="s">
        <v>301</v>
      </c>
      <c r="F94" s="138" t="s">
        <v>596</v>
      </c>
      <c r="G94" s="139" t="s">
        <v>575</v>
      </c>
      <c r="H94" s="140">
        <v>1</v>
      </c>
      <c r="I94" s="141"/>
      <c r="J94" s="142">
        <f>ROUND(I94*H94,2)</f>
        <v>0</v>
      </c>
      <c r="K94" s="143"/>
      <c r="L94" s="30"/>
      <c r="M94" s="144" t="s">
        <v>3</v>
      </c>
      <c r="N94" s="145" t="s">
        <v>44</v>
      </c>
      <c r="O94" s="50"/>
      <c r="P94" s="146">
        <f>O94*H94</f>
        <v>0</v>
      </c>
      <c r="Q94" s="146">
        <v>0</v>
      </c>
      <c r="R94" s="146">
        <f>Q94*H94</f>
        <v>0</v>
      </c>
      <c r="S94" s="146">
        <v>0</v>
      </c>
      <c r="T94" s="147">
        <f>S94*H94</f>
        <v>0</v>
      </c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R94" s="148" t="s">
        <v>576</v>
      </c>
      <c r="AT94" s="148" t="s">
        <v>129</v>
      </c>
      <c r="AU94" s="148" t="s">
        <v>83</v>
      </c>
      <c r="AY94" s="14" t="s">
        <v>127</v>
      </c>
      <c r="BE94" s="149">
        <f>IF(N94="základní",J94,0)</f>
        <v>0</v>
      </c>
      <c r="BF94" s="149">
        <f>IF(N94="snížená",J94,0)</f>
        <v>0</v>
      </c>
      <c r="BG94" s="149">
        <f>IF(N94="zákl. přenesená",J94,0)</f>
        <v>0</v>
      </c>
      <c r="BH94" s="149">
        <f>IF(N94="sníž. přenesená",J94,0)</f>
        <v>0</v>
      </c>
      <c r="BI94" s="149">
        <f>IF(N94="nulová",J94,0)</f>
        <v>0</v>
      </c>
      <c r="BJ94" s="14" t="s">
        <v>81</v>
      </c>
      <c r="BK94" s="149">
        <f>ROUND(I94*H94,2)</f>
        <v>0</v>
      </c>
      <c r="BL94" s="14" t="s">
        <v>576</v>
      </c>
      <c r="BM94" s="148" t="s">
        <v>597</v>
      </c>
    </row>
    <row r="95" spans="1:65" s="2" customFormat="1" ht="19.5" x14ac:dyDescent="0.2">
      <c r="A95" s="29"/>
      <c r="B95" s="30"/>
      <c r="C95" s="29"/>
      <c r="D95" s="155" t="s">
        <v>137</v>
      </c>
      <c r="E95" s="29"/>
      <c r="F95" s="156" t="s">
        <v>598</v>
      </c>
      <c r="G95" s="29"/>
      <c r="H95" s="29"/>
      <c r="I95" s="152"/>
      <c r="J95" s="29"/>
      <c r="K95" s="29"/>
      <c r="L95" s="30"/>
      <c r="M95" s="153"/>
      <c r="N95" s="154"/>
      <c r="O95" s="50"/>
      <c r="P95" s="50"/>
      <c r="Q95" s="50"/>
      <c r="R95" s="50"/>
      <c r="S95" s="50"/>
      <c r="T95" s="51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T95" s="14" t="s">
        <v>137</v>
      </c>
      <c r="AU95" s="14" t="s">
        <v>83</v>
      </c>
    </row>
    <row r="96" spans="1:65" s="2" customFormat="1" ht="16.5" customHeight="1" x14ac:dyDescent="0.2">
      <c r="A96" s="29"/>
      <c r="B96" s="135"/>
      <c r="C96" s="136" t="s">
        <v>169</v>
      </c>
      <c r="D96" s="136" t="s">
        <v>129</v>
      </c>
      <c r="E96" s="137" t="s">
        <v>398</v>
      </c>
      <c r="F96" s="138" t="s">
        <v>599</v>
      </c>
      <c r="G96" s="139" t="s">
        <v>575</v>
      </c>
      <c r="H96" s="140">
        <v>1</v>
      </c>
      <c r="I96" s="141"/>
      <c r="J96" s="142">
        <f>ROUND(I96*H96,2)</f>
        <v>0</v>
      </c>
      <c r="K96" s="143"/>
      <c r="L96" s="30"/>
      <c r="M96" s="144" t="s">
        <v>3</v>
      </c>
      <c r="N96" s="145" t="s">
        <v>44</v>
      </c>
      <c r="O96" s="50"/>
      <c r="P96" s="146">
        <f>O96*H96</f>
        <v>0</v>
      </c>
      <c r="Q96" s="146">
        <v>0</v>
      </c>
      <c r="R96" s="146">
        <f>Q96*H96</f>
        <v>0</v>
      </c>
      <c r="S96" s="146">
        <v>0</v>
      </c>
      <c r="T96" s="147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48" t="s">
        <v>576</v>
      </c>
      <c r="AT96" s="148" t="s">
        <v>129</v>
      </c>
      <c r="AU96" s="148" t="s">
        <v>83</v>
      </c>
      <c r="AY96" s="14" t="s">
        <v>127</v>
      </c>
      <c r="BE96" s="149">
        <f>IF(N96="základní",J96,0)</f>
        <v>0</v>
      </c>
      <c r="BF96" s="149">
        <f>IF(N96="snížená",J96,0)</f>
        <v>0</v>
      </c>
      <c r="BG96" s="149">
        <f>IF(N96="zákl. přenesená",J96,0)</f>
        <v>0</v>
      </c>
      <c r="BH96" s="149">
        <f>IF(N96="sníž. přenesená",J96,0)</f>
        <v>0</v>
      </c>
      <c r="BI96" s="149">
        <f>IF(N96="nulová",J96,0)</f>
        <v>0</v>
      </c>
      <c r="BJ96" s="14" t="s">
        <v>81</v>
      </c>
      <c r="BK96" s="149">
        <f>ROUND(I96*H96,2)</f>
        <v>0</v>
      </c>
      <c r="BL96" s="14" t="s">
        <v>576</v>
      </c>
      <c r="BM96" s="148" t="s">
        <v>600</v>
      </c>
    </row>
    <row r="97" spans="1:65" s="2" customFormat="1" ht="29.25" x14ac:dyDescent="0.2">
      <c r="A97" s="29"/>
      <c r="B97" s="30"/>
      <c r="C97" s="29"/>
      <c r="D97" s="155" t="s">
        <v>137</v>
      </c>
      <c r="E97" s="29"/>
      <c r="F97" s="156" t="s">
        <v>601</v>
      </c>
      <c r="G97" s="29"/>
      <c r="H97" s="29"/>
      <c r="I97" s="152"/>
      <c r="J97" s="29"/>
      <c r="K97" s="29"/>
      <c r="L97" s="30"/>
      <c r="M97" s="153"/>
      <c r="N97" s="154"/>
      <c r="O97" s="50"/>
      <c r="P97" s="50"/>
      <c r="Q97" s="50"/>
      <c r="R97" s="50"/>
      <c r="S97" s="50"/>
      <c r="T97" s="51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4" t="s">
        <v>137</v>
      </c>
      <c r="AU97" s="14" t="s">
        <v>83</v>
      </c>
    </row>
    <row r="98" spans="1:65" s="2" customFormat="1" ht="16.5" customHeight="1" x14ac:dyDescent="0.2">
      <c r="A98" s="29"/>
      <c r="B98" s="135"/>
      <c r="C98" s="136" t="s">
        <v>182</v>
      </c>
      <c r="D98" s="136" t="s">
        <v>129</v>
      </c>
      <c r="E98" s="137" t="s">
        <v>501</v>
      </c>
      <c r="F98" s="138" t="s">
        <v>602</v>
      </c>
      <c r="G98" s="139" t="s">
        <v>575</v>
      </c>
      <c r="H98" s="140">
        <v>1</v>
      </c>
      <c r="I98" s="141"/>
      <c r="J98" s="142">
        <f>ROUND(I98*H98,2)</f>
        <v>0</v>
      </c>
      <c r="K98" s="143"/>
      <c r="L98" s="30"/>
      <c r="M98" s="144" t="s">
        <v>3</v>
      </c>
      <c r="N98" s="145" t="s">
        <v>44</v>
      </c>
      <c r="O98" s="50"/>
      <c r="P98" s="146">
        <f>O98*H98</f>
        <v>0</v>
      </c>
      <c r="Q98" s="146">
        <v>0</v>
      </c>
      <c r="R98" s="146">
        <f>Q98*H98</f>
        <v>0</v>
      </c>
      <c r="S98" s="146">
        <v>0</v>
      </c>
      <c r="T98" s="147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48" t="s">
        <v>576</v>
      </c>
      <c r="AT98" s="148" t="s">
        <v>129</v>
      </c>
      <c r="AU98" s="148" t="s">
        <v>83</v>
      </c>
      <c r="AY98" s="14" t="s">
        <v>127</v>
      </c>
      <c r="BE98" s="149">
        <f>IF(N98="základní",J98,0)</f>
        <v>0</v>
      </c>
      <c r="BF98" s="149">
        <f>IF(N98="snížená",J98,0)</f>
        <v>0</v>
      </c>
      <c r="BG98" s="149">
        <f>IF(N98="zákl. přenesená",J98,0)</f>
        <v>0</v>
      </c>
      <c r="BH98" s="149">
        <f>IF(N98="sníž. přenesená",J98,0)</f>
        <v>0</v>
      </c>
      <c r="BI98" s="149">
        <f>IF(N98="nulová",J98,0)</f>
        <v>0</v>
      </c>
      <c r="BJ98" s="14" t="s">
        <v>81</v>
      </c>
      <c r="BK98" s="149">
        <f>ROUND(I98*H98,2)</f>
        <v>0</v>
      </c>
      <c r="BL98" s="14" t="s">
        <v>576</v>
      </c>
      <c r="BM98" s="148" t="s">
        <v>603</v>
      </c>
    </row>
    <row r="99" spans="1:65" s="2" customFormat="1" ht="16.5" customHeight="1" x14ac:dyDescent="0.2">
      <c r="A99" s="29"/>
      <c r="B99" s="135"/>
      <c r="C99" s="136" t="s">
        <v>188</v>
      </c>
      <c r="D99" s="136" t="s">
        <v>129</v>
      </c>
      <c r="E99" s="137" t="s">
        <v>403</v>
      </c>
      <c r="F99" s="138" t="s">
        <v>604</v>
      </c>
      <c r="G99" s="139" t="s">
        <v>575</v>
      </c>
      <c r="H99" s="140">
        <v>1</v>
      </c>
      <c r="I99" s="141"/>
      <c r="J99" s="142">
        <f>ROUND(I99*H99,2)</f>
        <v>0</v>
      </c>
      <c r="K99" s="143"/>
      <c r="L99" s="30"/>
      <c r="M99" s="144" t="s">
        <v>3</v>
      </c>
      <c r="N99" s="145" t="s">
        <v>44</v>
      </c>
      <c r="O99" s="50"/>
      <c r="P99" s="146">
        <f>O99*H99</f>
        <v>0</v>
      </c>
      <c r="Q99" s="146">
        <v>0</v>
      </c>
      <c r="R99" s="146">
        <f>Q99*H99</f>
        <v>0</v>
      </c>
      <c r="S99" s="146">
        <v>0</v>
      </c>
      <c r="T99" s="147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48" t="s">
        <v>576</v>
      </c>
      <c r="AT99" s="148" t="s">
        <v>129</v>
      </c>
      <c r="AU99" s="148" t="s">
        <v>83</v>
      </c>
      <c r="AY99" s="14" t="s">
        <v>127</v>
      </c>
      <c r="BE99" s="149">
        <f>IF(N99="základní",J99,0)</f>
        <v>0</v>
      </c>
      <c r="BF99" s="149">
        <f>IF(N99="snížená",J99,0)</f>
        <v>0</v>
      </c>
      <c r="BG99" s="149">
        <f>IF(N99="zákl. přenesená",J99,0)</f>
        <v>0</v>
      </c>
      <c r="BH99" s="149">
        <f>IF(N99="sníž. přenesená",J99,0)</f>
        <v>0</v>
      </c>
      <c r="BI99" s="149">
        <f>IF(N99="nulová",J99,0)</f>
        <v>0</v>
      </c>
      <c r="BJ99" s="14" t="s">
        <v>81</v>
      </c>
      <c r="BK99" s="149">
        <f>ROUND(I99*H99,2)</f>
        <v>0</v>
      </c>
      <c r="BL99" s="14" t="s">
        <v>576</v>
      </c>
      <c r="BM99" s="148" t="s">
        <v>605</v>
      </c>
    </row>
    <row r="100" spans="1:65" s="2" customFormat="1" ht="24.2" customHeight="1" x14ac:dyDescent="0.2">
      <c r="A100" s="29"/>
      <c r="B100" s="135"/>
      <c r="C100" s="136" t="s">
        <v>194</v>
      </c>
      <c r="D100" s="136" t="s">
        <v>129</v>
      </c>
      <c r="E100" s="137" t="s">
        <v>606</v>
      </c>
      <c r="F100" s="138" t="s">
        <v>607</v>
      </c>
      <c r="G100" s="139" t="s">
        <v>575</v>
      </c>
      <c r="H100" s="140">
        <v>1</v>
      </c>
      <c r="I100" s="141"/>
      <c r="J100" s="142">
        <f>ROUND(I100*H100,2)</f>
        <v>0</v>
      </c>
      <c r="K100" s="143"/>
      <c r="L100" s="30"/>
      <c r="M100" s="144" t="s">
        <v>3</v>
      </c>
      <c r="N100" s="145" t="s">
        <v>44</v>
      </c>
      <c r="O100" s="50"/>
      <c r="P100" s="146">
        <f>O100*H100</f>
        <v>0</v>
      </c>
      <c r="Q100" s="146">
        <v>0</v>
      </c>
      <c r="R100" s="146">
        <f>Q100*H100</f>
        <v>0</v>
      </c>
      <c r="S100" s="146">
        <v>0</v>
      </c>
      <c r="T100" s="147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48" t="s">
        <v>576</v>
      </c>
      <c r="AT100" s="148" t="s">
        <v>129</v>
      </c>
      <c r="AU100" s="148" t="s">
        <v>83</v>
      </c>
      <c r="AY100" s="14" t="s">
        <v>127</v>
      </c>
      <c r="BE100" s="149">
        <f>IF(N100="základní",J100,0)</f>
        <v>0</v>
      </c>
      <c r="BF100" s="149">
        <f>IF(N100="snížená",J100,0)</f>
        <v>0</v>
      </c>
      <c r="BG100" s="149">
        <f>IF(N100="zákl. přenesená",J100,0)</f>
        <v>0</v>
      </c>
      <c r="BH100" s="149">
        <f>IF(N100="sníž. přenesená",J100,0)</f>
        <v>0</v>
      </c>
      <c r="BI100" s="149">
        <f>IF(N100="nulová",J100,0)</f>
        <v>0</v>
      </c>
      <c r="BJ100" s="14" t="s">
        <v>81</v>
      </c>
      <c r="BK100" s="149">
        <f>ROUND(I100*H100,2)</f>
        <v>0</v>
      </c>
      <c r="BL100" s="14" t="s">
        <v>576</v>
      </c>
      <c r="BM100" s="148" t="s">
        <v>608</v>
      </c>
    </row>
    <row r="101" spans="1:65" s="2" customFormat="1" ht="29.25" x14ac:dyDescent="0.2">
      <c r="A101" s="29"/>
      <c r="B101" s="30"/>
      <c r="C101" s="29"/>
      <c r="D101" s="155" t="s">
        <v>137</v>
      </c>
      <c r="E101" s="29"/>
      <c r="F101" s="156" t="s">
        <v>609</v>
      </c>
      <c r="G101" s="29"/>
      <c r="H101" s="29"/>
      <c r="I101" s="152"/>
      <c r="J101" s="29"/>
      <c r="K101" s="29"/>
      <c r="L101" s="30"/>
      <c r="M101" s="153"/>
      <c r="N101" s="154"/>
      <c r="O101" s="50"/>
      <c r="P101" s="50"/>
      <c r="Q101" s="50"/>
      <c r="R101" s="50"/>
      <c r="S101" s="50"/>
      <c r="T101" s="51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4" t="s">
        <v>137</v>
      </c>
      <c r="AU101" s="14" t="s">
        <v>83</v>
      </c>
    </row>
    <row r="102" spans="1:65" s="2" customFormat="1" ht="21.75" customHeight="1" x14ac:dyDescent="0.2">
      <c r="A102" s="29"/>
      <c r="B102" s="135"/>
      <c r="C102" s="136" t="s">
        <v>9</v>
      </c>
      <c r="D102" s="136" t="s">
        <v>129</v>
      </c>
      <c r="E102" s="137" t="s">
        <v>610</v>
      </c>
      <c r="F102" s="138" t="s">
        <v>611</v>
      </c>
      <c r="G102" s="139" t="s">
        <v>575</v>
      </c>
      <c r="H102" s="140">
        <v>1</v>
      </c>
      <c r="I102" s="141"/>
      <c r="J102" s="142">
        <f>ROUND(I102*H102,2)</f>
        <v>0</v>
      </c>
      <c r="K102" s="143"/>
      <c r="L102" s="30"/>
      <c r="M102" s="144" t="s">
        <v>3</v>
      </c>
      <c r="N102" s="145" t="s">
        <v>44</v>
      </c>
      <c r="O102" s="50"/>
      <c r="P102" s="146">
        <f>O102*H102</f>
        <v>0</v>
      </c>
      <c r="Q102" s="146">
        <v>0</v>
      </c>
      <c r="R102" s="146">
        <f>Q102*H102</f>
        <v>0</v>
      </c>
      <c r="S102" s="146">
        <v>0</v>
      </c>
      <c r="T102" s="147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48" t="s">
        <v>576</v>
      </c>
      <c r="AT102" s="148" t="s">
        <v>129</v>
      </c>
      <c r="AU102" s="148" t="s">
        <v>83</v>
      </c>
      <c r="AY102" s="14" t="s">
        <v>127</v>
      </c>
      <c r="BE102" s="149">
        <f>IF(N102="základní",J102,0)</f>
        <v>0</v>
      </c>
      <c r="BF102" s="149">
        <f>IF(N102="snížená",J102,0)</f>
        <v>0</v>
      </c>
      <c r="BG102" s="149">
        <f>IF(N102="zákl. přenesená",J102,0)</f>
        <v>0</v>
      </c>
      <c r="BH102" s="149">
        <f>IF(N102="sníž. přenesená",J102,0)</f>
        <v>0</v>
      </c>
      <c r="BI102" s="149">
        <f>IF(N102="nulová",J102,0)</f>
        <v>0</v>
      </c>
      <c r="BJ102" s="14" t="s">
        <v>81</v>
      </c>
      <c r="BK102" s="149">
        <f>ROUND(I102*H102,2)</f>
        <v>0</v>
      </c>
      <c r="BL102" s="14" t="s">
        <v>576</v>
      </c>
      <c r="BM102" s="148" t="s">
        <v>612</v>
      </c>
    </row>
    <row r="103" spans="1:65" s="2" customFormat="1" ht="16.5" customHeight="1" x14ac:dyDescent="0.2">
      <c r="A103" s="29"/>
      <c r="B103" s="135"/>
      <c r="C103" s="136" t="s">
        <v>205</v>
      </c>
      <c r="D103" s="136" t="s">
        <v>129</v>
      </c>
      <c r="E103" s="137" t="s">
        <v>613</v>
      </c>
      <c r="F103" s="138" t="s">
        <v>614</v>
      </c>
      <c r="G103" s="139" t="s">
        <v>575</v>
      </c>
      <c r="H103" s="140">
        <v>1</v>
      </c>
      <c r="I103" s="141"/>
      <c r="J103" s="142">
        <f>ROUND(I103*H103,2)</f>
        <v>0</v>
      </c>
      <c r="K103" s="143"/>
      <c r="L103" s="30"/>
      <c r="M103" s="144" t="s">
        <v>3</v>
      </c>
      <c r="N103" s="145" t="s">
        <v>44</v>
      </c>
      <c r="O103" s="50"/>
      <c r="P103" s="146">
        <f>O103*H103</f>
        <v>0</v>
      </c>
      <c r="Q103" s="146">
        <v>0</v>
      </c>
      <c r="R103" s="146">
        <f>Q103*H103</f>
        <v>0</v>
      </c>
      <c r="S103" s="146">
        <v>0</v>
      </c>
      <c r="T103" s="147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48" t="s">
        <v>576</v>
      </c>
      <c r="AT103" s="148" t="s">
        <v>129</v>
      </c>
      <c r="AU103" s="148" t="s">
        <v>83</v>
      </c>
      <c r="AY103" s="14" t="s">
        <v>127</v>
      </c>
      <c r="BE103" s="149">
        <f>IF(N103="základní",J103,0)</f>
        <v>0</v>
      </c>
      <c r="BF103" s="149">
        <f>IF(N103="snížená",J103,0)</f>
        <v>0</v>
      </c>
      <c r="BG103" s="149">
        <f>IF(N103="zákl. přenesená",J103,0)</f>
        <v>0</v>
      </c>
      <c r="BH103" s="149">
        <f>IF(N103="sníž. přenesená",J103,0)</f>
        <v>0</v>
      </c>
      <c r="BI103" s="149">
        <f>IF(N103="nulová",J103,0)</f>
        <v>0</v>
      </c>
      <c r="BJ103" s="14" t="s">
        <v>81</v>
      </c>
      <c r="BK103" s="149">
        <f>ROUND(I103*H103,2)</f>
        <v>0</v>
      </c>
      <c r="BL103" s="14" t="s">
        <v>576</v>
      </c>
      <c r="BM103" s="148" t="s">
        <v>615</v>
      </c>
    </row>
    <row r="104" spans="1:65" s="2" customFormat="1" ht="29.25" x14ac:dyDescent="0.2">
      <c r="A104" s="29"/>
      <c r="B104" s="30"/>
      <c r="C104" s="29"/>
      <c r="D104" s="155" t="s">
        <v>137</v>
      </c>
      <c r="E104" s="29"/>
      <c r="F104" s="156" t="s">
        <v>616</v>
      </c>
      <c r="G104" s="29"/>
      <c r="H104" s="29"/>
      <c r="I104" s="152"/>
      <c r="J104" s="29"/>
      <c r="K104" s="29"/>
      <c r="L104" s="30"/>
      <c r="M104" s="153"/>
      <c r="N104" s="154"/>
      <c r="O104" s="50"/>
      <c r="P104" s="50"/>
      <c r="Q104" s="50"/>
      <c r="R104" s="50"/>
      <c r="S104" s="50"/>
      <c r="T104" s="51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4" t="s">
        <v>137</v>
      </c>
      <c r="AU104" s="14" t="s">
        <v>83</v>
      </c>
    </row>
    <row r="105" spans="1:65" s="2" customFormat="1" ht="16.5" customHeight="1" x14ac:dyDescent="0.2">
      <c r="A105" s="29"/>
      <c r="B105" s="135"/>
      <c r="C105" s="136" t="s">
        <v>211</v>
      </c>
      <c r="D105" s="136" t="s">
        <v>129</v>
      </c>
      <c r="E105" s="137" t="s">
        <v>617</v>
      </c>
      <c r="F105" s="138" t="s">
        <v>618</v>
      </c>
      <c r="G105" s="139" t="s">
        <v>575</v>
      </c>
      <c r="H105" s="140">
        <v>1</v>
      </c>
      <c r="I105" s="141"/>
      <c r="J105" s="142">
        <f>ROUND(I105*H105,2)</f>
        <v>0</v>
      </c>
      <c r="K105" s="143"/>
      <c r="L105" s="30"/>
      <c r="M105" s="144" t="s">
        <v>3</v>
      </c>
      <c r="N105" s="145" t="s">
        <v>44</v>
      </c>
      <c r="O105" s="50"/>
      <c r="P105" s="146">
        <f>O105*H105</f>
        <v>0</v>
      </c>
      <c r="Q105" s="146">
        <v>0</v>
      </c>
      <c r="R105" s="146">
        <f>Q105*H105</f>
        <v>0</v>
      </c>
      <c r="S105" s="146">
        <v>0</v>
      </c>
      <c r="T105" s="147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48" t="s">
        <v>576</v>
      </c>
      <c r="AT105" s="148" t="s">
        <v>129</v>
      </c>
      <c r="AU105" s="148" t="s">
        <v>83</v>
      </c>
      <c r="AY105" s="14" t="s">
        <v>127</v>
      </c>
      <c r="BE105" s="149">
        <f>IF(N105="základní",J105,0)</f>
        <v>0</v>
      </c>
      <c r="BF105" s="149">
        <f>IF(N105="snížená",J105,0)</f>
        <v>0</v>
      </c>
      <c r="BG105" s="149">
        <f>IF(N105="zákl. přenesená",J105,0)</f>
        <v>0</v>
      </c>
      <c r="BH105" s="149">
        <f>IF(N105="sníž. přenesená",J105,0)</f>
        <v>0</v>
      </c>
      <c r="BI105" s="149">
        <f>IF(N105="nulová",J105,0)</f>
        <v>0</v>
      </c>
      <c r="BJ105" s="14" t="s">
        <v>81</v>
      </c>
      <c r="BK105" s="149">
        <f>ROUND(I105*H105,2)</f>
        <v>0</v>
      </c>
      <c r="BL105" s="14" t="s">
        <v>576</v>
      </c>
      <c r="BM105" s="148" t="s">
        <v>619</v>
      </c>
    </row>
    <row r="106" spans="1:65" s="2" customFormat="1" ht="29.25" x14ac:dyDescent="0.2">
      <c r="A106" s="29"/>
      <c r="B106" s="30"/>
      <c r="C106" s="29"/>
      <c r="D106" s="155" t="s">
        <v>137</v>
      </c>
      <c r="E106" s="29"/>
      <c r="F106" s="156" t="s">
        <v>620</v>
      </c>
      <c r="G106" s="29"/>
      <c r="H106" s="29"/>
      <c r="I106" s="152"/>
      <c r="J106" s="29"/>
      <c r="K106" s="29"/>
      <c r="L106" s="30"/>
      <c r="M106" s="153"/>
      <c r="N106" s="154"/>
      <c r="O106" s="50"/>
      <c r="P106" s="50"/>
      <c r="Q106" s="50"/>
      <c r="R106" s="50"/>
      <c r="S106" s="50"/>
      <c r="T106" s="51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4" t="s">
        <v>137</v>
      </c>
      <c r="AU106" s="14" t="s">
        <v>83</v>
      </c>
    </row>
    <row r="107" spans="1:65" s="2" customFormat="1" ht="16.5" customHeight="1" x14ac:dyDescent="0.2">
      <c r="A107" s="29"/>
      <c r="B107" s="135"/>
      <c r="C107" s="136" t="s">
        <v>216</v>
      </c>
      <c r="D107" s="136" t="s">
        <v>129</v>
      </c>
      <c r="E107" s="137" t="s">
        <v>621</v>
      </c>
      <c r="F107" s="138" t="s">
        <v>622</v>
      </c>
      <c r="G107" s="139" t="s">
        <v>575</v>
      </c>
      <c r="H107" s="140">
        <v>1</v>
      </c>
      <c r="I107" s="141"/>
      <c r="J107" s="142">
        <f>ROUND(I107*H107,2)</f>
        <v>0</v>
      </c>
      <c r="K107" s="143"/>
      <c r="L107" s="30"/>
      <c r="M107" s="144" t="s">
        <v>3</v>
      </c>
      <c r="N107" s="145" t="s">
        <v>44</v>
      </c>
      <c r="O107" s="50"/>
      <c r="P107" s="146">
        <f>O107*H107</f>
        <v>0</v>
      </c>
      <c r="Q107" s="146">
        <v>0</v>
      </c>
      <c r="R107" s="146">
        <f>Q107*H107</f>
        <v>0</v>
      </c>
      <c r="S107" s="146">
        <v>0</v>
      </c>
      <c r="T107" s="147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48" t="s">
        <v>576</v>
      </c>
      <c r="AT107" s="148" t="s">
        <v>129</v>
      </c>
      <c r="AU107" s="148" t="s">
        <v>83</v>
      </c>
      <c r="AY107" s="14" t="s">
        <v>127</v>
      </c>
      <c r="BE107" s="149">
        <f>IF(N107="základní",J107,0)</f>
        <v>0</v>
      </c>
      <c r="BF107" s="149">
        <f>IF(N107="snížená",J107,0)</f>
        <v>0</v>
      </c>
      <c r="BG107" s="149">
        <f>IF(N107="zákl. přenesená",J107,0)</f>
        <v>0</v>
      </c>
      <c r="BH107" s="149">
        <f>IF(N107="sníž. přenesená",J107,0)</f>
        <v>0</v>
      </c>
      <c r="BI107" s="149">
        <f>IF(N107="nulová",J107,0)</f>
        <v>0</v>
      </c>
      <c r="BJ107" s="14" t="s">
        <v>81</v>
      </c>
      <c r="BK107" s="149">
        <f>ROUND(I107*H107,2)</f>
        <v>0</v>
      </c>
      <c r="BL107" s="14" t="s">
        <v>576</v>
      </c>
      <c r="BM107" s="148" t="s">
        <v>623</v>
      </c>
    </row>
    <row r="108" spans="1:65" s="2" customFormat="1" ht="16.5" customHeight="1" x14ac:dyDescent="0.2">
      <c r="A108" s="29"/>
      <c r="B108" s="135"/>
      <c r="C108" s="136" t="s">
        <v>221</v>
      </c>
      <c r="D108" s="136" t="s">
        <v>129</v>
      </c>
      <c r="E108" s="137" t="s">
        <v>624</v>
      </c>
      <c r="F108" s="138" t="s">
        <v>625</v>
      </c>
      <c r="G108" s="139" t="s">
        <v>575</v>
      </c>
      <c r="H108" s="140">
        <v>1</v>
      </c>
      <c r="I108" s="141"/>
      <c r="J108" s="142">
        <f>ROUND(I108*H108,2)</f>
        <v>0</v>
      </c>
      <c r="K108" s="143"/>
      <c r="L108" s="30"/>
      <c r="M108" s="144" t="s">
        <v>3</v>
      </c>
      <c r="N108" s="145" t="s">
        <v>44</v>
      </c>
      <c r="O108" s="50"/>
      <c r="P108" s="146">
        <f>O108*H108</f>
        <v>0</v>
      </c>
      <c r="Q108" s="146">
        <v>0</v>
      </c>
      <c r="R108" s="146">
        <f>Q108*H108</f>
        <v>0</v>
      </c>
      <c r="S108" s="146">
        <v>0</v>
      </c>
      <c r="T108" s="147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48" t="s">
        <v>576</v>
      </c>
      <c r="AT108" s="148" t="s">
        <v>129</v>
      </c>
      <c r="AU108" s="148" t="s">
        <v>83</v>
      </c>
      <c r="AY108" s="14" t="s">
        <v>127</v>
      </c>
      <c r="BE108" s="149">
        <f>IF(N108="základní",J108,0)</f>
        <v>0</v>
      </c>
      <c r="BF108" s="149">
        <f>IF(N108="snížená",J108,0)</f>
        <v>0</v>
      </c>
      <c r="BG108" s="149">
        <f>IF(N108="zákl. přenesená",J108,0)</f>
        <v>0</v>
      </c>
      <c r="BH108" s="149">
        <f>IF(N108="sníž. přenesená",J108,0)</f>
        <v>0</v>
      </c>
      <c r="BI108" s="149">
        <f>IF(N108="nulová",J108,0)</f>
        <v>0</v>
      </c>
      <c r="BJ108" s="14" t="s">
        <v>81</v>
      </c>
      <c r="BK108" s="149">
        <f>ROUND(I108*H108,2)</f>
        <v>0</v>
      </c>
      <c r="BL108" s="14" t="s">
        <v>576</v>
      </c>
      <c r="BM108" s="148" t="s">
        <v>626</v>
      </c>
    </row>
    <row r="109" spans="1:65" s="2" customFormat="1" ht="21.75" customHeight="1" x14ac:dyDescent="0.2">
      <c r="A109" s="29"/>
      <c r="B109" s="135"/>
      <c r="C109" s="136" t="s">
        <v>226</v>
      </c>
      <c r="D109" s="136" t="s">
        <v>129</v>
      </c>
      <c r="E109" s="137" t="s">
        <v>627</v>
      </c>
      <c r="F109" s="138" t="s">
        <v>628</v>
      </c>
      <c r="G109" s="139" t="s">
        <v>575</v>
      </c>
      <c r="H109" s="140">
        <v>1</v>
      </c>
      <c r="I109" s="141"/>
      <c r="J109" s="142">
        <f>ROUND(I109*H109,2)</f>
        <v>0</v>
      </c>
      <c r="K109" s="143"/>
      <c r="L109" s="30"/>
      <c r="M109" s="144" t="s">
        <v>3</v>
      </c>
      <c r="N109" s="145" t="s">
        <v>44</v>
      </c>
      <c r="O109" s="50"/>
      <c r="P109" s="146">
        <f>O109*H109</f>
        <v>0</v>
      </c>
      <c r="Q109" s="146">
        <v>0</v>
      </c>
      <c r="R109" s="146">
        <f>Q109*H109</f>
        <v>0</v>
      </c>
      <c r="S109" s="146">
        <v>0</v>
      </c>
      <c r="T109" s="147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48" t="s">
        <v>576</v>
      </c>
      <c r="AT109" s="148" t="s">
        <v>129</v>
      </c>
      <c r="AU109" s="148" t="s">
        <v>83</v>
      </c>
      <c r="AY109" s="14" t="s">
        <v>127</v>
      </c>
      <c r="BE109" s="149">
        <f>IF(N109="základní",J109,0)</f>
        <v>0</v>
      </c>
      <c r="BF109" s="149">
        <f>IF(N109="snížená",J109,0)</f>
        <v>0</v>
      </c>
      <c r="BG109" s="149">
        <f>IF(N109="zákl. přenesená",J109,0)</f>
        <v>0</v>
      </c>
      <c r="BH109" s="149">
        <f>IF(N109="sníž. přenesená",J109,0)</f>
        <v>0</v>
      </c>
      <c r="BI109" s="149">
        <f>IF(N109="nulová",J109,0)</f>
        <v>0</v>
      </c>
      <c r="BJ109" s="14" t="s">
        <v>81</v>
      </c>
      <c r="BK109" s="149">
        <f>ROUND(I109*H109,2)</f>
        <v>0</v>
      </c>
      <c r="BL109" s="14" t="s">
        <v>576</v>
      </c>
      <c r="BM109" s="148" t="s">
        <v>629</v>
      </c>
    </row>
    <row r="110" spans="1:65" s="2" customFormat="1" ht="19.5" x14ac:dyDescent="0.2">
      <c r="A110" s="29"/>
      <c r="B110" s="30"/>
      <c r="C110" s="29"/>
      <c r="D110" s="155" t="s">
        <v>137</v>
      </c>
      <c r="E110" s="29"/>
      <c r="F110" s="156" t="s">
        <v>630</v>
      </c>
      <c r="G110" s="29"/>
      <c r="H110" s="29"/>
      <c r="I110" s="152"/>
      <c r="J110" s="29"/>
      <c r="K110" s="29"/>
      <c r="L110" s="30"/>
      <c r="M110" s="153"/>
      <c r="N110" s="154"/>
      <c r="O110" s="50"/>
      <c r="P110" s="50"/>
      <c r="Q110" s="50"/>
      <c r="R110" s="50"/>
      <c r="S110" s="50"/>
      <c r="T110" s="51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4" t="s">
        <v>137</v>
      </c>
      <c r="AU110" s="14" t="s">
        <v>83</v>
      </c>
    </row>
    <row r="111" spans="1:65" s="2" customFormat="1" ht="16.5" customHeight="1" x14ac:dyDescent="0.2">
      <c r="A111" s="29"/>
      <c r="B111" s="135"/>
      <c r="C111" s="136" t="s">
        <v>232</v>
      </c>
      <c r="D111" s="136" t="s">
        <v>129</v>
      </c>
      <c r="E111" s="137" t="s">
        <v>631</v>
      </c>
      <c r="F111" s="138" t="s">
        <v>632</v>
      </c>
      <c r="G111" s="139" t="s">
        <v>575</v>
      </c>
      <c r="H111" s="140">
        <v>1</v>
      </c>
      <c r="I111" s="141"/>
      <c r="J111" s="142">
        <f>ROUND(I111*H111,2)</f>
        <v>0</v>
      </c>
      <c r="K111" s="143"/>
      <c r="L111" s="30"/>
      <c r="M111" s="144" t="s">
        <v>3</v>
      </c>
      <c r="N111" s="145" t="s">
        <v>44</v>
      </c>
      <c r="O111" s="50"/>
      <c r="P111" s="146">
        <f>O111*H111</f>
        <v>0</v>
      </c>
      <c r="Q111" s="146">
        <v>0</v>
      </c>
      <c r="R111" s="146">
        <f>Q111*H111</f>
        <v>0</v>
      </c>
      <c r="S111" s="146">
        <v>0</v>
      </c>
      <c r="T111" s="147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48" t="s">
        <v>576</v>
      </c>
      <c r="AT111" s="148" t="s">
        <v>129</v>
      </c>
      <c r="AU111" s="148" t="s">
        <v>83</v>
      </c>
      <c r="AY111" s="14" t="s">
        <v>127</v>
      </c>
      <c r="BE111" s="149">
        <f>IF(N111="základní",J111,0)</f>
        <v>0</v>
      </c>
      <c r="BF111" s="149">
        <f>IF(N111="snížená",J111,0)</f>
        <v>0</v>
      </c>
      <c r="BG111" s="149">
        <f>IF(N111="zákl. přenesená",J111,0)</f>
        <v>0</v>
      </c>
      <c r="BH111" s="149">
        <f>IF(N111="sníž. přenesená",J111,0)</f>
        <v>0</v>
      </c>
      <c r="BI111" s="149">
        <f>IF(N111="nulová",J111,0)</f>
        <v>0</v>
      </c>
      <c r="BJ111" s="14" t="s">
        <v>81</v>
      </c>
      <c r="BK111" s="149">
        <f>ROUND(I111*H111,2)</f>
        <v>0</v>
      </c>
      <c r="BL111" s="14" t="s">
        <v>576</v>
      </c>
      <c r="BM111" s="148" t="s">
        <v>633</v>
      </c>
    </row>
    <row r="112" spans="1:65" s="2" customFormat="1" ht="16.5" customHeight="1" x14ac:dyDescent="0.2">
      <c r="A112" s="29"/>
      <c r="B112" s="135"/>
      <c r="C112" s="136" t="s">
        <v>239</v>
      </c>
      <c r="D112" s="136" t="s">
        <v>129</v>
      </c>
      <c r="E112" s="137" t="s">
        <v>634</v>
      </c>
      <c r="F112" s="138" t="s">
        <v>635</v>
      </c>
      <c r="G112" s="139" t="s">
        <v>575</v>
      </c>
      <c r="H112" s="140">
        <v>1</v>
      </c>
      <c r="I112" s="141"/>
      <c r="J112" s="142">
        <f>ROUND(I112*H112,2)</f>
        <v>0</v>
      </c>
      <c r="K112" s="143"/>
      <c r="L112" s="30"/>
      <c r="M112" s="144" t="s">
        <v>3</v>
      </c>
      <c r="N112" s="145" t="s">
        <v>44</v>
      </c>
      <c r="O112" s="50"/>
      <c r="P112" s="146">
        <f>O112*H112</f>
        <v>0</v>
      </c>
      <c r="Q112" s="146">
        <v>0</v>
      </c>
      <c r="R112" s="146">
        <f>Q112*H112</f>
        <v>0</v>
      </c>
      <c r="S112" s="146">
        <v>0</v>
      </c>
      <c r="T112" s="147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48" t="s">
        <v>576</v>
      </c>
      <c r="AT112" s="148" t="s">
        <v>129</v>
      </c>
      <c r="AU112" s="148" t="s">
        <v>83</v>
      </c>
      <c r="AY112" s="14" t="s">
        <v>127</v>
      </c>
      <c r="BE112" s="149">
        <f>IF(N112="základní",J112,0)</f>
        <v>0</v>
      </c>
      <c r="BF112" s="149">
        <f>IF(N112="snížená",J112,0)</f>
        <v>0</v>
      </c>
      <c r="BG112" s="149">
        <f>IF(N112="zákl. přenesená",J112,0)</f>
        <v>0</v>
      </c>
      <c r="BH112" s="149">
        <f>IF(N112="sníž. přenesená",J112,0)</f>
        <v>0</v>
      </c>
      <c r="BI112" s="149">
        <f>IF(N112="nulová",J112,0)</f>
        <v>0</v>
      </c>
      <c r="BJ112" s="14" t="s">
        <v>81</v>
      </c>
      <c r="BK112" s="149">
        <f>ROUND(I112*H112,2)</f>
        <v>0</v>
      </c>
      <c r="BL112" s="14" t="s">
        <v>576</v>
      </c>
      <c r="BM112" s="148" t="s">
        <v>636</v>
      </c>
    </row>
    <row r="113" spans="1:65" s="2" customFormat="1" ht="48.75" x14ac:dyDescent="0.2">
      <c r="A113" s="29"/>
      <c r="B113" s="30"/>
      <c r="C113" s="29"/>
      <c r="D113" s="155" t="s">
        <v>137</v>
      </c>
      <c r="E113" s="29"/>
      <c r="F113" s="156" t="s">
        <v>637</v>
      </c>
      <c r="G113" s="29"/>
      <c r="H113" s="29"/>
      <c r="I113" s="152"/>
      <c r="J113" s="29"/>
      <c r="K113" s="29"/>
      <c r="L113" s="30"/>
      <c r="M113" s="153"/>
      <c r="N113" s="154"/>
      <c r="O113" s="50"/>
      <c r="P113" s="50"/>
      <c r="Q113" s="50"/>
      <c r="R113" s="50"/>
      <c r="S113" s="50"/>
      <c r="T113" s="51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4" t="s">
        <v>137</v>
      </c>
      <c r="AU113" s="14" t="s">
        <v>83</v>
      </c>
    </row>
    <row r="114" spans="1:65" s="2" customFormat="1" ht="16.5" customHeight="1" x14ac:dyDescent="0.2">
      <c r="A114" s="29"/>
      <c r="B114" s="135"/>
      <c r="C114" s="136" t="s">
        <v>246</v>
      </c>
      <c r="D114" s="136" t="s">
        <v>129</v>
      </c>
      <c r="E114" s="137" t="s">
        <v>638</v>
      </c>
      <c r="F114" s="138" t="s">
        <v>639</v>
      </c>
      <c r="G114" s="139" t="s">
        <v>575</v>
      </c>
      <c r="H114" s="140">
        <v>1</v>
      </c>
      <c r="I114" s="141"/>
      <c r="J114" s="142">
        <f>ROUND(I114*H114,2)</f>
        <v>0</v>
      </c>
      <c r="K114" s="143"/>
      <c r="L114" s="30"/>
      <c r="M114" s="144" t="s">
        <v>3</v>
      </c>
      <c r="N114" s="145" t="s">
        <v>44</v>
      </c>
      <c r="O114" s="50"/>
      <c r="P114" s="146">
        <f>O114*H114</f>
        <v>0</v>
      </c>
      <c r="Q114" s="146">
        <v>0</v>
      </c>
      <c r="R114" s="146">
        <f>Q114*H114</f>
        <v>0</v>
      </c>
      <c r="S114" s="146">
        <v>0</v>
      </c>
      <c r="T114" s="147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48" t="s">
        <v>576</v>
      </c>
      <c r="AT114" s="148" t="s">
        <v>129</v>
      </c>
      <c r="AU114" s="148" t="s">
        <v>83</v>
      </c>
      <c r="AY114" s="14" t="s">
        <v>127</v>
      </c>
      <c r="BE114" s="149">
        <f>IF(N114="základní",J114,0)</f>
        <v>0</v>
      </c>
      <c r="BF114" s="149">
        <f>IF(N114="snížená",J114,0)</f>
        <v>0</v>
      </c>
      <c r="BG114" s="149">
        <f>IF(N114="zákl. přenesená",J114,0)</f>
        <v>0</v>
      </c>
      <c r="BH114" s="149">
        <f>IF(N114="sníž. přenesená",J114,0)</f>
        <v>0</v>
      </c>
      <c r="BI114" s="149">
        <f>IF(N114="nulová",J114,0)</f>
        <v>0</v>
      </c>
      <c r="BJ114" s="14" t="s">
        <v>81</v>
      </c>
      <c r="BK114" s="149">
        <f>ROUND(I114*H114,2)</f>
        <v>0</v>
      </c>
      <c r="BL114" s="14" t="s">
        <v>576</v>
      </c>
      <c r="BM114" s="148" t="s">
        <v>640</v>
      </c>
    </row>
    <row r="115" spans="1:65" s="2" customFormat="1" ht="19.5" x14ac:dyDescent="0.2">
      <c r="A115" s="29"/>
      <c r="B115" s="30"/>
      <c r="C115" s="29"/>
      <c r="D115" s="155" t="s">
        <v>137</v>
      </c>
      <c r="E115" s="29"/>
      <c r="F115" s="156" t="s">
        <v>641</v>
      </c>
      <c r="G115" s="29"/>
      <c r="H115" s="29"/>
      <c r="I115" s="152"/>
      <c r="J115" s="29"/>
      <c r="K115" s="29"/>
      <c r="L115" s="30"/>
      <c r="M115" s="168"/>
      <c r="N115" s="169"/>
      <c r="O115" s="170"/>
      <c r="P115" s="170"/>
      <c r="Q115" s="170"/>
      <c r="R115" s="170"/>
      <c r="S115" s="170"/>
      <c r="T115" s="171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4" t="s">
        <v>137</v>
      </c>
      <c r="AU115" s="14" t="s">
        <v>83</v>
      </c>
    </row>
    <row r="116" spans="1:65" s="2" customFormat="1" ht="6.95" customHeight="1" x14ac:dyDescent="0.2">
      <c r="A116" s="29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30"/>
      <c r="M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</sheetData>
  <autoFilter ref="C81:K11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001 - So 01 – Odstranění ...</vt:lpstr>
      <vt:lpstr>002 - So 02 – Oprava levé...</vt:lpstr>
      <vt:lpstr>003 - So 03 – Oprava odto...</vt:lpstr>
      <vt:lpstr>004 - VON</vt:lpstr>
      <vt:lpstr>'001 - So 01 – Odstranění ...'!Názvy_tisku</vt:lpstr>
      <vt:lpstr>'002 - So 02 – Oprava levé...'!Názvy_tisku</vt:lpstr>
      <vt:lpstr>'003 - So 03 – Oprava odto...'!Názvy_tisku</vt:lpstr>
      <vt:lpstr>'004 - VON'!Názvy_tisku</vt:lpstr>
      <vt:lpstr>'Rekapitulace stavby'!Názvy_tisku</vt:lpstr>
      <vt:lpstr>'001 - So 01 – Odstranění ...'!Oblast_tisku</vt:lpstr>
      <vt:lpstr>'002 - So 02 – Oprava levé...'!Oblast_tisku</vt:lpstr>
      <vt:lpstr>'003 - So 03 – Oprava odto...'!Oblast_tisku</vt:lpstr>
      <vt:lpstr>'004 - VON'!Oblast_tisku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UHLIR\Rostislav Uhlíř</dc:creator>
  <cp:lastModifiedBy>Admin</cp:lastModifiedBy>
  <cp:lastPrinted>2025-04-10T07:10:37Z</cp:lastPrinted>
  <dcterms:created xsi:type="dcterms:W3CDTF">2025-04-10T07:08:35Z</dcterms:created>
  <dcterms:modified xsi:type="dcterms:W3CDTF">2025-04-10T07:14:29Z</dcterms:modified>
</cp:coreProperties>
</file>