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VEREJNY OP\Válková\DOTACE - PŠ 2024  soutěž, formuláře\8703 - VT Hvozdnice - Jakartovice km 22,080 - 24,020\"/>
    </mc:Choice>
  </mc:AlternateContent>
  <bookViews>
    <workbookView xWindow="0" yWindow="0" windowWidth="28800" windowHeight="12300" activeTab="2"/>
  </bookViews>
  <sheets>
    <sheet name="Rekapitulace stavby" sheetId="1" r:id="rId1"/>
    <sheet name="01 - Úprava vodního toku" sheetId="2" r:id="rId2"/>
    <sheet name="02 - Sediment" sheetId="3" r:id="rId3"/>
  </sheets>
  <definedNames>
    <definedName name="_xlnm._FilterDatabase" localSheetId="1" hidden="1">'01 - Úprava vodního toku'!$C$120:$K$184</definedName>
    <definedName name="_xlnm._FilterDatabase" localSheetId="2" hidden="1">'02 - Sediment'!$C$117:$K$151</definedName>
    <definedName name="_xlnm.Print_Titles" localSheetId="1">'01 - Úprava vodního toku'!$120:$120</definedName>
    <definedName name="_xlnm.Print_Titles" localSheetId="2">'02 - Sediment'!$117:$117</definedName>
    <definedName name="_xlnm.Print_Titles" localSheetId="0">'Rekapitulace stavby'!$92:$92</definedName>
    <definedName name="_xlnm.Print_Area" localSheetId="1">'01 - Úprava vodního toku'!$C$4:$J$76,'01 - Úprava vodního toku'!$C$82:$J$102,'01 - Úprava vodního toku'!$C$108:$J$184</definedName>
    <definedName name="_xlnm.Print_Area" localSheetId="2">'02 - Sediment'!$C$4:$J$76,'02 - Sediment'!$C$82:$J$99,'02 - Sediment'!$C$105:$J$151</definedName>
    <definedName name="_xlnm.Print_Area" localSheetId="0">'Rekapitulace stavby'!$D$4:$AO$76,'Rekapitulace stavby'!$C$82:$AQ$97</definedName>
  </definedNames>
  <calcPr calcId="162913"/>
</workbook>
</file>

<file path=xl/calcChain.xml><?xml version="1.0" encoding="utf-8"?>
<calcChain xmlns="http://schemas.openxmlformats.org/spreadsheetml/2006/main">
  <c r="J37" i="3" l="1"/>
  <c r="J36" i="3"/>
  <c r="AY96" i="1"/>
  <c r="J35" i="3"/>
  <c r="AX96" i="1"/>
  <c r="BI148" i="3"/>
  <c r="BH148" i="3"/>
  <c r="BG148" i="3"/>
  <c r="BF148" i="3"/>
  <c r="T148" i="3"/>
  <c r="R148" i="3"/>
  <c r="P148" i="3"/>
  <c r="BI144" i="3"/>
  <c r="BH144" i="3"/>
  <c r="BG144" i="3"/>
  <c r="BF144" i="3"/>
  <c r="T144" i="3"/>
  <c r="R144" i="3"/>
  <c r="P144" i="3"/>
  <c r="BI140" i="3"/>
  <c r="BH140" i="3"/>
  <c r="BG140" i="3"/>
  <c r="BF140" i="3"/>
  <c r="T140" i="3"/>
  <c r="R140" i="3"/>
  <c r="P140" i="3"/>
  <c r="BI136" i="3"/>
  <c r="BH136" i="3"/>
  <c r="BG136" i="3"/>
  <c r="BF136" i="3"/>
  <c r="T136" i="3"/>
  <c r="R136" i="3"/>
  <c r="P136" i="3"/>
  <c r="BI133" i="3"/>
  <c r="BH133" i="3"/>
  <c r="BG133" i="3"/>
  <c r="BF133" i="3"/>
  <c r="T133" i="3"/>
  <c r="R133" i="3"/>
  <c r="P133" i="3"/>
  <c r="BI130" i="3"/>
  <c r="BH130" i="3"/>
  <c r="BG130" i="3"/>
  <c r="BF130" i="3"/>
  <c r="T130" i="3"/>
  <c r="R130" i="3"/>
  <c r="P130" i="3"/>
  <c r="BI121" i="3"/>
  <c r="BH121" i="3"/>
  <c r="BG121" i="3"/>
  <c r="BF121" i="3"/>
  <c r="T121" i="3"/>
  <c r="T120" i="3" s="1"/>
  <c r="T119" i="3" s="1"/>
  <c r="T118" i="3" s="1"/>
  <c r="R121" i="3"/>
  <c r="P121" i="3"/>
  <c r="F112" i="3"/>
  <c r="E110" i="3"/>
  <c r="F89" i="3"/>
  <c r="E87" i="3"/>
  <c r="J24" i="3"/>
  <c r="E24" i="3"/>
  <c r="J92" i="3" s="1"/>
  <c r="J23" i="3"/>
  <c r="J21" i="3"/>
  <c r="E21" i="3"/>
  <c r="J114" i="3" s="1"/>
  <c r="J20" i="3"/>
  <c r="J18" i="3"/>
  <c r="E18" i="3"/>
  <c r="F115" i="3" s="1"/>
  <c r="J17" i="3"/>
  <c r="J15" i="3"/>
  <c r="E15" i="3"/>
  <c r="F91" i="3" s="1"/>
  <c r="J14" i="3"/>
  <c r="J12" i="3"/>
  <c r="J112" i="3" s="1"/>
  <c r="E7" i="3"/>
  <c r="E108" i="3" s="1"/>
  <c r="AY95" i="1"/>
  <c r="J37" i="2"/>
  <c r="J36" i="2"/>
  <c r="J35" i="2"/>
  <c r="AX95" i="1" s="1"/>
  <c r="BI183" i="2"/>
  <c r="BH183" i="2"/>
  <c r="BG183" i="2"/>
  <c r="BF183" i="2"/>
  <c r="T183" i="2"/>
  <c r="R183" i="2"/>
  <c r="P183" i="2"/>
  <c r="BI181" i="2"/>
  <c r="BH181" i="2"/>
  <c r="BG181" i="2"/>
  <c r="BF181" i="2"/>
  <c r="T181" i="2"/>
  <c r="R181" i="2"/>
  <c r="P181" i="2"/>
  <c r="BI179" i="2"/>
  <c r="BH179" i="2"/>
  <c r="BG179" i="2"/>
  <c r="BF179" i="2"/>
  <c r="T179" i="2"/>
  <c r="R179" i="2"/>
  <c r="P179" i="2"/>
  <c r="BI175" i="2"/>
  <c r="BH175" i="2"/>
  <c r="BG175" i="2"/>
  <c r="BF175" i="2"/>
  <c r="T175" i="2"/>
  <c r="R175" i="2"/>
  <c r="P175" i="2"/>
  <c r="BI172" i="2"/>
  <c r="BH172" i="2"/>
  <c r="BG172" i="2"/>
  <c r="BF172" i="2"/>
  <c r="T172" i="2"/>
  <c r="R172" i="2"/>
  <c r="P172" i="2"/>
  <c r="BI168" i="2"/>
  <c r="BH168" i="2"/>
  <c r="BG168" i="2"/>
  <c r="BF168" i="2"/>
  <c r="T168" i="2"/>
  <c r="R168" i="2"/>
  <c r="P168" i="2"/>
  <c r="BI164" i="2"/>
  <c r="BH164" i="2"/>
  <c r="BG164" i="2"/>
  <c r="BF164" i="2"/>
  <c r="T164" i="2"/>
  <c r="R164" i="2"/>
  <c r="P164" i="2"/>
  <c r="BI158" i="2"/>
  <c r="BH158" i="2"/>
  <c r="BG158" i="2"/>
  <c r="BF158" i="2"/>
  <c r="T158" i="2"/>
  <c r="R158" i="2"/>
  <c r="P158" i="2"/>
  <c r="BI153" i="2"/>
  <c r="BH153" i="2"/>
  <c r="BG153" i="2"/>
  <c r="BF153" i="2"/>
  <c r="T153" i="2"/>
  <c r="R153" i="2"/>
  <c r="P153" i="2"/>
  <c r="BI148" i="2"/>
  <c r="BH148" i="2"/>
  <c r="BG148" i="2"/>
  <c r="BF148" i="2"/>
  <c r="T148" i="2"/>
  <c r="R148" i="2"/>
  <c r="P148" i="2"/>
  <c r="BI144" i="2"/>
  <c r="BH144" i="2"/>
  <c r="BG144" i="2"/>
  <c r="BF144" i="2"/>
  <c r="T144" i="2"/>
  <c r="R144" i="2"/>
  <c r="P144" i="2"/>
  <c r="BI140" i="2"/>
  <c r="BH140" i="2"/>
  <c r="BG140" i="2"/>
  <c r="BF140" i="2"/>
  <c r="T140" i="2"/>
  <c r="R140" i="2"/>
  <c r="P140" i="2"/>
  <c r="BI136" i="2"/>
  <c r="BH136" i="2"/>
  <c r="BG136" i="2"/>
  <c r="BF136" i="2"/>
  <c r="T136" i="2"/>
  <c r="R136" i="2"/>
  <c r="P136" i="2"/>
  <c r="BI133" i="2"/>
  <c r="BH133" i="2"/>
  <c r="BG133" i="2"/>
  <c r="BF133" i="2"/>
  <c r="J34" i="2" s="1"/>
  <c r="T133" i="2"/>
  <c r="R133" i="2"/>
  <c r="P133" i="2"/>
  <c r="BI130" i="2"/>
  <c r="BH130" i="2"/>
  <c r="BG130" i="2"/>
  <c r="BF130" i="2"/>
  <c r="T130" i="2"/>
  <c r="R130" i="2"/>
  <c r="P130" i="2"/>
  <c r="BI124" i="2"/>
  <c r="BH124" i="2"/>
  <c r="F36" i="2" s="1"/>
  <c r="BG124" i="2"/>
  <c r="BF124" i="2"/>
  <c r="T124" i="2"/>
  <c r="R124" i="2"/>
  <c r="P124" i="2"/>
  <c r="F115" i="2"/>
  <c r="E113" i="2"/>
  <c r="F89" i="2"/>
  <c r="E87" i="2"/>
  <c r="J24" i="2"/>
  <c r="E24" i="2"/>
  <c r="J92" i="2"/>
  <c r="J23" i="2"/>
  <c r="J21" i="2"/>
  <c r="E21" i="2"/>
  <c r="J91" i="2"/>
  <c r="J20" i="2"/>
  <c r="J18" i="2"/>
  <c r="E18" i="2"/>
  <c r="F118" i="2" s="1"/>
  <c r="J17" i="2"/>
  <c r="J15" i="2"/>
  <c r="E15" i="2"/>
  <c r="F91" i="2"/>
  <c r="J14" i="2"/>
  <c r="J12" i="2"/>
  <c r="J115" i="2" s="1"/>
  <c r="E7" i="2"/>
  <c r="E111" i="2"/>
  <c r="L90" i="1"/>
  <c r="AM90" i="1"/>
  <c r="AM89" i="1"/>
  <c r="L89" i="1"/>
  <c r="AM87" i="1"/>
  <c r="L87" i="1"/>
  <c r="L85" i="1"/>
  <c r="L84" i="1"/>
  <c r="J124" i="2"/>
  <c r="J164" i="2"/>
  <c r="BK148" i="2"/>
  <c r="BK140" i="2"/>
  <c r="J130" i="2"/>
  <c r="J175" i="2"/>
  <c r="BK148" i="3"/>
  <c r="BK183" i="2"/>
  <c r="J181" i="2"/>
  <c r="J153" i="2"/>
  <c r="J144" i="2"/>
  <c r="J133" i="2"/>
  <c r="J140" i="3"/>
  <c r="J179" i="2"/>
  <c r="BK172" i="2"/>
  <c r="J168" i="2"/>
  <c r="BK153" i="2"/>
  <c r="J140" i="2"/>
  <c r="BK130" i="2"/>
  <c r="F37" i="2"/>
  <c r="BK144" i="3"/>
  <c r="BK179" i="2"/>
  <c r="BK181" i="2"/>
  <c r="BK158" i="2"/>
  <c r="J148" i="2"/>
  <c r="J136" i="2"/>
  <c r="BK168" i="2"/>
  <c r="F35" i="2"/>
  <c r="BK121" i="3"/>
  <c r="BK133" i="2"/>
  <c r="J133" i="3"/>
  <c r="AS94" i="1"/>
  <c r="J183" i="2"/>
  <c r="J172" i="2"/>
  <c r="J158" i="2"/>
  <c r="BK144" i="2"/>
  <c r="BK136" i="2"/>
  <c r="BK124" i="2"/>
  <c r="BK130" i="3"/>
  <c r="BK164" i="2"/>
  <c r="J136" i="3"/>
  <c r="BK140" i="3"/>
  <c r="J130" i="3"/>
  <c r="BK175" i="2"/>
  <c r="BK133" i="3"/>
  <c r="BK136" i="3"/>
  <c r="J148" i="3"/>
  <c r="J121" i="3"/>
  <c r="J144" i="3"/>
  <c r="F34" i="2" l="1"/>
  <c r="BK123" i="2"/>
  <c r="J123" i="2" s="1"/>
  <c r="J98" i="2" s="1"/>
  <c r="P178" i="2"/>
  <c r="P123" i="2"/>
  <c r="BK152" i="2"/>
  <c r="J152" i="2"/>
  <c r="J99" i="2"/>
  <c r="P152" i="2"/>
  <c r="BK171" i="2"/>
  <c r="J171" i="2"/>
  <c r="J100" i="2" s="1"/>
  <c r="T171" i="2"/>
  <c r="R178" i="2"/>
  <c r="BK120" i="3"/>
  <c r="J120" i="3" s="1"/>
  <c r="J98" i="3" s="1"/>
  <c r="R123" i="2"/>
  <c r="R152" i="2"/>
  <c r="P171" i="2"/>
  <c r="BK178" i="2"/>
  <c r="J178" i="2"/>
  <c r="J101" i="2"/>
  <c r="P120" i="3"/>
  <c r="P119" i="3"/>
  <c r="P118" i="3"/>
  <c r="AU96" i="1"/>
  <c r="R120" i="3"/>
  <c r="R119" i="3"/>
  <c r="R118" i="3" s="1"/>
  <c r="T123" i="2"/>
  <c r="T152" i="2"/>
  <c r="R171" i="2"/>
  <c r="T178" i="2"/>
  <c r="F92" i="3"/>
  <c r="F114" i="3"/>
  <c r="BE133" i="3"/>
  <c r="E85" i="3"/>
  <c r="J91" i="3"/>
  <c r="J115" i="3"/>
  <c r="BE130" i="3"/>
  <c r="BE140" i="3"/>
  <c r="J89" i="3"/>
  <c r="BE136" i="3"/>
  <c r="BE148" i="3"/>
  <c r="BE121" i="3"/>
  <c r="BE144" i="3"/>
  <c r="BE175" i="2"/>
  <c r="AW95" i="1"/>
  <c r="F117" i="2"/>
  <c r="J117" i="2"/>
  <c r="J118" i="2"/>
  <c r="BE124" i="2"/>
  <c r="BE130" i="2"/>
  <c r="BE133" i="2"/>
  <c r="BE140" i="2"/>
  <c r="BE144" i="2"/>
  <c r="BE148" i="2"/>
  <c r="BE153" i="2"/>
  <c r="BE158" i="2"/>
  <c r="BE164" i="2"/>
  <c r="BE181" i="2"/>
  <c r="BE136" i="2"/>
  <c r="BE168" i="2"/>
  <c r="E85" i="2"/>
  <c r="J89" i="2"/>
  <c r="F92" i="2"/>
  <c r="BE172" i="2"/>
  <c r="BB95" i="1"/>
  <c r="BE179" i="2"/>
  <c r="BA95" i="1"/>
  <c r="BA94" i="1" s="1"/>
  <c r="AW94" i="1" s="1"/>
  <c r="AK30" i="1" s="1"/>
  <c r="BC95" i="1"/>
  <c r="BE183" i="2"/>
  <c r="BD95" i="1"/>
  <c r="F35" i="3"/>
  <c r="BB96" i="1" s="1"/>
  <c r="F37" i="3"/>
  <c r="BD96" i="1"/>
  <c r="BD94" i="1"/>
  <c r="W33" i="1"/>
  <c r="J34" i="3"/>
  <c r="AW96" i="1" s="1"/>
  <c r="F36" i="3"/>
  <c r="BC96" i="1" s="1"/>
  <c r="BC94" i="1" s="1"/>
  <c r="AY94" i="1" s="1"/>
  <c r="F34" i="3"/>
  <c r="BA96" i="1" s="1"/>
  <c r="BB94" i="1" l="1"/>
  <c r="AX94" i="1" s="1"/>
  <c r="T122" i="2"/>
  <c r="T121" i="2"/>
  <c r="R122" i="2"/>
  <c r="R121" i="2"/>
  <c r="P122" i="2"/>
  <c r="P121" i="2"/>
  <c r="AU95" i="1"/>
  <c r="AU94" i="1" s="1"/>
  <c r="BK122" i="2"/>
  <c r="BK121" i="2" s="1"/>
  <c r="J121" i="2" s="1"/>
  <c r="J96" i="2" s="1"/>
  <c r="BK119" i="3"/>
  <c r="J119" i="3" s="1"/>
  <c r="J97" i="3" s="1"/>
  <c r="J33" i="2"/>
  <c r="AV95" i="1" s="1"/>
  <c r="AT95" i="1" s="1"/>
  <c r="F33" i="3"/>
  <c r="AZ96" i="1" s="1"/>
  <c r="W31" i="1"/>
  <c r="W32" i="1"/>
  <c r="F33" i="2"/>
  <c r="AZ95" i="1" s="1"/>
  <c r="W30" i="1"/>
  <c r="J33" i="3"/>
  <c r="AV96" i="1" s="1"/>
  <c r="AT96" i="1" s="1"/>
  <c r="J122" i="2" l="1"/>
  <c r="J97" i="2" s="1"/>
  <c r="BK118" i="3"/>
  <c r="J118" i="3"/>
  <c r="J96" i="3"/>
  <c r="AZ94" i="1"/>
  <c r="AV94" i="1" s="1"/>
  <c r="AK29" i="1" s="1"/>
  <c r="J30" i="2"/>
  <c r="AG95" i="1"/>
  <c r="J39" i="2" l="1"/>
  <c r="AN95" i="1"/>
  <c r="J30" i="3"/>
  <c r="AG96" i="1"/>
  <c r="W29" i="1"/>
  <c r="AT94" i="1"/>
  <c r="J39" i="3" l="1"/>
  <c r="AN96" i="1"/>
  <c r="AG94" i="1"/>
  <c r="AK26" i="1"/>
  <c r="AK35" i="1" s="1"/>
  <c r="AN94" i="1" l="1"/>
</calcChain>
</file>

<file path=xl/sharedStrings.xml><?xml version="1.0" encoding="utf-8"?>
<sst xmlns="http://schemas.openxmlformats.org/spreadsheetml/2006/main" count="1101" uniqueCount="259">
  <si>
    <t>Export Komplet</t>
  </si>
  <si>
    <t/>
  </si>
  <si>
    <t>2.0</t>
  </si>
  <si>
    <t>ZAMOK</t>
  </si>
  <si>
    <t>False</t>
  </si>
  <si>
    <t>{9c00d3ca-f516-4a59-9a11-d57ad2e9cd7a}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</si>
  <si>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</si>
  <si>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</si>
  <si>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</si>
  <si>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</si>
  <si>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</si>
  <si>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</si>
  <si>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</si>
  <si>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</si>
  <si>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2025/B07b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</si>
  <si>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</si>
  <si>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</si>
  <si>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Úprava Hvozdnice km 22,080 - 24,020 (DHM 0038)</t>
  </si>
  <si>
    <t>KSO:</t>
  </si>
  <si>
    <t>CC-CZ:</t>
  </si>
  <si>
    <t>Místo:</t>
  </si>
  <si>
    <t xml:space="preserve"> </t>
  </si>
  <si>
    <t>Datum:</t>
  </si>
  <si>
    <t>4. 2. 2025</t>
  </si>
  <si>
    <t>Zadavatel:</t>
  </si>
  <si>
    <t>IČ:</t>
  </si>
  <si>
    <t>70890021</t>
  </si>
  <si>
    <t>Povodí Odry a.s.</t>
  </si>
  <si>
    <t>DIČ:</t>
  </si>
  <si>
    <t>CZ70890021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</si>
  <si>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</si>
  <si>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</si>
  <si>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</si>
  <si>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</si>
  <si>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</si>
  <si>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</si>
  <si>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</si>
  <si>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</si>
  <si>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</si>
  <si>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</si>
  <si>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</si>
  <si>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</si>
  <si>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</si>
  <si>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</si>
  <si>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</si>
  <si>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</si>
  <si>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</si>
  <si>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</si>
  <si>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</si>
  <si>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</si>
  <si>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</si>
  <si>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</si>
  <si>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</si>
  <si>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</si>
  <si>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</si>
  <si>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</si>
  <si>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</si>
  <si>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</si>
  <si>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</si>
  <si>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</si>
  <si>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</si>
  <si>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</si>
  <si>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</si>
  <si>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</si>
  <si>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</si>
  <si>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</si>
  <si>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</si>
  <si>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</si>
  <si>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</si>
  <si>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</si>
  <si>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</si>
  <si>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</si>
  <si>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</si>
  <si>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</si>
  <si>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</si>
  <si>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</si>
  <si>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</si>
  <si>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</si>
  <si>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</si>
  <si>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</si>
  <si>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</si>
  <si>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</si>
  <si>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>Úprava vodního toku</t>
  </si>
  <si>
    <t>STA</t>
  </si>
  <si>
    <t>1</t>
  </si>
  <si>
    <t>{4700fa20-cb7b-4e2e-a26e-fa507029ed01}</t>
  </si>
  <si>
    <t>2</t>
  </si>
  <si>
    <t>02</t>
  </si>
  <si>
    <t>Sediment</t>
  </si>
  <si>
    <t>{f8f8898e-4de6-48d5-b39f-291b5a1e91ad}</t>
  </si>
  <si>
    <t>KRYCÍ LIST SOUPISU PRACÍ</t>
  </si>
  <si>
    <t>Objekt:</t>
  </si>
  <si>
    <t>01 - Úprava vodního toku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</si>
  <si>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</si>
  <si>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</si>
  <si>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</si>
  <si>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</si>
  <si>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</si>
  <si>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</si>
  <si>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</si>
  <si>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4 - Vodorovné konstrukce</t>
  </si>
  <si>
    <t xml:space="preserve">    998 - Přesun hmot</t>
  </si>
  <si>
    <t>VRN - Vedlejší rozpočtové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</si>
  <si>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</si>
  <si>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</si>
  <si>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</si>
  <si>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</si>
  <si>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</si>
  <si>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</si>
  <si>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</si>
  <si>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</si>
  <si>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</si>
  <si>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</si>
  <si>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</si>
  <si>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</si>
  <si>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</si>
  <si>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</si>
  <si>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</si>
  <si>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</si>
  <si>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</si>
  <si>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</si>
  <si>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124253100</t>
  </si>
  <si>
    <t>Vykopávky pro koryta vodotečí v hornině třídy těžitelnosti I skupiny 3 objem do 100 m3 strojně</t>
  </si>
  <si>
    <t>m3</t>
  </si>
  <si>
    <t>4</t>
  </si>
  <si>
    <t>-622747723</t>
  </si>
  <si>
    <t>PP</t>
  </si>
  <si>
    <t>Vykopávky pro koryta vodotečí strojně v hornině třídy těžitelnosti I skupiny 3 do 100 m3</t>
  </si>
  <si>
    <t>Online PSC</t>
  </si>
  <si>
    <t>https://podminky.urs.cz/item/CS_URS_2025_01/124253100</t>
  </si>
  <si>
    <t>VV</t>
  </si>
  <si>
    <t>10*0,6*0,6 "patka"</t>
  </si>
  <si>
    <t>16*0,6*0,6 "patka"</t>
  </si>
  <si>
    <t>Součet</t>
  </si>
  <si>
    <t>3</t>
  </si>
  <si>
    <t>162251102</t>
  </si>
  <si>
    <t>Vodorovné přemístění přes 20 do 50 m výkopku/sypaniny z horniny třídy těžitelnosti I skupiny 1 až 3</t>
  </si>
  <si>
    <t>-1910244523</t>
  </si>
  <si>
    <t>Vodorovné přemístění výkopku nebo sypaniny po suchu na obvyklém dopravním prostředku, bez naložení výkopku, avšak se složením bez rozhrnutí z horniny třídy těžitelnosti I skupiny 1 až 3 na vzdálenost přes 20 do 50 m</t>
  </si>
  <si>
    <t>https://podminky.urs.cz/item/CS_URS_2025_01/162251102</t>
  </si>
  <si>
    <t>162751117</t>
  </si>
  <si>
    <t>Vodorovné přemístění přes 9 000 do 10000 m výkopku/sypaniny z horniny třídy těžitelnosti I skupiny 1 až 3</t>
  </si>
  <si>
    <t>-650210447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</si>
  <si>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</si>
  <si>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https://podminky.urs.cz/item/CS_URS_2025_01/162751117</t>
  </si>
  <si>
    <t>5</t>
  </si>
  <si>
    <t>162751119</t>
  </si>
  <si>
    <t>Příplatek k vodorovnému přemístění výkopku/sypaniny z horniny třídy těžitelnosti I skupiny 1 až 3 ZKD 1000 m přes 10000 m</t>
  </si>
  <si>
    <t>97196397</t>
  </si>
  <si>
    <t>Vodorovné přemístění výkopku nebo sypaniny po suchu na obvyklém dopravním prostředku, bez naložení výkopku, avšak se složením bez rozhrnutí z horniny třídy těžitelnosti I skupiny 1 až 3 na vzdálenost Příplatek k ceně za každých dalších i započatých 1 000 m</t>
  </si>
  <si>
    <t>https://podminky.urs.cz/item/CS_URS_2025_01/162751119</t>
  </si>
  <si>
    <t>9,36*26</t>
  </si>
  <si>
    <t>6</t>
  </si>
  <si>
    <t>167151111</t>
  </si>
  <si>
    <t>Nakládání výkopku z hornin třídy těžitelnosti I skupiny 1 až 3 přes 100 m3</t>
  </si>
  <si>
    <t>-1353869437</t>
  </si>
  <si>
    <t>Nakládání, skládání a překládání neulehlého výkopku nebo sypaniny strojně nakládání, množství přes 100 m3, z hornin třídy těžitelnosti I, skupiny 1 až 3</t>
  </si>
  <si>
    <t>https://podminky.urs.cz/item/CS_URS_2025_01/167151111</t>
  </si>
  <si>
    <t>9,36</t>
  </si>
  <si>
    <t>7</t>
  </si>
  <si>
    <t>171201231</t>
  </si>
  <si>
    <t>Poplatek za uložení zeminy a kamení na recyklační skládce (skládkovné) kód odpadu 17 05 04</t>
  </si>
  <si>
    <t>t</t>
  </si>
  <si>
    <t>-1815705674</t>
  </si>
  <si>
    <t>Poplatek za uložení stavebního odpadu na recyklační skládce (skládkovné) zeminy a kamení zatříděného do Katalogu odpadů pod kódem 17 05 04</t>
  </si>
  <si>
    <t>https://podminky.urs.cz/item/CS_URS_2025_01/171201231</t>
  </si>
  <si>
    <t>9,36*1,8</t>
  </si>
  <si>
    <t>9</t>
  </si>
  <si>
    <t>182151111</t>
  </si>
  <si>
    <t>Svahování v zářezech v hornině třídy těžitelnosti I skupiny 1 až 3 strojně</t>
  </si>
  <si>
    <t>m2</t>
  </si>
  <si>
    <t>405697251</t>
  </si>
  <si>
    <t>Svahování trvalých svahů do projektovaných profilů strojně s potřebným přemístěním výkopku při svahování v zářezech v hornině třídy těžitelnosti I, skupiny 1 až 3</t>
  </si>
  <si>
    <t>https://podminky.urs.cz/item/CS_URS_2025_01/182151111</t>
  </si>
  <si>
    <t>30*1,5</t>
  </si>
  <si>
    <t>Vodorovné konstrukce</t>
  </si>
  <si>
    <t>10</t>
  </si>
  <si>
    <t>462512370</t>
  </si>
  <si>
    <t>Zához z lomového kamene s proštěrkováním z terénu hmotnost přes 200 do 500 kg</t>
  </si>
  <si>
    <t>1153928211</t>
  </si>
  <si>
    <t>Zához z lomového kamene neupraveného záhozového s proštěrkováním z terénu, hmotnosti jednotlivých kamenů přes 200 do 500 kg</t>
  </si>
  <si>
    <t>https://podminky.urs.cz/item/CS_URS_2025_01/462512370</t>
  </si>
  <si>
    <t>"Opevnění dna"</t>
  </si>
  <si>
    <t>106*0,5</t>
  </si>
  <si>
    <t>11</t>
  </si>
  <si>
    <t>462513161</t>
  </si>
  <si>
    <t>Zához z lomového kamene záhozového hmotnost kamenů do 500 kg bez výplně</t>
  </si>
  <si>
    <t>1361549504</t>
  </si>
  <si>
    <t>Zához z lomového kamene neupraveného provedený ze břehu nebo z lešení, do sucha nebo do vody záhozového, hmotnost jednotlivých kamenů přes 200 do 500 kg bez výplně mezer</t>
  </si>
  <si>
    <t>https://podminky.urs.cz/item/CS_URS_2025_01/462513161</t>
  </si>
  <si>
    <t>10*0,8*0,6</t>
  </si>
  <si>
    <t>16*0,5*0,6</t>
  </si>
  <si>
    <t>462513169</t>
  </si>
  <si>
    <t>Příplatek za urovnání líce záhozu z lomového kamene záhozového do 500 kg</t>
  </si>
  <si>
    <t>-1781428108</t>
  </si>
  <si>
    <t>Zához z lomového kamene neupraveného provedený ze břehu nebo z lešení, do sucha nebo do vody záhozového, hmotnost jednotlivých kamenů přes 200 do 500 kg Příplatek k ceně za urovnání líce záhozu</t>
  </si>
  <si>
    <t>https://podminky.urs.cz/item/CS_URS_2025_01/462513169</t>
  </si>
  <si>
    <t>16*0,5</t>
  </si>
  <si>
    <t>13</t>
  </si>
  <si>
    <t>463211152</t>
  </si>
  <si>
    <t>Rovnanina objemu přes 3 m3 z lomového kamene tříděného hmotnosti přes 80 do 200 kg s urovnáním líce</t>
  </si>
  <si>
    <t>-383368405</t>
  </si>
  <si>
    <t>Rovnanina z lomového kamene neupraveného pro podélné i příčné objekty objemu přes 3 m3 z kamene tříděného, s urovnáním líce a vyklínováním spár úlomky kamene hmotnost jednotlivých kamenů přes 80 do 200 kg</t>
  </si>
  <si>
    <t>https://podminky.urs.cz/item/CS_URS_2025_01/463211152</t>
  </si>
  <si>
    <t>998</t>
  </si>
  <si>
    <t>Přesun hmot</t>
  </si>
  <si>
    <t>14</t>
  </si>
  <si>
    <t>998312011</t>
  </si>
  <si>
    <t>Přesun hmot pro sanace území, hrazení a úpravy bystřin</t>
  </si>
  <si>
    <t>-1177045837</t>
  </si>
  <si>
    <t>Přesun hmot pro sanace území, hrazení a úpravy bystřin jakéhokoliv rozsahu pro dopravní vzdálenost 50 m</t>
  </si>
  <si>
    <t>https://podminky.urs.cz/item/CS_URS_2025_01/998312011</t>
  </si>
  <si>
    <t>15</t>
  </si>
  <si>
    <t>998312094</t>
  </si>
  <si>
    <t>Příplatek k přesunu hmot pro sanace území, hrazení a úpravy bystřin za zvětšený přesun do 1000 m</t>
  </si>
  <si>
    <t>1822438052</t>
  </si>
  <si>
    <t>Přesun hmot pro sanace území, hrazení a úpravy bystřin Příplatek k ceně za zvětšený přesun přes vymezenou dopravní vzdálenost do 1000 m</t>
  </si>
  <si>
    <t>https://podminky.urs.cz/item/CS_URS_2025_01/998312094</t>
  </si>
  <si>
    <t>VRN</t>
  </si>
  <si>
    <t>Vedlejší rozpočtové náklady</t>
  </si>
  <si>
    <t>16</t>
  </si>
  <si>
    <t>VRNR2</t>
  </si>
  <si>
    <t>Sjezdy do koryta - úprava zábradlí</t>
  </si>
  <si>
    <t>kpl</t>
  </si>
  <si>
    <t>370870427</t>
  </si>
  <si>
    <t>Sjezdy do koryta</t>
  </si>
  <si>
    <t>17</t>
  </si>
  <si>
    <t>VRNR3</t>
  </si>
  <si>
    <t>Vytyčení sítí</t>
  </si>
  <si>
    <t>1780687617</t>
  </si>
  <si>
    <t>18</t>
  </si>
  <si>
    <t>VRNR5</t>
  </si>
  <si>
    <t>Slovení rybí osádky</t>
  </si>
  <si>
    <t>-1240635763</t>
  </si>
  <si>
    <t>02 - Sediment</t>
  </si>
  <si>
    <t>129253201</t>
  </si>
  <si>
    <t>Čištění otevřených koryt vodotečí šíře dna přes 5 m hl do 5 m v hornině třídy těžitelnosti I skupiny 3 strojně</t>
  </si>
  <si>
    <t>-143501549</t>
  </si>
  <si>
    <t>Čištění otevřených koryt vodotečí strojně s přehozením rozpojeného nánosu do 3 m nebo s naložením na dopravní prostředek při šířce původního dna přes 5 m a hloubce koryta do 5 m v hornině třídy těžitelnosti I skupiny 3</t>
  </si>
  <si>
    <t>https://podminky.urs.cz/item/CS_URS_2025_01/129253201</t>
  </si>
  <si>
    <t>20*8*0,6</t>
  </si>
  <si>
    <t>140*2,5*0,4</t>
  </si>
  <si>
    <t>42*3*0,4</t>
  </si>
  <si>
    <t>150*2,5*0,3</t>
  </si>
  <si>
    <t>20+10</t>
  </si>
  <si>
    <t>2143805048</t>
  </si>
  <si>
    <t>763582763</t>
  </si>
  <si>
    <t>-603659992</t>
  </si>
  <si>
    <t>428,9*26</t>
  </si>
  <si>
    <t>-1731574547</t>
  </si>
  <si>
    <t>428,9</t>
  </si>
  <si>
    <t>169817117</t>
  </si>
  <si>
    <t>428,9*1,8</t>
  </si>
  <si>
    <t>171251201</t>
  </si>
  <si>
    <t>Uložení sypaniny na skládky nebo meziskládky</t>
  </si>
  <si>
    <t>-62710967</t>
  </si>
  <si>
    <t>Uložení sypaniny na skládky nebo meziskládky bez hutnění s upravením uložené sypaniny do předepsaného tvaru</t>
  </si>
  <si>
    <t>https://podminky.urs.cz/item/CS_URS_2025_01/171251201</t>
  </si>
  <si>
    <t>428,26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</si>
</sst>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9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4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37" fillId="0" borderId="0" xfId="1" applyFont="1" applyAlignment="1" applyProtection="1">
      <alignment vertical="center" wrapText="1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9" fillId="0" borderId="19" xfId="0" applyFont="1" applyBorder="1" applyAlignment="1" applyProtection="1">
      <alignment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7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8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4" fontId="28" fillId="0" borderId="0" xfId="0" applyNumberFormat="1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86995</xdr:colOff>
      <xdr:row>3</xdr:row>
      <xdr:rowOff>0</xdr:rowOff>
    </xdr:from>
    <xdr:to>
      <xdr:col>40</xdr:col>
      <xdr:colOff>367665</xdr:colOff>
      <xdr:row>6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39</xdr:col>
      <xdr:colOff>225425</xdr:colOff>
      <xdr:row>81</xdr:row>
      <xdr:rowOff>0</xdr:rowOff>
    </xdr:from>
    <xdr:to>
      <xdr:col>41</xdr:col>
      <xdr:colOff>176530</xdr:colOff>
      <xdr:row>85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4" name="Picture 3">
          <a:hlinkClick xmlns:r="http://schemas.openxmlformats.org/officeDocument/2006/relationships" r:id="rId2" tooltip="https://app.urs.cz/products/kros4"/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362585</xdr:colOff>
      <xdr:row>3</xdr:row>
      <xdr:rowOff>0</xdr:rowOff>
    </xdr:from>
    <xdr:to>
      <xdr:col>9</xdr:col>
      <xdr:colOff>1215390</xdr:colOff>
      <xdr:row>7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9</xdr:col>
      <xdr:colOff>362585</xdr:colOff>
      <xdr:row>81</xdr:row>
      <xdr:rowOff>0</xdr:rowOff>
    </xdr:from>
    <xdr:to>
      <xdr:col>9</xdr:col>
      <xdr:colOff>1215390</xdr:colOff>
      <xdr:row>85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9</xdr:col>
      <xdr:colOff>362585</xdr:colOff>
      <xdr:row>107</xdr:row>
      <xdr:rowOff>0</xdr:rowOff>
    </xdr:from>
    <xdr:to>
      <xdr:col>9</xdr:col>
      <xdr:colOff>1215390</xdr:colOff>
      <xdr:row>111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2" tooltip="https://app.urs.cz/products/kros4"/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362585</xdr:colOff>
      <xdr:row>3</xdr:row>
      <xdr:rowOff>0</xdr:rowOff>
    </xdr:from>
    <xdr:to>
      <xdr:col>9</xdr:col>
      <xdr:colOff>1215390</xdr:colOff>
      <xdr:row>7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9</xdr:col>
      <xdr:colOff>362585</xdr:colOff>
      <xdr:row>81</xdr:row>
      <xdr:rowOff>0</xdr:rowOff>
    </xdr:from>
    <xdr:to>
      <xdr:col>9</xdr:col>
      <xdr:colOff>1215390</xdr:colOff>
      <xdr:row>85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9</xdr:col>
      <xdr:colOff>362585</xdr:colOff>
      <xdr:row>104</xdr:row>
      <xdr:rowOff>0</xdr:rowOff>
    </xdr:from>
    <xdr:to>
      <xdr:col>9</xdr:col>
      <xdr:colOff>1215390</xdr:colOff>
      <xdr:row>108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2" tooltip="https://app.urs.cz/products/kros4"/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5_01/462512370" TargetMode="External"/><Relationship Id="rId13" Type="http://schemas.openxmlformats.org/officeDocument/2006/relationships/hyperlink" Target="https://podminky.urs.cz/item/CS_URS_2025_01/998312094" TargetMode="External"/><Relationship Id="rId3" Type="http://schemas.openxmlformats.org/officeDocument/2006/relationships/hyperlink" Target="https://podminky.urs.cz/item/CS_URS_2025_01/162751117" TargetMode="External"/><Relationship Id="rId7" Type="http://schemas.openxmlformats.org/officeDocument/2006/relationships/hyperlink" Target="https://podminky.urs.cz/item/CS_URS_2025_01/182151111" TargetMode="External"/><Relationship Id="rId12" Type="http://schemas.openxmlformats.org/officeDocument/2006/relationships/hyperlink" Target="https://podminky.urs.cz/item/CS_URS_2025_01/998312011" TargetMode="External"/><Relationship Id="rId2" Type="http://schemas.openxmlformats.org/officeDocument/2006/relationships/hyperlink" Target="https://podminky.urs.cz/item/CS_URS_2025_01/162251102" TargetMode="External"/><Relationship Id="rId1" Type="http://schemas.openxmlformats.org/officeDocument/2006/relationships/hyperlink" Target="https://podminky.urs.cz/item/CS_URS_2025_01/124253100" TargetMode="External"/><Relationship Id="rId6" Type="http://schemas.openxmlformats.org/officeDocument/2006/relationships/hyperlink" Target="https://podminky.urs.cz/item/CS_URS_2025_01/171201231" TargetMode="External"/><Relationship Id="rId11" Type="http://schemas.openxmlformats.org/officeDocument/2006/relationships/hyperlink" Target="https://podminky.urs.cz/item/CS_URS_2025_01/463211152" TargetMode="External"/><Relationship Id="rId5" Type="http://schemas.openxmlformats.org/officeDocument/2006/relationships/hyperlink" Target="https://podminky.urs.cz/item/CS_URS_2025_01/167151111" TargetMode="External"/><Relationship Id="rId10" Type="http://schemas.openxmlformats.org/officeDocument/2006/relationships/hyperlink" Target="https://podminky.urs.cz/item/CS_URS_2025_01/462513169" TargetMode="External"/><Relationship Id="rId4" Type="http://schemas.openxmlformats.org/officeDocument/2006/relationships/hyperlink" Target="https://podminky.urs.cz/item/CS_URS_2025_01/162751119" TargetMode="External"/><Relationship Id="rId9" Type="http://schemas.openxmlformats.org/officeDocument/2006/relationships/hyperlink" Target="https://podminky.urs.cz/item/CS_URS_2025_01/462513161" TargetMode="External"/><Relationship Id="rId1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3.xml"/><Relationship Id="rId3" Type="http://schemas.openxmlformats.org/officeDocument/2006/relationships/hyperlink" Target="https://podminky.urs.cz/item/CS_URS_2025_01/162751117" TargetMode="External"/><Relationship Id="rId7" Type="http://schemas.openxmlformats.org/officeDocument/2006/relationships/hyperlink" Target="https://podminky.urs.cz/item/CS_URS_2025_01/171251201" TargetMode="External"/><Relationship Id="rId2" Type="http://schemas.openxmlformats.org/officeDocument/2006/relationships/hyperlink" Target="https://podminky.urs.cz/item/CS_URS_2025_01/162251102" TargetMode="External"/><Relationship Id="rId1" Type="http://schemas.openxmlformats.org/officeDocument/2006/relationships/hyperlink" Target="https://podminky.urs.cz/item/CS_URS_2025_01/129253201" TargetMode="External"/><Relationship Id="rId6" Type="http://schemas.openxmlformats.org/officeDocument/2006/relationships/hyperlink" Target="https://podminky.urs.cz/item/CS_URS_2025_01/171201231" TargetMode="External"/><Relationship Id="rId5" Type="http://schemas.openxmlformats.org/officeDocument/2006/relationships/hyperlink" Target="https://podminky.urs.cz/item/CS_URS_2025_01/167151111" TargetMode="External"/><Relationship Id="rId4" Type="http://schemas.openxmlformats.org/officeDocument/2006/relationships/hyperlink" Target="https://podminky.urs.cz/item/CS_URS_2025_01/1627511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8"/>
  <sheetViews>
    <sheetView showGridLines="0" topLeftCell="A1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s="1" customFormat="1" ht="36.950000000000003" customHeight="1">
      <c r="AR2" s="287"/>
      <c r="AS2" s="287"/>
      <c r="AT2" s="287"/>
      <c r="AU2" s="287"/>
      <c r="AV2" s="287"/>
      <c r="AW2" s="287"/>
      <c r="AX2" s="287"/>
      <c r="AY2" s="287"/>
      <c r="AZ2" s="287"/>
      <c r="BA2" s="287"/>
      <c r="BB2" s="287"/>
      <c r="BC2" s="287"/>
      <c r="BD2" s="287"/>
      <c r="BE2" s="287"/>
      <c r="BS2" s="17" t="s">
        <v>6</v>
      </c>
      <c r="BT2" s="17" t="s">
        <v>7</v>
      </c>
    </row>
    <row r="3" spans="1:74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s="1" customFormat="1" ht="24.95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pans="1:74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50" t="s">
        <v>14</v>
      </c>
      <c r="L5" s="251"/>
      <c r="M5" s="251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51"/>
      <c r="AB5" s="251"/>
      <c r="AC5" s="251"/>
      <c r="AD5" s="251"/>
      <c r="AE5" s="251"/>
      <c r="AF5" s="251"/>
      <c r="AG5" s="251"/>
      <c r="AH5" s="251"/>
      <c r="AI5" s="251"/>
      <c r="AJ5" s="251"/>
      <c r="AK5" s="22"/>
      <c r="AL5" s="22"/>
      <c r="AM5" s="22"/>
      <c r="AN5" s="22"/>
      <c r="AO5" s="22"/>
      <c r="AP5" s="22"/>
      <c r="AQ5" s="22"/>
      <c r="AR5" s="20"/>
      <c r="BE5" s="247" t="s">
        <v>15</v>
      </c>
      <c r="BS5" s="17" t="s">
        <v>6</v>
      </c>
    </row>
    <row r="6" spans="1:74" s="1" customFormat="1" ht="36.950000000000003" customHeight="1">
      <c r="B6" s="21"/>
      <c r="C6" s="22"/>
      <c r="D6" s="28" t="s">
        <v>16</v>
      </c>
      <c r="E6" s="22"/>
      <c r="F6" s="22"/>
      <c r="G6" s="22"/>
      <c r="H6" s="22"/>
      <c r="I6" s="22"/>
      <c r="J6" s="22"/>
      <c r="K6" s="252" t="s">
        <v>17</v>
      </c>
      <c r="L6" s="251"/>
      <c r="M6" s="251"/>
      <c r="N6" s="251"/>
      <c r="O6" s="251"/>
      <c r="P6" s="251"/>
      <c r="Q6" s="251"/>
      <c r="R6" s="251"/>
      <c r="S6" s="251"/>
      <c r="T6" s="251"/>
      <c r="U6" s="251"/>
      <c r="V6" s="251"/>
      <c r="W6" s="251"/>
      <c r="X6" s="251"/>
      <c r="Y6" s="251"/>
      <c r="Z6" s="251"/>
      <c r="AA6" s="251"/>
      <c r="AB6" s="251"/>
      <c r="AC6" s="251"/>
      <c r="AD6" s="251"/>
      <c r="AE6" s="251"/>
      <c r="AF6" s="251"/>
      <c r="AG6" s="251"/>
      <c r="AH6" s="251"/>
      <c r="AI6" s="251"/>
      <c r="AJ6" s="251"/>
      <c r="AK6" s="22"/>
      <c r="AL6" s="22"/>
      <c r="AM6" s="22"/>
      <c r="AN6" s="22"/>
      <c r="AO6" s="22"/>
      <c r="AP6" s="22"/>
      <c r="AQ6" s="22"/>
      <c r="AR6" s="20"/>
      <c r="BE6" s="248"/>
      <c r="BS6" s="17" t="s">
        <v>6</v>
      </c>
    </row>
    <row r="7" spans="1:74" s="1" customFormat="1" ht="12" customHeight="1">
      <c r="B7" s="21"/>
      <c r="C7" s="22"/>
      <c r="D7" s="29" t="s">
        <v>18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9" t="s">
        <v>19</v>
      </c>
      <c r="AL7" s="22"/>
      <c r="AM7" s="22"/>
      <c r="AN7" s="27" t="s">
        <v>1</v>
      </c>
      <c r="AO7" s="22"/>
      <c r="AP7" s="22"/>
      <c r="AQ7" s="22"/>
      <c r="AR7" s="20"/>
      <c r="BE7" s="248"/>
      <c r="BS7" s="17" t="s">
        <v>6</v>
      </c>
    </row>
    <row r="8" spans="1:74" s="1" customFormat="1" ht="12" customHeight="1">
      <c r="B8" s="21"/>
      <c r="C8" s="22"/>
      <c r="D8" s="29" t="s">
        <v>20</v>
      </c>
      <c r="E8" s="22"/>
      <c r="F8" s="22"/>
      <c r="G8" s="22"/>
      <c r="H8" s="22"/>
      <c r="I8" s="22"/>
      <c r="J8" s="22"/>
      <c r="K8" s="27" t="s">
        <v>21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9" t="s">
        <v>22</v>
      </c>
      <c r="AL8" s="22"/>
      <c r="AM8" s="22"/>
      <c r="AN8" s="30" t="s">
        <v>23</v>
      </c>
      <c r="AO8" s="22"/>
      <c r="AP8" s="22"/>
      <c r="AQ8" s="22"/>
      <c r="AR8" s="20"/>
      <c r="BE8" s="248"/>
      <c r="BS8" s="17" t="s">
        <v>6</v>
      </c>
    </row>
    <row r="9" spans="1:74" s="1" customFormat="1" ht="14.45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248"/>
      <c r="BS9" s="17" t="s">
        <v>6</v>
      </c>
    </row>
    <row r="10" spans="1:74" s="1" customFormat="1" ht="12" customHeight="1">
      <c r="B10" s="21"/>
      <c r="C10" s="22"/>
      <c r="D10" s="29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9" t="s">
        <v>25</v>
      </c>
      <c r="AL10" s="22"/>
      <c r="AM10" s="22"/>
      <c r="AN10" s="27" t="s">
        <v>26</v>
      </c>
      <c r="AO10" s="22"/>
      <c r="AP10" s="22"/>
      <c r="AQ10" s="22"/>
      <c r="AR10" s="20"/>
      <c r="BE10" s="248"/>
      <c r="BS10" s="17" t="s">
        <v>6</v>
      </c>
    </row>
    <row r="11" spans="1:74" s="1" customFormat="1" ht="18.399999999999999" customHeight="1">
      <c r="B11" s="21"/>
      <c r="C11" s="22"/>
      <c r="D11" s="22"/>
      <c r="E11" s="27" t="s">
        <v>27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9" t="s">
        <v>28</v>
      </c>
      <c r="AL11" s="22"/>
      <c r="AM11" s="22"/>
      <c r="AN11" s="27" t="s">
        <v>29</v>
      </c>
      <c r="AO11" s="22"/>
      <c r="AP11" s="22"/>
      <c r="AQ11" s="22"/>
      <c r="AR11" s="20"/>
      <c r="BE11" s="248"/>
      <c r="BS11" s="17" t="s">
        <v>6</v>
      </c>
    </row>
    <row r="12" spans="1:74" s="1" customFormat="1" ht="6.95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248"/>
      <c r="BS12" s="17" t="s">
        <v>6</v>
      </c>
    </row>
    <row r="13" spans="1:74" s="1" customFormat="1" ht="12" customHeight="1">
      <c r="B13" s="21"/>
      <c r="C13" s="22"/>
      <c r="D13" s="29" t="s">
        <v>30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9" t="s">
        <v>25</v>
      </c>
      <c r="AL13" s="22"/>
      <c r="AM13" s="22"/>
      <c r="AN13" s="31" t="s">
        <v>31</v>
      </c>
      <c r="AO13" s="22"/>
      <c r="AP13" s="22"/>
      <c r="AQ13" s="22"/>
      <c r="AR13" s="20"/>
      <c r="BE13" s="248"/>
      <c r="BS13" s="17" t="s">
        <v>6</v>
      </c>
    </row>
    <row r="14" spans="1:74" ht="12.75">
      <c r="B14" s="21"/>
      <c r="C14" s="22"/>
      <c r="D14" s="22"/>
      <c r="E14" s="253" t="s">
        <v>31</v>
      </c>
      <c r="F14" s="254"/>
      <c r="G14" s="254"/>
      <c r="H14" s="254"/>
      <c r="I14" s="254"/>
      <c r="J14" s="254"/>
      <c r="K14" s="254"/>
      <c r="L14" s="254"/>
      <c r="M14" s="254"/>
      <c r="N14" s="254"/>
      <c r="O14" s="254"/>
      <c r="P14" s="254"/>
      <c r="Q14" s="254"/>
      <c r="R14" s="254"/>
      <c r="S14" s="254"/>
      <c r="T14" s="254"/>
      <c r="U14" s="254"/>
      <c r="V14" s="254"/>
      <c r="W14" s="254"/>
      <c r="X14" s="254"/>
      <c r="Y14" s="254"/>
      <c r="Z14" s="254"/>
      <c r="AA14" s="254"/>
      <c r="AB14" s="254"/>
      <c r="AC14" s="254"/>
      <c r="AD14" s="254"/>
      <c r="AE14" s="254"/>
      <c r="AF14" s="254"/>
      <c r="AG14" s="254"/>
      <c r="AH14" s="254"/>
      <c r="AI14" s="254"/>
      <c r="AJ14" s="254"/>
      <c r="AK14" s="29" t="s">
        <v>28</v>
      </c>
      <c r="AL14" s="22"/>
      <c r="AM14" s="22"/>
      <c r="AN14" s="31" t="s">
        <v>31</v>
      </c>
      <c r="AO14" s="22"/>
      <c r="AP14" s="22"/>
      <c r="AQ14" s="22"/>
      <c r="AR14" s="20"/>
      <c r="BE14" s="248"/>
      <c r="BS14" s="17" t="s">
        <v>6</v>
      </c>
    </row>
    <row r="15" spans="1:74" s="1" customFormat="1" ht="6.95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248"/>
      <c r="BS15" s="17" t="s">
        <v>4</v>
      </c>
    </row>
    <row r="16" spans="1:74" s="1" customFormat="1" ht="12" customHeight="1">
      <c r="B16" s="21"/>
      <c r="C16" s="22"/>
      <c r="D16" s="29" t="s">
        <v>32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9" t="s">
        <v>25</v>
      </c>
      <c r="AL16" s="22"/>
      <c r="AM16" s="22"/>
      <c r="AN16" s="27" t="s">
        <v>1</v>
      </c>
      <c r="AO16" s="22"/>
      <c r="AP16" s="22"/>
      <c r="AQ16" s="22"/>
      <c r="AR16" s="20"/>
      <c r="BE16" s="248"/>
      <c r="BS16" s="17" t="s">
        <v>4</v>
      </c>
    </row>
    <row r="17" spans="1:71" s="1" customFormat="1" ht="18.399999999999999" customHeight="1">
      <c r="B17" s="21"/>
      <c r="C17" s="22"/>
      <c r="D17" s="22"/>
      <c r="E17" s="27" t="s">
        <v>21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9" t="s">
        <v>28</v>
      </c>
      <c r="AL17" s="22"/>
      <c r="AM17" s="22"/>
      <c r="AN17" s="27" t="s">
        <v>1</v>
      </c>
      <c r="AO17" s="22"/>
      <c r="AP17" s="22"/>
      <c r="AQ17" s="22"/>
      <c r="AR17" s="20"/>
      <c r="BE17" s="248"/>
      <c r="BS17" s="17" t="s">
        <v>33</v>
      </c>
    </row>
    <row r="18" spans="1:71" s="1" customFormat="1" ht="6.95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248"/>
      <c r="BS18" s="17" t="s">
        <v>6</v>
      </c>
    </row>
    <row r="19" spans="1:71" s="1" customFormat="1" ht="12" customHeight="1">
      <c r="B19" s="21"/>
      <c r="C19" s="22"/>
      <c r="D19" s="29" t="s">
        <v>34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9" t="s">
        <v>25</v>
      </c>
      <c r="AL19" s="22"/>
      <c r="AM19" s="22"/>
      <c r="AN19" s="27" t="s">
        <v>1</v>
      </c>
      <c r="AO19" s="22"/>
      <c r="AP19" s="22"/>
      <c r="AQ19" s="22"/>
      <c r="AR19" s="20"/>
      <c r="BE19" s="248"/>
      <c r="BS19" s="17" t="s">
        <v>6</v>
      </c>
    </row>
    <row r="20" spans="1:71" s="1" customFormat="1" ht="18.399999999999999" customHeight="1">
      <c r="B20" s="21"/>
      <c r="C20" s="22"/>
      <c r="D20" s="22"/>
      <c r="E20" s="27" t="s">
        <v>21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9" t="s">
        <v>28</v>
      </c>
      <c r="AL20" s="22"/>
      <c r="AM20" s="22"/>
      <c r="AN20" s="27" t="s">
        <v>1</v>
      </c>
      <c r="AO20" s="22"/>
      <c r="AP20" s="22"/>
      <c r="AQ20" s="22"/>
      <c r="AR20" s="20"/>
      <c r="BE20" s="248"/>
      <c r="BS20" s="17" t="s">
        <v>33</v>
      </c>
    </row>
    <row r="21" spans="1:71" s="1" customFormat="1" ht="6.95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248"/>
    </row>
    <row r="22" spans="1:71" s="1" customFormat="1" ht="12" customHeight="1">
      <c r="B22" s="21"/>
      <c r="C22" s="22"/>
      <c r="D22" s="29" t="s">
        <v>35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248"/>
    </row>
    <row r="23" spans="1:71" s="1" customFormat="1" ht="16.5" customHeight="1">
      <c r="B23" s="21"/>
      <c r="C23" s="22"/>
      <c r="D23" s="22"/>
      <c r="E23" s="255" t="s">
        <v>1</v>
      </c>
      <c r="F23" s="255"/>
      <c r="G23" s="255"/>
      <c r="H23" s="255"/>
      <c r="I23" s="255"/>
      <c r="J23" s="255"/>
      <c r="K23" s="255"/>
      <c r="L23" s="255"/>
      <c r="M23" s="255"/>
      <c r="N23" s="255"/>
      <c r="O23" s="255"/>
      <c r="P23" s="255"/>
      <c r="Q23" s="255"/>
      <c r="R23" s="255"/>
      <c r="S23" s="255"/>
      <c r="T23" s="255"/>
      <c r="U23" s="255"/>
      <c r="V23" s="255"/>
      <c r="W23" s="255"/>
      <c r="X23" s="255"/>
      <c r="Y23" s="255"/>
      <c r="Z23" s="255"/>
      <c r="AA23" s="255"/>
      <c r="AB23" s="255"/>
      <c r="AC23" s="255"/>
      <c r="AD23" s="255"/>
      <c r="AE23" s="255"/>
      <c r="AF23" s="255"/>
      <c r="AG23" s="255"/>
      <c r="AH23" s="255"/>
      <c r="AI23" s="255"/>
      <c r="AJ23" s="255"/>
      <c r="AK23" s="255"/>
      <c r="AL23" s="255"/>
      <c r="AM23" s="255"/>
      <c r="AN23" s="255"/>
      <c r="AO23" s="22"/>
      <c r="AP23" s="22"/>
      <c r="AQ23" s="22"/>
      <c r="AR23" s="20"/>
      <c r="BE23" s="248"/>
    </row>
    <row r="24" spans="1:71" s="1" customFormat="1" ht="6.95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248"/>
    </row>
    <row r="25" spans="1:71" s="1" customFormat="1" ht="6.95" customHeight="1">
      <c r="B25" s="21"/>
      <c r="C25" s="2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22"/>
      <c r="AQ25" s="22"/>
      <c r="AR25" s="20"/>
      <c r="BE25" s="248"/>
    </row>
    <row r="26" spans="1:71" s="2" customFormat="1" ht="25.9" customHeight="1">
      <c r="A26" s="34"/>
      <c r="B26" s="35"/>
      <c r="C26" s="36"/>
      <c r="D26" s="37" t="s">
        <v>36</v>
      </c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256">
        <f>ROUND(AG94,2)</f>
        <v>0</v>
      </c>
      <c r="AL26" s="257"/>
      <c r="AM26" s="257"/>
      <c r="AN26" s="257"/>
      <c r="AO26" s="257"/>
      <c r="AP26" s="36"/>
      <c r="AQ26" s="36"/>
      <c r="AR26" s="39"/>
      <c r="BE26" s="248"/>
    </row>
    <row r="27" spans="1:71" s="2" customFormat="1" ht="6.95" customHeight="1">
      <c r="A27" s="34"/>
      <c r="B27" s="35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9"/>
      <c r="BE27" s="248"/>
    </row>
    <row r="28" spans="1:71" s="2" customFormat="1" ht="12.75">
      <c r="A28" s="34"/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258" t="s">
        <v>37</v>
      </c>
      <c r="M28" s="258"/>
      <c r="N28" s="258"/>
      <c r="O28" s="258"/>
      <c r="P28" s="258"/>
      <c r="Q28" s="36"/>
      <c r="R28" s="36"/>
      <c r="S28" s="36"/>
      <c r="T28" s="36"/>
      <c r="U28" s="36"/>
      <c r="V28" s="36"/>
      <c r="W28" s="258" t="s">
        <v>38</v>
      </c>
      <c r="X28" s="258"/>
      <c r="Y28" s="258"/>
      <c r="Z28" s="258"/>
      <c r="AA28" s="258"/>
      <c r="AB28" s="258"/>
      <c r="AC28" s="258"/>
      <c r="AD28" s="258"/>
      <c r="AE28" s="258"/>
      <c r="AF28" s="36"/>
      <c r="AG28" s="36"/>
      <c r="AH28" s="36"/>
      <c r="AI28" s="36"/>
      <c r="AJ28" s="36"/>
      <c r="AK28" s="258" t="s">
        <v>39</v>
      </c>
      <c r="AL28" s="258"/>
      <c r="AM28" s="258"/>
      <c r="AN28" s="258"/>
      <c r="AO28" s="258"/>
      <c r="AP28" s="36"/>
      <c r="AQ28" s="36"/>
      <c r="AR28" s="39"/>
      <c r="BE28" s="248"/>
    </row>
    <row r="29" spans="1:71" s="3" customFormat="1" ht="14.45" customHeight="1">
      <c r="B29" s="40"/>
      <c r="C29" s="41"/>
      <c r="D29" s="29" t="s">
        <v>40</v>
      </c>
      <c r="E29" s="41"/>
      <c r="F29" s="29" t="s">
        <v>41</v>
      </c>
      <c r="G29" s="41"/>
      <c r="H29" s="41"/>
      <c r="I29" s="41"/>
      <c r="J29" s="41"/>
      <c r="K29" s="41"/>
      <c r="L29" s="261">
        <v>0.21</v>
      </c>
      <c r="M29" s="260"/>
      <c r="N29" s="260"/>
      <c r="O29" s="260"/>
      <c r="P29" s="260"/>
      <c r="Q29" s="41"/>
      <c r="R29" s="41"/>
      <c r="S29" s="41"/>
      <c r="T29" s="41"/>
      <c r="U29" s="41"/>
      <c r="V29" s="41"/>
      <c r="W29" s="259">
        <f>ROUND(AZ94, 2)</f>
        <v>0</v>
      </c>
      <c r="X29" s="260"/>
      <c r="Y29" s="260"/>
      <c r="Z29" s="260"/>
      <c r="AA29" s="260"/>
      <c r="AB29" s="260"/>
      <c r="AC29" s="260"/>
      <c r="AD29" s="260"/>
      <c r="AE29" s="260"/>
      <c r="AF29" s="41"/>
      <c r="AG29" s="41"/>
      <c r="AH29" s="41"/>
      <c r="AI29" s="41"/>
      <c r="AJ29" s="41"/>
      <c r="AK29" s="259">
        <f>ROUND(AV94, 2)</f>
        <v>0</v>
      </c>
      <c r="AL29" s="260"/>
      <c r="AM29" s="260"/>
      <c r="AN29" s="260"/>
      <c r="AO29" s="260"/>
      <c r="AP29" s="41"/>
      <c r="AQ29" s="41"/>
      <c r="AR29" s="42"/>
      <c r="BE29" s="249"/>
    </row>
    <row r="30" spans="1:71" s="3" customFormat="1" ht="14.45" customHeight="1">
      <c r="B30" s="40"/>
      <c r="C30" s="41"/>
      <c r="D30" s="41"/>
      <c r="E30" s="41"/>
      <c r="F30" s="29" t="s">
        <v>42</v>
      </c>
      <c r="G30" s="41"/>
      <c r="H30" s="41"/>
      <c r="I30" s="41"/>
      <c r="J30" s="41"/>
      <c r="K30" s="41"/>
      <c r="L30" s="261">
        <v>0.12</v>
      </c>
      <c r="M30" s="260"/>
      <c r="N30" s="260"/>
      <c r="O30" s="260"/>
      <c r="P30" s="260"/>
      <c r="Q30" s="41"/>
      <c r="R30" s="41"/>
      <c r="S30" s="41"/>
      <c r="T30" s="41"/>
      <c r="U30" s="41"/>
      <c r="V30" s="41"/>
      <c r="W30" s="259">
        <f>ROUND(BA94, 2)</f>
        <v>0</v>
      </c>
      <c r="X30" s="260"/>
      <c r="Y30" s="260"/>
      <c r="Z30" s="260"/>
      <c r="AA30" s="260"/>
      <c r="AB30" s="260"/>
      <c r="AC30" s="260"/>
      <c r="AD30" s="260"/>
      <c r="AE30" s="260"/>
      <c r="AF30" s="41"/>
      <c r="AG30" s="41"/>
      <c r="AH30" s="41"/>
      <c r="AI30" s="41"/>
      <c r="AJ30" s="41"/>
      <c r="AK30" s="259">
        <f>ROUND(AW94, 2)</f>
        <v>0</v>
      </c>
      <c r="AL30" s="260"/>
      <c r="AM30" s="260"/>
      <c r="AN30" s="260"/>
      <c r="AO30" s="260"/>
      <c r="AP30" s="41"/>
      <c r="AQ30" s="41"/>
      <c r="AR30" s="42"/>
      <c r="BE30" s="249"/>
    </row>
    <row r="31" spans="1:71" s="3" customFormat="1" ht="14.45" hidden="1" customHeight="1">
      <c r="B31" s="40"/>
      <c r="C31" s="41"/>
      <c r="D31" s="41"/>
      <c r="E31" s="41"/>
      <c r="F31" s="29" t="s">
        <v>43</v>
      </c>
      <c r="G31" s="41"/>
      <c r="H31" s="41"/>
      <c r="I31" s="41"/>
      <c r="J31" s="41"/>
      <c r="K31" s="41"/>
      <c r="L31" s="261">
        <v>0.21</v>
      </c>
      <c r="M31" s="260"/>
      <c r="N31" s="260"/>
      <c r="O31" s="260"/>
      <c r="P31" s="260"/>
      <c r="Q31" s="41"/>
      <c r="R31" s="41"/>
      <c r="S31" s="41"/>
      <c r="T31" s="41"/>
      <c r="U31" s="41"/>
      <c r="V31" s="41"/>
      <c r="W31" s="259">
        <f>ROUND(BB94, 2)</f>
        <v>0</v>
      </c>
      <c r="X31" s="260"/>
      <c r="Y31" s="260"/>
      <c r="Z31" s="260"/>
      <c r="AA31" s="260"/>
      <c r="AB31" s="260"/>
      <c r="AC31" s="260"/>
      <c r="AD31" s="260"/>
      <c r="AE31" s="260"/>
      <c r="AF31" s="41"/>
      <c r="AG31" s="41"/>
      <c r="AH31" s="41"/>
      <c r="AI31" s="41"/>
      <c r="AJ31" s="41"/>
      <c r="AK31" s="259">
        <v>0</v>
      </c>
      <c r="AL31" s="260"/>
      <c r="AM31" s="260"/>
      <c r="AN31" s="260"/>
      <c r="AO31" s="260"/>
      <c r="AP31" s="41"/>
      <c r="AQ31" s="41"/>
      <c r="AR31" s="42"/>
      <c r="BE31" s="249"/>
    </row>
    <row r="32" spans="1:71" s="3" customFormat="1" ht="14.45" hidden="1" customHeight="1">
      <c r="B32" s="40"/>
      <c r="C32" s="41"/>
      <c r="D32" s="41"/>
      <c r="E32" s="41"/>
      <c r="F32" s="29" t="s">
        <v>44</v>
      </c>
      <c r="G32" s="41"/>
      <c r="H32" s="41"/>
      <c r="I32" s="41"/>
      <c r="J32" s="41"/>
      <c r="K32" s="41"/>
      <c r="L32" s="261">
        <v>0.12</v>
      </c>
      <c r="M32" s="260"/>
      <c r="N32" s="260"/>
      <c r="O32" s="260"/>
      <c r="P32" s="260"/>
      <c r="Q32" s="41"/>
      <c r="R32" s="41"/>
      <c r="S32" s="41"/>
      <c r="T32" s="41"/>
      <c r="U32" s="41"/>
      <c r="V32" s="41"/>
      <c r="W32" s="259">
        <f>ROUND(BC94, 2)</f>
        <v>0</v>
      </c>
      <c r="X32" s="260"/>
      <c r="Y32" s="260"/>
      <c r="Z32" s="260"/>
      <c r="AA32" s="260"/>
      <c r="AB32" s="260"/>
      <c r="AC32" s="260"/>
      <c r="AD32" s="260"/>
      <c r="AE32" s="260"/>
      <c r="AF32" s="41"/>
      <c r="AG32" s="41"/>
      <c r="AH32" s="41"/>
      <c r="AI32" s="41"/>
      <c r="AJ32" s="41"/>
      <c r="AK32" s="259">
        <v>0</v>
      </c>
      <c r="AL32" s="260"/>
      <c r="AM32" s="260"/>
      <c r="AN32" s="260"/>
      <c r="AO32" s="260"/>
      <c r="AP32" s="41"/>
      <c r="AQ32" s="41"/>
      <c r="AR32" s="42"/>
      <c r="BE32" s="249"/>
    </row>
    <row r="33" spans="1:57" s="3" customFormat="1" ht="14.45" hidden="1" customHeight="1">
      <c r="B33" s="40"/>
      <c r="C33" s="41"/>
      <c r="D33" s="41"/>
      <c r="E33" s="41"/>
      <c r="F33" s="29" t="s">
        <v>45</v>
      </c>
      <c r="G33" s="41"/>
      <c r="H33" s="41"/>
      <c r="I33" s="41"/>
      <c r="J33" s="41"/>
      <c r="K33" s="41"/>
      <c r="L33" s="261">
        <v>0</v>
      </c>
      <c r="M33" s="260"/>
      <c r="N33" s="260"/>
      <c r="O33" s="260"/>
      <c r="P33" s="260"/>
      <c r="Q33" s="41"/>
      <c r="R33" s="41"/>
      <c r="S33" s="41"/>
      <c r="T33" s="41"/>
      <c r="U33" s="41"/>
      <c r="V33" s="41"/>
      <c r="W33" s="259">
        <f>ROUND(BD94, 2)</f>
        <v>0</v>
      </c>
      <c r="X33" s="260"/>
      <c r="Y33" s="260"/>
      <c r="Z33" s="260"/>
      <c r="AA33" s="260"/>
      <c r="AB33" s="260"/>
      <c r="AC33" s="260"/>
      <c r="AD33" s="260"/>
      <c r="AE33" s="260"/>
      <c r="AF33" s="41"/>
      <c r="AG33" s="41"/>
      <c r="AH33" s="41"/>
      <c r="AI33" s="41"/>
      <c r="AJ33" s="41"/>
      <c r="AK33" s="259">
        <v>0</v>
      </c>
      <c r="AL33" s="260"/>
      <c r="AM33" s="260"/>
      <c r="AN33" s="260"/>
      <c r="AO33" s="260"/>
      <c r="AP33" s="41"/>
      <c r="AQ33" s="41"/>
      <c r="AR33" s="42"/>
      <c r="BE33" s="249"/>
    </row>
    <row r="34" spans="1:57" s="2" customFormat="1" ht="6.95" customHeight="1">
      <c r="A34" s="34"/>
      <c r="B34" s="35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9"/>
      <c r="BE34" s="248"/>
    </row>
    <row r="35" spans="1:57" s="2" customFormat="1" ht="25.9" customHeight="1">
      <c r="A35" s="34"/>
      <c r="B35" s="35"/>
      <c r="C35" s="43"/>
      <c r="D35" s="44" t="s">
        <v>46</v>
      </c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6" t="s">
        <v>47</v>
      </c>
      <c r="U35" s="45"/>
      <c r="V35" s="45"/>
      <c r="W35" s="45"/>
      <c r="X35" s="262" t="s">
        <v>48</v>
      </c>
      <c r="Y35" s="263"/>
      <c r="Z35" s="263"/>
      <c r="AA35" s="263"/>
      <c r="AB35" s="263"/>
      <c r="AC35" s="45"/>
      <c r="AD35" s="45"/>
      <c r="AE35" s="45"/>
      <c r="AF35" s="45"/>
      <c r="AG35" s="45"/>
      <c r="AH35" s="45"/>
      <c r="AI35" s="45"/>
      <c r="AJ35" s="45"/>
      <c r="AK35" s="264">
        <f>SUM(AK26:AK33)</f>
        <v>0</v>
      </c>
      <c r="AL35" s="263"/>
      <c r="AM35" s="263"/>
      <c r="AN35" s="263"/>
      <c r="AO35" s="265"/>
      <c r="AP35" s="43"/>
      <c r="AQ35" s="43"/>
      <c r="AR35" s="39"/>
      <c r="BE35" s="34"/>
    </row>
    <row r="36" spans="1:57" s="2" customFormat="1" ht="6.95" customHeight="1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9"/>
      <c r="BE36" s="34"/>
    </row>
    <row r="37" spans="1:57" s="2" customFormat="1" ht="14.45" customHeight="1">
      <c r="A37" s="34"/>
      <c r="B37" s="35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9"/>
      <c r="BE37" s="34"/>
    </row>
    <row r="38" spans="1:57" s="1" customFormat="1" ht="14.45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pans="1:57" s="1" customFormat="1" ht="14.45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pans="1:57" s="1" customFormat="1" ht="14.45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pans="1:57" s="1" customFormat="1" ht="14.45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pans="1:57" s="1" customFormat="1" ht="14.45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pans="1:57" s="1" customFormat="1" ht="14.45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pans="1:57" s="1" customFormat="1" ht="14.45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pans="1:57" s="1" customFormat="1" ht="14.45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pans="1:57" s="1" customFormat="1" ht="14.45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pans="1:57" s="1" customFormat="1" ht="14.45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pans="1:57" s="1" customFormat="1" ht="14.45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pans="1:57" s="2" customFormat="1" ht="14.45" customHeight="1">
      <c r="B49" s="47"/>
      <c r="C49" s="48"/>
      <c r="D49" s="49" t="s">
        <v>49</v>
      </c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49" t="s">
        <v>50</v>
      </c>
      <c r="AI49" s="50"/>
      <c r="AJ49" s="50"/>
      <c r="AK49" s="50"/>
      <c r="AL49" s="50"/>
      <c r="AM49" s="50"/>
      <c r="AN49" s="50"/>
      <c r="AO49" s="50"/>
      <c r="AP49" s="48"/>
      <c r="AQ49" s="48"/>
      <c r="AR49" s="51"/>
    </row>
    <row r="50" spans="1:57" ht="11.25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 spans="1:57" ht="11.25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 spans="1:57" ht="11.25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 spans="1:57" ht="11.25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 spans="1:57" ht="11.25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 spans="1:57" ht="11.2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 spans="1:57" ht="11.25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 spans="1:57" ht="11.25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 spans="1:57" ht="11.25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 spans="1:57" ht="11.25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pans="1:57" s="2" customFormat="1" ht="12.75">
      <c r="A60" s="34"/>
      <c r="B60" s="35"/>
      <c r="C60" s="36"/>
      <c r="D60" s="52" t="s">
        <v>51</v>
      </c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52" t="s">
        <v>52</v>
      </c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52" t="s">
        <v>51</v>
      </c>
      <c r="AI60" s="38"/>
      <c r="AJ60" s="38"/>
      <c r="AK60" s="38"/>
      <c r="AL60" s="38"/>
      <c r="AM60" s="52" t="s">
        <v>52</v>
      </c>
      <c r="AN60" s="38"/>
      <c r="AO60" s="38"/>
      <c r="AP60" s="36"/>
      <c r="AQ60" s="36"/>
      <c r="AR60" s="39"/>
      <c r="BE60" s="34"/>
    </row>
    <row r="61" spans="1:57" ht="11.25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 spans="1:57" ht="11.25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 spans="1:57" ht="11.25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pans="1:57" s="2" customFormat="1" ht="12.75">
      <c r="A64" s="34"/>
      <c r="B64" s="35"/>
      <c r="C64" s="36"/>
      <c r="D64" s="49" t="s">
        <v>53</v>
      </c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49" t="s">
        <v>54</v>
      </c>
      <c r="AI64" s="53"/>
      <c r="AJ64" s="53"/>
      <c r="AK64" s="53"/>
      <c r="AL64" s="53"/>
      <c r="AM64" s="53"/>
      <c r="AN64" s="53"/>
      <c r="AO64" s="53"/>
      <c r="AP64" s="36"/>
      <c r="AQ64" s="36"/>
      <c r="AR64" s="39"/>
      <c r="BE64" s="34"/>
    </row>
    <row r="65" spans="1:57" ht="11.2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 spans="1:57" ht="11.25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 spans="1:57" ht="11.25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 spans="1:57" ht="11.25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 spans="1:57" ht="11.25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 spans="1:57" ht="11.25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 spans="1:57" ht="11.25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 spans="1:57" ht="11.25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 spans="1:57" ht="11.25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 spans="1:57" ht="11.25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pans="1:57" s="2" customFormat="1" ht="12.75">
      <c r="A75" s="34"/>
      <c r="B75" s="35"/>
      <c r="C75" s="36"/>
      <c r="D75" s="52" t="s">
        <v>51</v>
      </c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52" t="s">
        <v>52</v>
      </c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52" t="s">
        <v>51</v>
      </c>
      <c r="AI75" s="38"/>
      <c r="AJ75" s="38"/>
      <c r="AK75" s="38"/>
      <c r="AL75" s="38"/>
      <c r="AM75" s="52" t="s">
        <v>52</v>
      </c>
      <c r="AN75" s="38"/>
      <c r="AO75" s="38"/>
      <c r="AP75" s="36"/>
      <c r="AQ75" s="36"/>
      <c r="AR75" s="39"/>
      <c r="BE75" s="34"/>
    </row>
    <row r="76" spans="1:57" s="2" customFormat="1" ht="11.25">
      <c r="A76" s="34"/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9"/>
      <c r="BE76" s="34"/>
    </row>
    <row r="77" spans="1:57" s="2" customFormat="1" ht="6.95" customHeight="1">
      <c r="A77" s="34"/>
      <c r="B77" s="54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5"/>
      <c r="AN77" s="55"/>
      <c r="AO77" s="55"/>
      <c r="AP77" s="55"/>
      <c r="AQ77" s="55"/>
      <c r="AR77" s="39"/>
      <c r="BE77" s="34"/>
    </row>
    <row r="81" spans="1:91" s="2" customFormat="1" ht="6.95" customHeight="1">
      <c r="A81" s="34"/>
      <c r="B81" s="56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39"/>
      <c r="BE81" s="34"/>
    </row>
    <row r="82" spans="1:91" s="2" customFormat="1" ht="24.95" customHeight="1">
      <c r="A82" s="34"/>
      <c r="B82" s="35"/>
      <c r="C82" s="23" t="s">
        <v>55</v>
      </c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9"/>
      <c r="BE82" s="34"/>
    </row>
    <row r="83" spans="1:91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9"/>
      <c r="BE83" s="34"/>
    </row>
    <row r="84" spans="1:91" s="4" customFormat="1" ht="12" customHeight="1">
      <c r="B84" s="58"/>
      <c r="C84" s="29" t="s">
        <v>13</v>
      </c>
      <c r="D84" s="59"/>
      <c r="E84" s="59"/>
      <c r="F84" s="59"/>
      <c r="G84" s="59"/>
      <c r="H84" s="59"/>
      <c r="I84" s="59"/>
      <c r="J84" s="59"/>
      <c r="K84" s="59"/>
      <c r="L84" s="59" t="str">
        <f>K5</f>
        <v>2025/B07b</v>
      </c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  <c r="AK84" s="59"/>
      <c r="AL84" s="59"/>
      <c r="AM84" s="59"/>
      <c r="AN84" s="59"/>
      <c r="AO84" s="59"/>
      <c r="AP84" s="59"/>
      <c r="AQ84" s="59"/>
      <c r="AR84" s="60"/>
    </row>
    <row r="85" spans="1:91" s="5" customFormat="1" ht="36.950000000000003" customHeight="1">
      <c r="B85" s="61"/>
      <c r="C85" s="62" t="s">
        <v>16</v>
      </c>
      <c r="D85" s="63"/>
      <c r="E85" s="63"/>
      <c r="F85" s="63"/>
      <c r="G85" s="63"/>
      <c r="H85" s="63"/>
      <c r="I85" s="63"/>
      <c r="J85" s="63"/>
      <c r="K85" s="63"/>
      <c r="L85" s="266" t="str">
        <f>K6</f>
        <v>Úprava Hvozdnice km 22,080 - 24,020 (DHM 0038)</v>
      </c>
      <c r="M85" s="267"/>
      <c r="N85" s="267"/>
      <c r="O85" s="267"/>
      <c r="P85" s="267"/>
      <c r="Q85" s="267"/>
      <c r="R85" s="267"/>
      <c r="S85" s="267"/>
      <c r="T85" s="267"/>
      <c r="U85" s="267"/>
      <c r="V85" s="267"/>
      <c r="W85" s="267"/>
      <c r="X85" s="267"/>
      <c r="Y85" s="267"/>
      <c r="Z85" s="267"/>
      <c r="AA85" s="267"/>
      <c r="AB85" s="267"/>
      <c r="AC85" s="267"/>
      <c r="AD85" s="267"/>
      <c r="AE85" s="267"/>
      <c r="AF85" s="267"/>
      <c r="AG85" s="267"/>
      <c r="AH85" s="267"/>
      <c r="AI85" s="267"/>
      <c r="AJ85" s="267"/>
      <c r="AK85" s="63"/>
      <c r="AL85" s="63"/>
      <c r="AM85" s="63"/>
      <c r="AN85" s="63"/>
      <c r="AO85" s="63"/>
      <c r="AP85" s="63"/>
      <c r="AQ85" s="63"/>
      <c r="AR85" s="64"/>
    </row>
    <row r="86" spans="1:91" s="2" customFormat="1" ht="6.95" customHeight="1">
      <c r="A86" s="34"/>
      <c r="B86" s="35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9"/>
      <c r="BE86" s="34"/>
    </row>
    <row r="87" spans="1:91" s="2" customFormat="1" ht="12" customHeight="1">
      <c r="A87" s="34"/>
      <c r="B87" s="35"/>
      <c r="C87" s="29" t="s">
        <v>20</v>
      </c>
      <c r="D87" s="36"/>
      <c r="E87" s="36"/>
      <c r="F87" s="36"/>
      <c r="G87" s="36"/>
      <c r="H87" s="36"/>
      <c r="I87" s="36"/>
      <c r="J87" s="36"/>
      <c r="K87" s="36"/>
      <c r="L87" s="65" t="str">
        <f>IF(K8="","",K8)</f>
        <v xml:space="preserve"> </v>
      </c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29" t="s">
        <v>22</v>
      </c>
      <c r="AJ87" s="36"/>
      <c r="AK87" s="36"/>
      <c r="AL87" s="36"/>
      <c r="AM87" s="268" t="str">
        <f>IF(AN8= "","",AN8)</f>
        <v>4. 2. 2025</v>
      </c>
      <c r="AN87" s="268"/>
      <c r="AO87" s="36"/>
      <c r="AP87" s="36"/>
      <c r="AQ87" s="36"/>
      <c r="AR87" s="39"/>
      <c r="BE87" s="34"/>
    </row>
    <row r="88" spans="1:91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9"/>
      <c r="BE88" s="34"/>
    </row>
    <row r="89" spans="1:91" s="2" customFormat="1" ht="15.2" customHeight="1">
      <c r="A89" s="34"/>
      <c r="B89" s="35"/>
      <c r="C89" s="29" t="s">
        <v>24</v>
      </c>
      <c r="D89" s="36"/>
      <c r="E89" s="36"/>
      <c r="F89" s="36"/>
      <c r="G89" s="36"/>
      <c r="H89" s="36"/>
      <c r="I89" s="36"/>
      <c r="J89" s="36"/>
      <c r="K89" s="36"/>
      <c r="L89" s="59" t="str">
        <f>IF(E11= "","",E11)</f>
        <v>Povodí Odry a.s.</v>
      </c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29" t="s">
        <v>32</v>
      </c>
      <c r="AJ89" s="36"/>
      <c r="AK89" s="36"/>
      <c r="AL89" s="36"/>
      <c r="AM89" s="269" t="str">
        <f>IF(E17="","",E17)</f>
        <v xml:space="preserve"> </v>
      </c>
      <c r="AN89" s="270"/>
      <c r="AO89" s="270"/>
      <c r="AP89" s="270"/>
      <c r="AQ89" s="36"/>
      <c r="AR89" s="39"/>
      <c r="AS89" s="271" t="s">
        <v>56</v>
      </c>
      <c r="AT89" s="272"/>
      <c r="AU89" s="67"/>
      <c r="AV89" s="67"/>
      <c r="AW89" s="67"/>
      <c r="AX89" s="67"/>
      <c r="AY89" s="67"/>
      <c r="AZ89" s="67"/>
      <c r="BA89" s="67"/>
      <c r="BB89" s="67"/>
      <c r="BC89" s="67"/>
      <c r="BD89" s="68"/>
      <c r="BE89" s="34"/>
    </row>
    <row r="90" spans="1:91" s="2" customFormat="1" ht="15.2" customHeight="1">
      <c r="A90" s="34"/>
      <c r="B90" s="35"/>
      <c r="C90" s="29" t="s">
        <v>30</v>
      </c>
      <c r="D90" s="36"/>
      <c r="E90" s="36"/>
      <c r="F90" s="36"/>
      <c r="G90" s="36"/>
      <c r="H90" s="36"/>
      <c r="I90" s="36"/>
      <c r="J90" s="36"/>
      <c r="K90" s="36"/>
      <c r="L90" s="59" t="str">
        <f>IF(E14= "Vyplň údaj","",E14)</f>
        <v/>
      </c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29" t="s">
        <v>34</v>
      </c>
      <c r="AJ90" s="36"/>
      <c r="AK90" s="36"/>
      <c r="AL90" s="36"/>
      <c r="AM90" s="269" t="str">
        <f>IF(E20="","",E20)</f>
        <v xml:space="preserve"> </v>
      </c>
      <c r="AN90" s="270"/>
      <c r="AO90" s="270"/>
      <c r="AP90" s="270"/>
      <c r="AQ90" s="36"/>
      <c r="AR90" s="39"/>
      <c r="AS90" s="273"/>
      <c r="AT90" s="274"/>
      <c r="AU90" s="69"/>
      <c r="AV90" s="69"/>
      <c r="AW90" s="69"/>
      <c r="AX90" s="69"/>
      <c r="AY90" s="69"/>
      <c r="AZ90" s="69"/>
      <c r="BA90" s="69"/>
      <c r="BB90" s="69"/>
      <c r="BC90" s="69"/>
      <c r="BD90" s="70"/>
      <c r="BE90" s="34"/>
    </row>
    <row r="91" spans="1:91" s="2" customFormat="1" ht="10.9" customHeight="1">
      <c r="A91" s="34"/>
      <c r="B91" s="35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9"/>
      <c r="AS91" s="275"/>
      <c r="AT91" s="276"/>
      <c r="AU91" s="71"/>
      <c r="AV91" s="71"/>
      <c r="AW91" s="71"/>
      <c r="AX91" s="71"/>
      <c r="AY91" s="71"/>
      <c r="AZ91" s="71"/>
      <c r="BA91" s="71"/>
      <c r="BB91" s="71"/>
      <c r="BC91" s="71"/>
      <c r="BD91" s="72"/>
      <c r="BE91" s="34"/>
    </row>
    <row r="92" spans="1:91" s="2" customFormat="1" ht="29.25" customHeight="1">
      <c r="A92" s="34"/>
      <c r="B92" s="35"/>
      <c r="C92" s="277" t="s">
        <v>57</v>
      </c>
      <c r="D92" s="278"/>
      <c r="E92" s="278"/>
      <c r="F92" s="278"/>
      <c r="G92" s="278"/>
      <c r="H92" s="73"/>
      <c r="I92" s="279" t="s">
        <v>58</v>
      </c>
      <c r="J92" s="278"/>
      <c r="K92" s="278"/>
      <c r="L92" s="278"/>
      <c r="M92" s="278"/>
      <c r="N92" s="278"/>
      <c r="O92" s="278"/>
      <c r="P92" s="278"/>
      <c r="Q92" s="278"/>
      <c r="R92" s="278"/>
      <c r="S92" s="278"/>
      <c r="T92" s="278"/>
      <c r="U92" s="278"/>
      <c r="V92" s="278"/>
      <c r="W92" s="278"/>
      <c r="X92" s="278"/>
      <c r="Y92" s="278"/>
      <c r="Z92" s="278"/>
      <c r="AA92" s="278"/>
      <c r="AB92" s="278"/>
      <c r="AC92" s="278"/>
      <c r="AD92" s="278"/>
      <c r="AE92" s="278"/>
      <c r="AF92" s="278"/>
      <c r="AG92" s="280" t="s">
        <v>59</v>
      </c>
      <c r="AH92" s="278"/>
      <c r="AI92" s="278"/>
      <c r="AJ92" s="278"/>
      <c r="AK92" s="278"/>
      <c r="AL92" s="278"/>
      <c r="AM92" s="278"/>
      <c r="AN92" s="279" t="s">
        <v>60</v>
      </c>
      <c r="AO92" s="278"/>
      <c r="AP92" s="281"/>
      <c r="AQ92" s="74" t="s">
        <v>61</v>
      </c>
      <c r="AR92" s="39"/>
      <c r="AS92" s="75" t="s">
        <v>62</v>
      </c>
      <c r="AT92" s="76" t="s">
        <v>63</v>
      </c>
      <c r="AU92" s="76" t="s">
        <v>64</v>
      </c>
      <c r="AV92" s="76" t="s">
        <v>65</v>
      </c>
      <c r="AW92" s="76" t="s">
        <v>66</v>
      </c>
      <c r="AX92" s="76" t="s">
        <v>67</v>
      </c>
      <c r="AY92" s="76" t="s">
        <v>68</v>
      </c>
      <c r="AZ92" s="76" t="s">
        <v>69</v>
      </c>
      <c r="BA92" s="76" t="s">
        <v>70</v>
      </c>
      <c r="BB92" s="76" t="s">
        <v>71</v>
      </c>
      <c r="BC92" s="76" t="s">
        <v>72</v>
      </c>
      <c r="BD92" s="77" t="s">
        <v>73</v>
      </c>
      <c r="BE92" s="34"/>
    </row>
    <row r="93" spans="1:91" s="2" customFormat="1" ht="10.9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9"/>
      <c r="AS93" s="78"/>
      <c r="AT93" s="79"/>
      <c r="AU93" s="79"/>
      <c r="AV93" s="79"/>
      <c r="AW93" s="79"/>
      <c r="AX93" s="79"/>
      <c r="AY93" s="79"/>
      <c r="AZ93" s="79"/>
      <c r="BA93" s="79"/>
      <c r="BB93" s="79"/>
      <c r="BC93" s="79"/>
      <c r="BD93" s="80"/>
      <c r="BE93" s="34"/>
    </row>
    <row r="94" spans="1:91" s="6" customFormat="1" ht="32.450000000000003" customHeight="1">
      <c r="B94" s="81"/>
      <c r="C94" s="82" t="s">
        <v>74</v>
      </c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285">
        <f>ROUND(SUM(AG95:AG96),2)</f>
        <v>0</v>
      </c>
      <c r="AH94" s="285"/>
      <c r="AI94" s="285"/>
      <c r="AJ94" s="285"/>
      <c r="AK94" s="285"/>
      <c r="AL94" s="285"/>
      <c r="AM94" s="285"/>
      <c r="AN94" s="286">
        <f>SUM(AG94,AT94)</f>
        <v>0</v>
      </c>
      <c r="AO94" s="286"/>
      <c r="AP94" s="286"/>
      <c r="AQ94" s="85" t="s">
        <v>1</v>
      </c>
      <c r="AR94" s="86"/>
      <c r="AS94" s="87">
        <f>ROUND(SUM(AS95:AS96),2)</f>
        <v>0</v>
      </c>
      <c r="AT94" s="88">
        <f>ROUND(SUM(AV94:AW94),2)</f>
        <v>0</v>
      </c>
      <c r="AU94" s="89">
        <f>ROUND(SUM(AU95:AU96),5)</f>
        <v>0</v>
      </c>
      <c r="AV94" s="88">
        <f>ROUND(AZ94*L29,2)</f>
        <v>0</v>
      </c>
      <c r="AW94" s="88">
        <f>ROUND(BA94*L30,2)</f>
        <v>0</v>
      </c>
      <c r="AX94" s="88">
        <f>ROUND(BB94*L29,2)</f>
        <v>0</v>
      </c>
      <c r="AY94" s="88">
        <f>ROUND(BC94*L30,2)</f>
        <v>0</v>
      </c>
      <c r="AZ94" s="88">
        <f>ROUND(SUM(AZ95:AZ96),2)</f>
        <v>0</v>
      </c>
      <c r="BA94" s="88">
        <f>ROUND(SUM(BA95:BA96),2)</f>
        <v>0</v>
      </c>
      <c r="BB94" s="88">
        <f>ROUND(SUM(BB95:BB96),2)</f>
        <v>0</v>
      </c>
      <c r="BC94" s="88">
        <f>ROUND(SUM(BC95:BC96),2)</f>
        <v>0</v>
      </c>
      <c r="BD94" s="90">
        <f>ROUND(SUM(BD95:BD96),2)</f>
        <v>0</v>
      </c>
      <c r="BS94" s="91" t="s">
        <v>75</v>
      </c>
      <c r="BT94" s="91" t="s">
        <v>76</v>
      </c>
      <c r="BU94" s="92" t="s">
        <v>77</v>
      </c>
      <c r="BV94" s="91" t="s">
        <v>78</v>
      </c>
      <c r="BW94" s="91" t="s">
        <v>5</v>
      </c>
      <c r="BX94" s="91" t="s">
        <v>79</v>
      </c>
      <c r="CL94" s="91" t="s">
        <v>1</v>
      </c>
    </row>
    <row r="95" spans="1:91" s="7" customFormat="1" ht="16.5" customHeight="1">
      <c r="A95" s="93" t="s">
        <v>80</v>
      </c>
      <c r="B95" s="94"/>
      <c r="C95" s="95"/>
      <c r="D95" s="284" t="s">
        <v>81</v>
      </c>
      <c r="E95" s="284"/>
      <c r="F95" s="284"/>
      <c r="G95" s="284"/>
      <c r="H95" s="284"/>
      <c r="I95" s="96"/>
      <c r="J95" s="284" t="s">
        <v>82</v>
      </c>
      <c r="K95" s="284"/>
      <c r="L95" s="284"/>
      <c r="M95" s="284"/>
      <c r="N95" s="284"/>
      <c r="O95" s="284"/>
      <c r="P95" s="284"/>
      <c r="Q95" s="284"/>
      <c r="R95" s="284"/>
      <c r="S95" s="284"/>
      <c r="T95" s="284"/>
      <c r="U95" s="284"/>
      <c r="V95" s="284"/>
      <c r="W95" s="284"/>
      <c r="X95" s="284"/>
      <c r="Y95" s="284"/>
      <c r="Z95" s="284"/>
      <c r="AA95" s="284"/>
      <c r="AB95" s="284"/>
      <c r="AC95" s="284"/>
      <c r="AD95" s="284"/>
      <c r="AE95" s="284"/>
      <c r="AF95" s="284"/>
      <c r="AG95" s="282">
        <f>'01 - Úprava vodního toku'!J30</f>
        <v>0</v>
      </c>
      <c r="AH95" s="283"/>
      <c r="AI95" s="283"/>
      <c r="AJ95" s="283"/>
      <c r="AK95" s="283"/>
      <c r="AL95" s="283"/>
      <c r="AM95" s="283"/>
      <c r="AN95" s="282">
        <f>SUM(AG95,AT95)</f>
        <v>0</v>
      </c>
      <c r="AO95" s="283"/>
      <c r="AP95" s="283"/>
      <c r="AQ95" s="97" t="s">
        <v>83</v>
      </c>
      <c r="AR95" s="98"/>
      <c r="AS95" s="99">
        <v>0</v>
      </c>
      <c r="AT95" s="100">
        <f>ROUND(SUM(AV95:AW95),2)</f>
        <v>0</v>
      </c>
      <c r="AU95" s="101">
        <f>'01 - Úprava vodního toku'!P121</f>
        <v>0</v>
      </c>
      <c r="AV95" s="100">
        <f>'01 - Úprava vodního toku'!J33</f>
        <v>0</v>
      </c>
      <c r="AW95" s="100">
        <f>'01 - Úprava vodního toku'!J34</f>
        <v>0</v>
      </c>
      <c r="AX95" s="100">
        <f>'01 - Úprava vodního toku'!J35</f>
        <v>0</v>
      </c>
      <c r="AY95" s="100">
        <f>'01 - Úprava vodního toku'!J36</f>
        <v>0</v>
      </c>
      <c r="AZ95" s="100">
        <f>'01 - Úprava vodního toku'!F33</f>
        <v>0</v>
      </c>
      <c r="BA95" s="100">
        <f>'01 - Úprava vodního toku'!F34</f>
        <v>0</v>
      </c>
      <c r="BB95" s="100">
        <f>'01 - Úprava vodního toku'!F35</f>
        <v>0</v>
      </c>
      <c r="BC95" s="100">
        <f>'01 - Úprava vodního toku'!F36</f>
        <v>0</v>
      </c>
      <c r="BD95" s="102">
        <f>'01 - Úprava vodního toku'!F37</f>
        <v>0</v>
      </c>
      <c r="BT95" s="103" t="s">
        <v>84</v>
      </c>
      <c r="BV95" s="103" t="s">
        <v>78</v>
      </c>
      <c r="BW95" s="103" t="s">
        <v>85</v>
      </c>
      <c r="BX95" s="103" t="s">
        <v>5</v>
      </c>
      <c r="CL95" s="103" t="s">
        <v>1</v>
      </c>
      <c r="CM95" s="103" t="s">
        <v>86</v>
      </c>
    </row>
    <row r="96" spans="1:91" s="7" customFormat="1" ht="16.5" customHeight="1">
      <c r="A96" s="93" t="s">
        <v>80</v>
      </c>
      <c r="B96" s="94"/>
      <c r="C96" s="95"/>
      <c r="D96" s="284" t="s">
        <v>87</v>
      </c>
      <c r="E96" s="284"/>
      <c r="F96" s="284"/>
      <c r="G96" s="284"/>
      <c r="H96" s="284"/>
      <c r="I96" s="96"/>
      <c r="J96" s="284" t="s">
        <v>88</v>
      </c>
      <c r="K96" s="284"/>
      <c r="L96" s="284"/>
      <c r="M96" s="284"/>
      <c r="N96" s="284"/>
      <c r="O96" s="284"/>
      <c r="P96" s="284"/>
      <c r="Q96" s="284"/>
      <c r="R96" s="284"/>
      <c r="S96" s="284"/>
      <c r="T96" s="284"/>
      <c r="U96" s="284"/>
      <c r="V96" s="284"/>
      <c r="W96" s="284"/>
      <c r="X96" s="284"/>
      <c r="Y96" s="284"/>
      <c r="Z96" s="284"/>
      <c r="AA96" s="284"/>
      <c r="AB96" s="284"/>
      <c r="AC96" s="284"/>
      <c r="AD96" s="284"/>
      <c r="AE96" s="284"/>
      <c r="AF96" s="284"/>
      <c r="AG96" s="282">
        <f>'02 - Sediment'!J30</f>
        <v>0</v>
      </c>
      <c r="AH96" s="283"/>
      <c r="AI96" s="283"/>
      <c r="AJ96" s="283"/>
      <c r="AK96" s="283"/>
      <c r="AL96" s="283"/>
      <c r="AM96" s="283"/>
      <c r="AN96" s="282">
        <f>SUM(AG96,AT96)</f>
        <v>0</v>
      </c>
      <c r="AO96" s="283"/>
      <c r="AP96" s="283"/>
      <c r="AQ96" s="97" t="s">
        <v>83</v>
      </c>
      <c r="AR96" s="98"/>
      <c r="AS96" s="104">
        <v>0</v>
      </c>
      <c r="AT96" s="105">
        <f>ROUND(SUM(AV96:AW96),2)</f>
        <v>0</v>
      </c>
      <c r="AU96" s="106">
        <f>'02 - Sediment'!P118</f>
        <v>0</v>
      </c>
      <c r="AV96" s="105">
        <f>'02 - Sediment'!J33</f>
        <v>0</v>
      </c>
      <c r="AW96" s="105">
        <f>'02 - Sediment'!J34</f>
        <v>0</v>
      </c>
      <c r="AX96" s="105">
        <f>'02 - Sediment'!J35</f>
        <v>0</v>
      </c>
      <c r="AY96" s="105">
        <f>'02 - Sediment'!J36</f>
        <v>0</v>
      </c>
      <c r="AZ96" s="105">
        <f>'02 - Sediment'!F33</f>
        <v>0</v>
      </c>
      <c r="BA96" s="105">
        <f>'02 - Sediment'!F34</f>
        <v>0</v>
      </c>
      <c r="BB96" s="105">
        <f>'02 - Sediment'!F35</f>
        <v>0</v>
      </c>
      <c r="BC96" s="105">
        <f>'02 - Sediment'!F36</f>
        <v>0</v>
      </c>
      <c r="BD96" s="107">
        <f>'02 - Sediment'!F37</f>
        <v>0</v>
      </c>
      <c r="BT96" s="103" t="s">
        <v>84</v>
      </c>
      <c r="BV96" s="103" t="s">
        <v>78</v>
      </c>
      <c r="BW96" s="103" t="s">
        <v>89</v>
      </c>
      <c r="BX96" s="103" t="s">
        <v>5</v>
      </c>
      <c r="CL96" s="103" t="s">
        <v>1</v>
      </c>
      <c r="CM96" s="103" t="s">
        <v>86</v>
      </c>
    </row>
    <row r="97" spans="1:57" s="2" customFormat="1" ht="30" customHeight="1">
      <c r="A97" s="34"/>
      <c r="B97" s="35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  <c r="AQ97" s="36"/>
      <c r="AR97" s="39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</row>
    <row r="98" spans="1:57" s="2" customFormat="1" ht="6.95" customHeight="1">
      <c r="A98" s="34"/>
      <c r="B98" s="54"/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  <c r="AA98" s="55"/>
      <c r="AB98" s="55"/>
      <c r="AC98" s="55"/>
      <c r="AD98" s="55"/>
      <c r="AE98" s="55"/>
      <c r="AF98" s="55"/>
      <c r="AG98" s="55"/>
      <c r="AH98" s="55"/>
      <c r="AI98" s="55"/>
      <c r="AJ98" s="55"/>
      <c r="AK98" s="55"/>
      <c r="AL98" s="55"/>
      <c r="AM98" s="55"/>
      <c r="AN98" s="55"/>
      <c r="AO98" s="55"/>
      <c r="AP98" s="55"/>
      <c r="AQ98" s="55"/>
      <c r="AR98" s="39"/>
      <c r="AS98" s="34"/>
      <c r="AT98" s="34"/>
      <c r="AU98" s="34"/>
      <c r="AV98" s="34"/>
      <c r="AW98" s="34"/>
      <c r="AX98" s="34"/>
      <c r="AY98" s="34"/>
      <c r="AZ98" s="34"/>
      <c r="BA98" s="34"/>
      <c r="BB98" s="34"/>
      <c r="BC98" s="34"/>
      <c r="BD98" s="34"/>
      <c r="BE98" s="34"/>
    </row>
  </sheetData>
  <sheetProtection algorithmName="SHA-512" hashValue="Db/2chDWP/2sVyG0wZWcw0CRyvQQJ0xE4AFy8Qi2ZcJeFIs4eCEq3rgEgiRNSEJQYpAvLELWU4J9mbDm6wm7kw==" saltValue="ITNixyLx+0Hnv0Wv8i8DL5fGAWXcrWyFyeRCPNahggT+kqODrJmxg69+Ppswj60zgcRlbsh4QtXzIO4OdpXKrQ==" spinCount="100000" sheet="1" objects="1" scenarios="1" formatColumns="0" formatRows="0"/>
  <mergeCells count="46">
    <mergeCell ref="AR2:BE2"/>
    <mergeCell ref="AN96:AP96"/>
    <mergeCell ref="AG96:AM96"/>
    <mergeCell ref="D96:H96"/>
    <mergeCell ref="J96:AF96"/>
    <mergeCell ref="AG94:AM94"/>
    <mergeCell ref="AN94:AP94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01 - Úprava vodního toku'!C2" display="/"/>
    <hyperlink ref="A96" location="'02 - Sediment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85"/>
  <sheetViews>
    <sheetView showGridLines="0" topLeftCell="A77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AT2" s="17" t="s">
        <v>85</v>
      </c>
    </row>
    <row r="3" spans="1:46" s="1" customFormat="1" ht="6.95" customHeight="1">
      <c r="B3" s="108"/>
      <c r="C3" s="109"/>
      <c r="D3" s="109"/>
      <c r="E3" s="109"/>
      <c r="F3" s="109"/>
      <c r="G3" s="109"/>
      <c r="H3" s="109"/>
      <c r="I3" s="109"/>
      <c r="J3" s="109"/>
      <c r="K3" s="109"/>
      <c r="L3" s="20"/>
      <c r="AT3" s="17" t="s">
        <v>86</v>
      </c>
    </row>
    <row r="4" spans="1:46" s="1" customFormat="1" ht="24.95" customHeight="1">
      <c r="B4" s="20"/>
      <c r="D4" s="110" t="s">
        <v>90</v>
      </c>
      <c r="L4" s="20"/>
      <c r="M4" s="111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12" t="s">
        <v>16</v>
      </c>
      <c r="L6" s="20"/>
    </row>
    <row r="7" spans="1:46" s="1" customFormat="1" ht="16.5" customHeight="1">
      <c r="B7" s="20"/>
      <c r="E7" s="288" t="str">
        <f>'Rekapitulace stavby'!K6</f>
        <v>Úprava Hvozdnice km 22,080 - 24,020 (DHM 0038)</v>
      </c>
      <c r="F7" s="289"/>
      <c r="G7" s="289"/>
      <c r="H7" s="289"/>
      <c r="L7" s="20"/>
    </row>
    <row r="8" spans="1:46" s="2" customFormat="1" ht="12" customHeight="1">
      <c r="A8" s="34"/>
      <c r="B8" s="39"/>
      <c r="C8" s="34"/>
      <c r="D8" s="112" t="s">
        <v>91</v>
      </c>
      <c r="E8" s="34"/>
      <c r="F8" s="34"/>
      <c r="G8" s="34"/>
      <c r="H8" s="34"/>
      <c r="I8" s="34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6.5" customHeight="1">
      <c r="A9" s="34"/>
      <c r="B9" s="39"/>
      <c r="C9" s="34"/>
      <c r="D9" s="34"/>
      <c r="E9" s="290" t="s">
        <v>92</v>
      </c>
      <c r="F9" s="291"/>
      <c r="G9" s="291"/>
      <c r="H9" s="291"/>
      <c r="I9" s="34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1.25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12" t="s">
        <v>18</v>
      </c>
      <c r="E11" s="34"/>
      <c r="F11" s="113" t="s">
        <v>1</v>
      </c>
      <c r="G11" s="34"/>
      <c r="H11" s="34"/>
      <c r="I11" s="112" t="s">
        <v>19</v>
      </c>
      <c r="J11" s="113" t="s">
        <v>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12" t="s">
        <v>20</v>
      </c>
      <c r="E12" s="34"/>
      <c r="F12" s="113" t="s">
        <v>21</v>
      </c>
      <c r="G12" s="34"/>
      <c r="H12" s="34"/>
      <c r="I12" s="112" t="s">
        <v>22</v>
      </c>
      <c r="J12" s="114" t="str">
        <f>'Rekapitulace stavby'!AN8</f>
        <v>4. 2. 2025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12" t="s">
        <v>24</v>
      </c>
      <c r="E14" s="34"/>
      <c r="F14" s="34"/>
      <c r="G14" s="34"/>
      <c r="H14" s="34"/>
      <c r="I14" s="112" t="s">
        <v>25</v>
      </c>
      <c r="J14" s="113" t="str">
        <f>IF('Rekapitulace stavby'!AN10="","",'Rekapitulace stavby'!AN10)</f>
        <v>70890021</v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13" t="str">
        <f>IF('Rekapitulace stavby'!E11="","",'Rekapitulace stavby'!E11)</f>
        <v>Povodí Odry a.s.</v>
      </c>
      <c r="F15" s="34"/>
      <c r="G15" s="34"/>
      <c r="H15" s="34"/>
      <c r="I15" s="112" t="s">
        <v>28</v>
      </c>
      <c r="J15" s="113" t="str">
        <f>IF('Rekapitulace stavby'!AN11="","",'Rekapitulace stavby'!AN11)</f>
        <v>CZ70890021</v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12" t="s">
        <v>30</v>
      </c>
      <c r="E17" s="34"/>
      <c r="F17" s="34"/>
      <c r="G17" s="34"/>
      <c r="H17" s="34"/>
      <c r="I17" s="112" t="s">
        <v>25</v>
      </c>
      <c r="J17" s="30" t="str">
        <f>'Rekapitulace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292" t="str">
        <f>'Rekapitulace stavby'!E14</f>
        <v>Vyplň údaj</v>
      </c>
      <c r="F18" s="293"/>
      <c r="G18" s="293"/>
      <c r="H18" s="293"/>
      <c r="I18" s="112" t="s">
        <v>28</v>
      </c>
      <c r="J18" s="30" t="str">
        <f>'Rekapitulace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12" t="s">
        <v>32</v>
      </c>
      <c r="E20" s="34"/>
      <c r="F20" s="34"/>
      <c r="G20" s="34"/>
      <c r="H20" s="34"/>
      <c r="I20" s="112" t="s">
        <v>25</v>
      </c>
      <c r="J20" s="113" t="str">
        <f>IF('Rekapitulace stavby'!AN16="","",'Rekapitulace stavby'!AN16)</f>
        <v/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13" t="str">
        <f>IF('Rekapitulace stavby'!E17="","",'Rekapitulace stavby'!E17)</f>
        <v xml:space="preserve"> </v>
      </c>
      <c r="F21" s="34"/>
      <c r="G21" s="34"/>
      <c r="H21" s="34"/>
      <c r="I21" s="112" t="s">
        <v>28</v>
      </c>
      <c r="J21" s="113" t="str">
        <f>IF('Rekapitulace stavby'!AN17="","",'Rekapitulace stavby'!AN17)</f>
        <v/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12" t="s">
        <v>34</v>
      </c>
      <c r="E23" s="34"/>
      <c r="F23" s="34"/>
      <c r="G23" s="34"/>
      <c r="H23" s="34"/>
      <c r="I23" s="112" t="s">
        <v>25</v>
      </c>
      <c r="J23" s="113" t="str">
        <f>IF('Rekapitulace stavby'!AN19="","",'Rekapitulace stavby'!AN19)</f>
        <v/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13" t="str">
        <f>IF('Rekapitulace stavby'!E20="","",'Rekapitulace stavby'!E20)</f>
        <v xml:space="preserve"> </v>
      </c>
      <c r="F24" s="34"/>
      <c r="G24" s="34"/>
      <c r="H24" s="34"/>
      <c r="I24" s="112" t="s">
        <v>28</v>
      </c>
      <c r="J24" s="113" t="str">
        <f>IF('Rekapitulace stavby'!AN20="","",'Rekapitulace stavby'!AN20)</f>
        <v/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12" t="s">
        <v>35</v>
      </c>
      <c r="E26" s="34"/>
      <c r="F26" s="34"/>
      <c r="G26" s="34"/>
      <c r="H26" s="34"/>
      <c r="I26" s="34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15"/>
      <c r="B27" s="116"/>
      <c r="C27" s="115"/>
      <c r="D27" s="115"/>
      <c r="E27" s="294" t="s">
        <v>1</v>
      </c>
      <c r="F27" s="294"/>
      <c r="G27" s="294"/>
      <c r="H27" s="294"/>
      <c r="I27" s="115"/>
      <c r="J27" s="115"/>
      <c r="K27" s="115"/>
      <c r="L27" s="117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8"/>
      <c r="E29" s="118"/>
      <c r="F29" s="118"/>
      <c r="G29" s="118"/>
      <c r="H29" s="118"/>
      <c r="I29" s="118"/>
      <c r="J29" s="118"/>
      <c r="K29" s="118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9" t="s">
        <v>36</v>
      </c>
      <c r="E30" s="34"/>
      <c r="F30" s="34"/>
      <c r="G30" s="34"/>
      <c r="H30" s="34"/>
      <c r="I30" s="34"/>
      <c r="J30" s="120">
        <f>ROUND(J121, 2)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8"/>
      <c r="E31" s="118"/>
      <c r="F31" s="118"/>
      <c r="G31" s="118"/>
      <c r="H31" s="118"/>
      <c r="I31" s="118"/>
      <c r="J31" s="118"/>
      <c r="K31" s="118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21" t="s">
        <v>38</v>
      </c>
      <c r="G32" s="34"/>
      <c r="H32" s="34"/>
      <c r="I32" s="121" t="s">
        <v>37</v>
      </c>
      <c r="J32" s="121" t="s">
        <v>39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22" t="s">
        <v>40</v>
      </c>
      <c r="E33" s="112" t="s">
        <v>41</v>
      </c>
      <c r="F33" s="123">
        <f>ROUND((SUM(BE121:BE184)),  2)</f>
        <v>0</v>
      </c>
      <c r="G33" s="34"/>
      <c r="H33" s="34"/>
      <c r="I33" s="124">
        <v>0.21</v>
      </c>
      <c r="J33" s="123">
        <f>ROUND(((SUM(BE121:BE184))*I33),  2)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12" t="s">
        <v>42</v>
      </c>
      <c r="F34" s="123">
        <f>ROUND((SUM(BF121:BF184)),  2)</f>
        <v>0</v>
      </c>
      <c r="G34" s="34"/>
      <c r="H34" s="34"/>
      <c r="I34" s="124">
        <v>0.12</v>
      </c>
      <c r="J34" s="123">
        <f>ROUND(((SUM(BF121:BF184))*I34),  2)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12" t="s">
        <v>43</v>
      </c>
      <c r="F35" s="123">
        <f>ROUND((SUM(BG121:BG184)),  2)</f>
        <v>0</v>
      </c>
      <c r="G35" s="34"/>
      <c r="H35" s="34"/>
      <c r="I35" s="124">
        <v>0.21</v>
      </c>
      <c r="J35" s="123">
        <f>0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12" t="s">
        <v>44</v>
      </c>
      <c r="F36" s="123">
        <f>ROUND((SUM(BH121:BH184)),  2)</f>
        <v>0</v>
      </c>
      <c r="G36" s="34"/>
      <c r="H36" s="34"/>
      <c r="I36" s="124">
        <v>0.12</v>
      </c>
      <c r="J36" s="123">
        <f>0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12" t="s">
        <v>45</v>
      </c>
      <c r="F37" s="123">
        <f>ROUND((SUM(BI121:BI184)),  2)</f>
        <v>0</v>
      </c>
      <c r="G37" s="34"/>
      <c r="H37" s="34"/>
      <c r="I37" s="124">
        <v>0</v>
      </c>
      <c r="J37" s="123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25"/>
      <c r="D39" s="126" t="s">
        <v>46</v>
      </c>
      <c r="E39" s="127"/>
      <c r="F39" s="127"/>
      <c r="G39" s="128" t="s">
        <v>47</v>
      </c>
      <c r="H39" s="129" t="s">
        <v>48</v>
      </c>
      <c r="I39" s="127"/>
      <c r="J39" s="130">
        <f>SUM(J30:J37)</f>
        <v>0</v>
      </c>
      <c r="K39" s="131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39"/>
      <c r="C40" s="34"/>
      <c r="D40" s="34"/>
      <c r="E40" s="34"/>
      <c r="F40" s="34"/>
      <c r="G40" s="34"/>
      <c r="H40" s="34"/>
      <c r="I40" s="34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1" customFormat="1" ht="14.45" customHeight="1">
      <c r="B41" s="20"/>
      <c r="L41" s="20"/>
    </row>
    <row r="42" spans="1:31" s="1" customFormat="1" ht="14.45" customHeight="1">
      <c r="B42" s="20"/>
      <c r="L42" s="20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51"/>
      <c r="D50" s="132" t="s">
        <v>49</v>
      </c>
      <c r="E50" s="133"/>
      <c r="F50" s="133"/>
      <c r="G50" s="132" t="s">
        <v>50</v>
      </c>
      <c r="H50" s="133"/>
      <c r="I50" s="133"/>
      <c r="J50" s="133"/>
      <c r="K50" s="133"/>
      <c r="L50" s="51"/>
    </row>
    <row r="51" spans="1:31" ht="11.25">
      <c r="B51" s="20"/>
      <c r="L51" s="20"/>
    </row>
    <row r="52" spans="1:31" ht="11.25">
      <c r="B52" s="20"/>
      <c r="L52" s="20"/>
    </row>
    <row r="53" spans="1:31" ht="11.25">
      <c r="B53" s="20"/>
      <c r="L53" s="20"/>
    </row>
    <row r="54" spans="1:31" ht="11.25">
      <c r="B54" s="20"/>
      <c r="L54" s="20"/>
    </row>
    <row r="55" spans="1:31" ht="11.25">
      <c r="B55" s="20"/>
      <c r="L55" s="20"/>
    </row>
    <row r="56" spans="1:31" ht="11.25">
      <c r="B56" s="20"/>
      <c r="L56" s="20"/>
    </row>
    <row r="57" spans="1:31" ht="11.25">
      <c r="B57" s="20"/>
      <c r="L57" s="20"/>
    </row>
    <row r="58" spans="1:31" ht="11.25">
      <c r="B58" s="20"/>
      <c r="L58" s="20"/>
    </row>
    <row r="59" spans="1:31" ht="11.25">
      <c r="B59" s="20"/>
      <c r="L59" s="20"/>
    </row>
    <row r="60" spans="1:31" ht="11.25">
      <c r="B60" s="20"/>
      <c r="L60" s="20"/>
    </row>
    <row r="61" spans="1:31" s="2" customFormat="1" ht="12.75">
      <c r="A61" s="34"/>
      <c r="B61" s="39"/>
      <c r="C61" s="34"/>
      <c r="D61" s="134" t="s">
        <v>51</v>
      </c>
      <c r="E61" s="135"/>
      <c r="F61" s="136" t="s">
        <v>52</v>
      </c>
      <c r="G61" s="134" t="s">
        <v>51</v>
      </c>
      <c r="H61" s="135"/>
      <c r="I61" s="135"/>
      <c r="J61" s="137" t="s">
        <v>52</v>
      </c>
      <c r="K61" s="135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 ht="11.25">
      <c r="B62" s="20"/>
      <c r="L62" s="20"/>
    </row>
    <row r="63" spans="1:31" ht="11.25">
      <c r="B63" s="20"/>
      <c r="L63" s="20"/>
    </row>
    <row r="64" spans="1:31" ht="11.25">
      <c r="B64" s="20"/>
      <c r="L64" s="20"/>
    </row>
    <row r="65" spans="1:31" s="2" customFormat="1" ht="12.75">
      <c r="A65" s="34"/>
      <c r="B65" s="39"/>
      <c r="C65" s="34"/>
      <c r="D65" s="132" t="s">
        <v>53</v>
      </c>
      <c r="E65" s="138"/>
      <c r="F65" s="138"/>
      <c r="G65" s="132" t="s">
        <v>54</v>
      </c>
      <c r="H65" s="138"/>
      <c r="I65" s="138"/>
      <c r="J65" s="138"/>
      <c r="K65" s="138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 ht="11.25">
      <c r="B66" s="20"/>
      <c r="L66" s="20"/>
    </row>
    <row r="67" spans="1:31" ht="11.25">
      <c r="B67" s="20"/>
      <c r="L67" s="20"/>
    </row>
    <row r="68" spans="1:31" ht="11.25">
      <c r="B68" s="20"/>
      <c r="L68" s="20"/>
    </row>
    <row r="69" spans="1:31" ht="11.25">
      <c r="B69" s="20"/>
      <c r="L69" s="20"/>
    </row>
    <row r="70" spans="1:31" ht="11.25">
      <c r="B70" s="20"/>
      <c r="L70" s="20"/>
    </row>
    <row r="71" spans="1:31" ht="11.25">
      <c r="B71" s="20"/>
      <c r="L71" s="20"/>
    </row>
    <row r="72" spans="1:31" ht="11.25">
      <c r="B72" s="20"/>
      <c r="L72" s="20"/>
    </row>
    <row r="73" spans="1:31" ht="11.25">
      <c r="B73" s="20"/>
      <c r="L73" s="20"/>
    </row>
    <row r="74" spans="1:31" ht="11.25">
      <c r="B74" s="20"/>
      <c r="L74" s="20"/>
    </row>
    <row r="75" spans="1:31" ht="11.25">
      <c r="B75" s="20"/>
      <c r="L75" s="20"/>
    </row>
    <row r="76" spans="1:31" s="2" customFormat="1" ht="12.75">
      <c r="A76" s="34"/>
      <c r="B76" s="39"/>
      <c r="C76" s="34"/>
      <c r="D76" s="134" t="s">
        <v>51</v>
      </c>
      <c r="E76" s="135"/>
      <c r="F76" s="136" t="s">
        <v>52</v>
      </c>
      <c r="G76" s="134" t="s">
        <v>51</v>
      </c>
      <c r="H76" s="135"/>
      <c r="I76" s="135"/>
      <c r="J76" s="137" t="s">
        <v>52</v>
      </c>
      <c r="K76" s="135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5" customHeight="1">
      <c r="A77" s="34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47" s="2" customFormat="1" ht="6.95" customHeight="1">
      <c r="A81" s="34"/>
      <c r="B81" s="141"/>
      <c r="C81" s="142"/>
      <c r="D81" s="142"/>
      <c r="E81" s="142"/>
      <c r="F81" s="142"/>
      <c r="G81" s="142"/>
      <c r="H81" s="142"/>
      <c r="I81" s="142"/>
      <c r="J81" s="142"/>
      <c r="K81" s="142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24.95" customHeight="1">
      <c r="A82" s="34"/>
      <c r="B82" s="35"/>
      <c r="C82" s="23" t="s">
        <v>93</v>
      </c>
      <c r="D82" s="36"/>
      <c r="E82" s="36"/>
      <c r="F82" s="36"/>
      <c r="G82" s="36"/>
      <c r="H82" s="36"/>
      <c r="I82" s="36"/>
      <c r="J82" s="36"/>
      <c r="K82" s="36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2" customHeight="1">
      <c r="A84" s="34"/>
      <c r="B84" s="35"/>
      <c r="C84" s="29" t="s">
        <v>16</v>
      </c>
      <c r="D84" s="36"/>
      <c r="E84" s="36"/>
      <c r="F84" s="36"/>
      <c r="G84" s="36"/>
      <c r="H84" s="36"/>
      <c r="I84" s="36"/>
      <c r="J84" s="36"/>
      <c r="K84" s="36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16.5" customHeight="1">
      <c r="A85" s="34"/>
      <c r="B85" s="35"/>
      <c r="C85" s="36"/>
      <c r="D85" s="36"/>
      <c r="E85" s="295" t="str">
        <f>E7</f>
        <v>Úprava Hvozdnice km 22,080 - 24,020 (DHM 0038)</v>
      </c>
      <c r="F85" s="296"/>
      <c r="G85" s="296"/>
      <c r="H85" s="296"/>
      <c r="I85" s="36"/>
      <c r="J85" s="36"/>
      <c r="K85" s="36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12" customHeight="1">
      <c r="A86" s="34"/>
      <c r="B86" s="35"/>
      <c r="C86" s="29" t="s">
        <v>91</v>
      </c>
      <c r="D86" s="36"/>
      <c r="E86" s="36"/>
      <c r="F86" s="36"/>
      <c r="G86" s="36"/>
      <c r="H86" s="36"/>
      <c r="I86" s="36"/>
      <c r="J86" s="36"/>
      <c r="K86" s="36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16.5" customHeight="1">
      <c r="A87" s="34"/>
      <c r="B87" s="35"/>
      <c r="C87" s="36"/>
      <c r="D87" s="36"/>
      <c r="E87" s="266" t="str">
        <f>E9</f>
        <v>01 - Úprava vodního toku</v>
      </c>
      <c r="F87" s="297"/>
      <c r="G87" s="297"/>
      <c r="H87" s="297"/>
      <c r="I87" s="36"/>
      <c r="J87" s="36"/>
      <c r="K87" s="36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12" customHeight="1">
      <c r="A89" s="34"/>
      <c r="B89" s="35"/>
      <c r="C89" s="29" t="s">
        <v>20</v>
      </c>
      <c r="D89" s="36"/>
      <c r="E89" s="36"/>
      <c r="F89" s="27" t="str">
        <f>F12</f>
        <v xml:space="preserve"> </v>
      </c>
      <c r="G89" s="36"/>
      <c r="H89" s="36"/>
      <c r="I89" s="29" t="s">
        <v>22</v>
      </c>
      <c r="J89" s="66" t="str">
        <f>IF(J12="","",J12)</f>
        <v>4. 2. 2025</v>
      </c>
      <c r="K89" s="36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6.95" customHeight="1">
      <c r="A90" s="34"/>
      <c r="B90" s="35"/>
      <c r="C90" s="36"/>
      <c r="D90" s="36"/>
      <c r="E90" s="36"/>
      <c r="F90" s="36"/>
      <c r="G90" s="36"/>
      <c r="H90" s="36"/>
      <c r="I90" s="36"/>
      <c r="J90" s="36"/>
      <c r="K90" s="36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15.2" customHeight="1">
      <c r="A91" s="34"/>
      <c r="B91" s="35"/>
      <c r="C91" s="29" t="s">
        <v>24</v>
      </c>
      <c r="D91" s="36"/>
      <c r="E91" s="36"/>
      <c r="F91" s="27" t="str">
        <f>E15</f>
        <v>Povodí Odry a.s.</v>
      </c>
      <c r="G91" s="36"/>
      <c r="H91" s="36"/>
      <c r="I91" s="29" t="s">
        <v>32</v>
      </c>
      <c r="J91" s="32" t="str">
        <f>E21</f>
        <v xml:space="preserve"> </v>
      </c>
      <c r="K91" s="36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15.2" customHeight="1">
      <c r="A92" s="34"/>
      <c r="B92" s="35"/>
      <c r="C92" s="29" t="s">
        <v>30</v>
      </c>
      <c r="D92" s="36"/>
      <c r="E92" s="36"/>
      <c r="F92" s="27" t="str">
        <f>IF(E18="","",E18)</f>
        <v>Vyplň údaj</v>
      </c>
      <c r="G92" s="36"/>
      <c r="H92" s="36"/>
      <c r="I92" s="29" t="s">
        <v>34</v>
      </c>
      <c r="J92" s="32" t="str">
        <f>E24</f>
        <v xml:space="preserve"> </v>
      </c>
      <c r="K92" s="36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10.35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29.25" customHeight="1">
      <c r="A94" s="34"/>
      <c r="B94" s="35"/>
      <c r="C94" s="143" t="s">
        <v>94</v>
      </c>
      <c r="D94" s="144"/>
      <c r="E94" s="144"/>
      <c r="F94" s="144"/>
      <c r="G94" s="144"/>
      <c r="H94" s="144"/>
      <c r="I94" s="144"/>
      <c r="J94" s="145" t="s">
        <v>95</v>
      </c>
      <c r="K94" s="144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47" s="2" customFormat="1" ht="10.35" customHeight="1">
      <c r="A95" s="34"/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47" s="2" customFormat="1" ht="22.9" customHeight="1">
      <c r="A96" s="34"/>
      <c r="B96" s="35"/>
      <c r="C96" s="146" t="s">
        <v>96</v>
      </c>
      <c r="D96" s="36"/>
      <c r="E96" s="36"/>
      <c r="F96" s="36"/>
      <c r="G96" s="36"/>
      <c r="H96" s="36"/>
      <c r="I96" s="36"/>
      <c r="J96" s="84">
        <f>J121</f>
        <v>0</v>
      </c>
      <c r="K96" s="36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7" t="s">
        <v>97</v>
      </c>
    </row>
    <row r="97" spans="1:31" s="9" customFormat="1" ht="24.95" customHeight="1">
      <c r="B97" s="147"/>
      <c r="C97" s="148"/>
      <c r="D97" s="149" t="s">
        <v>98</v>
      </c>
      <c r="E97" s="150"/>
      <c r="F97" s="150"/>
      <c r="G97" s="150"/>
      <c r="H97" s="150"/>
      <c r="I97" s="150"/>
      <c r="J97" s="151">
        <f>J122</f>
        <v>0</v>
      </c>
      <c r="K97" s="148"/>
      <c r="L97" s="152"/>
    </row>
    <row r="98" spans="1:31" s="10" customFormat="1" ht="19.899999999999999" customHeight="1">
      <c r="B98" s="153"/>
      <c r="C98" s="154"/>
      <c r="D98" s="155" t="s">
        <v>99</v>
      </c>
      <c r="E98" s="156"/>
      <c r="F98" s="156"/>
      <c r="G98" s="156"/>
      <c r="H98" s="156"/>
      <c r="I98" s="156"/>
      <c r="J98" s="157">
        <f>J123</f>
        <v>0</v>
      </c>
      <c r="K98" s="154"/>
      <c r="L98" s="158"/>
    </row>
    <row r="99" spans="1:31" s="10" customFormat="1" ht="19.899999999999999" customHeight="1">
      <c r="B99" s="153"/>
      <c r="C99" s="154"/>
      <c r="D99" s="155" t="s">
        <v>100</v>
      </c>
      <c r="E99" s="156"/>
      <c r="F99" s="156"/>
      <c r="G99" s="156"/>
      <c r="H99" s="156"/>
      <c r="I99" s="156"/>
      <c r="J99" s="157">
        <f>J152</f>
        <v>0</v>
      </c>
      <c r="K99" s="154"/>
      <c r="L99" s="158"/>
    </row>
    <row r="100" spans="1:31" s="10" customFormat="1" ht="19.899999999999999" customHeight="1">
      <c r="B100" s="153"/>
      <c r="C100" s="154"/>
      <c r="D100" s="155" t="s">
        <v>101</v>
      </c>
      <c r="E100" s="156"/>
      <c r="F100" s="156"/>
      <c r="G100" s="156"/>
      <c r="H100" s="156"/>
      <c r="I100" s="156"/>
      <c r="J100" s="157">
        <f>J171</f>
        <v>0</v>
      </c>
      <c r="K100" s="154"/>
      <c r="L100" s="158"/>
    </row>
    <row r="101" spans="1:31" s="9" customFormat="1" ht="24.95" customHeight="1">
      <c r="B101" s="147"/>
      <c r="C101" s="148"/>
      <c r="D101" s="149" t="s">
        <v>102</v>
      </c>
      <c r="E101" s="150"/>
      <c r="F101" s="150"/>
      <c r="G101" s="150"/>
      <c r="H101" s="150"/>
      <c r="I101" s="150"/>
      <c r="J101" s="151">
        <f>J178</f>
        <v>0</v>
      </c>
      <c r="K101" s="148"/>
      <c r="L101" s="152"/>
    </row>
    <row r="102" spans="1:31" s="2" customFormat="1" ht="21.75" customHeight="1">
      <c r="A102" s="34"/>
      <c r="B102" s="35"/>
      <c r="C102" s="36"/>
      <c r="D102" s="36"/>
      <c r="E102" s="36"/>
      <c r="F102" s="36"/>
      <c r="G102" s="36"/>
      <c r="H102" s="36"/>
      <c r="I102" s="36"/>
      <c r="J102" s="36"/>
      <c r="K102" s="36"/>
      <c r="L102" s="51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</row>
    <row r="103" spans="1:31" s="2" customFormat="1" ht="6.95" customHeight="1">
      <c r="A103" s="34"/>
      <c r="B103" s="54"/>
      <c r="C103" s="55"/>
      <c r="D103" s="55"/>
      <c r="E103" s="55"/>
      <c r="F103" s="55"/>
      <c r="G103" s="55"/>
      <c r="H103" s="55"/>
      <c r="I103" s="55"/>
      <c r="J103" s="55"/>
      <c r="K103" s="55"/>
      <c r="L103" s="51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</row>
    <row r="107" spans="1:31" s="2" customFormat="1" ht="6.95" customHeight="1">
      <c r="A107" s="34"/>
      <c r="B107" s="56"/>
      <c r="C107" s="57"/>
      <c r="D107" s="57"/>
      <c r="E107" s="57"/>
      <c r="F107" s="57"/>
      <c r="G107" s="57"/>
      <c r="H107" s="57"/>
      <c r="I107" s="57"/>
      <c r="J107" s="57"/>
      <c r="K107" s="57"/>
      <c r="L107" s="51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08" spans="1:31" s="2" customFormat="1" ht="24.95" customHeight="1">
      <c r="A108" s="34"/>
      <c r="B108" s="35"/>
      <c r="C108" s="23" t="s">
        <v>103</v>
      </c>
      <c r="D108" s="36"/>
      <c r="E108" s="36"/>
      <c r="F108" s="36"/>
      <c r="G108" s="36"/>
      <c r="H108" s="36"/>
      <c r="I108" s="36"/>
      <c r="J108" s="36"/>
      <c r="K108" s="36"/>
      <c r="L108" s="51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pans="1:31" s="2" customFormat="1" ht="6.95" customHeight="1">
      <c r="A109" s="34"/>
      <c r="B109" s="35"/>
      <c r="C109" s="36"/>
      <c r="D109" s="36"/>
      <c r="E109" s="36"/>
      <c r="F109" s="36"/>
      <c r="G109" s="36"/>
      <c r="H109" s="36"/>
      <c r="I109" s="36"/>
      <c r="J109" s="36"/>
      <c r="K109" s="36"/>
      <c r="L109" s="51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pans="1:31" s="2" customFormat="1" ht="12" customHeight="1">
      <c r="A110" s="34"/>
      <c r="B110" s="35"/>
      <c r="C110" s="29" t="s">
        <v>16</v>
      </c>
      <c r="D110" s="36"/>
      <c r="E110" s="36"/>
      <c r="F110" s="36"/>
      <c r="G110" s="36"/>
      <c r="H110" s="36"/>
      <c r="I110" s="36"/>
      <c r="J110" s="36"/>
      <c r="K110" s="36"/>
      <c r="L110" s="51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pans="1:31" s="2" customFormat="1" ht="16.5" customHeight="1">
      <c r="A111" s="34"/>
      <c r="B111" s="35"/>
      <c r="C111" s="36"/>
      <c r="D111" s="36"/>
      <c r="E111" s="295" t="str">
        <f>E7</f>
        <v>Úprava Hvozdnice km 22,080 - 24,020 (DHM 0038)</v>
      </c>
      <c r="F111" s="296"/>
      <c r="G111" s="296"/>
      <c r="H111" s="296"/>
      <c r="I111" s="36"/>
      <c r="J111" s="36"/>
      <c r="K111" s="36"/>
      <c r="L111" s="51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pans="1:31" s="2" customFormat="1" ht="12" customHeight="1">
      <c r="A112" s="34"/>
      <c r="B112" s="35"/>
      <c r="C112" s="29" t="s">
        <v>91</v>
      </c>
      <c r="D112" s="36"/>
      <c r="E112" s="36"/>
      <c r="F112" s="36"/>
      <c r="G112" s="36"/>
      <c r="H112" s="36"/>
      <c r="I112" s="36"/>
      <c r="J112" s="36"/>
      <c r="K112" s="36"/>
      <c r="L112" s="51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pans="1:65" s="2" customFormat="1" ht="16.5" customHeight="1">
      <c r="A113" s="34"/>
      <c r="B113" s="35"/>
      <c r="C113" s="36"/>
      <c r="D113" s="36"/>
      <c r="E113" s="266" t="str">
        <f>E9</f>
        <v>01 - Úprava vodního toku</v>
      </c>
      <c r="F113" s="297"/>
      <c r="G113" s="297"/>
      <c r="H113" s="297"/>
      <c r="I113" s="36"/>
      <c r="J113" s="36"/>
      <c r="K113" s="36"/>
      <c r="L113" s="51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pans="1:65" s="2" customFormat="1" ht="6.95" customHeight="1">
      <c r="A114" s="34"/>
      <c r="B114" s="35"/>
      <c r="C114" s="36"/>
      <c r="D114" s="36"/>
      <c r="E114" s="36"/>
      <c r="F114" s="36"/>
      <c r="G114" s="36"/>
      <c r="H114" s="36"/>
      <c r="I114" s="36"/>
      <c r="J114" s="36"/>
      <c r="K114" s="36"/>
      <c r="L114" s="51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pans="1:65" s="2" customFormat="1" ht="12" customHeight="1">
      <c r="A115" s="34"/>
      <c r="B115" s="35"/>
      <c r="C115" s="29" t="s">
        <v>20</v>
      </c>
      <c r="D115" s="36"/>
      <c r="E115" s="36"/>
      <c r="F115" s="27" t="str">
        <f>F12</f>
        <v xml:space="preserve"> </v>
      </c>
      <c r="G115" s="36"/>
      <c r="H115" s="36"/>
      <c r="I115" s="29" t="s">
        <v>22</v>
      </c>
      <c r="J115" s="66" t="str">
        <f>IF(J12="","",J12)</f>
        <v>4. 2. 2025</v>
      </c>
      <c r="K115" s="36"/>
      <c r="L115" s="51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pans="1:65" s="2" customFormat="1" ht="6.95" customHeight="1">
      <c r="A116" s="34"/>
      <c r="B116" s="35"/>
      <c r="C116" s="36"/>
      <c r="D116" s="36"/>
      <c r="E116" s="36"/>
      <c r="F116" s="36"/>
      <c r="G116" s="36"/>
      <c r="H116" s="36"/>
      <c r="I116" s="36"/>
      <c r="J116" s="36"/>
      <c r="K116" s="36"/>
      <c r="L116" s="51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pans="1:65" s="2" customFormat="1" ht="15.2" customHeight="1">
      <c r="A117" s="34"/>
      <c r="B117" s="35"/>
      <c r="C117" s="29" t="s">
        <v>24</v>
      </c>
      <c r="D117" s="36"/>
      <c r="E117" s="36"/>
      <c r="F117" s="27" t="str">
        <f>E15</f>
        <v>Povodí Odry a.s.</v>
      </c>
      <c r="G117" s="36"/>
      <c r="H117" s="36"/>
      <c r="I117" s="29" t="s">
        <v>32</v>
      </c>
      <c r="J117" s="32" t="str">
        <f>E21</f>
        <v xml:space="preserve"> </v>
      </c>
      <c r="K117" s="36"/>
      <c r="L117" s="51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pans="1:65" s="2" customFormat="1" ht="15.2" customHeight="1">
      <c r="A118" s="34"/>
      <c r="B118" s="35"/>
      <c r="C118" s="29" t="s">
        <v>30</v>
      </c>
      <c r="D118" s="36"/>
      <c r="E118" s="36"/>
      <c r="F118" s="27" t="str">
        <f>IF(E18="","",E18)</f>
        <v>Vyplň údaj</v>
      </c>
      <c r="G118" s="36"/>
      <c r="H118" s="36"/>
      <c r="I118" s="29" t="s">
        <v>34</v>
      </c>
      <c r="J118" s="32" t="str">
        <f>E24</f>
        <v xml:space="preserve"> </v>
      </c>
      <c r="K118" s="36"/>
      <c r="L118" s="51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pans="1:65" s="2" customFormat="1" ht="10.35" customHeight="1">
      <c r="A119" s="34"/>
      <c r="B119" s="35"/>
      <c r="C119" s="36"/>
      <c r="D119" s="36"/>
      <c r="E119" s="36"/>
      <c r="F119" s="36"/>
      <c r="G119" s="36"/>
      <c r="H119" s="36"/>
      <c r="I119" s="36"/>
      <c r="J119" s="36"/>
      <c r="K119" s="36"/>
      <c r="L119" s="51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pans="1:65" s="11" customFormat="1" ht="29.25" customHeight="1">
      <c r="A120" s="159"/>
      <c r="B120" s="160"/>
      <c r="C120" s="161" t="s">
        <v>104</v>
      </c>
      <c r="D120" s="162" t="s">
        <v>61</v>
      </c>
      <c r="E120" s="162" t="s">
        <v>57</v>
      </c>
      <c r="F120" s="162" t="s">
        <v>58</v>
      </c>
      <c r="G120" s="162" t="s">
        <v>105</v>
      </c>
      <c r="H120" s="162" t="s">
        <v>106</v>
      </c>
      <c r="I120" s="162" t="s">
        <v>107</v>
      </c>
      <c r="J120" s="163" t="s">
        <v>95</v>
      </c>
      <c r="K120" s="164" t="s">
        <v>108</v>
      </c>
      <c r="L120" s="165"/>
      <c r="M120" s="75" t="s">
        <v>1</v>
      </c>
      <c r="N120" s="76" t="s">
        <v>40</v>
      </c>
      <c r="O120" s="76" t="s">
        <v>109</v>
      </c>
      <c r="P120" s="76" t="s">
        <v>110</v>
      </c>
      <c r="Q120" s="76" t="s">
        <v>111</v>
      </c>
      <c r="R120" s="76" t="s">
        <v>112</v>
      </c>
      <c r="S120" s="76" t="s">
        <v>113</v>
      </c>
      <c r="T120" s="77" t="s">
        <v>114</v>
      </c>
      <c r="U120" s="159"/>
      <c r="V120" s="159"/>
      <c r="W120" s="159"/>
      <c r="X120" s="159"/>
      <c r="Y120" s="159"/>
      <c r="Z120" s="159"/>
      <c r="AA120" s="159"/>
      <c r="AB120" s="159"/>
      <c r="AC120" s="159"/>
      <c r="AD120" s="159"/>
      <c r="AE120" s="159"/>
    </row>
    <row r="121" spans="1:65" s="2" customFormat="1" ht="22.9" customHeight="1">
      <c r="A121" s="34"/>
      <c r="B121" s="35"/>
      <c r="C121" s="82" t="s">
        <v>115</v>
      </c>
      <c r="D121" s="36"/>
      <c r="E121" s="36"/>
      <c r="F121" s="36"/>
      <c r="G121" s="36"/>
      <c r="H121" s="36"/>
      <c r="I121" s="36"/>
      <c r="J121" s="166">
        <f>BK121</f>
        <v>0</v>
      </c>
      <c r="K121" s="36"/>
      <c r="L121" s="39"/>
      <c r="M121" s="78"/>
      <c r="N121" s="167"/>
      <c r="O121" s="79"/>
      <c r="P121" s="168">
        <f>P122+P178</f>
        <v>0</v>
      </c>
      <c r="Q121" s="79"/>
      <c r="R121" s="168">
        <f>R122+R178</f>
        <v>177.79344</v>
      </c>
      <c r="S121" s="79"/>
      <c r="T121" s="169">
        <f>T122+T178</f>
        <v>0</v>
      </c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T121" s="17" t="s">
        <v>75</v>
      </c>
      <c r="AU121" s="17" t="s">
        <v>97</v>
      </c>
      <c r="BK121" s="170">
        <f>BK122+BK178</f>
        <v>0</v>
      </c>
    </row>
    <row r="122" spans="1:65" s="12" customFormat="1" ht="25.9" customHeight="1">
      <c r="B122" s="171"/>
      <c r="C122" s="172"/>
      <c r="D122" s="173" t="s">
        <v>75</v>
      </c>
      <c r="E122" s="174" t="s">
        <v>116</v>
      </c>
      <c r="F122" s="174" t="s">
        <v>117</v>
      </c>
      <c r="G122" s="172"/>
      <c r="H122" s="172"/>
      <c r="I122" s="175"/>
      <c r="J122" s="176">
        <f>BK122</f>
        <v>0</v>
      </c>
      <c r="K122" s="172"/>
      <c r="L122" s="177"/>
      <c r="M122" s="178"/>
      <c r="N122" s="179"/>
      <c r="O122" s="179"/>
      <c r="P122" s="180">
        <f>P123+P152+P171</f>
        <v>0</v>
      </c>
      <c r="Q122" s="179"/>
      <c r="R122" s="180">
        <f>R123+R152+R171</f>
        <v>177.79344</v>
      </c>
      <c r="S122" s="179"/>
      <c r="T122" s="181">
        <f>T123+T152+T171</f>
        <v>0</v>
      </c>
      <c r="AR122" s="182" t="s">
        <v>84</v>
      </c>
      <c r="AT122" s="183" t="s">
        <v>75</v>
      </c>
      <c r="AU122" s="183" t="s">
        <v>76</v>
      </c>
      <c r="AY122" s="182" t="s">
        <v>118</v>
      </c>
      <c r="BK122" s="184">
        <f>BK123+BK152+BK171</f>
        <v>0</v>
      </c>
    </row>
    <row r="123" spans="1:65" s="12" customFormat="1" ht="22.9" customHeight="1">
      <c r="B123" s="171"/>
      <c r="C123" s="172"/>
      <c r="D123" s="173" t="s">
        <v>75</v>
      </c>
      <c r="E123" s="185" t="s">
        <v>84</v>
      </c>
      <c r="F123" s="185" t="s">
        <v>119</v>
      </c>
      <c r="G123" s="172"/>
      <c r="H123" s="172"/>
      <c r="I123" s="175"/>
      <c r="J123" s="186">
        <f>BK123</f>
        <v>0</v>
      </c>
      <c r="K123" s="172"/>
      <c r="L123" s="177"/>
      <c r="M123" s="178"/>
      <c r="N123" s="179"/>
      <c r="O123" s="179"/>
      <c r="P123" s="180">
        <f>SUM(P124:P151)</f>
        <v>0</v>
      </c>
      <c r="Q123" s="179"/>
      <c r="R123" s="180">
        <f>SUM(R124:R151)</f>
        <v>0</v>
      </c>
      <c r="S123" s="179"/>
      <c r="T123" s="181">
        <f>SUM(T124:T151)</f>
        <v>0</v>
      </c>
      <c r="AR123" s="182" t="s">
        <v>84</v>
      </c>
      <c r="AT123" s="183" t="s">
        <v>75</v>
      </c>
      <c r="AU123" s="183" t="s">
        <v>84</v>
      </c>
      <c r="AY123" s="182" t="s">
        <v>118</v>
      </c>
      <c r="BK123" s="184">
        <f>SUM(BK124:BK151)</f>
        <v>0</v>
      </c>
    </row>
    <row r="124" spans="1:65" s="2" customFormat="1" ht="33" customHeight="1">
      <c r="A124" s="34"/>
      <c r="B124" s="35"/>
      <c r="C124" s="187" t="s">
        <v>84</v>
      </c>
      <c r="D124" s="187" t="s">
        <v>120</v>
      </c>
      <c r="E124" s="188" t="s">
        <v>121</v>
      </c>
      <c r="F124" s="189" t="s">
        <v>122</v>
      </c>
      <c r="G124" s="190" t="s">
        <v>123</v>
      </c>
      <c r="H124" s="191">
        <v>9.36</v>
      </c>
      <c r="I124" s="192"/>
      <c r="J124" s="193">
        <f>ROUND(I124*H124,2)</f>
        <v>0</v>
      </c>
      <c r="K124" s="194"/>
      <c r="L124" s="39"/>
      <c r="M124" s="195" t="s">
        <v>1</v>
      </c>
      <c r="N124" s="196" t="s">
        <v>41</v>
      </c>
      <c r="O124" s="71"/>
      <c r="P124" s="197">
        <f>O124*H124</f>
        <v>0</v>
      </c>
      <c r="Q124" s="197">
        <v>0</v>
      </c>
      <c r="R124" s="197">
        <f>Q124*H124</f>
        <v>0</v>
      </c>
      <c r="S124" s="197">
        <v>0</v>
      </c>
      <c r="T124" s="198">
        <f>S124*H124</f>
        <v>0</v>
      </c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R124" s="199" t="s">
        <v>124</v>
      </c>
      <c r="AT124" s="199" t="s">
        <v>120</v>
      </c>
      <c r="AU124" s="199" t="s">
        <v>86</v>
      </c>
      <c r="AY124" s="17" t="s">
        <v>118</v>
      </c>
      <c r="BE124" s="200">
        <f>IF(N124="základní",J124,0)</f>
        <v>0</v>
      </c>
      <c r="BF124" s="200">
        <f>IF(N124="snížená",J124,0)</f>
        <v>0</v>
      </c>
      <c r="BG124" s="200">
        <f>IF(N124="zákl. přenesená",J124,0)</f>
        <v>0</v>
      </c>
      <c r="BH124" s="200">
        <f>IF(N124="sníž. přenesená",J124,0)</f>
        <v>0</v>
      </c>
      <c r="BI124" s="200">
        <f>IF(N124="nulová",J124,0)</f>
        <v>0</v>
      </c>
      <c r="BJ124" s="17" t="s">
        <v>84</v>
      </c>
      <c r="BK124" s="200">
        <f>ROUND(I124*H124,2)</f>
        <v>0</v>
      </c>
      <c r="BL124" s="17" t="s">
        <v>124</v>
      </c>
      <c r="BM124" s="199" t="s">
        <v>125</v>
      </c>
    </row>
    <row r="125" spans="1:65" s="2" customFormat="1" ht="19.5">
      <c r="A125" s="34"/>
      <c r="B125" s="35"/>
      <c r="C125" s="36"/>
      <c r="D125" s="201" t="s">
        <v>126</v>
      </c>
      <c r="E125" s="36"/>
      <c r="F125" s="202" t="s">
        <v>127</v>
      </c>
      <c r="G125" s="36"/>
      <c r="H125" s="36"/>
      <c r="I125" s="203"/>
      <c r="J125" s="36"/>
      <c r="K125" s="36"/>
      <c r="L125" s="39"/>
      <c r="M125" s="204"/>
      <c r="N125" s="205"/>
      <c r="O125" s="71"/>
      <c r="P125" s="71"/>
      <c r="Q125" s="71"/>
      <c r="R125" s="71"/>
      <c r="S125" s="71"/>
      <c r="T125" s="72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T125" s="17" t="s">
        <v>126</v>
      </c>
      <c r="AU125" s="17" t="s">
        <v>86</v>
      </c>
    </row>
    <row r="126" spans="1:65" s="2" customFormat="1" ht="11.25">
      <c r="A126" s="34"/>
      <c r="B126" s="35"/>
      <c r="C126" s="36"/>
      <c r="D126" s="206" t="s">
        <v>128</v>
      </c>
      <c r="E126" s="36"/>
      <c r="F126" s="207" t="s">
        <v>129</v>
      </c>
      <c r="G126" s="36"/>
      <c r="H126" s="36"/>
      <c r="I126" s="203"/>
      <c r="J126" s="36"/>
      <c r="K126" s="36"/>
      <c r="L126" s="39"/>
      <c r="M126" s="204"/>
      <c r="N126" s="205"/>
      <c r="O126" s="71"/>
      <c r="P126" s="71"/>
      <c r="Q126" s="71"/>
      <c r="R126" s="71"/>
      <c r="S126" s="71"/>
      <c r="T126" s="72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T126" s="17" t="s">
        <v>128</v>
      </c>
      <c r="AU126" s="17" t="s">
        <v>86</v>
      </c>
    </row>
    <row r="127" spans="1:65" s="13" customFormat="1" ht="11.25">
      <c r="B127" s="208"/>
      <c r="C127" s="209"/>
      <c r="D127" s="201" t="s">
        <v>130</v>
      </c>
      <c r="E127" s="210" t="s">
        <v>1</v>
      </c>
      <c r="F127" s="211" t="s">
        <v>131</v>
      </c>
      <c r="G127" s="209"/>
      <c r="H127" s="212">
        <v>3.6</v>
      </c>
      <c r="I127" s="213"/>
      <c r="J127" s="209"/>
      <c r="K127" s="209"/>
      <c r="L127" s="214"/>
      <c r="M127" s="215"/>
      <c r="N127" s="216"/>
      <c r="O127" s="216"/>
      <c r="P127" s="216"/>
      <c r="Q127" s="216"/>
      <c r="R127" s="216"/>
      <c r="S127" s="216"/>
      <c r="T127" s="217"/>
      <c r="AT127" s="218" t="s">
        <v>130</v>
      </c>
      <c r="AU127" s="218" t="s">
        <v>86</v>
      </c>
      <c r="AV127" s="13" t="s">
        <v>86</v>
      </c>
      <c r="AW127" s="13" t="s">
        <v>33</v>
      </c>
      <c r="AX127" s="13" t="s">
        <v>76</v>
      </c>
      <c r="AY127" s="218" t="s">
        <v>118</v>
      </c>
    </row>
    <row r="128" spans="1:65" s="13" customFormat="1" ht="11.25">
      <c r="B128" s="208"/>
      <c r="C128" s="209"/>
      <c r="D128" s="201" t="s">
        <v>130</v>
      </c>
      <c r="E128" s="210" t="s">
        <v>1</v>
      </c>
      <c r="F128" s="211" t="s">
        <v>132</v>
      </c>
      <c r="G128" s="209"/>
      <c r="H128" s="212">
        <v>5.76</v>
      </c>
      <c r="I128" s="213"/>
      <c r="J128" s="209"/>
      <c r="K128" s="209"/>
      <c r="L128" s="214"/>
      <c r="M128" s="215"/>
      <c r="N128" s="216"/>
      <c r="O128" s="216"/>
      <c r="P128" s="216"/>
      <c r="Q128" s="216"/>
      <c r="R128" s="216"/>
      <c r="S128" s="216"/>
      <c r="T128" s="217"/>
      <c r="AT128" s="218" t="s">
        <v>130</v>
      </c>
      <c r="AU128" s="218" t="s">
        <v>86</v>
      </c>
      <c r="AV128" s="13" t="s">
        <v>86</v>
      </c>
      <c r="AW128" s="13" t="s">
        <v>33</v>
      </c>
      <c r="AX128" s="13" t="s">
        <v>76</v>
      </c>
      <c r="AY128" s="218" t="s">
        <v>118</v>
      </c>
    </row>
    <row r="129" spans="1:65" s="14" customFormat="1" ht="11.25">
      <c r="B129" s="219"/>
      <c r="C129" s="220"/>
      <c r="D129" s="201" t="s">
        <v>130</v>
      </c>
      <c r="E129" s="221" t="s">
        <v>1</v>
      </c>
      <c r="F129" s="222" t="s">
        <v>133</v>
      </c>
      <c r="G129" s="220"/>
      <c r="H129" s="223">
        <v>9.36</v>
      </c>
      <c r="I129" s="224"/>
      <c r="J129" s="220"/>
      <c r="K129" s="220"/>
      <c r="L129" s="225"/>
      <c r="M129" s="226"/>
      <c r="N129" s="227"/>
      <c r="O129" s="227"/>
      <c r="P129" s="227"/>
      <c r="Q129" s="227"/>
      <c r="R129" s="227"/>
      <c r="S129" s="227"/>
      <c r="T129" s="228"/>
      <c r="AT129" s="229" t="s">
        <v>130</v>
      </c>
      <c r="AU129" s="229" t="s">
        <v>86</v>
      </c>
      <c r="AV129" s="14" t="s">
        <v>124</v>
      </c>
      <c r="AW129" s="14" t="s">
        <v>33</v>
      </c>
      <c r="AX129" s="14" t="s">
        <v>84</v>
      </c>
      <c r="AY129" s="229" t="s">
        <v>118</v>
      </c>
    </row>
    <row r="130" spans="1:65" s="2" customFormat="1" ht="37.9" customHeight="1">
      <c r="A130" s="34"/>
      <c r="B130" s="35"/>
      <c r="C130" s="187" t="s">
        <v>134</v>
      </c>
      <c r="D130" s="187" t="s">
        <v>120</v>
      </c>
      <c r="E130" s="188" t="s">
        <v>135</v>
      </c>
      <c r="F130" s="189" t="s">
        <v>136</v>
      </c>
      <c r="G130" s="190" t="s">
        <v>123</v>
      </c>
      <c r="H130" s="191">
        <v>9.36</v>
      </c>
      <c r="I130" s="192"/>
      <c r="J130" s="193">
        <f>ROUND(I130*H130,2)</f>
        <v>0</v>
      </c>
      <c r="K130" s="194"/>
      <c r="L130" s="39"/>
      <c r="M130" s="195" t="s">
        <v>1</v>
      </c>
      <c r="N130" s="196" t="s">
        <v>41</v>
      </c>
      <c r="O130" s="71"/>
      <c r="P130" s="197">
        <f>O130*H130</f>
        <v>0</v>
      </c>
      <c r="Q130" s="197">
        <v>0</v>
      </c>
      <c r="R130" s="197">
        <f>Q130*H130</f>
        <v>0</v>
      </c>
      <c r="S130" s="197">
        <v>0</v>
      </c>
      <c r="T130" s="198">
        <f>S130*H130</f>
        <v>0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199" t="s">
        <v>124</v>
      </c>
      <c r="AT130" s="199" t="s">
        <v>120</v>
      </c>
      <c r="AU130" s="199" t="s">
        <v>86</v>
      </c>
      <c r="AY130" s="17" t="s">
        <v>118</v>
      </c>
      <c r="BE130" s="200">
        <f>IF(N130="základní",J130,0)</f>
        <v>0</v>
      </c>
      <c r="BF130" s="200">
        <f>IF(N130="snížená",J130,0)</f>
        <v>0</v>
      </c>
      <c r="BG130" s="200">
        <f>IF(N130="zákl. přenesená",J130,0)</f>
        <v>0</v>
      </c>
      <c r="BH130" s="200">
        <f>IF(N130="sníž. přenesená",J130,0)</f>
        <v>0</v>
      </c>
      <c r="BI130" s="200">
        <f>IF(N130="nulová",J130,0)</f>
        <v>0</v>
      </c>
      <c r="BJ130" s="17" t="s">
        <v>84</v>
      </c>
      <c r="BK130" s="200">
        <f>ROUND(I130*H130,2)</f>
        <v>0</v>
      </c>
      <c r="BL130" s="17" t="s">
        <v>124</v>
      </c>
      <c r="BM130" s="199" t="s">
        <v>137</v>
      </c>
    </row>
    <row r="131" spans="1:65" s="2" customFormat="1" ht="39">
      <c r="A131" s="34"/>
      <c r="B131" s="35"/>
      <c r="C131" s="36"/>
      <c r="D131" s="201" t="s">
        <v>126</v>
      </c>
      <c r="E131" s="36"/>
      <c r="F131" s="202" t="s">
        <v>138</v>
      </c>
      <c r="G131" s="36"/>
      <c r="H131" s="36"/>
      <c r="I131" s="203"/>
      <c r="J131" s="36"/>
      <c r="K131" s="36"/>
      <c r="L131" s="39"/>
      <c r="M131" s="204"/>
      <c r="N131" s="205"/>
      <c r="O131" s="71"/>
      <c r="P131" s="71"/>
      <c r="Q131" s="71"/>
      <c r="R131" s="71"/>
      <c r="S131" s="71"/>
      <c r="T131" s="72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T131" s="17" t="s">
        <v>126</v>
      </c>
      <c r="AU131" s="17" t="s">
        <v>86</v>
      </c>
    </row>
    <row r="132" spans="1:65" s="2" customFormat="1" ht="11.25">
      <c r="A132" s="34"/>
      <c r="B132" s="35"/>
      <c r="C132" s="36"/>
      <c r="D132" s="206" t="s">
        <v>128</v>
      </c>
      <c r="E132" s="36"/>
      <c r="F132" s="207" t="s">
        <v>139</v>
      </c>
      <c r="G132" s="36"/>
      <c r="H132" s="36"/>
      <c r="I132" s="203"/>
      <c r="J132" s="36"/>
      <c r="K132" s="36"/>
      <c r="L132" s="39"/>
      <c r="M132" s="204"/>
      <c r="N132" s="205"/>
      <c r="O132" s="71"/>
      <c r="P132" s="71"/>
      <c r="Q132" s="71"/>
      <c r="R132" s="71"/>
      <c r="S132" s="71"/>
      <c r="T132" s="72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T132" s="17" t="s">
        <v>128</v>
      </c>
      <c r="AU132" s="17" t="s">
        <v>86</v>
      </c>
    </row>
    <row r="133" spans="1:65" s="2" customFormat="1" ht="37.9" customHeight="1">
      <c r="A133" s="34"/>
      <c r="B133" s="35"/>
      <c r="C133" s="187" t="s">
        <v>124</v>
      </c>
      <c r="D133" s="187" t="s">
        <v>120</v>
      </c>
      <c r="E133" s="188" t="s">
        <v>140</v>
      </c>
      <c r="F133" s="189" t="s">
        <v>141</v>
      </c>
      <c r="G133" s="190" t="s">
        <v>123</v>
      </c>
      <c r="H133" s="191">
        <v>9.36</v>
      </c>
      <c r="I133" s="192"/>
      <c r="J133" s="193">
        <f>ROUND(I133*H133,2)</f>
        <v>0</v>
      </c>
      <c r="K133" s="194"/>
      <c r="L133" s="39"/>
      <c r="M133" s="195" t="s">
        <v>1</v>
      </c>
      <c r="N133" s="196" t="s">
        <v>41</v>
      </c>
      <c r="O133" s="71"/>
      <c r="P133" s="197">
        <f>O133*H133</f>
        <v>0</v>
      </c>
      <c r="Q133" s="197">
        <v>0</v>
      </c>
      <c r="R133" s="197">
        <f>Q133*H133</f>
        <v>0</v>
      </c>
      <c r="S133" s="197">
        <v>0</v>
      </c>
      <c r="T133" s="198">
        <f>S133*H133</f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99" t="s">
        <v>124</v>
      </c>
      <c r="AT133" s="199" t="s">
        <v>120</v>
      </c>
      <c r="AU133" s="199" t="s">
        <v>86</v>
      </c>
      <c r="AY133" s="17" t="s">
        <v>118</v>
      </c>
      <c r="BE133" s="200">
        <f>IF(N133="základní",J133,0)</f>
        <v>0</v>
      </c>
      <c r="BF133" s="200">
        <f>IF(N133="snížená",J133,0)</f>
        <v>0</v>
      </c>
      <c r="BG133" s="200">
        <f>IF(N133="zákl. přenesená",J133,0)</f>
        <v>0</v>
      </c>
      <c r="BH133" s="200">
        <f>IF(N133="sníž. přenesená",J133,0)</f>
        <v>0</v>
      </c>
      <c r="BI133" s="200">
        <f>IF(N133="nulová",J133,0)</f>
        <v>0</v>
      </c>
      <c r="BJ133" s="17" t="s">
        <v>84</v>
      </c>
      <c r="BK133" s="200">
        <f>ROUND(I133*H133,2)</f>
        <v>0</v>
      </c>
      <c r="BL133" s="17" t="s">
        <v>124</v>
      </c>
      <c r="BM133" s="199" t="s">
        <v>142</v>
      </c>
    </row>
    <row r="134" spans="1:65" s="2" customFormat="1" ht="39">
      <c r="A134" s="34"/>
      <c r="B134" s="35"/>
      <c r="C134" s="36"/>
      <c r="D134" s="201" t="s">
        <v>126</v>
      </c>
      <c r="E134" s="36"/>
      <c r="F134" s="202" t="s">
        <v>143</v>
      </c>
      <c r="G134" s="36"/>
      <c r="H134" s="36"/>
      <c r="I134" s="203"/>
      <c r="J134" s="36"/>
      <c r="K134" s="36"/>
      <c r="L134" s="39"/>
      <c r="M134" s="204"/>
      <c r="N134" s="205"/>
      <c r="O134" s="71"/>
      <c r="P134" s="71"/>
      <c r="Q134" s="71"/>
      <c r="R134" s="71"/>
      <c r="S134" s="71"/>
      <c r="T134" s="72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T134" s="17" t="s">
        <v>126</v>
      </c>
      <c r="AU134" s="17" t="s">
        <v>86</v>
      </c>
    </row>
    <row r="135" spans="1:65" s="2" customFormat="1" ht="11.25">
      <c r="A135" s="34"/>
      <c r="B135" s="35"/>
      <c r="C135" s="36"/>
      <c r="D135" s="206" t="s">
        <v>128</v>
      </c>
      <c r="E135" s="36"/>
      <c r="F135" s="207" t="s">
        <v>144</v>
      </c>
      <c r="G135" s="36"/>
      <c r="H135" s="36"/>
      <c r="I135" s="203"/>
      <c r="J135" s="36"/>
      <c r="K135" s="36"/>
      <c r="L135" s="39"/>
      <c r="M135" s="204"/>
      <c r="N135" s="205"/>
      <c r="O135" s="71"/>
      <c r="P135" s="71"/>
      <c r="Q135" s="71"/>
      <c r="R135" s="71"/>
      <c r="S135" s="71"/>
      <c r="T135" s="72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T135" s="17" t="s">
        <v>128</v>
      </c>
      <c r="AU135" s="17" t="s">
        <v>86</v>
      </c>
    </row>
    <row r="136" spans="1:65" s="2" customFormat="1" ht="37.9" customHeight="1">
      <c r="A136" s="34"/>
      <c r="B136" s="35"/>
      <c r="C136" s="187" t="s">
        <v>145</v>
      </c>
      <c r="D136" s="187" t="s">
        <v>120</v>
      </c>
      <c r="E136" s="188" t="s">
        <v>146</v>
      </c>
      <c r="F136" s="189" t="s">
        <v>147</v>
      </c>
      <c r="G136" s="190" t="s">
        <v>123</v>
      </c>
      <c r="H136" s="191">
        <v>243.36</v>
      </c>
      <c r="I136" s="192"/>
      <c r="J136" s="193">
        <f>ROUND(I136*H136,2)</f>
        <v>0</v>
      </c>
      <c r="K136" s="194"/>
      <c r="L136" s="39"/>
      <c r="M136" s="195" t="s">
        <v>1</v>
      </c>
      <c r="N136" s="196" t="s">
        <v>41</v>
      </c>
      <c r="O136" s="71"/>
      <c r="P136" s="197">
        <f>O136*H136</f>
        <v>0</v>
      </c>
      <c r="Q136" s="197">
        <v>0</v>
      </c>
      <c r="R136" s="197">
        <f>Q136*H136</f>
        <v>0</v>
      </c>
      <c r="S136" s="197">
        <v>0</v>
      </c>
      <c r="T136" s="198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99" t="s">
        <v>124</v>
      </c>
      <c r="AT136" s="199" t="s">
        <v>120</v>
      </c>
      <c r="AU136" s="199" t="s">
        <v>86</v>
      </c>
      <c r="AY136" s="17" t="s">
        <v>118</v>
      </c>
      <c r="BE136" s="200">
        <f>IF(N136="základní",J136,0)</f>
        <v>0</v>
      </c>
      <c r="BF136" s="200">
        <f>IF(N136="snížená",J136,0)</f>
        <v>0</v>
      </c>
      <c r="BG136" s="200">
        <f>IF(N136="zákl. přenesená",J136,0)</f>
        <v>0</v>
      </c>
      <c r="BH136" s="200">
        <f>IF(N136="sníž. přenesená",J136,0)</f>
        <v>0</v>
      </c>
      <c r="BI136" s="200">
        <f>IF(N136="nulová",J136,0)</f>
        <v>0</v>
      </c>
      <c r="BJ136" s="17" t="s">
        <v>84</v>
      </c>
      <c r="BK136" s="200">
        <f>ROUND(I136*H136,2)</f>
        <v>0</v>
      </c>
      <c r="BL136" s="17" t="s">
        <v>124</v>
      </c>
      <c r="BM136" s="199" t="s">
        <v>148</v>
      </c>
    </row>
    <row r="137" spans="1:65" s="2" customFormat="1" ht="48.75">
      <c r="A137" s="34"/>
      <c r="B137" s="35"/>
      <c r="C137" s="36"/>
      <c r="D137" s="201" t="s">
        <v>126</v>
      </c>
      <c r="E137" s="36"/>
      <c r="F137" s="202" t="s">
        <v>149</v>
      </c>
      <c r="G137" s="36"/>
      <c r="H137" s="36"/>
      <c r="I137" s="203"/>
      <c r="J137" s="36"/>
      <c r="K137" s="36"/>
      <c r="L137" s="39"/>
      <c r="M137" s="204"/>
      <c r="N137" s="205"/>
      <c r="O137" s="71"/>
      <c r="P137" s="71"/>
      <c r="Q137" s="71"/>
      <c r="R137" s="71"/>
      <c r="S137" s="71"/>
      <c r="T137" s="72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T137" s="17" t="s">
        <v>126</v>
      </c>
      <c r="AU137" s="17" t="s">
        <v>86</v>
      </c>
    </row>
    <row r="138" spans="1:65" s="2" customFormat="1" ht="11.25">
      <c r="A138" s="34"/>
      <c r="B138" s="35"/>
      <c r="C138" s="36"/>
      <c r="D138" s="206" t="s">
        <v>128</v>
      </c>
      <c r="E138" s="36"/>
      <c r="F138" s="207" t="s">
        <v>150</v>
      </c>
      <c r="G138" s="36"/>
      <c r="H138" s="36"/>
      <c r="I138" s="203"/>
      <c r="J138" s="36"/>
      <c r="K138" s="36"/>
      <c r="L138" s="39"/>
      <c r="M138" s="204"/>
      <c r="N138" s="205"/>
      <c r="O138" s="71"/>
      <c r="P138" s="71"/>
      <c r="Q138" s="71"/>
      <c r="R138" s="71"/>
      <c r="S138" s="71"/>
      <c r="T138" s="72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T138" s="17" t="s">
        <v>128</v>
      </c>
      <c r="AU138" s="17" t="s">
        <v>86</v>
      </c>
    </row>
    <row r="139" spans="1:65" s="13" customFormat="1" ht="11.25">
      <c r="B139" s="208"/>
      <c r="C139" s="209"/>
      <c r="D139" s="201" t="s">
        <v>130</v>
      </c>
      <c r="E139" s="210" t="s">
        <v>1</v>
      </c>
      <c r="F139" s="211" t="s">
        <v>151</v>
      </c>
      <c r="G139" s="209"/>
      <c r="H139" s="212">
        <v>243.36</v>
      </c>
      <c r="I139" s="213"/>
      <c r="J139" s="209"/>
      <c r="K139" s="209"/>
      <c r="L139" s="214"/>
      <c r="M139" s="215"/>
      <c r="N139" s="216"/>
      <c r="O139" s="216"/>
      <c r="P139" s="216"/>
      <c r="Q139" s="216"/>
      <c r="R139" s="216"/>
      <c r="S139" s="216"/>
      <c r="T139" s="217"/>
      <c r="AT139" s="218" t="s">
        <v>130</v>
      </c>
      <c r="AU139" s="218" t="s">
        <v>86</v>
      </c>
      <c r="AV139" s="13" t="s">
        <v>86</v>
      </c>
      <c r="AW139" s="13" t="s">
        <v>33</v>
      </c>
      <c r="AX139" s="13" t="s">
        <v>84</v>
      </c>
      <c r="AY139" s="218" t="s">
        <v>118</v>
      </c>
    </row>
    <row r="140" spans="1:65" s="2" customFormat="1" ht="24.2" customHeight="1">
      <c r="A140" s="34"/>
      <c r="B140" s="35"/>
      <c r="C140" s="187" t="s">
        <v>152</v>
      </c>
      <c r="D140" s="187" t="s">
        <v>120</v>
      </c>
      <c r="E140" s="188" t="s">
        <v>153</v>
      </c>
      <c r="F140" s="189" t="s">
        <v>154</v>
      </c>
      <c r="G140" s="190" t="s">
        <v>123</v>
      </c>
      <c r="H140" s="191">
        <v>9.36</v>
      </c>
      <c r="I140" s="192"/>
      <c r="J140" s="193">
        <f>ROUND(I140*H140,2)</f>
        <v>0</v>
      </c>
      <c r="K140" s="194"/>
      <c r="L140" s="39"/>
      <c r="M140" s="195" t="s">
        <v>1</v>
      </c>
      <c r="N140" s="196" t="s">
        <v>41</v>
      </c>
      <c r="O140" s="71"/>
      <c r="P140" s="197">
        <f>O140*H140</f>
        <v>0</v>
      </c>
      <c r="Q140" s="197">
        <v>0</v>
      </c>
      <c r="R140" s="197">
        <f>Q140*H140</f>
        <v>0</v>
      </c>
      <c r="S140" s="197">
        <v>0</v>
      </c>
      <c r="T140" s="198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99" t="s">
        <v>124</v>
      </c>
      <c r="AT140" s="199" t="s">
        <v>120</v>
      </c>
      <c r="AU140" s="199" t="s">
        <v>86</v>
      </c>
      <c r="AY140" s="17" t="s">
        <v>118</v>
      </c>
      <c r="BE140" s="200">
        <f>IF(N140="základní",J140,0)</f>
        <v>0</v>
      </c>
      <c r="BF140" s="200">
        <f>IF(N140="snížená",J140,0)</f>
        <v>0</v>
      </c>
      <c r="BG140" s="200">
        <f>IF(N140="zákl. přenesená",J140,0)</f>
        <v>0</v>
      </c>
      <c r="BH140" s="200">
        <f>IF(N140="sníž. přenesená",J140,0)</f>
        <v>0</v>
      </c>
      <c r="BI140" s="200">
        <f>IF(N140="nulová",J140,0)</f>
        <v>0</v>
      </c>
      <c r="BJ140" s="17" t="s">
        <v>84</v>
      </c>
      <c r="BK140" s="200">
        <f>ROUND(I140*H140,2)</f>
        <v>0</v>
      </c>
      <c r="BL140" s="17" t="s">
        <v>124</v>
      </c>
      <c r="BM140" s="199" t="s">
        <v>155</v>
      </c>
    </row>
    <row r="141" spans="1:65" s="2" customFormat="1" ht="29.25">
      <c r="A141" s="34"/>
      <c r="B141" s="35"/>
      <c r="C141" s="36"/>
      <c r="D141" s="201" t="s">
        <v>126</v>
      </c>
      <c r="E141" s="36"/>
      <c r="F141" s="202" t="s">
        <v>156</v>
      </c>
      <c r="G141" s="36"/>
      <c r="H141" s="36"/>
      <c r="I141" s="203"/>
      <c r="J141" s="36"/>
      <c r="K141" s="36"/>
      <c r="L141" s="39"/>
      <c r="M141" s="204"/>
      <c r="N141" s="205"/>
      <c r="O141" s="71"/>
      <c r="P141" s="71"/>
      <c r="Q141" s="71"/>
      <c r="R141" s="71"/>
      <c r="S141" s="71"/>
      <c r="T141" s="72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T141" s="17" t="s">
        <v>126</v>
      </c>
      <c r="AU141" s="17" t="s">
        <v>86</v>
      </c>
    </row>
    <row r="142" spans="1:65" s="2" customFormat="1" ht="11.25">
      <c r="A142" s="34"/>
      <c r="B142" s="35"/>
      <c r="C142" s="36"/>
      <c r="D142" s="206" t="s">
        <v>128</v>
      </c>
      <c r="E142" s="36"/>
      <c r="F142" s="207" t="s">
        <v>157</v>
      </c>
      <c r="G142" s="36"/>
      <c r="H142" s="36"/>
      <c r="I142" s="203"/>
      <c r="J142" s="36"/>
      <c r="K142" s="36"/>
      <c r="L142" s="39"/>
      <c r="M142" s="204"/>
      <c r="N142" s="205"/>
      <c r="O142" s="71"/>
      <c r="P142" s="71"/>
      <c r="Q142" s="71"/>
      <c r="R142" s="71"/>
      <c r="S142" s="71"/>
      <c r="T142" s="72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T142" s="17" t="s">
        <v>128</v>
      </c>
      <c r="AU142" s="17" t="s">
        <v>86</v>
      </c>
    </row>
    <row r="143" spans="1:65" s="13" customFormat="1" ht="11.25">
      <c r="B143" s="208"/>
      <c r="C143" s="209"/>
      <c r="D143" s="201" t="s">
        <v>130</v>
      </c>
      <c r="E143" s="210" t="s">
        <v>1</v>
      </c>
      <c r="F143" s="211" t="s">
        <v>158</v>
      </c>
      <c r="G143" s="209"/>
      <c r="H143" s="212">
        <v>9.36</v>
      </c>
      <c r="I143" s="213"/>
      <c r="J143" s="209"/>
      <c r="K143" s="209"/>
      <c r="L143" s="214"/>
      <c r="M143" s="215"/>
      <c r="N143" s="216"/>
      <c r="O143" s="216"/>
      <c r="P143" s="216"/>
      <c r="Q143" s="216"/>
      <c r="R143" s="216"/>
      <c r="S143" s="216"/>
      <c r="T143" s="217"/>
      <c r="AT143" s="218" t="s">
        <v>130</v>
      </c>
      <c r="AU143" s="218" t="s">
        <v>86</v>
      </c>
      <c r="AV143" s="13" t="s">
        <v>86</v>
      </c>
      <c r="AW143" s="13" t="s">
        <v>33</v>
      </c>
      <c r="AX143" s="13" t="s">
        <v>84</v>
      </c>
      <c r="AY143" s="218" t="s">
        <v>118</v>
      </c>
    </row>
    <row r="144" spans="1:65" s="2" customFormat="1" ht="33" customHeight="1">
      <c r="A144" s="34"/>
      <c r="B144" s="35"/>
      <c r="C144" s="187" t="s">
        <v>159</v>
      </c>
      <c r="D144" s="187" t="s">
        <v>120</v>
      </c>
      <c r="E144" s="188" t="s">
        <v>160</v>
      </c>
      <c r="F144" s="189" t="s">
        <v>161</v>
      </c>
      <c r="G144" s="190" t="s">
        <v>162</v>
      </c>
      <c r="H144" s="191">
        <v>16.847999999999999</v>
      </c>
      <c r="I144" s="192"/>
      <c r="J144" s="193">
        <f>ROUND(I144*H144,2)</f>
        <v>0</v>
      </c>
      <c r="K144" s="194"/>
      <c r="L144" s="39"/>
      <c r="M144" s="195" t="s">
        <v>1</v>
      </c>
      <c r="N144" s="196" t="s">
        <v>41</v>
      </c>
      <c r="O144" s="71"/>
      <c r="P144" s="197">
        <f>O144*H144</f>
        <v>0</v>
      </c>
      <c r="Q144" s="197">
        <v>0</v>
      </c>
      <c r="R144" s="197">
        <f>Q144*H144</f>
        <v>0</v>
      </c>
      <c r="S144" s="197">
        <v>0</v>
      </c>
      <c r="T144" s="198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99" t="s">
        <v>124</v>
      </c>
      <c r="AT144" s="199" t="s">
        <v>120</v>
      </c>
      <c r="AU144" s="199" t="s">
        <v>86</v>
      </c>
      <c r="AY144" s="17" t="s">
        <v>118</v>
      </c>
      <c r="BE144" s="200">
        <f>IF(N144="základní",J144,0)</f>
        <v>0</v>
      </c>
      <c r="BF144" s="200">
        <f>IF(N144="snížená",J144,0)</f>
        <v>0</v>
      </c>
      <c r="BG144" s="200">
        <f>IF(N144="zákl. přenesená",J144,0)</f>
        <v>0</v>
      </c>
      <c r="BH144" s="200">
        <f>IF(N144="sníž. přenesená",J144,0)</f>
        <v>0</v>
      </c>
      <c r="BI144" s="200">
        <f>IF(N144="nulová",J144,0)</f>
        <v>0</v>
      </c>
      <c r="BJ144" s="17" t="s">
        <v>84</v>
      </c>
      <c r="BK144" s="200">
        <f>ROUND(I144*H144,2)</f>
        <v>0</v>
      </c>
      <c r="BL144" s="17" t="s">
        <v>124</v>
      </c>
      <c r="BM144" s="199" t="s">
        <v>163</v>
      </c>
    </row>
    <row r="145" spans="1:65" s="2" customFormat="1" ht="29.25">
      <c r="A145" s="34"/>
      <c r="B145" s="35"/>
      <c r="C145" s="36"/>
      <c r="D145" s="201" t="s">
        <v>126</v>
      </c>
      <c r="E145" s="36"/>
      <c r="F145" s="202" t="s">
        <v>164</v>
      </c>
      <c r="G145" s="36"/>
      <c r="H145" s="36"/>
      <c r="I145" s="203"/>
      <c r="J145" s="36"/>
      <c r="K145" s="36"/>
      <c r="L145" s="39"/>
      <c r="M145" s="204"/>
      <c r="N145" s="205"/>
      <c r="O145" s="71"/>
      <c r="P145" s="71"/>
      <c r="Q145" s="71"/>
      <c r="R145" s="71"/>
      <c r="S145" s="71"/>
      <c r="T145" s="72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T145" s="17" t="s">
        <v>126</v>
      </c>
      <c r="AU145" s="17" t="s">
        <v>86</v>
      </c>
    </row>
    <row r="146" spans="1:65" s="2" customFormat="1" ht="11.25">
      <c r="A146" s="34"/>
      <c r="B146" s="35"/>
      <c r="C146" s="36"/>
      <c r="D146" s="206" t="s">
        <v>128</v>
      </c>
      <c r="E146" s="36"/>
      <c r="F146" s="207" t="s">
        <v>165</v>
      </c>
      <c r="G146" s="36"/>
      <c r="H146" s="36"/>
      <c r="I146" s="203"/>
      <c r="J146" s="36"/>
      <c r="K146" s="36"/>
      <c r="L146" s="39"/>
      <c r="M146" s="204"/>
      <c r="N146" s="205"/>
      <c r="O146" s="71"/>
      <c r="P146" s="71"/>
      <c r="Q146" s="71"/>
      <c r="R146" s="71"/>
      <c r="S146" s="71"/>
      <c r="T146" s="72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T146" s="17" t="s">
        <v>128</v>
      </c>
      <c r="AU146" s="17" t="s">
        <v>86</v>
      </c>
    </row>
    <row r="147" spans="1:65" s="13" customFormat="1" ht="11.25">
      <c r="B147" s="208"/>
      <c r="C147" s="209"/>
      <c r="D147" s="201" t="s">
        <v>130</v>
      </c>
      <c r="E147" s="210" t="s">
        <v>1</v>
      </c>
      <c r="F147" s="211" t="s">
        <v>166</v>
      </c>
      <c r="G147" s="209"/>
      <c r="H147" s="212">
        <v>16.847999999999999</v>
      </c>
      <c r="I147" s="213"/>
      <c r="J147" s="209"/>
      <c r="K147" s="209"/>
      <c r="L147" s="214"/>
      <c r="M147" s="215"/>
      <c r="N147" s="216"/>
      <c r="O147" s="216"/>
      <c r="P147" s="216"/>
      <c r="Q147" s="216"/>
      <c r="R147" s="216"/>
      <c r="S147" s="216"/>
      <c r="T147" s="217"/>
      <c r="AT147" s="218" t="s">
        <v>130</v>
      </c>
      <c r="AU147" s="218" t="s">
        <v>86</v>
      </c>
      <c r="AV147" s="13" t="s">
        <v>86</v>
      </c>
      <c r="AW147" s="13" t="s">
        <v>33</v>
      </c>
      <c r="AX147" s="13" t="s">
        <v>84</v>
      </c>
      <c r="AY147" s="218" t="s">
        <v>118</v>
      </c>
    </row>
    <row r="148" spans="1:65" s="2" customFormat="1" ht="24.2" customHeight="1">
      <c r="A148" s="34"/>
      <c r="B148" s="35"/>
      <c r="C148" s="187" t="s">
        <v>167</v>
      </c>
      <c r="D148" s="187" t="s">
        <v>120</v>
      </c>
      <c r="E148" s="188" t="s">
        <v>168</v>
      </c>
      <c r="F148" s="189" t="s">
        <v>169</v>
      </c>
      <c r="G148" s="190" t="s">
        <v>170</v>
      </c>
      <c r="H148" s="191">
        <v>45</v>
      </c>
      <c r="I148" s="192"/>
      <c r="J148" s="193">
        <f>ROUND(I148*H148,2)</f>
        <v>0</v>
      </c>
      <c r="K148" s="194"/>
      <c r="L148" s="39"/>
      <c r="M148" s="195" t="s">
        <v>1</v>
      </c>
      <c r="N148" s="196" t="s">
        <v>41</v>
      </c>
      <c r="O148" s="71"/>
      <c r="P148" s="197">
        <f>O148*H148</f>
        <v>0</v>
      </c>
      <c r="Q148" s="197">
        <v>0</v>
      </c>
      <c r="R148" s="197">
        <f>Q148*H148</f>
        <v>0</v>
      </c>
      <c r="S148" s="197">
        <v>0</v>
      </c>
      <c r="T148" s="198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99" t="s">
        <v>124</v>
      </c>
      <c r="AT148" s="199" t="s">
        <v>120</v>
      </c>
      <c r="AU148" s="199" t="s">
        <v>86</v>
      </c>
      <c r="AY148" s="17" t="s">
        <v>118</v>
      </c>
      <c r="BE148" s="200">
        <f>IF(N148="základní",J148,0)</f>
        <v>0</v>
      </c>
      <c r="BF148" s="200">
        <f>IF(N148="snížená",J148,0)</f>
        <v>0</v>
      </c>
      <c r="BG148" s="200">
        <f>IF(N148="zákl. přenesená",J148,0)</f>
        <v>0</v>
      </c>
      <c r="BH148" s="200">
        <f>IF(N148="sníž. přenesená",J148,0)</f>
        <v>0</v>
      </c>
      <c r="BI148" s="200">
        <f>IF(N148="nulová",J148,0)</f>
        <v>0</v>
      </c>
      <c r="BJ148" s="17" t="s">
        <v>84</v>
      </c>
      <c r="BK148" s="200">
        <f>ROUND(I148*H148,2)</f>
        <v>0</v>
      </c>
      <c r="BL148" s="17" t="s">
        <v>124</v>
      </c>
      <c r="BM148" s="199" t="s">
        <v>171</v>
      </c>
    </row>
    <row r="149" spans="1:65" s="2" customFormat="1" ht="29.25">
      <c r="A149" s="34"/>
      <c r="B149" s="35"/>
      <c r="C149" s="36"/>
      <c r="D149" s="201" t="s">
        <v>126</v>
      </c>
      <c r="E149" s="36"/>
      <c r="F149" s="202" t="s">
        <v>172</v>
      </c>
      <c r="G149" s="36"/>
      <c r="H149" s="36"/>
      <c r="I149" s="203"/>
      <c r="J149" s="36"/>
      <c r="K149" s="36"/>
      <c r="L149" s="39"/>
      <c r="M149" s="204"/>
      <c r="N149" s="205"/>
      <c r="O149" s="71"/>
      <c r="P149" s="71"/>
      <c r="Q149" s="71"/>
      <c r="R149" s="71"/>
      <c r="S149" s="71"/>
      <c r="T149" s="72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T149" s="17" t="s">
        <v>126</v>
      </c>
      <c r="AU149" s="17" t="s">
        <v>86</v>
      </c>
    </row>
    <row r="150" spans="1:65" s="2" customFormat="1" ht="11.25">
      <c r="A150" s="34"/>
      <c r="B150" s="35"/>
      <c r="C150" s="36"/>
      <c r="D150" s="206" t="s">
        <v>128</v>
      </c>
      <c r="E150" s="36"/>
      <c r="F150" s="207" t="s">
        <v>173</v>
      </c>
      <c r="G150" s="36"/>
      <c r="H150" s="36"/>
      <c r="I150" s="203"/>
      <c r="J150" s="36"/>
      <c r="K150" s="36"/>
      <c r="L150" s="39"/>
      <c r="M150" s="204"/>
      <c r="N150" s="205"/>
      <c r="O150" s="71"/>
      <c r="P150" s="71"/>
      <c r="Q150" s="71"/>
      <c r="R150" s="71"/>
      <c r="S150" s="71"/>
      <c r="T150" s="72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T150" s="17" t="s">
        <v>128</v>
      </c>
      <c r="AU150" s="17" t="s">
        <v>86</v>
      </c>
    </row>
    <row r="151" spans="1:65" s="13" customFormat="1" ht="11.25">
      <c r="B151" s="208"/>
      <c r="C151" s="209"/>
      <c r="D151" s="201" t="s">
        <v>130</v>
      </c>
      <c r="E151" s="210" t="s">
        <v>1</v>
      </c>
      <c r="F151" s="211" t="s">
        <v>174</v>
      </c>
      <c r="G151" s="209"/>
      <c r="H151" s="212">
        <v>45</v>
      </c>
      <c r="I151" s="213"/>
      <c r="J151" s="209"/>
      <c r="K151" s="209"/>
      <c r="L151" s="214"/>
      <c r="M151" s="215"/>
      <c r="N151" s="216"/>
      <c r="O151" s="216"/>
      <c r="P151" s="216"/>
      <c r="Q151" s="216"/>
      <c r="R151" s="216"/>
      <c r="S151" s="216"/>
      <c r="T151" s="217"/>
      <c r="AT151" s="218" t="s">
        <v>130</v>
      </c>
      <c r="AU151" s="218" t="s">
        <v>86</v>
      </c>
      <c r="AV151" s="13" t="s">
        <v>86</v>
      </c>
      <c r="AW151" s="13" t="s">
        <v>33</v>
      </c>
      <c r="AX151" s="13" t="s">
        <v>84</v>
      </c>
      <c r="AY151" s="218" t="s">
        <v>118</v>
      </c>
    </row>
    <row r="152" spans="1:65" s="12" customFormat="1" ht="22.9" customHeight="1">
      <c r="B152" s="171"/>
      <c r="C152" s="172"/>
      <c r="D152" s="173" t="s">
        <v>75</v>
      </c>
      <c r="E152" s="185" t="s">
        <v>124</v>
      </c>
      <c r="F152" s="185" t="s">
        <v>175</v>
      </c>
      <c r="G152" s="172"/>
      <c r="H152" s="172"/>
      <c r="I152" s="175"/>
      <c r="J152" s="186">
        <f>BK152</f>
        <v>0</v>
      </c>
      <c r="K152" s="172"/>
      <c r="L152" s="177"/>
      <c r="M152" s="178"/>
      <c r="N152" s="179"/>
      <c r="O152" s="179"/>
      <c r="P152" s="180">
        <f>SUM(P153:P170)</f>
        <v>0</v>
      </c>
      <c r="Q152" s="179"/>
      <c r="R152" s="180">
        <f>SUM(R153:R170)</f>
        <v>177.79344</v>
      </c>
      <c r="S152" s="179"/>
      <c r="T152" s="181">
        <f>SUM(T153:T170)</f>
        <v>0</v>
      </c>
      <c r="AR152" s="182" t="s">
        <v>84</v>
      </c>
      <c r="AT152" s="183" t="s">
        <v>75</v>
      </c>
      <c r="AU152" s="183" t="s">
        <v>84</v>
      </c>
      <c r="AY152" s="182" t="s">
        <v>118</v>
      </c>
      <c r="BK152" s="184">
        <f>SUM(BK153:BK170)</f>
        <v>0</v>
      </c>
    </row>
    <row r="153" spans="1:65" s="2" customFormat="1" ht="24.2" customHeight="1">
      <c r="A153" s="34"/>
      <c r="B153" s="35"/>
      <c r="C153" s="187" t="s">
        <v>176</v>
      </c>
      <c r="D153" s="187" t="s">
        <v>120</v>
      </c>
      <c r="E153" s="188" t="s">
        <v>177</v>
      </c>
      <c r="F153" s="189" t="s">
        <v>178</v>
      </c>
      <c r="G153" s="190" t="s">
        <v>123</v>
      </c>
      <c r="H153" s="191">
        <v>53</v>
      </c>
      <c r="I153" s="192"/>
      <c r="J153" s="193">
        <f>ROUND(I153*H153,2)</f>
        <v>0</v>
      </c>
      <c r="K153" s="194"/>
      <c r="L153" s="39"/>
      <c r="M153" s="195" t="s">
        <v>1</v>
      </c>
      <c r="N153" s="196" t="s">
        <v>41</v>
      </c>
      <c r="O153" s="71"/>
      <c r="P153" s="197">
        <f>O153*H153</f>
        <v>0</v>
      </c>
      <c r="Q153" s="197">
        <v>2.4340799999999998</v>
      </c>
      <c r="R153" s="197">
        <f>Q153*H153</f>
        <v>129.00623999999999</v>
      </c>
      <c r="S153" s="197">
        <v>0</v>
      </c>
      <c r="T153" s="198">
        <f>S153*H153</f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199" t="s">
        <v>124</v>
      </c>
      <c r="AT153" s="199" t="s">
        <v>120</v>
      </c>
      <c r="AU153" s="199" t="s">
        <v>86</v>
      </c>
      <c r="AY153" s="17" t="s">
        <v>118</v>
      </c>
      <c r="BE153" s="200">
        <f>IF(N153="základní",J153,0)</f>
        <v>0</v>
      </c>
      <c r="BF153" s="200">
        <f>IF(N153="snížená",J153,0)</f>
        <v>0</v>
      </c>
      <c r="BG153" s="200">
        <f>IF(N153="zákl. přenesená",J153,0)</f>
        <v>0</v>
      </c>
      <c r="BH153" s="200">
        <f>IF(N153="sníž. přenesená",J153,0)</f>
        <v>0</v>
      </c>
      <c r="BI153" s="200">
        <f>IF(N153="nulová",J153,0)</f>
        <v>0</v>
      </c>
      <c r="BJ153" s="17" t="s">
        <v>84</v>
      </c>
      <c r="BK153" s="200">
        <f>ROUND(I153*H153,2)</f>
        <v>0</v>
      </c>
      <c r="BL153" s="17" t="s">
        <v>124</v>
      </c>
      <c r="BM153" s="199" t="s">
        <v>179</v>
      </c>
    </row>
    <row r="154" spans="1:65" s="2" customFormat="1" ht="29.25">
      <c r="A154" s="34"/>
      <c r="B154" s="35"/>
      <c r="C154" s="36"/>
      <c r="D154" s="201" t="s">
        <v>126</v>
      </c>
      <c r="E154" s="36"/>
      <c r="F154" s="202" t="s">
        <v>180</v>
      </c>
      <c r="G154" s="36"/>
      <c r="H154" s="36"/>
      <c r="I154" s="203"/>
      <c r="J154" s="36"/>
      <c r="K154" s="36"/>
      <c r="L154" s="39"/>
      <c r="M154" s="204"/>
      <c r="N154" s="205"/>
      <c r="O154" s="71"/>
      <c r="P154" s="71"/>
      <c r="Q154" s="71"/>
      <c r="R154" s="71"/>
      <c r="S154" s="71"/>
      <c r="T154" s="72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T154" s="17" t="s">
        <v>126</v>
      </c>
      <c r="AU154" s="17" t="s">
        <v>86</v>
      </c>
    </row>
    <row r="155" spans="1:65" s="2" customFormat="1" ht="11.25">
      <c r="A155" s="34"/>
      <c r="B155" s="35"/>
      <c r="C155" s="36"/>
      <c r="D155" s="206" t="s">
        <v>128</v>
      </c>
      <c r="E155" s="36"/>
      <c r="F155" s="207" t="s">
        <v>181</v>
      </c>
      <c r="G155" s="36"/>
      <c r="H155" s="36"/>
      <c r="I155" s="203"/>
      <c r="J155" s="36"/>
      <c r="K155" s="36"/>
      <c r="L155" s="39"/>
      <c r="M155" s="204"/>
      <c r="N155" s="205"/>
      <c r="O155" s="71"/>
      <c r="P155" s="71"/>
      <c r="Q155" s="71"/>
      <c r="R155" s="71"/>
      <c r="S155" s="71"/>
      <c r="T155" s="72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T155" s="17" t="s">
        <v>128</v>
      </c>
      <c r="AU155" s="17" t="s">
        <v>86</v>
      </c>
    </row>
    <row r="156" spans="1:65" s="15" customFormat="1" ht="11.25">
      <c r="B156" s="230"/>
      <c r="C156" s="231"/>
      <c r="D156" s="201" t="s">
        <v>130</v>
      </c>
      <c r="E156" s="232" t="s">
        <v>1</v>
      </c>
      <c r="F156" s="233" t="s">
        <v>182</v>
      </c>
      <c r="G156" s="231"/>
      <c r="H156" s="232" t="s">
        <v>1</v>
      </c>
      <c r="I156" s="234"/>
      <c r="J156" s="231"/>
      <c r="K156" s="231"/>
      <c r="L156" s="235"/>
      <c r="M156" s="236"/>
      <c r="N156" s="237"/>
      <c r="O156" s="237"/>
      <c r="P156" s="237"/>
      <c r="Q156" s="237"/>
      <c r="R156" s="237"/>
      <c r="S156" s="237"/>
      <c r="T156" s="238"/>
      <c r="AT156" s="239" t="s">
        <v>130</v>
      </c>
      <c r="AU156" s="239" t="s">
        <v>86</v>
      </c>
      <c r="AV156" s="15" t="s">
        <v>84</v>
      </c>
      <c r="AW156" s="15" t="s">
        <v>33</v>
      </c>
      <c r="AX156" s="15" t="s">
        <v>76</v>
      </c>
      <c r="AY156" s="239" t="s">
        <v>118</v>
      </c>
    </row>
    <row r="157" spans="1:65" s="13" customFormat="1" ht="11.25">
      <c r="B157" s="208"/>
      <c r="C157" s="209"/>
      <c r="D157" s="201" t="s">
        <v>130</v>
      </c>
      <c r="E157" s="210" t="s">
        <v>1</v>
      </c>
      <c r="F157" s="211" t="s">
        <v>183</v>
      </c>
      <c r="G157" s="209"/>
      <c r="H157" s="212">
        <v>53</v>
      </c>
      <c r="I157" s="213"/>
      <c r="J157" s="209"/>
      <c r="K157" s="209"/>
      <c r="L157" s="214"/>
      <c r="M157" s="215"/>
      <c r="N157" s="216"/>
      <c r="O157" s="216"/>
      <c r="P157" s="216"/>
      <c r="Q157" s="216"/>
      <c r="R157" s="216"/>
      <c r="S157" s="216"/>
      <c r="T157" s="217"/>
      <c r="AT157" s="218" t="s">
        <v>130</v>
      </c>
      <c r="AU157" s="218" t="s">
        <v>86</v>
      </c>
      <c r="AV157" s="13" t="s">
        <v>86</v>
      </c>
      <c r="AW157" s="13" t="s">
        <v>33</v>
      </c>
      <c r="AX157" s="13" t="s">
        <v>84</v>
      </c>
      <c r="AY157" s="218" t="s">
        <v>118</v>
      </c>
    </row>
    <row r="158" spans="1:65" s="2" customFormat="1" ht="24.2" customHeight="1">
      <c r="A158" s="34"/>
      <c r="B158" s="35"/>
      <c r="C158" s="187" t="s">
        <v>184</v>
      </c>
      <c r="D158" s="187" t="s">
        <v>120</v>
      </c>
      <c r="E158" s="188" t="s">
        <v>185</v>
      </c>
      <c r="F158" s="189" t="s">
        <v>186</v>
      </c>
      <c r="G158" s="190" t="s">
        <v>123</v>
      </c>
      <c r="H158" s="191">
        <v>9.6</v>
      </c>
      <c r="I158" s="192"/>
      <c r="J158" s="193">
        <f>ROUND(I158*H158,2)</f>
        <v>0</v>
      </c>
      <c r="K158" s="194"/>
      <c r="L158" s="39"/>
      <c r="M158" s="195" t="s">
        <v>1</v>
      </c>
      <c r="N158" s="196" t="s">
        <v>41</v>
      </c>
      <c r="O158" s="71"/>
      <c r="P158" s="197">
        <f>O158*H158</f>
        <v>0</v>
      </c>
      <c r="Q158" s="197">
        <v>2.0019999999999998</v>
      </c>
      <c r="R158" s="197">
        <f>Q158*H158</f>
        <v>19.219199999999997</v>
      </c>
      <c r="S158" s="197">
        <v>0</v>
      </c>
      <c r="T158" s="198">
        <f>S158*H158</f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199" t="s">
        <v>124</v>
      </c>
      <c r="AT158" s="199" t="s">
        <v>120</v>
      </c>
      <c r="AU158" s="199" t="s">
        <v>86</v>
      </c>
      <c r="AY158" s="17" t="s">
        <v>118</v>
      </c>
      <c r="BE158" s="200">
        <f>IF(N158="základní",J158,0)</f>
        <v>0</v>
      </c>
      <c r="BF158" s="200">
        <f>IF(N158="snížená",J158,0)</f>
        <v>0</v>
      </c>
      <c r="BG158" s="200">
        <f>IF(N158="zákl. přenesená",J158,0)</f>
        <v>0</v>
      </c>
      <c r="BH158" s="200">
        <f>IF(N158="sníž. přenesená",J158,0)</f>
        <v>0</v>
      </c>
      <c r="BI158" s="200">
        <f>IF(N158="nulová",J158,0)</f>
        <v>0</v>
      </c>
      <c r="BJ158" s="17" t="s">
        <v>84</v>
      </c>
      <c r="BK158" s="200">
        <f>ROUND(I158*H158,2)</f>
        <v>0</v>
      </c>
      <c r="BL158" s="17" t="s">
        <v>124</v>
      </c>
      <c r="BM158" s="199" t="s">
        <v>187</v>
      </c>
    </row>
    <row r="159" spans="1:65" s="2" customFormat="1" ht="29.25">
      <c r="A159" s="34"/>
      <c r="B159" s="35"/>
      <c r="C159" s="36"/>
      <c r="D159" s="201" t="s">
        <v>126</v>
      </c>
      <c r="E159" s="36"/>
      <c r="F159" s="202" t="s">
        <v>188</v>
      </c>
      <c r="G159" s="36"/>
      <c r="H159" s="36"/>
      <c r="I159" s="203"/>
      <c r="J159" s="36"/>
      <c r="K159" s="36"/>
      <c r="L159" s="39"/>
      <c r="M159" s="204"/>
      <c r="N159" s="205"/>
      <c r="O159" s="71"/>
      <c r="P159" s="71"/>
      <c r="Q159" s="71"/>
      <c r="R159" s="71"/>
      <c r="S159" s="71"/>
      <c r="T159" s="72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T159" s="17" t="s">
        <v>126</v>
      </c>
      <c r="AU159" s="17" t="s">
        <v>86</v>
      </c>
    </row>
    <row r="160" spans="1:65" s="2" customFormat="1" ht="11.25">
      <c r="A160" s="34"/>
      <c r="B160" s="35"/>
      <c r="C160" s="36"/>
      <c r="D160" s="206" t="s">
        <v>128</v>
      </c>
      <c r="E160" s="36"/>
      <c r="F160" s="207" t="s">
        <v>189</v>
      </c>
      <c r="G160" s="36"/>
      <c r="H160" s="36"/>
      <c r="I160" s="203"/>
      <c r="J160" s="36"/>
      <c r="K160" s="36"/>
      <c r="L160" s="39"/>
      <c r="M160" s="204"/>
      <c r="N160" s="205"/>
      <c r="O160" s="71"/>
      <c r="P160" s="71"/>
      <c r="Q160" s="71"/>
      <c r="R160" s="71"/>
      <c r="S160" s="71"/>
      <c r="T160" s="72"/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T160" s="17" t="s">
        <v>128</v>
      </c>
      <c r="AU160" s="17" t="s">
        <v>86</v>
      </c>
    </row>
    <row r="161" spans="1:65" s="13" customFormat="1" ht="11.25">
      <c r="B161" s="208"/>
      <c r="C161" s="209"/>
      <c r="D161" s="201" t="s">
        <v>130</v>
      </c>
      <c r="E161" s="210" t="s">
        <v>1</v>
      </c>
      <c r="F161" s="211" t="s">
        <v>190</v>
      </c>
      <c r="G161" s="209"/>
      <c r="H161" s="212">
        <v>4.8</v>
      </c>
      <c r="I161" s="213"/>
      <c r="J161" s="209"/>
      <c r="K161" s="209"/>
      <c r="L161" s="214"/>
      <c r="M161" s="215"/>
      <c r="N161" s="216"/>
      <c r="O161" s="216"/>
      <c r="P161" s="216"/>
      <c r="Q161" s="216"/>
      <c r="R161" s="216"/>
      <c r="S161" s="216"/>
      <c r="T161" s="217"/>
      <c r="AT161" s="218" t="s">
        <v>130</v>
      </c>
      <c r="AU161" s="218" t="s">
        <v>86</v>
      </c>
      <c r="AV161" s="13" t="s">
        <v>86</v>
      </c>
      <c r="AW161" s="13" t="s">
        <v>33</v>
      </c>
      <c r="AX161" s="13" t="s">
        <v>76</v>
      </c>
      <c r="AY161" s="218" t="s">
        <v>118</v>
      </c>
    </row>
    <row r="162" spans="1:65" s="13" customFormat="1" ht="11.25">
      <c r="B162" s="208"/>
      <c r="C162" s="209"/>
      <c r="D162" s="201" t="s">
        <v>130</v>
      </c>
      <c r="E162" s="210" t="s">
        <v>1</v>
      </c>
      <c r="F162" s="211" t="s">
        <v>191</v>
      </c>
      <c r="G162" s="209"/>
      <c r="H162" s="212">
        <v>4.8</v>
      </c>
      <c r="I162" s="213"/>
      <c r="J162" s="209"/>
      <c r="K162" s="209"/>
      <c r="L162" s="214"/>
      <c r="M162" s="215"/>
      <c r="N162" s="216"/>
      <c r="O162" s="216"/>
      <c r="P162" s="216"/>
      <c r="Q162" s="216"/>
      <c r="R162" s="216"/>
      <c r="S162" s="216"/>
      <c r="T162" s="217"/>
      <c r="AT162" s="218" t="s">
        <v>130</v>
      </c>
      <c r="AU162" s="218" t="s">
        <v>86</v>
      </c>
      <c r="AV162" s="13" t="s">
        <v>86</v>
      </c>
      <c r="AW162" s="13" t="s">
        <v>33</v>
      </c>
      <c r="AX162" s="13" t="s">
        <v>76</v>
      </c>
      <c r="AY162" s="218" t="s">
        <v>118</v>
      </c>
    </row>
    <row r="163" spans="1:65" s="14" customFormat="1" ht="11.25">
      <c r="B163" s="219"/>
      <c r="C163" s="220"/>
      <c r="D163" s="201" t="s">
        <v>130</v>
      </c>
      <c r="E163" s="221" t="s">
        <v>1</v>
      </c>
      <c r="F163" s="222" t="s">
        <v>133</v>
      </c>
      <c r="G163" s="220"/>
      <c r="H163" s="223">
        <v>9.6</v>
      </c>
      <c r="I163" s="224"/>
      <c r="J163" s="220"/>
      <c r="K163" s="220"/>
      <c r="L163" s="225"/>
      <c r="M163" s="226"/>
      <c r="N163" s="227"/>
      <c r="O163" s="227"/>
      <c r="P163" s="227"/>
      <c r="Q163" s="227"/>
      <c r="R163" s="227"/>
      <c r="S163" s="227"/>
      <c r="T163" s="228"/>
      <c r="AT163" s="229" t="s">
        <v>130</v>
      </c>
      <c r="AU163" s="229" t="s">
        <v>86</v>
      </c>
      <c r="AV163" s="14" t="s">
        <v>124</v>
      </c>
      <c r="AW163" s="14" t="s">
        <v>33</v>
      </c>
      <c r="AX163" s="14" t="s">
        <v>84</v>
      </c>
      <c r="AY163" s="229" t="s">
        <v>118</v>
      </c>
    </row>
    <row r="164" spans="1:65" s="2" customFormat="1" ht="24.2" customHeight="1">
      <c r="A164" s="34"/>
      <c r="B164" s="35"/>
      <c r="C164" s="187" t="s">
        <v>8</v>
      </c>
      <c r="D164" s="187" t="s">
        <v>120</v>
      </c>
      <c r="E164" s="188" t="s">
        <v>192</v>
      </c>
      <c r="F164" s="189" t="s">
        <v>193</v>
      </c>
      <c r="G164" s="190" t="s">
        <v>170</v>
      </c>
      <c r="H164" s="191">
        <v>8</v>
      </c>
      <c r="I164" s="192"/>
      <c r="J164" s="193">
        <f>ROUND(I164*H164,2)</f>
        <v>0</v>
      </c>
      <c r="K164" s="194"/>
      <c r="L164" s="39"/>
      <c r="M164" s="195" t="s">
        <v>1</v>
      </c>
      <c r="N164" s="196" t="s">
        <v>41</v>
      </c>
      <c r="O164" s="71"/>
      <c r="P164" s="197">
        <f>O164*H164</f>
        <v>0</v>
      </c>
      <c r="Q164" s="197">
        <v>0</v>
      </c>
      <c r="R164" s="197">
        <f>Q164*H164</f>
        <v>0</v>
      </c>
      <c r="S164" s="197">
        <v>0</v>
      </c>
      <c r="T164" s="198">
        <f>S164*H164</f>
        <v>0</v>
      </c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R164" s="199" t="s">
        <v>124</v>
      </c>
      <c r="AT164" s="199" t="s">
        <v>120</v>
      </c>
      <c r="AU164" s="199" t="s">
        <v>86</v>
      </c>
      <c r="AY164" s="17" t="s">
        <v>118</v>
      </c>
      <c r="BE164" s="200">
        <f>IF(N164="základní",J164,0)</f>
        <v>0</v>
      </c>
      <c r="BF164" s="200">
        <f>IF(N164="snížená",J164,0)</f>
        <v>0</v>
      </c>
      <c r="BG164" s="200">
        <f>IF(N164="zákl. přenesená",J164,0)</f>
        <v>0</v>
      </c>
      <c r="BH164" s="200">
        <f>IF(N164="sníž. přenesená",J164,0)</f>
        <v>0</v>
      </c>
      <c r="BI164" s="200">
        <f>IF(N164="nulová",J164,0)</f>
        <v>0</v>
      </c>
      <c r="BJ164" s="17" t="s">
        <v>84</v>
      </c>
      <c r="BK164" s="200">
        <f>ROUND(I164*H164,2)</f>
        <v>0</v>
      </c>
      <c r="BL164" s="17" t="s">
        <v>124</v>
      </c>
      <c r="BM164" s="199" t="s">
        <v>194</v>
      </c>
    </row>
    <row r="165" spans="1:65" s="2" customFormat="1" ht="29.25">
      <c r="A165" s="34"/>
      <c r="B165" s="35"/>
      <c r="C165" s="36"/>
      <c r="D165" s="201" t="s">
        <v>126</v>
      </c>
      <c r="E165" s="36"/>
      <c r="F165" s="202" t="s">
        <v>195</v>
      </c>
      <c r="G165" s="36"/>
      <c r="H165" s="36"/>
      <c r="I165" s="203"/>
      <c r="J165" s="36"/>
      <c r="K165" s="36"/>
      <c r="L165" s="39"/>
      <c r="M165" s="204"/>
      <c r="N165" s="205"/>
      <c r="O165" s="71"/>
      <c r="P165" s="71"/>
      <c r="Q165" s="71"/>
      <c r="R165" s="71"/>
      <c r="S165" s="71"/>
      <c r="T165" s="72"/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T165" s="17" t="s">
        <v>126</v>
      </c>
      <c r="AU165" s="17" t="s">
        <v>86</v>
      </c>
    </row>
    <row r="166" spans="1:65" s="2" customFormat="1" ht="11.25">
      <c r="A166" s="34"/>
      <c r="B166" s="35"/>
      <c r="C166" s="36"/>
      <c r="D166" s="206" t="s">
        <v>128</v>
      </c>
      <c r="E166" s="36"/>
      <c r="F166" s="207" t="s">
        <v>196</v>
      </c>
      <c r="G166" s="36"/>
      <c r="H166" s="36"/>
      <c r="I166" s="203"/>
      <c r="J166" s="36"/>
      <c r="K166" s="36"/>
      <c r="L166" s="39"/>
      <c r="M166" s="204"/>
      <c r="N166" s="205"/>
      <c r="O166" s="71"/>
      <c r="P166" s="71"/>
      <c r="Q166" s="71"/>
      <c r="R166" s="71"/>
      <c r="S166" s="71"/>
      <c r="T166" s="72"/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T166" s="17" t="s">
        <v>128</v>
      </c>
      <c r="AU166" s="17" t="s">
        <v>86</v>
      </c>
    </row>
    <row r="167" spans="1:65" s="13" customFormat="1" ht="11.25">
      <c r="B167" s="208"/>
      <c r="C167" s="209"/>
      <c r="D167" s="201" t="s">
        <v>130</v>
      </c>
      <c r="E167" s="210" t="s">
        <v>1</v>
      </c>
      <c r="F167" s="211" t="s">
        <v>197</v>
      </c>
      <c r="G167" s="209"/>
      <c r="H167" s="212">
        <v>8</v>
      </c>
      <c r="I167" s="213"/>
      <c r="J167" s="209"/>
      <c r="K167" s="209"/>
      <c r="L167" s="214"/>
      <c r="M167" s="215"/>
      <c r="N167" s="216"/>
      <c r="O167" s="216"/>
      <c r="P167" s="216"/>
      <c r="Q167" s="216"/>
      <c r="R167" s="216"/>
      <c r="S167" s="216"/>
      <c r="T167" s="217"/>
      <c r="AT167" s="218" t="s">
        <v>130</v>
      </c>
      <c r="AU167" s="218" t="s">
        <v>86</v>
      </c>
      <c r="AV167" s="13" t="s">
        <v>86</v>
      </c>
      <c r="AW167" s="13" t="s">
        <v>33</v>
      </c>
      <c r="AX167" s="13" t="s">
        <v>84</v>
      </c>
      <c r="AY167" s="218" t="s">
        <v>118</v>
      </c>
    </row>
    <row r="168" spans="1:65" s="2" customFormat="1" ht="37.9" customHeight="1">
      <c r="A168" s="34"/>
      <c r="B168" s="35"/>
      <c r="C168" s="187" t="s">
        <v>198</v>
      </c>
      <c r="D168" s="187" t="s">
        <v>120</v>
      </c>
      <c r="E168" s="188" t="s">
        <v>199</v>
      </c>
      <c r="F168" s="189" t="s">
        <v>200</v>
      </c>
      <c r="G168" s="190" t="s">
        <v>123</v>
      </c>
      <c r="H168" s="191">
        <v>16</v>
      </c>
      <c r="I168" s="192"/>
      <c r="J168" s="193">
        <f>ROUND(I168*H168,2)</f>
        <v>0</v>
      </c>
      <c r="K168" s="194"/>
      <c r="L168" s="39"/>
      <c r="M168" s="195" t="s">
        <v>1</v>
      </c>
      <c r="N168" s="196" t="s">
        <v>41</v>
      </c>
      <c r="O168" s="71"/>
      <c r="P168" s="197">
        <f>O168*H168</f>
        <v>0</v>
      </c>
      <c r="Q168" s="197">
        <v>1.8480000000000001</v>
      </c>
      <c r="R168" s="197">
        <f>Q168*H168</f>
        <v>29.568000000000001</v>
      </c>
      <c r="S168" s="197">
        <v>0</v>
      </c>
      <c r="T168" s="198">
        <f>S168*H168</f>
        <v>0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199" t="s">
        <v>124</v>
      </c>
      <c r="AT168" s="199" t="s">
        <v>120</v>
      </c>
      <c r="AU168" s="199" t="s">
        <v>86</v>
      </c>
      <c r="AY168" s="17" t="s">
        <v>118</v>
      </c>
      <c r="BE168" s="200">
        <f>IF(N168="základní",J168,0)</f>
        <v>0</v>
      </c>
      <c r="BF168" s="200">
        <f>IF(N168="snížená",J168,0)</f>
        <v>0</v>
      </c>
      <c r="BG168" s="200">
        <f>IF(N168="zákl. přenesená",J168,0)</f>
        <v>0</v>
      </c>
      <c r="BH168" s="200">
        <f>IF(N168="sníž. přenesená",J168,0)</f>
        <v>0</v>
      </c>
      <c r="BI168" s="200">
        <f>IF(N168="nulová",J168,0)</f>
        <v>0</v>
      </c>
      <c r="BJ168" s="17" t="s">
        <v>84</v>
      </c>
      <c r="BK168" s="200">
        <f>ROUND(I168*H168,2)</f>
        <v>0</v>
      </c>
      <c r="BL168" s="17" t="s">
        <v>124</v>
      </c>
      <c r="BM168" s="199" t="s">
        <v>201</v>
      </c>
    </row>
    <row r="169" spans="1:65" s="2" customFormat="1" ht="39">
      <c r="A169" s="34"/>
      <c r="B169" s="35"/>
      <c r="C169" s="36"/>
      <c r="D169" s="201" t="s">
        <v>126</v>
      </c>
      <c r="E169" s="36"/>
      <c r="F169" s="202" t="s">
        <v>202</v>
      </c>
      <c r="G169" s="36"/>
      <c r="H169" s="36"/>
      <c r="I169" s="203"/>
      <c r="J169" s="36"/>
      <c r="K169" s="36"/>
      <c r="L169" s="39"/>
      <c r="M169" s="204"/>
      <c r="N169" s="205"/>
      <c r="O169" s="71"/>
      <c r="P169" s="71"/>
      <c r="Q169" s="71"/>
      <c r="R169" s="71"/>
      <c r="S169" s="71"/>
      <c r="T169" s="72"/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T169" s="17" t="s">
        <v>126</v>
      </c>
      <c r="AU169" s="17" t="s">
        <v>86</v>
      </c>
    </row>
    <row r="170" spans="1:65" s="2" customFormat="1" ht="11.25">
      <c r="A170" s="34"/>
      <c r="B170" s="35"/>
      <c r="C170" s="36"/>
      <c r="D170" s="206" t="s">
        <v>128</v>
      </c>
      <c r="E170" s="36"/>
      <c r="F170" s="207" t="s">
        <v>203</v>
      </c>
      <c r="G170" s="36"/>
      <c r="H170" s="36"/>
      <c r="I170" s="203"/>
      <c r="J170" s="36"/>
      <c r="K170" s="36"/>
      <c r="L170" s="39"/>
      <c r="M170" s="204"/>
      <c r="N170" s="205"/>
      <c r="O170" s="71"/>
      <c r="P170" s="71"/>
      <c r="Q170" s="71"/>
      <c r="R170" s="71"/>
      <c r="S170" s="71"/>
      <c r="T170" s="72"/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T170" s="17" t="s">
        <v>128</v>
      </c>
      <c r="AU170" s="17" t="s">
        <v>86</v>
      </c>
    </row>
    <row r="171" spans="1:65" s="12" customFormat="1" ht="22.9" customHeight="1">
      <c r="B171" s="171"/>
      <c r="C171" s="172"/>
      <c r="D171" s="173" t="s">
        <v>75</v>
      </c>
      <c r="E171" s="185" t="s">
        <v>204</v>
      </c>
      <c r="F171" s="185" t="s">
        <v>205</v>
      </c>
      <c r="G171" s="172"/>
      <c r="H171" s="172"/>
      <c r="I171" s="175"/>
      <c r="J171" s="186">
        <f>BK171</f>
        <v>0</v>
      </c>
      <c r="K171" s="172"/>
      <c r="L171" s="177"/>
      <c r="M171" s="178"/>
      <c r="N171" s="179"/>
      <c r="O171" s="179"/>
      <c r="P171" s="180">
        <f>SUM(P172:P177)</f>
        <v>0</v>
      </c>
      <c r="Q171" s="179"/>
      <c r="R171" s="180">
        <f>SUM(R172:R177)</f>
        <v>0</v>
      </c>
      <c r="S171" s="179"/>
      <c r="T171" s="181">
        <f>SUM(T172:T177)</f>
        <v>0</v>
      </c>
      <c r="AR171" s="182" t="s">
        <v>84</v>
      </c>
      <c r="AT171" s="183" t="s">
        <v>75</v>
      </c>
      <c r="AU171" s="183" t="s">
        <v>84</v>
      </c>
      <c r="AY171" s="182" t="s">
        <v>118</v>
      </c>
      <c r="BK171" s="184">
        <f>SUM(BK172:BK177)</f>
        <v>0</v>
      </c>
    </row>
    <row r="172" spans="1:65" s="2" customFormat="1" ht="24.2" customHeight="1">
      <c r="A172" s="34"/>
      <c r="B172" s="35"/>
      <c r="C172" s="187" t="s">
        <v>206</v>
      </c>
      <c r="D172" s="187" t="s">
        <v>120</v>
      </c>
      <c r="E172" s="188" t="s">
        <v>207</v>
      </c>
      <c r="F172" s="189" t="s">
        <v>208</v>
      </c>
      <c r="G172" s="190" t="s">
        <v>162</v>
      </c>
      <c r="H172" s="191">
        <v>177.79300000000001</v>
      </c>
      <c r="I172" s="192"/>
      <c r="J172" s="193">
        <f>ROUND(I172*H172,2)</f>
        <v>0</v>
      </c>
      <c r="K172" s="194"/>
      <c r="L172" s="39"/>
      <c r="M172" s="195" t="s">
        <v>1</v>
      </c>
      <c r="N172" s="196" t="s">
        <v>41</v>
      </c>
      <c r="O172" s="71"/>
      <c r="P172" s="197">
        <f>O172*H172</f>
        <v>0</v>
      </c>
      <c r="Q172" s="197">
        <v>0</v>
      </c>
      <c r="R172" s="197">
        <f>Q172*H172</f>
        <v>0</v>
      </c>
      <c r="S172" s="197">
        <v>0</v>
      </c>
      <c r="T172" s="198">
        <f>S172*H172</f>
        <v>0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R172" s="199" t="s">
        <v>124</v>
      </c>
      <c r="AT172" s="199" t="s">
        <v>120</v>
      </c>
      <c r="AU172" s="199" t="s">
        <v>86</v>
      </c>
      <c r="AY172" s="17" t="s">
        <v>118</v>
      </c>
      <c r="BE172" s="200">
        <f>IF(N172="základní",J172,0)</f>
        <v>0</v>
      </c>
      <c r="BF172" s="200">
        <f>IF(N172="snížená",J172,0)</f>
        <v>0</v>
      </c>
      <c r="BG172" s="200">
        <f>IF(N172="zákl. přenesená",J172,0)</f>
        <v>0</v>
      </c>
      <c r="BH172" s="200">
        <f>IF(N172="sníž. přenesená",J172,0)</f>
        <v>0</v>
      </c>
      <c r="BI172" s="200">
        <f>IF(N172="nulová",J172,0)</f>
        <v>0</v>
      </c>
      <c r="BJ172" s="17" t="s">
        <v>84</v>
      </c>
      <c r="BK172" s="200">
        <f>ROUND(I172*H172,2)</f>
        <v>0</v>
      </c>
      <c r="BL172" s="17" t="s">
        <v>124</v>
      </c>
      <c r="BM172" s="199" t="s">
        <v>209</v>
      </c>
    </row>
    <row r="173" spans="1:65" s="2" customFormat="1" ht="19.5">
      <c r="A173" s="34"/>
      <c r="B173" s="35"/>
      <c r="C173" s="36"/>
      <c r="D173" s="201" t="s">
        <v>126</v>
      </c>
      <c r="E173" s="36"/>
      <c r="F173" s="202" t="s">
        <v>210</v>
      </c>
      <c r="G173" s="36"/>
      <c r="H173" s="36"/>
      <c r="I173" s="203"/>
      <c r="J173" s="36"/>
      <c r="K173" s="36"/>
      <c r="L173" s="39"/>
      <c r="M173" s="204"/>
      <c r="N173" s="205"/>
      <c r="O173" s="71"/>
      <c r="P173" s="71"/>
      <c r="Q173" s="71"/>
      <c r="R173" s="71"/>
      <c r="S173" s="71"/>
      <c r="T173" s="72"/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T173" s="17" t="s">
        <v>126</v>
      </c>
      <c r="AU173" s="17" t="s">
        <v>86</v>
      </c>
    </row>
    <row r="174" spans="1:65" s="2" customFormat="1" ht="11.25">
      <c r="A174" s="34"/>
      <c r="B174" s="35"/>
      <c r="C174" s="36"/>
      <c r="D174" s="206" t="s">
        <v>128</v>
      </c>
      <c r="E174" s="36"/>
      <c r="F174" s="207" t="s">
        <v>211</v>
      </c>
      <c r="G174" s="36"/>
      <c r="H174" s="36"/>
      <c r="I174" s="203"/>
      <c r="J174" s="36"/>
      <c r="K174" s="36"/>
      <c r="L174" s="39"/>
      <c r="M174" s="204"/>
      <c r="N174" s="205"/>
      <c r="O174" s="71"/>
      <c r="P174" s="71"/>
      <c r="Q174" s="71"/>
      <c r="R174" s="71"/>
      <c r="S174" s="71"/>
      <c r="T174" s="72"/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T174" s="17" t="s">
        <v>128</v>
      </c>
      <c r="AU174" s="17" t="s">
        <v>86</v>
      </c>
    </row>
    <row r="175" spans="1:65" s="2" customFormat="1" ht="33" customHeight="1">
      <c r="A175" s="34"/>
      <c r="B175" s="35"/>
      <c r="C175" s="187" t="s">
        <v>212</v>
      </c>
      <c r="D175" s="187" t="s">
        <v>120</v>
      </c>
      <c r="E175" s="188" t="s">
        <v>213</v>
      </c>
      <c r="F175" s="189" t="s">
        <v>214</v>
      </c>
      <c r="G175" s="190" t="s">
        <v>162</v>
      </c>
      <c r="H175" s="191">
        <v>177.79300000000001</v>
      </c>
      <c r="I175" s="192"/>
      <c r="J175" s="193">
        <f>ROUND(I175*H175,2)</f>
        <v>0</v>
      </c>
      <c r="K175" s="194"/>
      <c r="L175" s="39"/>
      <c r="M175" s="195" t="s">
        <v>1</v>
      </c>
      <c r="N175" s="196" t="s">
        <v>41</v>
      </c>
      <c r="O175" s="71"/>
      <c r="P175" s="197">
        <f>O175*H175</f>
        <v>0</v>
      </c>
      <c r="Q175" s="197">
        <v>0</v>
      </c>
      <c r="R175" s="197">
        <f>Q175*H175</f>
        <v>0</v>
      </c>
      <c r="S175" s="197">
        <v>0</v>
      </c>
      <c r="T175" s="198">
        <f>S175*H175</f>
        <v>0</v>
      </c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R175" s="199" t="s">
        <v>124</v>
      </c>
      <c r="AT175" s="199" t="s">
        <v>120</v>
      </c>
      <c r="AU175" s="199" t="s">
        <v>86</v>
      </c>
      <c r="AY175" s="17" t="s">
        <v>118</v>
      </c>
      <c r="BE175" s="200">
        <f>IF(N175="základní",J175,0)</f>
        <v>0</v>
      </c>
      <c r="BF175" s="200">
        <f>IF(N175="snížená",J175,0)</f>
        <v>0</v>
      </c>
      <c r="BG175" s="200">
        <f>IF(N175="zákl. přenesená",J175,0)</f>
        <v>0</v>
      </c>
      <c r="BH175" s="200">
        <f>IF(N175="sníž. přenesená",J175,0)</f>
        <v>0</v>
      </c>
      <c r="BI175" s="200">
        <f>IF(N175="nulová",J175,0)</f>
        <v>0</v>
      </c>
      <c r="BJ175" s="17" t="s">
        <v>84</v>
      </c>
      <c r="BK175" s="200">
        <f>ROUND(I175*H175,2)</f>
        <v>0</v>
      </c>
      <c r="BL175" s="17" t="s">
        <v>124</v>
      </c>
      <c r="BM175" s="199" t="s">
        <v>215</v>
      </c>
    </row>
    <row r="176" spans="1:65" s="2" customFormat="1" ht="29.25">
      <c r="A176" s="34"/>
      <c r="B176" s="35"/>
      <c r="C176" s="36"/>
      <c r="D176" s="201" t="s">
        <v>126</v>
      </c>
      <c r="E176" s="36"/>
      <c r="F176" s="202" t="s">
        <v>216</v>
      </c>
      <c r="G176" s="36"/>
      <c r="H176" s="36"/>
      <c r="I176" s="203"/>
      <c r="J176" s="36"/>
      <c r="K176" s="36"/>
      <c r="L176" s="39"/>
      <c r="M176" s="204"/>
      <c r="N176" s="205"/>
      <c r="O176" s="71"/>
      <c r="P176" s="71"/>
      <c r="Q176" s="71"/>
      <c r="R176" s="71"/>
      <c r="S176" s="71"/>
      <c r="T176" s="72"/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T176" s="17" t="s">
        <v>126</v>
      </c>
      <c r="AU176" s="17" t="s">
        <v>86</v>
      </c>
    </row>
    <row r="177" spans="1:65" s="2" customFormat="1" ht="11.25">
      <c r="A177" s="34"/>
      <c r="B177" s="35"/>
      <c r="C177" s="36"/>
      <c r="D177" s="206" t="s">
        <v>128</v>
      </c>
      <c r="E177" s="36"/>
      <c r="F177" s="207" t="s">
        <v>217</v>
      </c>
      <c r="G177" s="36"/>
      <c r="H177" s="36"/>
      <c r="I177" s="203"/>
      <c r="J177" s="36"/>
      <c r="K177" s="36"/>
      <c r="L177" s="39"/>
      <c r="M177" s="204"/>
      <c r="N177" s="205"/>
      <c r="O177" s="71"/>
      <c r="P177" s="71"/>
      <c r="Q177" s="71"/>
      <c r="R177" s="71"/>
      <c r="S177" s="71"/>
      <c r="T177" s="72"/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T177" s="17" t="s">
        <v>128</v>
      </c>
      <c r="AU177" s="17" t="s">
        <v>86</v>
      </c>
    </row>
    <row r="178" spans="1:65" s="12" customFormat="1" ht="25.9" customHeight="1">
      <c r="B178" s="171"/>
      <c r="C178" s="172"/>
      <c r="D178" s="173" t="s">
        <v>75</v>
      </c>
      <c r="E178" s="174" t="s">
        <v>218</v>
      </c>
      <c r="F178" s="174" t="s">
        <v>219</v>
      </c>
      <c r="G178" s="172"/>
      <c r="H178" s="172"/>
      <c r="I178" s="175"/>
      <c r="J178" s="176">
        <f>BK178</f>
        <v>0</v>
      </c>
      <c r="K178" s="172"/>
      <c r="L178" s="177"/>
      <c r="M178" s="178"/>
      <c r="N178" s="179"/>
      <c r="O178" s="179"/>
      <c r="P178" s="180">
        <f>SUM(P179:P184)</f>
        <v>0</v>
      </c>
      <c r="Q178" s="179"/>
      <c r="R178" s="180">
        <f>SUM(R179:R184)</f>
        <v>0</v>
      </c>
      <c r="S178" s="179"/>
      <c r="T178" s="181">
        <f>SUM(T179:T184)</f>
        <v>0</v>
      </c>
      <c r="AR178" s="182" t="s">
        <v>145</v>
      </c>
      <c r="AT178" s="183" t="s">
        <v>75</v>
      </c>
      <c r="AU178" s="183" t="s">
        <v>76</v>
      </c>
      <c r="AY178" s="182" t="s">
        <v>118</v>
      </c>
      <c r="BK178" s="184">
        <f>SUM(BK179:BK184)</f>
        <v>0</v>
      </c>
    </row>
    <row r="179" spans="1:65" s="2" customFormat="1" ht="16.5" customHeight="1">
      <c r="A179" s="34"/>
      <c r="B179" s="35"/>
      <c r="C179" s="187" t="s">
        <v>220</v>
      </c>
      <c r="D179" s="187" t="s">
        <v>120</v>
      </c>
      <c r="E179" s="188" t="s">
        <v>221</v>
      </c>
      <c r="F179" s="189" t="s">
        <v>222</v>
      </c>
      <c r="G179" s="190" t="s">
        <v>223</v>
      </c>
      <c r="H179" s="191">
        <v>1</v>
      </c>
      <c r="I179" s="192"/>
      <c r="J179" s="193">
        <f>ROUND(I179*H179,2)</f>
        <v>0</v>
      </c>
      <c r="K179" s="194"/>
      <c r="L179" s="39"/>
      <c r="M179" s="195" t="s">
        <v>1</v>
      </c>
      <c r="N179" s="196" t="s">
        <v>41</v>
      </c>
      <c r="O179" s="71"/>
      <c r="P179" s="197">
        <f>O179*H179</f>
        <v>0</v>
      </c>
      <c r="Q179" s="197">
        <v>0</v>
      </c>
      <c r="R179" s="197">
        <f>Q179*H179</f>
        <v>0</v>
      </c>
      <c r="S179" s="197">
        <v>0</v>
      </c>
      <c r="T179" s="198">
        <f>S179*H179</f>
        <v>0</v>
      </c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R179" s="199" t="s">
        <v>124</v>
      </c>
      <c r="AT179" s="199" t="s">
        <v>120</v>
      </c>
      <c r="AU179" s="199" t="s">
        <v>84</v>
      </c>
      <c r="AY179" s="17" t="s">
        <v>118</v>
      </c>
      <c r="BE179" s="200">
        <f>IF(N179="základní",J179,0)</f>
        <v>0</v>
      </c>
      <c r="BF179" s="200">
        <f>IF(N179="snížená",J179,0)</f>
        <v>0</v>
      </c>
      <c r="BG179" s="200">
        <f>IF(N179="zákl. přenesená",J179,0)</f>
        <v>0</v>
      </c>
      <c r="BH179" s="200">
        <f>IF(N179="sníž. přenesená",J179,0)</f>
        <v>0</v>
      </c>
      <c r="BI179" s="200">
        <f>IF(N179="nulová",J179,0)</f>
        <v>0</v>
      </c>
      <c r="BJ179" s="17" t="s">
        <v>84</v>
      </c>
      <c r="BK179" s="200">
        <f>ROUND(I179*H179,2)</f>
        <v>0</v>
      </c>
      <c r="BL179" s="17" t="s">
        <v>124</v>
      </c>
      <c r="BM179" s="199" t="s">
        <v>224</v>
      </c>
    </row>
    <row r="180" spans="1:65" s="2" customFormat="1" ht="11.25">
      <c r="A180" s="34"/>
      <c r="B180" s="35"/>
      <c r="C180" s="36"/>
      <c r="D180" s="201" t="s">
        <v>126</v>
      </c>
      <c r="E180" s="36"/>
      <c r="F180" s="202" t="s">
        <v>225</v>
      </c>
      <c r="G180" s="36"/>
      <c r="H180" s="36"/>
      <c r="I180" s="203"/>
      <c r="J180" s="36"/>
      <c r="K180" s="36"/>
      <c r="L180" s="39"/>
      <c r="M180" s="204"/>
      <c r="N180" s="205"/>
      <c r="O180" s="71"/>
      <c r="P180" s="71"/>
      <c r="Q180" s="71"/>
      <c r="R180" s="71"/>
      <c r="S180" s="71"/>
      <c r="T180" s="72"/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T180" s="17" t="s">
        <v>126</v>
      </c>
      <c r="AU180" s="17" t="s">
        <v>84</v>
      </c>
    </row>
    <row r="181" spans="1:65" s="2" customFormat="1" ht="16.5" customHeight="1">
      <c r="A181" s="34"/>
      <c r="B181" s="35"/>
      <c r="C181" s="187" t="s">
        <v>226</v>
      </c>
      <c r="D181" s="187" t="s">
        <v>120</v>
      </c>
      <c r="E181" s="188" t="s">
        <v>227</v>
      </c>
      <c r="F181" s="189" t="s">
        <v>228</v>
      </c>
      <c r="G181" s="190" t="s">
        <v>223</v>
      </c>
      <c r="H181" s="191">
        <v>1</v>
      </c>
      <c r="I181" s="192"/>
      <c r="J181" s="193">
        <f>ROUND(I181*H181,2)</f>
        <v>0</v>
      </c>
      <c r="K181" s="194"/>
      <c r="L181" s="39"/>
      <c r="M181" s="195" t="s">
        <v>1</v>
      </c>
      <c r="N181" s="196" t="s">
        <v>41</v>
      </c>
      <c r="O181" s="71"/>
      <c r="P181" s="197">
        <f>O181*H181</f>
        <v>0</v>
      </c>
      <c r="Q181" s="197">
        <v>0</v>
      </c>
      <c r="R181" s="197">
        <f>Q181*H181</f>
        <v>0</v>
      </c>
      <c r="S181" s="197">
        <v>0</v>
      </c>
      <c r="T181" s="198">
        <f>S181*H181</f>
        <v>0</v>
      </c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R181" s="199" t="s">
        <v>124</v>
      </c>
      <c r="AT181" s="199" t="s">
        <v>120</v>
      </c>
      <c r="AU181" s="199" t="s">
        <v>84</v>
      </c>
      <c r="AY181" s="17" t="s">
        <v>118</v>
      </c>
      <c r="BE181" s="200">
        <f>IF(N181="základní",J181,0)</f>
        <v>0</v>
      </c>
      <c r="BF181" s="200">
        <f>IF(N181="snížená",J181,0)</f>
        <v>0</v>
      </c>
      <c r="BG181" s="200">
        <f>IF(N181="zákl. přenesená",J181,0)</f>
        <v>0</v>
      </c>
      <c r="BH181" s="200">
        <f>IF(N181="sníž. přenesená",J181,0)</f>
        <v>0</v>
      </c>
      <c r="BI181" s="200">
        <f>IF(N181="nulová",J181,0)</f>
        <v>0</v>
      </c>
      <c r="BJ181" s="17" t="s">
        <v>84</v>
      </c>
      <c r="BK181" s="200">
        <f>ROUND(I181*H181,2)</f>
        <v>0</v>
      </c>
      <c r="BL181" s="17" t="s">
        <v>124</v>
      </c>
      <c r="BM181" s="199" t="s">
        <v>229</v>
      </c>
    </row>
    <row r="182" spans="1:65" s="2" customFormat="1" ht="11.25">
      <c r="A182" s="34"/>
      <c r="B182" s="35"/>
      <c r="C182" s="36"/>
      <c r="D182" s="201" t="s">
        <v>126</v>
      </c>
      <c r="E182" s="36"/>
      <c r="F182" s="202" t="s">
        <v>228</v>
      </c>
      <c r="G182" s="36"/>
      <c r="H182" s="36"/>
      <c r="I182" s="203"/>
      <c r="J182" s="36"/>
      <c r="K182" s="36"/>
      <c r="L182" s="39"/>
      <c r="M182" s="204"/>
      <c r="N182" s="205"/>
      <c r="O182" s="71"/>
      <c r="P182" s="71"/>
      <c r="Q182" s="71"/>
      <c r="R182" s="71"/>
      <c r="S182" s="71"/>
      <c r="T182" s="72"/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T182" s="17" t="s">
        <v>126</v>
      </c>
      <c r="AU182" s="17" t="s">
        <v>84</v>
      </c>
    </row>
    <row r="183" spans="1:65" s="2" customFormat="1" ht="16.5" customHeight="1">
      <c r="A183" s="34"/>
      <c r="B183" s="35"/>
      <c r="C183" s="187" t="s">
        <v>230</v>
      </c>
      <c r="D183" s="187" t="s">
        <v>120</v>
      </c>
      <c r="E183" s="188" t="s">
        <v>231</v>
      </c>
      <c r="F183" s="189" t="s">
        <v>232</v>
      </c>
      <c r="G183" s="190" t="s">
        <v>223</v>
      </c>
      <c r="H183" s="191">
        <v>1</v>
      </c>
      <c r="I183" s="192"/>
      <c r="J183" s="193">
        <f>ROUND(I183*H183,2)</f>
        <v>0</v>
      </c>
      <c r="K183" s="194"/>
      <c r="L183" s="39"/>
      <c r="M183" s="195" t="s">
        <v>1</v>
      </c>
      <c r="N183" s="196" t="s">
        <v>41</v>
      </c>
      <c r="O183" s="71"/>
      <c r="P183" s="197">
        <f>O183*H183</f>
        <v>0</v>
      </c>
      <c r="Q183" s="197">
        <v>0</v>
      </c>
      <c r="R183" s="197">
        <f>Q183*H183</f>
        <v>0</v>
      </c>
      <c r="S183" s="197">
        <v>0</v>
      </c>
      <c r="T183" s="198">
        <f>S183*H183</f>
        <v>0</v>
      </c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R183" s="199" t="s">
        <v>124</v>
      </c>
      <c r="AT183" s="199" t="s">
        <v>120</v>
      </c>
      <c r="AU183" s="199" t="s">
        <v>84</v>
      </c>
      <c r="AY183" s="17" t="s">
        <v>118</v>
      </c>
      <c r="BE183" s="200">
        <f>IF(N183="základní",J183,0)</f>
        <v>0</v>
      </c>
      <c r="BF183" s="200">
        <f>IF(N183="snížená",J183,0)</f>
        <v>0</v>
      </c>
      <c r="BG183" s="200">
        <f>IF(N183="zákl. přenesená",J183,0)</f>
        <v>0</v>
      </c>
      <c r="BH183" s="200">
        <f>IF(N183="sníž. přenesená",J183,0)</f>
        <v>0</v>
      </c>
      <c r="BI183" s="200">
        <f>IF(N183="nulová",J183,0)</f>
        <v>0</v>
      </c>
      <c r="BJ183" s="17" t="s">
        <v>84</v>
      </c>
      <c r="BK183" s="200">
        <f>ROUND(I183*H183,2)</f>
        <v>0</v>
      </c>
      <c r="BL183" s="17" t="s">
        <v>124</v>
      </c>
      <c r="BM183" s="199" t="s">
        <v>233</v>
      </c>
    </row>
    <row r="184" spans="1:65" s="2" customFormat="1" ht="11.25">
      <c r="A184" s="34"/>
      <c r="B184" s="35"/>
      <c r="C184" s="36"/>
      <c r="D184" s="201" t="s">
        <v>126</v>
      </c>
      <c r="E184" s="36"/>
      <c r="F184" s="202" t="s">
        <v>228</v>
      </c>
      <c r="G184" s="36"/>
      <c r="H184" s="36"/>
      <c r="I184" s="203"/>
      <c r="J184" s="36"/>
      <c r="K184" s="36"/>
      <c r="L184" s="39"/>
      <c r="M184" s="240"/>
      <c r="N184" s="241"/>
      <c r="O184" s="242"/>
      <c r="P184" s="242"/>
      <c r="Q184" s="242"/>
      <c r="R184" s="242"/>
      <c r="S184" s="242"/>
      <c r="T184" s="243"/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T184" s="17" t="s">
        <v>126</v>
      </c>
      <c r="AU184" s="17" t="s">
        <v>84</v>
      </c>
    </row>
    <row r="185" spans="1:65" s="2" customFormat="1" ht="6.95" customHeight="1">
      <c r="A185" s="34"/>
      <c r="B185" s="54"/>
      <c r="C185" s="55"/>
      <c r="D185" s="55"/>
      <c r="E185" s="55"/>
      <c r="F185" s="55"/>
      <c r="G185" s="55"/>
      <c r="H185" s="55"/>
      <c r="I185" s="55"/>
      <c r="J185" s="55"/>
      <c r="K185" s="55"/>
      <c r="L185" s="39"/>
      <c r="M185" s="34"/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</row>
  </sheetData>
  <sheetProtection algorithmName="SHA-512" hashValue="N53He60sx5I6QDsOm7z1zoUyexLH4ksmT2TIvtroTOS0n5Y9vJeeNaYWCPRBxAkDFz9OHsEaMv6htJyhZgVFVA==" saltValue="EQ6Dxd1hXn5uxXn1T84JWB4W23V9mSv7uGQmqMRdau5qNVArL2NJIyQf00K5meriFM/gv8w3EAoJ5RAXpztqIQ==" spinCount="100000" sheet="1" objects="1" scenarios="1" formatColumns="0" formatRows="0" autoFilter="0"/>
  <autoFilter ref="C120:K184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hyperlinks>
    <hyperlink ref="F126" r:id="rId1"/>
    <hyperlink ref="F132" r:id="rId2"/>
    <hyperlink ref="F135" r:id="rId3"/>
    <hyperlink ref="F138" r:id="rId4"/>
    <hyperlink ref="F142" r:id="rId5"/>
    <hyperlink ref="F146" r:id="rId6"/>
    <hyperlink ref="F150" r:id="rId7"/>
    <hyperlink ref="F155" r:id="rId8"/>
    <hyperlink ref="F160" r:id="rId9"/>
    <hyperlink ref="F166" r:id="rId10"/>
    <hyperlink ref="F170" r:id="rId11"/>
    <hyperlink ref="F174" r:id="rId12"/>
    <hyperlink ref="F177" r:id="rId13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52"/>
  <sheetViews>
    <sheetView showGridLines="0" tabSelected="1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AT2" s="17" t="s">
        <v>89</v>
      </c>
    </row>
    <row r="3" spans="1:46" s="1" customFormat="1" ht="6.95" customHeight="1">
      <c r="B3" s="108"/>
      <c r="C3" s="109"/>
      <c r="D3" s="109"/>
      <c r="E3" s="109"/>
      <c r="F3" s="109"/>
      <c r="G3" s="109"/>
      <c r="H3" s="109"/>
      <c r="I3" s="109"/>
      <c r="J3" s="109"/>
      <c r="K3" s="109"/>
      <c r="L3" s="20"/>
      <c r="AT3" s="17" t="s">
        <v>86</v>
      </c>
    </row>
    <row r="4" spans="1:46" s="1" customFormat="1" ht="24.95" customHeight="1">
      <c r="B4" s="20"/>
      <c r="D4" s="110" t="s">
        <v>90</v>
      </c>
      <c r="L4" s="20"/>
      <c r="M4" s="111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12" t="s">
        <v>16</v>
      </c>
      <c r="L6" s="20"/>
    </row>
    <row r="7" spans="1:46" s="1" customFormat="1" ht="16.5" customHeight="1">
      <c r="B7" s="20"/>
      <c r="E7" s="288" t="str">
        <f>'Rekapitulace stavby'!K6</f>
        <v>Úprava Hvozdnice km 22,080 - 24,020 (DHM 0038)</v>
      </c>
      <c r="F7" s="289"/>
      <c r="G7" s="289"/>
      <c r="H7" s="289"/>
      <c r="L7" s="20"/>
    </row>
    <row r="8" spans="1:46" s="2" customFormat="1" ht="12" customHeight="1">
      <c r="A8" s="34"/>
      <c r="B8" s="39"/>
      <c r="C8" s="34"/>
      <c r="D8" s="112" t="s">
        <v>91</v>
      </c>
      <c r="E8" s="34"/>
      <c r="F8" s="34"/>
      <c r="G8" s="34"/>
      <c r="H8" s="34"/>
      <c r="I8" s="34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6.5" customHeight="1">
      <c r="A9" s="34"/>
      <c r="B9" s="39"/>
      <c r="C9" s="34"/>
      <c r="D9" s="34"/>
      <c r="E9" s="290" t="s">
        <v>234</v>
      </c>
      <c r="F9" s="291"/>
      <c r="G9" s="291"/>
      <c r="H9" s="291"/>
      <c r="I9" s="34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1.25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12" t="s">
        <v>18</v>
      </c>
      <c r="E11" s="34"/>
      <c r="F11" s="113" t="s">
        <v>1</v>
      </c>
      <c r="G11" s="34"/>
      <c r="H11" s="34"/>
      <c r="I11" s="112" t="s">
        <v>19</v>
      </c>
      <c r="J11" s="113" t="s">
        <v>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12" t="s">
        <v>20</v>
      </c>
      <c r="E12" s="34"/>
      <c r="F12" s="113" t="s">
        <v>21</v>
      </c>
      <c r="G12" s="34"/>
      <c r="H12" s="34"/>
      <c r="I12" s="112" t="s">
        <v>22</v>
      </c>
      <c r="J12" s="114" t="str">
        <f>'Rekapitulace stavby'!AN8</f>
        <v>4. 2. 2025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12" t="s">
        <v>24</v>
      </c>
      <c r="E14" s="34"/>
      <c r="F14" s="34"/>
      <c r="G14" s="34"/>
      <c r="H14" s="34"/>
      <c r="I14" s="112" t="s">
        <v>25</v>
      </c>
      <c r="J14" s="113" t="str">
        <f>IF('Rekapitulace stavby'!AN10="","",'Rekapitulace stavby'!AN10)</f>
        <v>70890021</v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13" t="str">
        <f>IF('Rekapitulace stavby'!E11="","",'Rekapitulace stavby'!E11)</f>
        <v>Povodí Odry a.s.</v>
      </c>
      <c r="F15" s="34"/>
      <c r="G15" s="34"/>
      <c r="H15" s="34"/>
      <c r="I15" s="112" t="s">
        <v>28</v>
      </c>
      <c r="J15" s="113" t="str">
        <f>IF('Rekapitulace stavby'!AN11="","",'Rekapitulace stavby'!AN11)</f>
        <v>CZ70890021</v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12" t="s">
        <v>30</v>
      </c>
      <c r="E17" s="34"/>
      <c r="F17" s="34"/>
      <c r="G17" s="34"/>
      <c r="H17" s="34"/>
      <c r="I17" s="112" t="s">
        <v>25</v>
      </c>
      <c r="J17" s="30" t="str">
        <f>'Rekapitulace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292" t="str">
        <f>'Rekapitulace stavby'!E14</f>
        <v>Vyplň údaj</v>
      </c>
      <c r="F18" s="293"/>
      <c r="G18" s="293"/>
      <c r="H18" s="293"/>
      <c r="I18" s="112" t="s">
        <v>28</v>
      </c>
      <c r="J18" s="30" t="str">
        <f>'Rekapitulace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12" t="s">
        <v>32</v>
      </c>
      <c r="E20" s="34"/>
      <c r="F20" s="34"/>
      <c r="G20" s="34"/>
      <c r="H20" s="34"/>
      <c r="I20" s="112" t="s">
        <v>25</v>
      </c>
      <c r="J20" s="113" t="str">
        <f>IF('Rekapitulace stavby'!AN16="","",'Rekapitulace stavby'!AN16)</f>
        <v/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13" t="str">
        <f>IF('Rekapitulace stavby'!E17="","",'Rekapitulace stavby'!E17)</f>
        <v xml:space="preserve"> </v>
      </c>
      <c r="F21" s="34"/>
      <c r="G21" s="34"/>
      <c r="H21" s="34"/>
      <c r="I21" s="112" t="s">
        <v>28</v>
      </c>
      <c r="J21" s="113" t="str">
        <f>IF('Rekapitulace stavby'!AN17="","",'Rekapitulace stavby'!AN17)</f>
        <v/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12" t="s">
        <v>34</v>
      </c>
      <c r="E23" s="34"/>
      <c r="F23" s="34"/>
      <c r="G23" s="34"/>
      <c r="H23" s="34"/>
      <c r="I23" s="112" t="s">
        <v>25</v>
      </c>
      <c r="J23" s="113" t="str">
        <f>IF('Rekapitulace stavby'!AN19="","",'Rekapitulace stavby'!AN19)</f>
        <v/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13" t="str">
        <f>IF('Rekapitulace stavby'!E20="","",'Rekapitulace stavby'!E20)</f>
        <v xml:space="preserve"> </v>
      </c>
      <c r="F24" s="34"/>
      <c r="G24" s="34"/>
      <c r="H24" s="34"/>
      <c r="I24" s="112" t="s">
        <v>28</v>
      </c>
      <c r="J24" s="113" t="str">
        <f>IF('Rekapitulace stavby'!AN20="","",'Rekapitulace stavby'!AN20)</f>
        <v/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12" t="s">
        <v>35</v>
      </c>
      <c r="E26" s="34"/>
      <c r="F26" s="34"/>
      <c r="G26" s="34"/>
      <c r="H26" s="34"/>
      <c r="I26" s="34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15"/>
      <c r="B27" s="116"/>
      <c r="C27" s="115"/>
      <c r="D27" s="115"/>
      <c r="E27" s="294" t="s">
        <v>1</v>
      </c>
      <c r="F27" s="294"/>
      <c r="G27" s="294"/>
      <c r="H27" s="294"/>
      <c r="I27" s="115"/>
      <c r="J27" s="115"/>
      <c r="K27" s="115"/>
      <c r="L27" s="117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8"/>
      <c r="E29" s="118"/>
      <c r="F29" s="118"/>
      <c r="G29" s="118"/>
      <c r="H29" s="118"/>
      <c r="I29" s="118"/>
      <c r="J29" s="118"/>
      <c r="K29" s="118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9" t="s">
        <v>36</v>
      </c>
      <c r="E30" s="34"/>
      <c r="F30" s="34"/>
      <c r="G30" s="34"/>
      <c r="H30" s="34"/>
      <c r="I30" s="34"/>
      <c r="J30" s="120">
        <f>ROUND(J118, 2)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8"/>
      <c r="E31" s="118"/>
      <c r="F31" s="118"/>
      <c r="G31" s="118"/>
      <c r="H31" s="118"/>
      <c r="I31" s="118"/>
      <c r="J31" s="118"/>
      <c r="K31" s="118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21" t="s">
        <v>38</v>
      </c>
      <c r="G32" s="34"/>
      <c r="H32" s="34"/>
      <c r="I32" s="121" t="s">
        <v>37</v>
      </c>
      <c r="J32" s="121" t="s">
        <v>39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22" t="s">
        <v>40</v>
      </c>
      <c r="E33" s="112" t="s">
        <v>41</v>
      </c>
      <c r="F33" s="123">
        <f>ROUND((SUM(BE118:BE151)),  2)</f>
        <v>0</v>
      </c>
      <c r="G33" s="34"/>
      <c r="H33" s="34"/>
      <c r="I33" s="124">
        <v>0.21</v>
      </c>
      <c r="J33" s="123">
        <f>ROUND(((SUM(BE118:BE151))*I33),  2)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12" t="s">
        <v>42</v>
      </c>
      <c r="F34" s="123">
        <f>ROUND((SUM(BF118:BF151)),  2)</f>
        <v>0</v>
      </c>
      <c r="G34" s="34"/>
      <c r="H34" s="34"/>
      <c r="I34" s="124">
        <v>0.12</v>
      </c>
      <c r="J34" s="123">
        <f>ROUND(((SUM(BF118:BF151))*I34),  2)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12" t="s">
        <v>43</v>
      </c>
      <c r="F35" s="123">
        <f>ROUND((SUM(BG118:BG151)),  2)</f>
        <v>0</v>
      </c>
      <c r="G35" s="34"/>
      <c r="H35" s="34"/>
      <c r="I35" s="124">
        <v>0.21</v>
      </c>
      <c r="J35" s="123">
        <f>0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12" t="s">
        <v>44</v>
      </c>
      <c r="F36" s="123">
        <f>ROUND((SUM(BH118:BH151)),  2)</f>
        <v>0</v>
      </c>
      <c r="G36" s="34"/>
      <c r="H36" s="34"/>
      <c r="I36" s="124">
        <v>0.12</v>
      </c>
      <c r="J36" s="123">
        <f>0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12" t="s">
        <v>45</v>
      </c>
      <c r="F37" s="123">
        <f>ROUND((SUM(BI118:BI151)),  2)</f>
        <v>0</v>
      </c>
      <c r="G37" s="34"/>
      <c r="H37" s="34"/>
      <c r="I37" s="124">
        <v>0</v>
      </c>
      <c r="J37" s="123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25"/>
      <c r="D39" s="126" t="s">
        <v>46</v>
      </c>
      <c r="E39" s="127"/>
      <c r="F39" s="127"/>
      <c r="G39" s="128" t="s">
        <v>47</v>
      </c>
      <c r="H39" s="129" t="s">
        <v>48</v>
      </c>
      <c r="I39" s="127"/>
      <c r="J39" s="130">
        <f>SUM(J30:J37)</f>
        <v>0</v>
      </c>
      <c r="K39" s="131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39"/>
      <c r="C40" s="34"/>
      <c r="D40" s="34"/>
      <c r="E40" s="34"/>
      <c r="F40" s="34"/>
      <c r="G40" s="34"/>
      <c r="H40" s="34"/>
      <c r="I40" s="34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1" customFormat="1" ht="14.45" customHeight="1">
      <c r="B41" s="20"/>
      <c r="L41" s="20"/>
    </row>
    <row r="42" spans="1:31" s="1" customFormat="1" ht="14.45" customHeight="1">
      <c r="B42" s="20"/>
      <c r="L42" s="20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51"/>
      <c r="D50" s="132" t="s">
        <v>49</v>
      </c>
      <c r="E50" s="133"/>
      <c r="F50" s="133"/>
      <c r="G50" s="132" t="s">
        <v>50</v>
      </c>
      <c r="H50" s="133"/>
      <c r="I50" s="133"/>
      <c r="J50" s="133"/>
      <c r="K50" s="133"/>
      <c r="L50" s="51"/>
    </row>
    <row r="51" spans="1:31" ht="11.25">
      <c r="B51" s="20"/>
      <c r="L51" s="20"/>
    </row>
    <row r="52" spans="1:31" ht="11.25">
      <c r="B52" s="20"/>
      <c r="L52" s="20"/>
    </row>
    <row r="53" spans="1:31" ht="11.25">
      <c r="B53" s="20"/>
      <c r="L53" s="20"/>
    </row>
    <row r="54" spans="1:31" ht="11.25">
      <c r="B54" s="20"/>
      <c r="L54" s="20"/>
    </row>
    <row r="55" spans="1:31" ht="11.25">
      <c r="B55" s="20"/>
      <c r="L55" s="20"/>
    </row>
    <row r="56" spans="1:31" ht="11.25">
      <c r="B56" s="20"/>
      <c r="L56" s="20"/>
    </row>
    <row r="57" spans="1:31" ht="11.25">
      <c r="B57" s="20"/>
      <c r="L57" s="20"/>
    </row>
    <row r="58" spans="1:31" ht="11.25">
      <c r="B58" s="20"/>
      <c r="L58" s="20"/>
    </row>
    <row r="59" spans="1:31" ht="11.25">
      <c r="B59" s="20"/>
      <c r="L59" s="20"/>
    </row>
    <row r="60" spans="1:31" ht="11.25">
      <c r="B60" s="20"/>
      <c r="L60" s="20"/>
    </row>
    <row r="61" spans="1:31" s="2" customFormat="1" ht="12.75">
      <c r="A61" s="34"/>
      <c r="B61" s="39"/>
      <c r="C61" s="34"/>
      <c r="D61" s="134" t="s">
        <v>51</v>
      </c>
      <c r="E61" s="135"/>
      <c r="F61" s="136" t="s">
        <v>52</v>
      </c>
      <c r="G61" s="134" t="s">
        <v>51</v>
      </c>
      <c r="H61" s="135"/>
      <c r="I61" s="135"/>
      <c r="J61" s="137" t="s">
        <v>52</v>
      </c>
      <c r="K61" s="135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 ht="11.25">
      <c r="B62" s="20"/>
      <c r="L62" s="20"/>
    </row>
    <row r="63" spans="1:31" ht="11.25">
      <c r="B63" s="20"/>
      <c r="L63" s="20"/>
    </row>
    <row r="64" spans="1:31" ht="11.25">
      <c r="B64" s="20"/>
      <c r="L64" s="20"/>
    </row>
    <row r="65" spans="1:31" s="2" customFormat="1" ht="12.75">
      <c r="A65" s="34"/>
      <c r="B65" s="39"/>
      <c r="C65" s="34"/>
      <c r="D65" s="132" t="s">
        <v>53</v>
      </c>
      <c r="E65" s="138"/>
      <c r="F65" s="138"/>
      <c r="G65" s="132" t="s">
        <v>54</v>
      </c>
      <c r="H65" s="138"/>
      <c r="I65" s="138"/>
      <c r="J65" s="138"/>
      <c r="K65" s="138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 ht="11.25">
      <c r="B66" s="20"/>
      <c r="L66" s="20"/>
    </row>
    <row r="67" spans="1:31" ht="11.25">
      <c r="B67" s="20"/>
      <c r="L67" s="20"/>
    </row>
    <row r="68" spans="1:31" ht="11.25">
      <c r="B68" s="20"/>
      <c r="L68" s="20"/>
    </row>
    <row r="69" spans="1:31" ht="11.25">
      <c r="B69" s="20"/>
      <c r="L69" s="20"/>
    </row>
    <row r="70" spans="1:31" ht="11.25">
      <c r="B70" s="20"/>
      <c r="L70" s="20"/>
    </row>
    <row r="71" spans="1:31" ht="11.25">
      <c r="B71" s="20"/>
      <c r="L71" s="20"/>
    </row>
    <row r="72" spans="1:31" ht="11.25">
      <c r="B72" s="20"/>
      <c r="L72" s="20"/>
    </row>
    <row r="73" spans="1:31" ht="11.25">
      <c r="B73" s="20"/>
      <c r="L73" s="20"/>
    </row>
    <row r="74" spans="1:31" ht="11.25">
      <c r="B74" s="20"/>
      <c r="L74" s="20"/>
    </row>
    <row r="75" spans="1:31" ht="11.25">
      <c r="B75" s="20"/>
      <c r="L75" s="20"/>
    </row>
    <row r="76" spans="1:31" s="2" customFormat="1" ht="12.75">
      <c r="A76" s="34"/>
      <c r="B76" s="39"/>
      <c r="C76" s="34"/>
      <c r="D76" s="134" t="s">
        <v>51</v>
      </c>
      <c r="E76" s="135"/>
      <c r="F76" s="136" t="s">
        <v>52</v>
      </c>
      <c r="G76" s="134" t="s">
        <v>51</v>
      </c>
      <c r="H76" s="135"/>
      <c r="I76" s="135"/>
      <c r="J76" s="137" t="s">
        <v>52</v>
      </c>
      <c r="K76" s="135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5" customHeight="1">
      <c r="A77" s="34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47" s="2" customFormat="1" ht="6.95" customHeight="1">
      <c r="A81" s="34"/>
      <c r="B81" s="141"/>
      <c r="C81" s="142"/>
      <c r="D81" s="142"/>
      <c r="E81" s="142"/>
      <c r="F81" s="142"/>
      <c r="G81" s="142"/>
      <c r="H81" s="142"/>
      <c r="I81" s="142"/>
      <c r="J81" s="142"/>
      <c r="K81" s="142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24.95" customHeight="1">
      <c r="A82" s="34"/>
      <c r="B82" s="35"/>
      <c r="C82" s="23" t="s">
        <v>93</v>
      </c>
      <c r="D82" s="36"/>
      <c r="E82" s="36"/>
      <c r="F82" s="36"/>
      <c r="G82" s="36"/>
      <c r="H82" s="36"/>
      <c r="I82" s="36"/>
      <c r="J82" s="36"/>
      <c r="K82" s="36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2" customHeight="1">
      <c r="A84" s="34"/>
      <c r="B84" s="35"/>
      <c r="C84" s="29" t="s">
        <v>16</v>
      </c>
      <c r="D84" s="36"/>
      <c r="E84" s="36"/>
      <c r="F84" s="36"/>
      <c r="G84" s="36"/>
      <c r="H84" s="36"/>
      <c r="I84" s="36"/>
      <c r="J84" s="36"/>
      <c r="K84" s="36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16.5" customHeight="1">
      <c r="A85" s="34"/>
      <c r="B85" s="35"/>
      <c r="C85" s="36"/>
      <c r="D85" s="36"/>
      <c r="E85" s="295" t="str">
        <f>E7</f>
        <v>Úprava Hvozdnice km 22,080 - 24,020 (DHM 0038)</v>
      </c>
      <c r="F85" s="296"/>
      <c r="G85" s="296"/>
      <c r="H85" s="296"/>
      <c r="I85" s="36"/>
      <c r="J85" s="36"/>
      <c r="K85" s="36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12" customHeight="1">
      <c r="A86" s="34"/>
      <c r="B86" s="35"/>
      <c r="C86" s="29" t="s">
        <v>91</v>
      </c>
      <c r="D86" s="36"/>
      <c r="E86" s="36"/>
      <c r="F86" s="36"/>
      <c r="G86" s="36"/>
      <c r="H86" s="36"/>
      <c r="I86" s="36"/>
      <c r="J86" s="36"/>
      <c r="K86" s="36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16.5" customHeight="1">
      <c r="A87" s="34"/>
      <c r="B87" s="35"/>
      <c r="C87" s="36"/>
      <c r="D87" s="36"/>
      <c r="E87" s="266" t="str">
        <f>E9</f>
        <v>02 - Sediment</v>
      </c>
      <c r="F87" s="297"/>
      <c r="G87" s="297"/>
      <c r="H87" s="297"/>
      <c r="I87" s="36"/>
      <c r="J87" s="36"/>
      <c r="K87" s="36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12" customHeight="1">
      <c r="A89" s="34"/>
      <c r="B89" s="35"/>
      <c r="C89" s="29" t="s">
        <v>20</v>
      </c>
      <c r="D89" s="36"/>
      <c r="E89" s="36"/>
      <c r="F89" s="27" t="str">
        <f>F12</f>
        <v xml:space="preserve"> </v>
      </c>
      <c r="G89" s="36"/>
      <c r="H89" s="36"/>
      <c r="I89" s="29" t="s">
        <v>22</v>
      </c>
      <c r="J89" s="66" t="str">
        <f>IF(J12="","",J12)</f>
        <v>4. 2. 2025</v>
      </c>
      <c r="K89" s="36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6.95" customHeight="1">
      <c r="A90" s="34"/>
      <c r="B90" s="35"/>
      <c r="C90" s="36"/>
      <c r="D90" s="36"/>
      <c r="E90" s="36"/>
      <c r="F90" s="36"/>
      <c r="G90" s="36"/>
      <c r="H90" s="36"/>
      <c r="I90" s="36"/>
      <c r="J90" s="36"/>
      <c r="K90" s="36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15.2" customHeight="1">
      <c r="A91" s="34"/>
      <c r="B91" s="35"/>
      <c r="C91" s="29" t="s">
        <v>24</v>
      </c>
      <c r="D91" s="36"/>
      <c r="E91" s="36"/>
      <c r="F91" s="27" t="str">
        <f>E15</f>
        <v>Povodí Odry a.s.</v>
      </c>
      <c r="G91" s="36"/>
      <c r="H91" s="36"/>
      <c r="I91" s="29" t="s">
        <v>32</v>
      </c>
      <c r="J91" s="32" t="str">
        <f>E21</f>
        <v xml:space="preserve"> </v>
      </c>
      <c r="K91" s="36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15.2" customHeight="1">
      <c r="A92" s="34"/>
      <c r="B92" s="35"/>
      <c r="C92" s="29" t="s">
        <v>30</v>
      </c>
      <c r="D92" s="36"/>
      <c r="E92" s="36"/>
      <c r="F92" s="27" t="str">
        <f>IF(E18="","",E18)</f>
        <v>Vyplň údaj</v>
      </c>
      <c r="G92" s="36"/>
      <c r="H92" s="36"/>
      <c r="I92" s="29" t="s">
        <v>34</v>
      </c>
      <c r="J92" s="32" t="str">
        <f>E24</f>
        <v xml:space="preserve"> </v>
      </c>
      <c r="K92" s="36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10.35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29.25" customHeight="1">
      <c r="A94" s="34"/>
      <c r="B94" s="35"/>
      <c r="C94" s="143" t="s">
        <v>94</v>
      </c>
      <c r="D94" s="144"/>
      <c r="E94" s="144"/>
      <c r="F94" s="144"/>
      <c r="G94" s="144"/>
      <c r="H94" s="144"/>
      <c r="I94" s="144"/>
      <c r="J94" s="145" t="s">
        <v>95</v>
      </c>
      <c r="K94" s="144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47" s="2" customFormat="1" ht="10.35" customHeight="1">
      <c r="A95" s="34"/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47" s="2" customFormat="1" ht="22.9" customHeight="1">
      <c r="A96" s="34"/>
      <c r="B96" s="35"/>
      <c r="C96" s="146" t="s">
        <v>96</v>
      </c>
      <c r="D96" s="36"/>
      <c r="E96" s="36"/>
      <c r="F96" s="36"/>
      <c r="G96" s="36"/>
      <c r="H96" s="36"/>
      <c r="I96" s="36"/>
      <c r="J96" s="84">
        <f>J118</f>
        <v>0</v>
      </c>
      <c r="K96" s="36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7" t="s">
        <v>97</v>
      </c>
    </row>
    <row r="97" spans="1:31" s="9" customFormat="1" ht="24.95" customHeight="1">
      <c r="B97" s="147"/>
      <c r="C97" s="148"/>
      <c r="D97" s="149" t="s">
        <v>98</v>
      </c>
      <c r="E97" s="150"/>
      <c r="F97" s="150"/>
      <c r="G97" s="150"/>
      <c r="H97" s="150"/>
      <c r="I97" s="150"/>
      <c r="J97" s="151">
        <f>J119</f>
        <v>0</v>
      </c>
      <c r="K97" s="148"/>
      <c r="L97" s="152"/>
    </row>
    <row r="98" spans="1:31" s="10" customFormat="1" ht="19.899999999999999" customHeight="1">
      <c r="B98" s="153"/>
      <c r="C98" s="154"/>
      <c r="D98" s="155" t="s">
        <v>99</v>
      </c>
      <c r="E98" s="156"/>
      <c r="F98" s="156"/>
      <c r="G98" s="156"/>
      <c r="H98" s="156"/>
      <c r="I98" s="156"/>
      <c r="J98" s="157">
        <f>J120</f>
        <v>0</v>
      </c>
      <c r="K98" s="154"/>
      <c r="L98" s="158"/>
    </row>
    <row r="99" spans="1:31" s="2" customFormat="1" ht="21.75" customHeight="1">
      <c r="A99" s="34"/>
      <c r="B99" s="35"/>
      <c r="C99" s="36"/>
      <c r="D99" s="36"/>
      <c r="E99" s="36"/>
      <c r="F99" s="36"/>
      <c r="G99" s="36"/>
      <c r="H99" s="36"/>
      <c r="I99" s="36"/>
      <c r="J99" s="36"/>
      <c r="K99" s="36"/>
      <c r="L99" s="51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</row>
    <row r="100" spans="1:31" s="2" customFormat="1" ht="6.95" customHeight="1">
      <c r="A100" s="34"/>
      <c r="B100" s="54"/>
      <c r="C100" s="55"/>
      <c r="D100" s="55"/>
      <c r="E100" s="55"/>
      <c r="F100" s="55"/>
      <c r="G100" s="55"/>
      <c r="H100" s="55"/>
      <c r="I100" s="55"/>
      <c r="J100" s="55"/>
      <c r="K100" s="55"/>
      <c r="L100" s="51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</row>
    <row r="104" spans="1:31" s="2" customFormat="1" ht="6.95" customHeight="1">
      <c r="A104" s="34"/>
      <c r="B104" s="56"/>
      <c r="C104" s="57"/>
      <c r="D104" s="57"/>
      <c r="E104" s="57"/>
      <c r="F104" s="57"/>
      <c r="G104" s="57"/>
      <c r="H104" s="57"/>
      <c r="I104" s="57"/>
      <c r="J104" s="57"/>
      <c r="K104" s="57"/>
      <c r="L104" s="51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</row>
    <row r="105" spans="1:31" s="2" customFormat="1" ht="24.95" customHeight="1">
      <c r="A105" s="34"/>
      <c r="B105" s="35"/>
      <c r="C105" s="23" t="s">
        <v>103</v>
      </c>
      <c r="D105" s="36"/>
      <c r="E105" s="36"/>
      <c r="F105" s="36"/>
      <c r="G105" s="36"/>
      <c r="H105" s="36"/>
      <c r="I105" s="36"/>
      <c r="J105" s="36"/>
      <c r="K105" s="36"/>
      <c r="L105" s="51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</row>
    <row r="106" spans="1:31" s="2" customFormat="1" ht="6.95" customHeight="1">
      <c r="A106" s="34"/>
      <c r="B106" s="35"/>
      <c r="C106" s="36"/>
      <c r="D106" s="36"/>
      <c r="E106" s="36"/>
      <c r="F106" s="36"/>
      <c r="G106" s="36"/>
      <c r="H106" s="36"/>
      <c r="I106" s="36"/>
      <c r="J106" s="36"/>
      <c r="K106" s="36"/>
      <c r="L106" s="51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  <row r="107" spans="1:31" s="2" customFormat="1" ht="12" customHeight="1">
      <c r="A107" s="34"/>
      <c r="B107" s="35"/>
      <c r="C107" s="29" t="s">
        <v>16</v>
      </c>
      <c r="D107" s="36"/>
      <c r="E107" s="36"/>
      <c r="F107" s="36"/>
      <c r="G107" s="36"/>
      <c r="H107" s="36"/>
      <c r="I107" s="36"/>
      <c r="J107" s="36"/>
      <c r="K107" s="36"/>
      <c r="L107" s="51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08" spans="1:31" s="2" customFormat="1" ht="16.5" customHeight="1">
      <c r="A108" s="34"/>
      <c r="B108" s="35"/>
      <c r="C108" s="36"/>
      <c r="D108" s="36"/>
      <c r="E108" s="295" t="str">
        <f>E7</f>
        <v>Úprava Hvozdnice km 22,080 - 24,020 (DHM 0038)</v>
      </c>
      <c r="F108" s="296"/>
      <c r="G108" s="296"/>
      <c r="H108" s="296"/>
      <c r="I108" s="36"/>
      <c r="J108" s="36"/>
      <c r="K108" s="36"/>
      <c r="L108" s="51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pans="1:31" s="2" customFormat="1" ht="12" customHeight="1">
      <c r="A109" s="34"/>
      <c r="B109" s="35"/>
      <c r="C109" s="29" t="s">
        <v>91</v>
      </c>
      <c r="D109" s="36"/>
      <c r="E109" s="36"/>
      <c r="F109" s="36"/>
      <c r="G109" s="36"/>
      <c r="H109" s="36"/>
      <c r="I109" s="36"/>
      <c r="J109" s="36"/>
      <c r="K109" s="36"/>
      <c r="L109" s="51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pans="1:31" s="2" customFormat="1" ht="16.5" customHeight="1">
      <c r="A110" s="34"/>
      <c r="B110" s="35"/>
      <c r="C110" s="36"/>
      <c r="D110" s="36"/>
      <c r="E110" s="266" t="str">
        <f>E9</f>
        <v>02 - Sediment</v>
      </c>
      <c r="F110" s="297"/>
      <c r="G110" s="297"/>
      <c r="H110" s="297"/>
      <c r="I110" s="36"/>
      <c r="J110" s="36"/>
      <c r="K110" s="36"/>
      <c r="L110" s="51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pans="1:31" s="2" customFormat="1" ht="6.95" customHeight="1">
      <c r="A111" s="34"/>
      <c r="B111" s="35"/>
      <c r="C111" s="36"/>
      <c r="D111" s="36"/>
      <c r="E111" s="36"/>
      <c r="F111" s="36"/>
      <c r="G111" s="36"/>
      <c r="H111" s="36"/>
      <c r="I111" s="36"/>
      <c r="J111" s="36"/>
      <c r="K111" s="36"/>
      <c r="L111" s="51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pans="1:31" s="2" customFormat="1" ht="12" customHeight="1">
      <c r="A112" s="34"/>
      <c r="B112" s="35"/>
      <c r="C112" s="29" t="s">
        <v>20</v>
      </c>
      <c r="D112" s="36"/>
      <c r="E112" s="36"/>
      <c r="F112" s="27" t="str">
        <f>F12</f>
        <v xml:space="preserve"> </v>
      </c>
      <c r="G112" s="36"/>
      <c r="H112" s="36"/>
      <c r="I112" s="29" t="s">
        <v>22</v>
      </c>
      <c r="J112" s="66" t="str">
        <f>IF(J12="","",J12)</f>
        <v>4. 2. 2025</v>
      </c>
      <c r="K112" s="36"/>
      <c r="L112" s="51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pans="1:65" s="2" customFormat="1" ht="6.95" customHeight="1">
      <c r="A113" s="34"/>
      <c r="B113" s="35"/>
      <c r="C113" s="36"/>
      <c r="D113" s="36"/>
      <c r="E113" s="36"/>
      <c r="F113" s="36"/>
      <c r="G113" s="36"/>
      <c r="H113" s="36"/>
      <c r="I113" s="36"/>
      <c r="J113" s="36"/>
      <c r="K113" s="36"/>
      <c r="L113" s="51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pans="1:65" s="2" customFormat="1" ht="15.2" customHeight="1">
      <c r="A114" s="34"/>
      <c r="B114" s="35"/>
      <c r="C114" s="29" t="s">
        <v>24</v>
      </c>
      <c r="D114" s="36"/>
      <c r="E114" s="36"/>
      <c r="F114" s="27" t="str">
        <f>E15</f>
        <v>Povodí Odry a.s.</v>
      </c>
      <c r="G114" s="36"/>
      <c r="H114" s="36"/>
      <c r="I114" s="29" t="s">
        <v>32</v>
      </c>
      <c r="J114" s="32" t="str">
        <f>E21</f>
        <v xml:space="preserve"> </v>
      </c>
      <c r="K114" s="36"/>
      <c r="L114" s="51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pans="1:65" s="2" customFormat="1" ht="15.2" customHeight="1">
      <c r="A115" s="34"/>
      <c r="B115" s="35"/>
      <c r="C115" s="29" t="s">
        <v>30</v>
      </c>
      <c r="D115" s="36"/>
      <c r="E115" s="36"/>
      <c r="F115" s="27" t="str">
        <f>IF(E18="","",E18)</f>
        <v>Vyplň údaj</v>
      </c>
      <c r="G115" s="36"/>
      <c r="H115" s="36"/>
      <c r="I115" s="29" t="s">
        <v>34</v>
      </c>
      <c r="J115" s="32" t="str">
        <f>E24</f>
        <v xml:space="preserve"> </v>
      </c>
      <c r="K115" s="36"/>
      <c r="L115" s="51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pans="1:65" s="2" customFormat="1" ht="10.35" customHeight="1">
      <c r="A116" s="34"/>
      <c r="B116" s="35"/>
      <c r="C116" s="36"/>
      <c r="D116" s="36"/>
      <c r="E116" s="36"/>
      <c r="F116" s="36"/>
      <c r="G116" s="36"/>
      <c r="H116" s="36"/>
      <c r="I116" s="36"/>
      <c r="J116" s="36"/>
      <c r="K116" s="36"/>
      <c r="L116" s="51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pans="1:65" s="11" customFormat="1" ht="29.25" customHeight="1">
      <c r="A117" s="159"/>
      <c r="B117" s="160"/>
      <c r="C117" s="161" t="s">
        <v>104</v>
      </c>
      <c r="D117" s="162" t="s">
        <v>61</v>
      </c>
      <c r="E117" s="162" t="s">
        <v>57</v>
      </c>
      <c r="F117" s="162" t="s">
        <v>58</v>
      </c>
      <c r="G117" s="162" t="s">
        <v>105</v>
      </c>
      <c r="H117" s="162" t="s">
        <v>106</v>
      </c>
      <c r="I117" s="162" t="s">
        <v>107</v>
      </c>
      <c r="J117" s="163" t="s">
        <v>95</v>
      </c>
      <c r="K117" s="164" t="s">
        <v>108</v>
      </c>
      <c r="L117" s="165"/>
      <c r="M117" s="75" t="s">
        <v>1</v>
      </c>
      <c r="N117" s="76" t="s">
        <v>40</v>
      </c>
      <c r="O117" s="76" t="s">
        <v>109</v>
      </c>
      <c r="P117" s="76" t="s">
        <v>110</v>
      </c>
      <c r="Q117" s="76" t="s">
        <v>111</v>
      </c>
      <c r="R117" s="76" t="s">
        <v>112</v>
      </c>
      <c r="S117" s="76" t="s">
        <v>113</v>
      </c>
      <c r="T117" s="77" t="s">
        <v>114</v>
      </c>
      <c r="U117" s="159"/>
      <c r="V117" s="159"/>
      <c r="W117" s="159"/>
      <c r="X117" s="159"/>
      <c r="Y117" s="159"/>
      <c r="Z117" s="159"/>
      <c r="AA117" s="159"/>
      <c r="AB117" s="159"/>
      <c r="AC117" s="159"/>
      <c r="AD117" s="159"/>
      <c r="AE117" s="159"/>
    </row>
    <row r="118" spans="1:65" s="2" customFormat="1" ht="22.9" customHeight="1">
      <c r="A118" s="34"/>
      <c r="B118" s="35"/>
      <c r="C118" s="82" t="s">
        <v>115</v>
      </c>
      <c r="D118" s="36"/>
      <c r="E118" s="36"/>
      <c r="F118" s="36"/>
      <c r="G118" s="36"/>
      <c r="H118" s="36"/>
      <c r="I118" s="36"/>
      <c r="J118" s="166">
        <f>BK118</f>
        <v>0</v>
      </c>
      <c r="K118" s="36"/>
      <c r="L118" s="39"/>
      <c r="M118" s="78"/>
      <c r="N118" s="167"/>
      <c r="O118" s="79"/>
      <c r="P118" s="168">
        <f>P119</f>
        <v>0</v>
      </c>
      <c r="Q118" s="79"/>
      <c r="R118" s="168">
        <f>R119</f>
        <v>0</v>
      </c>
      <c r="S118" s="79"/>
      <c r="T118" s="169">
        <f>T119</f>
        <v>0</v>
      </c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T118" s="17" t="s">
        <v>75</v>
      </c>
      <c r="AU118" s="17" t="s">
        <v>97</v>
      </c>
      <c r="BK118" s="170">
        <f>BK119</f>
        <v>0</v>
      </c>
    </row>
    <row r="119" spans="1:65" s="12" customFormat="1" ht="25.9" customHeight="1">
      <c r="B119" s="171"/>
      <c r="C119" s="172"/>
      <c r="D119" s="173" t="s">
        <v>75</v>
      </c>
      <c r="E119" s="174" t="s">
        <v>116</v>
      </c>
      <c r="F119" s="174" t="s">
        <v>117</v>
      </c>
      <c r="G119" s="172"/>
      <c r="H119" s="172"/>
      <c r="I119" s="175"/>
      <c r="J119" s="176">
        <f>BK119</f>
        <v>0</v>
      </c>
      <c r="K119" s="172"/>
      <c r="L119" s="177"/>
      <c r="M119" s="178"/>
      <c r="N119" s="179"/>
      <c r="O119" s="179"/>
      <c r="P119" s="180">
        <f>P120</f>
        <v>0</v>
      </c>
      <c r="Q119" s="179"/>
      <c r="R119" s="180">
        <f>R120</f>
        <v>0</v>
      </c>
      <c r="S119" s="179"/>
      <c r="T119" s="181">
        <f>T120</f>
        <v>0</v>
      </c>
      <c r="AR119" s="182" t="s">
        <v>84</v>
      </c>
      <c r="AT119" s="183" t="s">
        <v>75</v>
      </c>
      <c r="AU119" s="183" t="s">
        <v>76</v>
      </c>
      <c r="AY119" s="182" t="s">
        <v>118</v>
      </c>
      <c r="BK119" s="184">
        <f>BK120</f>
        <v>0</v>
      </c>
    </row>
    <row r="120" spans="1:65" s="12" customFormat="1" ht="22.9" customHeight="1">
      <c r="B120" s="171"/>
      <c r="C120" s="172"/>
      <c r="D120" s="173" t="s">
        <v>75</v>
      </c>
      <c r="E120" s="185" t="s">
        <v>84</v>
      </c>
      <c r="F120" s="185" t="s">
        <v>119</v>
      </c>
      <c r="G120" s="172"/>
      <c r="H120" s="172"/>
      <c r="I120" s="175"/>
      <c r="J120" s="186">
        <f>BK120</f>
        <v>0</v>
      </c>
      <c r="K120" s="172"/>
      <c r="L120" s="177"/>
      <c r="M120" s="178"/>
      <c r="N120" s="179"/>
      <c r="O120" s="179"/>
      <c r="P120" s="180">
        <f>SUM(P121:P151)</f>
        <v>0</v>
      </c>
      <c r="Q120" s="179"/>
      <c r="R120" s="180">
        <f>SUM(R121:R151)</f>
        <v>0</v>
      </c>
      <c r="S120" s="179"/>
      <c r="T120" s="181">
        <f>SUM(T121:T151)</f>
        <v>0</v>
      </c>
      <c r="AR120" s="182" t="s">
        <v>84</v>
      </c>
      <c r="AT120" s="183" t="s">
        <v>75</v>
      </c>
      <c r="AU120" s="183" t="s">
        <v>84</v>
      </c>
      <c r="AY120" s="182" t="s">
        <v>118</v>
      </c>
      <c r="BK120" s="184">
        <f>SUM(BK121:BK151)</f>
        <v>0</v>
      </c>
    </row>
    <row r="121" spans="1:65" s="2" customFormat="1" ht="33" customHeight="1">
      <c r="A121" s="34"/>
      <c r="B121" s="35"/>
      <c r="C121" s="187" t="s">
        <v>84</v>
      </c>
      <c r="D121" s="187" t="s">
        <v>120</v>
      </c>
      <c r="E121" s="188" t="s">
        <v>235</v>
      </c>
      <c r="F121" s="189" t="s">
        <v>236</v>
      </c>
      <c r="G121" s="190" t="s">
        <v>123</v>
      </c>
      <c r="H121" s="191">
        <v>428.9</v>
      </c>
      <c r="I121" s="192"/>
      <c r="J121" s="193">
        <f>ROUND(I121*H121,2)</f>
        <v>0</v>
      </c>
      <c r="K121" s="194"/>
      <c r="L121" s="39"/>
      <c r="M121" s="195" t="s">
        <v>1</v>
      </c>
      <c r="N121" s="196" t="s">
        <v>41</v>
      </c>
      <c r="O121" s="71"/>
      <c r="P121" s="197">
        <f>O121*H121</f>
        <v>0</v>
      </c>
      <c r="Q121" s="197">
        <v>0</v>
      </c>
      <c r="R121" s="197">
        <f>Q121*H121</f>
        <v>0</v>
      </c>
      <c r="S121" s="197">
        <v>0</v>
      </c>
      <c r="T121" s="198">
        <f>S121*H121</f>
        <v>0</v>
      </c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R121" s="199" t="s">
        <v>124</v>
      </c>
      <c r="AT121" s="199" t="s">
        <v>120</v>
      </c>
      <c r="AU121" s="199" t="s">
        <v>86</v>
      </c>
      <c r="AY121" s="17" t="s">
        <v>118</v>
      </c>
      <c r="BE121" s="200">
        <f>IF(N121="základní",J121,0)</f>
        <v>0</v>
      </c>
      <c r="BF121" s="200">
        <f>IF(N121="snížená",J121,0)</f>
        <v>0</v>
      </c>
      <c r="BG121" s="200">
        <f>IF(N121="zákl. přenesená",J121,0)</f>
        <v>0</v>
      </c>
      <c r="BH121" s="200">
        <f>IF(N121="sníž. přenesená",J121,0)</f>
        <v>0</v>
      </c>
      <c r="BI121" s="200">
        <f>IF(N121="nulová",J121,0)</f>
        <v>0</v>
      </c>
      <c r="BJ121" s="17" t="s">
        <v>84</v>
      </c>
      <c r="BK121" s="200">
        <f>ROUND(I121*H121,2)</f>
        <v>0</v>
      </c>
      <c r="BL121" s="17" t="s">
        <v>124</v>
      </c>
      <c r="BM121" s="199" t="s">
        <v>237</v>
      </c>
    </row>
    <row r="122" spans="1:65" s="2" customFormat="1" ht="39">
      <c r="A122" s="34"/>
      <c r="B122" s="35"/>
      <c r="C122" s="36"/>
      <c r="D122" s="201" t="s">
        <v>126</v>
      </c>
      <c r="E122" s="36"/>
      <c r="F122" s="202" t="s">
        <v>238</v>
      </c>
      <c r="G122" s="36"/>
      <c r="H122" s="36"/>
      <c r="I122" s="203"/>
      <c r="J122" s="36"/>
      <c r="K122" s="36"/>
      <c r="L122" s="39"/>
      <c r="M122" s="204"/>
      <c r="N122" s="205"/>
      <c r="O122" s="71"/>
      <c r="P122" s="71"/>
      <c r="Q122" s="71"/>
      <c r="R122" s="71"/>
      <c r="S122" s="71"/>
      <c r="T122" s="72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T122" s="17" t="s">
        <v>126</v>
      </c>
      <c r="AU122" s="17" t="s">
        <v>86</v>
      </c>
    </row>
    <row r="123" spans="1:65" s="2" customFormat="1" ht="11.25">
      <c r="A123" s="34"/>
      <c r="B123" s="35"/>
      <c r="C123" s="36"/>
      <c r="D123" s="206" t="s">
        <v>128</v>
      </c>
      <c r="E123" s="36"/>
      <c r="F123" s="207" t="s">
        <v>239</v>
      </c>
      <c r="G123" s="36"/>
      <c r="H123" s="36"/>
      <c r="I123" s="203"/>
      <c r="J123" s="36"/>
      <c r="K123" s="36"/>
      <c r="L123" s="39"/>
      <c r="M123" s="204"/>
      <c r="N123" s="205"/>
      <c r="O123" s="71"/>
      <c r="P123" s="71"/>
      <c r="Q123" s="71"/>
      <c r="R123" s="71"/>
      <c r="S123" s="71"/>
      <c r="T123" s="72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T123" s="17" t="s">
        <v>128</v>
      </c>
      <c r="AU123" s="17" t="s">
        <v>86</v>
      </c>
    </row>
    <row r="124" spans="1:65" s="13" customFormat="1" ht="11.25">
      <c r="B124" s="208"/>
      <c r="C124" s="209"/>
      <c r="D124" s="201" t="s">
        <v>130</v>
      </c>
      <c r="E124" s="210" t="s">
        <v>1</v>
      </c>
      <c r="F124" s="211" t="s">
        <v>240</v>
      </c>
      <c r="G124" s="209"/>
      <c r="H124" s="212">
        <v>96</v>
      </c>
      <c r="I124" s="213"/>
      <c r="J124" s="209"/>
      <c r="K124" s="209"/>
      <c r="L124" s="214"/>
      <c r="M124" s="215"/>
      <c r="N124" s="216"/>
      <c r="O124" s="216"/>
      <c r="P124" s="216"/>
      <c r="Q124" s="216"/>
      <c r="R124" s="216"/>
      <c r="S124" s="216"/>
      <c r="T124" s="217"/>
      <c r="AT124" s="218" t="s">
        <v>130</v>
      </c>
      <c r="AU124" s="218" t="s">
        <v>86</v>
      </c>
      <c r="AV124" s="13" t="s">
        <v>86</v>
      </c>
      <c r="AW124" s="13" t="s">
        <v>33</v>
      </c>
      <c r="AX124" s="13" t="s">
        <v>76</v>
      </c>
      <c r="AY124" s="218" t="s">
        <v>118</v>
      </c>
    </row>
    <row r="125" spans="1:65" s="13" customFormat="1" ht="11.25">
      <c r="B125" s="208"/>
      <c r="C125" s="209"/>
      <c r="D125" s="201" t="s">
        <v>130</v>
      </c>
      <c r="E125" s="210" t="s">
        <v>1</v>
      </c>
      <c r="F125" s="211" t="s">
        <v>241</v>
      </c>
      <c r="G125" s="209"/>
      <c r="H125" s="212">
        <v>140</v>
      </c>
      <c r="I125" s="213"/>
      <c r="J125" s="209"/>
      <c r="K125" s="209"/>
      <c r="L125" s="214"/>
      <c r="M125" s="215"/>
      <c r="N125" s="216"/>
      <c r="O125" s="216"/>
      <c r="P125" s="216"/>
      <c r="Q125" s="216"/>
      <c r="R125" s="216"/>
      <c r="S125" s="216"/>
      <c r="T125" s="217"/>
      <c r="AT125" s="218" t="s">
        <v>130</v>
      </c>
      <c r="AU125" s="218" t="s">
        <v>86</v>
      </c>
      <c r="AV125" s="13" t="s">
        <v>86</v>
      </c>
      <c r="AW125" s="13" t="s">
        <v>33</v>
      </c>
      <c r="AX125" s="13" t="s">
        <v>76</v>
      </c>
      <c r="AY125" s="218" t="s">
        <v>118</v>
      </c>
    </row>
    <row r="126" spans="1:65" s="13" customFormat="1" ht="11.25">
      <c r="B126" s="208"/>
      <c r="C126" s="209"/>
      <c r="D126" s="201" t="s">
        <v>130</v>
      </c>
      <c r="E126" s="210" t="s">
        <v>1</v>
      </c>
      <c r="F126" s="211" t="s">
        <v>242</v>
      </c>
      <c r="G126" s="209"/>
      <c r="H126" s="212">
        <v>50.4</v>
      </c>
      <c r="I126" s="213"/>
      <c r="J126" s="209"/>
      <c r="K126" s="209"/>
      <c r="L126" s="214"/>
      <c r="M126" s="215"/>
      <c r="N126" s="216"/>
      <c r="O126" s="216"/>
      <c r="P126" s="216"/>
      <c r="Q126" s="216"/>
      <c r="R126" s="216"/>
      <c r="S126" s="216"/>
      <c r="T126" s="217"/>
      <c r="AT126" s="218" t="s">
        <v>130</v>
      </c>
      <c r="AU126" s="218" t="s">
        <v>86</v>
      </c>
      <c r="AV126" s="13" t="s">
        <v>86</v>
      </c>
      <c r="AW126" s="13" t="s">
        <v>33</v>
      </c>
      <c r="AX126" s="13" t="s">
        <v>76</v>
      </c>
      <c r="AY126" s="218" t="s">
        <v>118</v>
      </c>
    </row>
    <row r="127" spans="1:65" s="13" customFormat="1" ht="11.25">
      <c r="B127" s="208"/>
      <c r="C127" s="209"/>
      <c r="D127" s="201" t="s">
        <v>130</v>
      </c>
      <c r="E127" s="210" t="s">
        <v>1</v>
      </c>
      <c r="F127" s="211" t="s">
        <v>243</v>
      </c>
      <c r="G127" s="209"/>
      <c r="H127" s="212">
        <v>112.5</v>
      </c>
      <c r="I127" s="213"/>
      <c r="J127" s="209"/>
      <c r="K127" s="209"/>
      <c r="L127" s="214"/>
      <c r="M127" s="215"/>
      <c r="N127" s="216"/>
      <c r="O127" s="216"/>
      <c r="P127" s="216"/>
      <c r="Q127" s="216"/>
      <c r="R127" s="216"/>
      <c r="S127" s="216"/>
      <c r="T127" s="217"/>
      <c r="AT127" s="218" t="s">
        <v>130</v>
      </c>
      <c r="AU127" s="218" t="s">
        <v>86</v>
      </c>
      <c r="AV127" s="13" t="s">
        <v>86</v>
      </c>
      <c r="AW127" s="13" t="s">
        <v>33</v>
      </c>
      <c r="AX127" s="13" t="s">
        <v>76</v>
      </c>
      <c r="AY127" s="218" t="s">
        <v>118</v>
      </c>
    </row>
    <row r="128" spans="1:65" s="13" customFormat="1" ht="11.25">
      <c r="B128" s="208"/>
      <c r="C128" s="209"/>
      <c r="D128" s="201" t="s">
        <v>130</v>
      </c>
      <c r="E128" s="210" t="s">
        <v>1</v>
      </c>
      <c r="F128" s="211" t="s">
        <v>244</v>
      </c>
      <c r="G128" s="209"/>
      <c r="H128" s="212">
        <v>30</v>
      </c>
      <c r="I128" s="213"/>
      <c r="J128" s="209"/>
      <c r="K128" s="209"/>
      <c r="L128" s="214"/>
      <c r="M128" s="215"/>
      <c r="N128" s="216"/>
      <c r="O128" s="216"/>
      <c r="P128" s="216"/>
      <c r="Q128" s="216"/>
      <c r="R128" s="216"/>
      <c r="S128" s="216"/>
      <c r="T128" s="217"/>
      <c r="AT128" s="218" t="s">
        <v>130</v>
      </c>
      <c r="AU128" s="218" t="s">
        <v>86</v>
      </c>
      <c r="AV128" s="13" t="s">
        <v>86</v>
      </c>
      <c r="AW128" s="13" t="s">
        <v>33</v>
      </c>
      <c r="AX128" s="13" t="s">
        <v>76</v>
      </c>
      <c r="AY128" s="218" t="s">
        <v>118</v>
      </c>
    </row>
    <row r="129" spans="1:65" s="14" customFormat="1" ht="11.25">
      <c r="B129" s="219"/>
      <c r="C129" s="220"/>
      <c r="D129" s="201" t="s">
        <v>130</v>
      </c>
      <c r="E129" s="221" t="s">
        <v>1</v>
      </c>
      <c r="F129" s="222" t="s">
        <v>133</v>
      </c>
      <c r="G129" s="220"/>
      <c r="H129" s="223">
        <v>428.9</v>
      </c>
      <c r="I129" s="224"/>
      <c r="J129" s="220"/>
      <c r="K129" s="220"/>
      <c r="L129" s="225"/>
      <c r="M129" s="226"/>
      <c r="N129" s="227"/>
      <c r="O129" s="227"/>
      <c r="P129" s="227"/>
      <c r="Q129" s="227"/>
      <c r="R129" s="227"/>
      <c r="S129" s="227"/>
      <c r="T129" s="228"/>
      <c r="AT129" s="229" t="s">
        <v>130</v>
      </c>
      <c r="AU129" s="229" t="s">
        <v>86</v>
      </c>
      <c r="AV129" s="14" t="s">
        <v>124</v>
      </c>
      <c r="AW129" s="14" t="s">
        <v>33</v>
      </c>
      <c r="AX129" s="14" t="s">
        <v>84</v>
      </c>
      <c r="AY129" s="229" t="s">
        <v>118</v>
      </c>
    </row>
    <row r="130" spans="1:65" s="2" customFormat="1" ht="37.9" customHeight="1">
      <c r="A130" s="34"/>
      <c r="B130" s="35"/>
      <c r="C130" s="187" t="s">
        <v>86</v>
      </c>
      <c r="D130" s="187" t="s">
        <v>120</v>
      </c>
      <c r="E130" s="188" t="s">
        <v>135</v>
      </c>
      <c r="F130" s="189" t="s">
        <v>136</v>
      </c>
      <c r="G130" s="190" t="s">
        <v>123</v>
      </c>
      <c r="H130" s="191">
        <v>428.9</v>
      </c>
      <c r="I130" s="192"/>
      <c r="J130" s="193">
        <f>ROUND(I130*H130,2)</f>
        <v>0</v>
      </c>
      <c r="K130" s="194"/>
      <c r="L130" s="39"/>
      <c r="M130" s="195" t="s">
        <v>1</v>
      </c>
      <c r="N130" s="196" t="s">
        <v>41</v>
      </c>
      <c r="O130" s="71"/>
      <c r="P130" s="197">
        <f>O130*H130</f>
        <v>0</v>
      </c>
      <c r="Q130" s="197">
        <v>0</v>
      </c>
      <c r="R130" s="197">
        <f>Q130*H130</f>
        <v>0</v>
      </c>
      <c r="S130" s="197">
        <v>0</v>
      </c>
      <c r="T130" s="198">
        <f>S130*H130</f>
        <v>0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199" t="s">
        <v>124</v>
      </c>
      <c r="AT130" s="199" t="s">
        <v>120</v>
      </c>
      <c r="AU130" s="199" t="s">
        <v>86</v>
      </c>
      <c r="AY130" s="17" t="s">
        <v>118</v>
      </c>
      <c r="BE130" s="200">
        <f>IF(N130="základní",J130,0)</f>
        <v>0</v>
      </c>
      <c r="BF130" s="200">
        <f>IF(N130="snížená",J130,0)</f>
        <v>0</v>
      </c>
      <c r="BG130" s="200">
        <f>IF(N130="zákl. přenesená",J130,0)</f>
        <v>0</v>
      </c>
      <c r="BH130" s="200">
        <f>IF(N130="sníž. přenesená",J130,0)</f>
        <v>0</v>
      </c>
      <c r="BI130" s="200">
        <f>IF(N130="nulová",J130,0)</f>
        <v>0</v>
      </c>
      <c r="BJ130" s="17" t="s">
        <v>84</v>
      </c>
      <c r="BK130" s="200">
        <f>ROUND(I130*H130,2)</f>
        <v>0</v>
      </c>
      <c r="BL130" s="17" t="s">
        <v>124</v>
      </c>
      <c r="BM130" s="199" t="s">
        <v>245</v>
      </c>
    </row>
    <row r="131" spans="1:65" s="2" customFormat="1" ht="39">
      <c r="A131" s="34"/>
      <c r="B131" s="35"/>
      <c r="C131" s="36"/>
      <c r="D131" s="201" t="s">
        <v>126</v>
      </c>
      <c r="E131" s="36"/>
      <c r="F131" s="202" t="s">
        <v>138</v>
      </c>
      <c r="G131" s="36"/>
      <c r="H131" s="36"/>
      <c r="I131" s="203"/>
      <c r="J131" s="36"/>
      <c r="K131" s="36"/>
      <c r="L131" s="39"/>
      <c r="M131" s="204"/>
      <c r="N131" s="205"/>
      <c r="O131" s="71"/>
      <c r="P131" s="71"/>
      <c r="Q131" s="71"/>
      <c r="R131" s="71"/>
      <c r="S131" s="71"/>
      <c r="T131" s="72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T131" s="17" t="s">
        <v>126</v>
      </c>
      <c r="AU131" s="17" t="s">
        <v>86</v>
      </c>
    </row>
    <row r="132" spans="1:65" s="2" customFormat="1" ht="11.25">
      <c r="A132" s="34"/>
      <c r="B132" s="35"/>
      <c r="C132" s="36"/>
      <c r="D132" s="206" t="s">
        <v>128</v>
      </c>
      <c r="E132" s="36"/>
      <c r="F132" s="207" t="s">
        <v>139</v>
      </c>
      <c r="G132" s="36"/>
      <c r="H132" s="36"/>
      <c r="I132" s="203"/>
      <c r="J132" s="36"/>
      <c r="K132" s="36"/>
      <c r="L132" s="39"/>
      <c r="M132" s="204"/>
      <c r="N132" s="205"/>
      <c r="O132" s="71"/>
      <c r="P132" s="71"/>
      <c r="Q132" s="71"/>
      <c r="R132" s="71"/>
      <c r="S132" s="71"/>
      <c r="T132" s="72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T132" s="17" t="s">
        <v>128</v>
      </c>
      <c r="AU132" s="17" t="s">
        <v>86</v>
      </c>
    </row>
    <row r="133" spans="1:65" s="2" customFormat="1" ht="37.9" customHeight="1">
      <c r="A133" s="34"/>
      <c r="B133" s="35"/>
      <c r="C133" s="187" t="s">
        <v>134</v>
      </c>
      <c r="D133" s="187" t="s">
        <v>120</v>
      </c>
      <c r="E133" s="188" t="s">
        <v>140</v>
      </c>
      <c r="F133" s="189" t="s">
        <v>141</v>
      </c>
      <c r="G133" s="190" t="s">
        <v>123</v>
      </c>
      <c r="H133" s="191">
        <v>428.9</v>
      </c>
      <c r="I133" s="192"/>
      <c r="J133" s="193">
        <f>ROUND(I133*H133,2)</f>
        <v>0</v>
      </c>
      <c r="K133" s="194"/>
      <c r="L133" s="39"/>
      <c r="M133" s="195" t="s">
        <v>1</v>
      </c>
      <c r="N133" s="196" t="s">
        <v>41</v>
      </c>
      <c r="O133" s="71"/>
      <c r="P133" s="197">
        <f>O133*H133</f>
        <v>0</v>
      </c>
      <c r="Q133" s="197">
        <v>0</v>
      </c>
      <c r="R133" s="197">
        <f>Q133*H133</f>
        <v>0</v>
      </c>
      <c r="S133" s="197">
        <v>0</v>
      </c>
      <c r="T133" s="198">
        <f>S133*H133</f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99" t="s">
        <v>124</v>
      </c>
      <c r="AT133" s="199" t="s">
        <v>120</v>
      </c>
      <c r="AU133" s="199" t="s">
        <v>86</v>
      </c>
      <c r="AY133" s="17" t="s">
        <v>118</v>
      </c>
      <c r="BE133" s="200">
        <f>IF(N133="základní",J133,0)</f>
        <v>0</v>
      </c>
      <c r="BF133" s="200">
        <f>IF(N133="snížená",J133,0)</f>
        <v>0</v>
      </c>
      <c r="BG133" s="200">
        <f>IF(N133="zákl. přenesená",J133,0)</f>
        <v>0</v>
      </c>
      <c r="BH133" s="200">
        <f>IF(N133="sníž. přenesená",J133,0)</f>
        <v>0</v>
      </c>
      <c r="BI133" s="200">
        <f>IF(N133="nulová",J133,0)</f>
        <v>0</v>
      </c>
      <c r="BJ133" s="17" t="s">
        <v>84</v>
      </c>
      <c r="BK133" s="200">
        <f>ROUND(I133*H133,2)</f>
        <v>0</v>
      </c>
      <c r="BL133" s="17" t="s">
        <v>124</v>
      </c>
      <c r="BM133" s="199" t="s">
        <v>246</v>
      </c>
    </row>
    <row r="134" spans="1:65" s="2" customFormat="1" ht="39">
      <c r="A134" s="34"/>
      <c r="B134" s="35"/>
      <c r="C134" s="36"/>
      <c r="D134" s="201" t="s">
        <v>126</v>
      </c>
      <c r="E134" s="36"/>
      <c r="F134" s="202" t="s">
        <v>143</v>
      </c>
      <c r="G134" s="36"/>
      <c r="H134" s="36"/>
      <c r="I134" s="203"/>
      <c r="J134" s="36"/>
      <c r="K134" s="36"/>
      <c r="L134" s="39"/>
      <c r="M134" s="204"/>
      <c r="N134" s="205"/>
      <c r="O134" s="71"/>
      <c r="P134" s="71"/>
      <c r="Q134" s="71"/>
      <c r="R134" s="71"/>
      <c r="S134" s="71"/>
      <c r="T134" s="72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T134" s="17" t="s">
        <v>126</v>
      </c>
      <c r="AU134" s="17" t="s">
        <v>86</v>
      </c>
    </row>
    <row r="135" spans="1:65" s="2" customFormat="1" ht="11.25">
      <c r="A135" s="34"/>
      <c r="B135" s="35"/>
      <c r="C135" s="36"/>
      <c r="D135" s="206" t="s">
        <v>128</v>
      </c>
      <c r="E135" s="36"/>
      <c r="F135" s="207" t="s">
        <v>144</v>
      </c>
      <c r="G135" s="36"/>
      <c r="H135" s="36"/>
      <c r="I135" s="203"/>
      <c r="J135" s="36"/>
      <c r="K135" s="36"/>
      <c r="L135" s="39"/>
      <c r="M135" s="204"/>
      <c r="N135" s="205"/>
      <c r="O135" s="71"/>
      <c r="P135" s="71"/>
      <c r="Q135" s="71"/>
      <c r="R135" s="71"/>
      <c r="S135" s="71"/>
      <c r="T135" s="72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T135" s="17" t="s">
        <v>128</v>
      </c>
      <c r="AU135" s="17" t="s">
        <v>86</v>
      </c>
    </row>
    <row r="136" spans="1:65" s="2" customFormat="1" ht="37.9" customHeight="1">
      <c r="A136" s="34"/>
      <c r="B136" s="35"/>
      <c r="C136" s="187" t="s">
        <v>124</v>
      </c>
      <c r="D136" s="187" t="s">
        <v>120</v>
      </c>
      <c r="E136" s="188" t="s">
        <v>146</v>
      </c>
      <c r="F136" s="189" t="s">
        <v>147</v>
      </c>
      <c r="G136" s="190" t="s">
        <v>123</v>
      </c>
      <c r="H136" s="191">
        <v>11151.4</v>
      </c>
      <c r="I136" s="192"/>
      <c r="J136" s="193">
        <f>ROUND(I136*H136,2)</f>
        <v>0</v>
      </c>
      <c r="K136" s="194"/>
      <c r="L136" s="39"/>
      <c r="M136" s="195" t="s">
        <v>1</v>
      </c>
      <c r="N136" s="196" t="s">
        <v>41</v>
      </c>
      <c r="O136" s="71"/>
      <c r="P136" s="197">
        <f>O136*H136</f>
        <v>0</v>
      </c>
      <c r="Q136" s="197">
        <v>0</v>
      </c>
      <c r="R136" s="197">
        <f>Q136*H136</f>
        <v>0</v>
      </c>
      <c r="S136" s="197">
        <v>0</v>
      </c>
      <c r="T136" s="198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99" t="s">
        <v>124</v>
      </c>
      <c r="AT136" s="199" t="s">
        <v>120</v>
      </c>
      <c r="AU136" s="199" t="s">
        <v>86</v>
      </c>
      <c r="AY136" s="17" t="s">
        <v>118</v>
      </c>
      <c r="BE136" s="200">
        <f>IF(N136="základní",J136,0)</f>
        <v>0</v>
      </c>
      <c r="BF136" s="200">
        <f>IF(N136="snížená",J136,0)</f>
        <v>0</v>
      </c>
      <c r="BG136" s="200">
        <f>IF(N136="zákl. přenesená",J136,0)</f>
        <v>0</v>
      </c>
      <c r="BH136" s="200">
        <f>IF(N136="sníž. přenesená",J136,0)</f>
        <v>0</v>
      </c>
      <c r="BI136" s="200">
        <f>IF(N136="nulová",J136,0)</f>
        <v>0</v>
      </c>
      <c r="BJ136" s="17" t="s">
        <v>84</v>
      </c>
      <c r="BK136" s="200">
        <f>ROUND(I136*H136,2)</f>
        <v>0</v>
      </c>
      <c r="BL136" s="17" t="s">
        <v>124</v>
      </c>
      <c r="BM136" s="199" t="s">
        <v>247</v>
      </c>
    </row>
    <row r="137" spans="1:65" s="2" customFormat="1" ht="48.75">
      <c r="A137" s="34"/>
      <c r="B137" s="35"/>
      <c r="C137" s="36"/>
      <c r="D137" s="201" t="s">
        <v>126</v>
      </c>
      <c r="E137" s="36"/>
      <c r="F137" s="202" t="s">
        <v>149</v>
      </c>
      <c r="G137" s="36"/>
      <c r="H137" s="36"/>
      <c r="I137" s="203"/>
      <c r="J137" s="36"/>
      <c r="K137" s="36"/>
      <c r="L137" s="39"/>
      <c r="M137" s="204"/>
      <c r="N137" s="205"/>
      <c r="O137" s="71"/>
      <c r="P137" s="71"/>
      <c r="Q137" s="71"/>
      <c r="R137" s="71"/>
      <c r="S137" s="71"/>
      <c r="T137" s="72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T137" s="17" t="s">
        <v>126</v>
      </c>
      <c r="AU137" s="17" t="s">
        <v>86</v>
      </c>
    </row>
    <row r="138" spans="1:65" s="2" customFormat="1" ht="11.25">
      <c r="A138" s="34"/>
      <c r="B138" s="35"/>
      <c r="C138" s="36"/>
      <c r="D138" s="206" t="s">
        <v>128</v>
      </c>
      <c r="E138" s="36"/>
      <c r="F138" s="207" t="s">
        <v>150</v>
      </c>
      <c r="G138" s="36"/>
      <c r="H138" s="36"/>
      <c r="I138" s="203"/>
      <c r="J138" s="36"/>
      <c r="K138" s="36"/>
      <c r="L138" s="39"/>
      <c r="M138" s="204"/>
      <c r="N138" s="205"/>
      <c r="O138" s="71"/>
      <c r="P138" s="71"/>
      <c r="Q138" s="71"/>
      <c r="R138" s="71"/>
      <c r="S138" s="71"/>
      <c r="T138" s="72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T138" s="17" t="s">
        <v>128</v>
      </c>
      <c r="AU138" s="17" t="s">
        <v>86</v>
      </c>
    </row>
    <row r="139" spans="1:65" s="13" customFormat="1" ht="11.25">
      <c r="B139" s="208"/>
      <c r="C139" s="209"/>
      <c r="D139" s="201" t="s">
        <v>130</v>
      </c>
      <c r="E139" s="210" t="s">
        <v>1</v>
      </c>
      <c r="F139" s="211" t="s">
        <v>248</v>
      </c>
      <c r="G139" s="209"/>
      <c r="H139" s="212">
        <v>11151.4</v>
      </c>
      <c r="I139" s="213"/>
      <c r="J139" s="209"/>
      <c r="K139" s="209"/>
      <c r="L139" s="214"/>
      <c r="M139" s="215"/>
      <c r="N139" s="216"/>
      <c r="O139" s="216"/>
      <c r="P139" s="216"/>
      <c r="Q139" s="216"/>
      <c r="R139" s="216"/>
      <c r="S139" s="216"/>
      <c r="T139" s="217"/>
      <c r="AT139" s="218" t="s">
        <v>130</v>
      </c>
      <c r="AU139" s="218" t="s">
        <v>86</v>
      </c>
      <c r="AV139" s="13" t="s">
        <v>86</v>
      </c>
      <c r="AW139" s="13" t="s">
        <v>33</v>
      </c>
      <c r="AX139" s="13" t="s">
        <v>84</v>
      </c>
      <c r="AY139" s="218" t="s">
        <v>118</v>
      </c>
    </row>
    <row r="140" spans="1:65" s="2" customFormat="1" ht="24.2" customHeight="1">
      <c r="A140" s="34"/>
      <c r="B140" s="35"/>
      <c r="C140" s="187" t="s">
        <v>145</v>
      </c>
      <c r="D140" s="187" t="s">
        <v>120</v>
      </c>
      <c r="E140" s="188" t="s">
        <v>153</v>
      </c>
      <c r="F140" s="189" t="s">
        <v>154</v>
      </c>
      <c r="G140" s="190" t="s">
        <v>123</v>
      </c>
      <c r="H140" s="191">
        <v>428.9</v>
      </c>
      <c r="I140" s="192"/>
      <c r="J140" s="193">
        <f>ROUND(I140*H140,2)</f>
        <v>0</v>
      </c>
      <c r="K140" s="194"/>
      <c r="L140" s="39"/>
      <c r="M140" s="195" t="s">
        <v>1</v>
      </c>
      <c r="N140" s="196" t="s">
        <v>41</v>
      </c>
      <c r="O140" s="71"/>
      <c r="P140" s="197">
        <f>O140*H140</f>
        <v>0</v>
      </c>
      <c r="Q140" s="197">
        <v>0</v>
      </c>
      <c r="R140" s="197">
        <f>Q140*H140</f>
        <v>0</v>
      </c>
      <c r="S140" s="197">
        <v>0</v>
      </c>
      <c r="T140" s="198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99" t="s">
        <v>124</v>
      </c>
      <c r="AT140" s="199" t="s">
        <v>120</v>
      </c>
      <c r="AU140" s="199" t="s">
        <v>86</v>
      </c>
      <c r="AY140" s="17" t="s">
        <v>118</v>
      </c>
      <c r="BE140" s="200">
        <f>IF(N140="základní",J140,0)</f>
        <v>0</v>
      </c>
      <c r="BF140" s="200">
        <f>IF(N140="snížená",J140,0)</f>
        <v>0</v>
      </c>
      <c r="BG140" s="200">
        <f>IF(N140="zákl. přenesená",J140,0)</f>
        <v>0</v>
      </c>
      <c r="BH140" s="200">
        <f>IF(N140="sníž. přenesená",J140,0)</f>
        <v>0</v>
      </c>
      <c r="BI140" s="200">
        <f>IF(N140="nulová",J140,0)</f>
        <v>0</v>
      </c>
      <c r="BJ140" s="17" t="s">
        <v>84</v>
      </c>
      <c r="BK140" s="200">
        <f>ROUND(I140*H140,2)</f>
        <v>0</v>
      </c>
      <c r="BL140" s="17" t="s">
        <v>124</v>
      </c>
      <c r="BM140" s="199" t="s">
        <v>249</v>
      </c>
    </row>
    <row r="141" spans="1:65" s="2" customFormat="1" ht="29.25">
      <c r="A141" s="34"/>
      <c r="B141" s="35"/>
      <c r="C141" s="36"/>
      <c r="D141" s="201" t="s">
        <v>126</v>
      </c>
      <c r="E141" s="36"/>
      <c r="F141" s="202" t="s">
        <v>156</v>
      </c>
      <c r="G141" s="36"/>
      <c r="H141" s="36"/>
      <c r="I141" s="203"/>
      <c r="J141" s="36"/>
      <c r="K141" s="36"/>
      <c r="L141" s="39"/>
      <c r="M141" s="204"/>
      <c r="N141" s="205"/>
      <c r="O141" s="71"/>
      <c r="P141" s="71"/>
      <c r="Q141" s="71"/>
      <c r="R141" s="71"/>
      <c r="S141" s="71"/>
      <c r="T141" s="72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T141" s="17" t="s">
        <v>126</v>
      </c>
      <c r="AU141" s="17" t="s">
        <v>86</v>
      </c>
    </row>
    <row r="142" spans="1:65" s="2" customFormat="1" ht="11.25">
      <c r="A142" s="34"/>
      <c r="B142" s="35"/>
      <c r="C142" s="36"/>
      <c r="D142" s="206" t="s">
        <v>128</v>
      </c>
      <c r="E142" s="36"/>
      <c r="F142" s="207" t="s">
        <v>157</v>
      </c>
      <c r="G142" s="36"/>
      <c r="H142" s="36"/>
      <c r="I142" s="203"/>
      <c r="J142" s="36"/>
      <c r="K142" s="36"/>
      <c r="L142" s="39"/>
      <c r="M142" s="204"/>
      <c r="N142" s="205"/>
      <c r="O142" s="71"/>
      <c r="P142" s="71"/>
      <c r="Q142" s="71"/>
      <c r="R142" s="71"/>
      <c r="S142" s="71"/>
      <c r="T142" s="72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T142" s="17" t="s">
        <v>128</v>
      </c>
      <c r="AU142" s="17" t="s">
        <v>86</v>
      </c>
    </row>
    <row r="143" spans="1:65" s="13" customFormat="1" ht="11.25">
      <c r="B143" s="208"/>
      <c r="C143" s="209"/>
      <c r="D143" s="201" t="s">
        <v>130</v>
      </c>
      <c r="E143" s="210" t="s">
        <v>1</v>
      </c>
      <c r="F143" s="211" t="s">
        <v>250</v>
      </c>
      <c r="G143" s="209"/>
      <c r="H143" s="212">
        <v>428.9</v>
      </c>
      <c r="I143" s="213"/>
      <c r="J143" s="209"/>
      <c r="K143" s="209"/>
      <c r="L143" s="214"/>
      <c r="M143" s="215"/>
      <c r="N143" s="216"/>
      <c r="O143" s="216"/>
      <c r="P143" s="216"/>
      <c r="Q143" s="216"/>
      <c r="R143" s="216"/>
      <c r="S143" s="216"/>
      <c r="T143" s="217"/>
      <c r="AT143" s="218" t="s">
        <v>130</v>
      </c>
      <c r="AU143" s="218" t="s">
        <v>86</v>
      </c>
      <c r="AV143" s="13" t="s">
        <v>86</v>
      </c>
      <c r="AW143" s="13" t="s">
        <v>33</v>
      </c>
      <c r="AX143" s="13" t="s">
        <v>84</v>
      </c>
      <c r="AY143" s="218" t="s">
        <v>118</v>
      </c>
    </row>
    <row r="144" spans="1:65" s="2" customFormat="1" ht="33" customHeight="1">
      <c r="A144" s="34"/>
      <c r="B144" s="35"/>
      <c r="C144" s="187" t="s">
        <v>152</v>
      </c>
      <c r="D144" s="187" t="s">
        <v>120</v>
      </c>
      <c r="E144" s="188" t="s">
        <v>160</v>
      </c>
      <c r="F144" s="189" t="s">
        <v>161</v>
      </c>
      <c r="G144" s="190" t="s">
        <v>162</v>
      </c>
      <c r="H144" s="191">
        <v>772.02</v>
      </c>
      <c r="I144" s="192"/>
      <c r="J144" s="193">
        <f>ROUND(I144*H144,2)</f>
        <v>0</v>
      </c>
      <c r="K144" s="194"/>
      <c r="L144" s="39"/>
      <c r="M144" s="195" t="s">
        <v>1</v>
      </c>
      <c r="N144" s="196" t="s">
        <v>41</v>
      </c>
      <c r="O144" s="71"/>
      <c r="P144" s="197">
        <f>O144*H144</f>
        <v>0</v>
      </c>
      <c r="Q144" s="197">
        <v>0</v>
      </c>
      <c r="R144" s="197">
        <f>Q144*H144</f>
        <v>0</v>
      </c>
      <c r="S144" s="197">
        <v>0</v>
      </c>
      <c r="T144" s="198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99" t="s">
        <v>124</v>
      </c>
      <c r="AT144" s="199" t="s">
        <v>120</v>
      </c>
      <c r="AU144" s="199" t="s">
        <v>86</v>
      </c>
      <c r="AY144" s="17" t="s">
        <v>118</v>
      </c>
      <c r="BE144" s="200">
        <f>IF(N144="základní",J144,0)</f>
        <v>0</v>
      </c>
      <c r="BF144" s="200">
        <f>IF(N144="snížená",J144,0)</f>
        <v>0</v>
      </c>
      <c r="BG144" s="200">
        <f>IF(N144="zákl. přenesená",J144,0)</f>
        <v>0</v>
      </c>
      <c r="BH144" s="200">
        <f>IF(N144="sníž. přenesená",J144,0)</f>
        <v>0</v>
      </c>
      <c r="BI144" s="200">
        <f>IF(N144="nulová",J144,0)</f>
        <v>0</v>
      </c>
      <c r="BJ144" s="17" t="s">
        <v>84</v>
      </c>
      <c r="BK144" s="200">
        <f>ROUND(I144*H144,2)</f>
        <v>0</v>
      </c>
      <c r="BL144" s="17" t="s">
        <v>124</v>
      </c>
      <c r="BM144" s="199" t="s">
        <v>251</v>
      </c>
    </row>
    <row r="145" spans="1:65" s="2" customFormat="1" ht="29.25">
      <c r="A145" s="34"/>
      <c r="B145" s="35"/>
      <c r="C145" s="36"/>
      <c r="D145" s="201" t="s">
        <v>126</v>
      </c>
      <c r="E145" s="36"/>
      <c r="F145" s="202" t="s">
        <v>164</v>
      </c>
      <c r="G145" s="36"/>
      <c r="H145" s="36"/>
      <c r="I145" s="203"/>
      <c r="J145" s="36"/>
      <c r="K145" s="36"/>
      <c r="L145" s="39"/>
      <c r="M145" s="204"/>
      <c r="N145" s="205"/>
      <c r="O145" s="71"/>
      <c r="P145" s="71"/>
      <c r="Q145" s="71"/>
      <c r="R145" s="71"/>
      <c r="S145" s="71"/>
      <c r="T145" s="72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T145" s="17" t="s">
        <v>126</v>
      </c>
      <c r="AU145" s="17" t="s">
        <v>86</v>
      </c>
    </row>
    <row r="146" spans="1:65" s="2" customFormat="1" ht="11.25">
      <c r="A146" s="34"/>
      <c r="B146" s="35"/>
      <c r="C146" s="36"/>
      <c r="D146" s="206" t="s">
        <v>128</v>
      </c>
      <c r="E146" s="36"/>
      <c r="F146" s="207" t="s">
        <v>165</v>
      </c>
      <c r="G146" s="36"/>
      <c r="H146" s="36"/>
      <c r="I146" s="203"/>
      <c r="J146" s="36"/>
      <c r="K146" s="36"/>
      <c r="L146" s="39"/>
      <c r="M146" s="204"/>
      <c r="N146" s="205"/>
      <c r="O146" s="71"/>
      <c r="P146" s="71"/>
      <c r="Q146" s="71"/>
      <c r="R146" s="71"/>
      <c r="S146" s="71"/>
      <c r="T146" s="72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T146" s="17" t="s">
        <v>128</v>
      </c>
      <c r="AU146" s="17" t="s">
        <v>86</v>
      </c>
    </row>
    <row r="147" spans="1:65" s="13" customFormat="1" ht="11.25">
      <c r="B147" s="208"/>
      <c r="C147" s="209"/>
      <c r="D147" s="201" t="s">
        <v>130</v>
      </c>
      <c r="E147" s="210" t="s">
        <v>1</v>
      </c>
      <c r="F147" s="211" t="s">
        <v>252</v>
      </c>
      <c r="G147" s="209"/>
      <c r="H147" s="212">
        <v>772.02</v>
      </c>
      <c r="I147" s="213"/>
      <c r="J147" s="209"/>
      <c r="K147" s="209"/>
      <c r="L147" s="214"/>
      <c r="M147" s="215"/>
      <c r="N147" s="216"/>
      <c r="O147" s="216"/>
      <c r="P147" s="216"/>
      <c r="Q147" s="216"/>
      <c r="R147" s="216"/>
      <c r="S147" s="216"/>
      <c r="T147" s="217"/>
      <c r="AT147" s="218" t="s">
        <v>130</v>
      </c>
      <c r="AU147" s="218" t="s">
        <v>86</v>
      </c>
      <c r="AV147" s="13" t="s">
        <v>86</v>
      </c>
      <c r="AW147" s="13" t="s">
        <v>33</v>
      </c>
      <c r="AX147" s="13" t="s">
        <v>84</v>
      </c>
      <c r="AY147" s="218" t="s">
        <v>118</v>
      </c>
    </row>
    <row r="148" spans="1:65" s="2" customFormat="1" ht="16.5" customHeight="1">
      <c r="A148" s="34"/>
      <c r="B148" s="35"/>
      <c r="C148" s="187" t="s">
        <v>159</v>
      </c>
      <c r="D148" s="187" t="s">
        <v>120</v>
      </c>
      <c r="E148" s="188" t="s">
        <v>253</v>
      </c>
      <c r="F148" s="189" t="s">
        <v>254</v>
      </c>
      <c r="G148" s="190" t="s">
        <v>123</v>
      </c>
      <c r="H148" s="191">
        <v>428.26</v>
      </c>
      <c r="I148" s="192"/>
      <c r="J148" s="193">
        <f>ROUND(I148*H148,2)</f>
        <v>0</v>
      </c>
      <c r="K148" s="194"/>
      <c r="L148" s="39"/>
      <c r="M148" s="195" t="s">
        <v>1</v>
      </c>
      <c r="N148" s="196" t="s">
        <v>41</v>
      </c>
      <c r="O148" s="71"/>
      <c r="P148" s="197">
        <f>O148*H148</f>
        <v>0</v>
      </c>
      <c r="Q148" s="197">
        <v>0</v>
      </c>
      <c r="R148" s="197">
        <f>Q148*H148</f>
        <v>0</v>
      </c>
      <c r="S148" s="197">
        <v>0</v>
      </c>
      <c r="T148" s="198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99" t="s">
        <v>124</v>
      </c>
      <c r="AT148" s="199" t="s">
        <v>120</v>
      </c>
      <c r="AU148" s="199" t="s">
        <v>86</v>
      </c>
      <c r="AY148" s="17" t="s">
        <v>118</v>
      </c>
      <c r="BE148" s="200">
        <f>IF(N148="základní",J148,0)</f>
        <v>0</v>
      </c>
      <c r="BF148" s="200">
        <f>IF(N148="snížená",J148,0)</f>
        <v>0</v>
      </c>
      <c r="BG148" s="200">
        <f>IF(N148="zákl. přenesená",J148,0)</f>
        <v>0</v>
      </c>
      <c r="BH148" s="200">
        <f>IF(N148="sníž. přenesená",J148,0)</f>
        <v>0</v>
      </c>
      <c r="BI148" s="200">
        <f>IF(N148="nulová",J148,0)</f>
        <v>0</v>
      </c>
      <c r="BJ148" s="17" t="s">
        <v>84</v>
      </c>
      <c r="BK148" s="200">
        <f>ROUND(I148*H148,2)</f>
        <v>0</v>
      </c>
      <c r="BL148" s="17" t="s">
        <v>124</v>
      </c>
      <c r="BM148" s="199" t="s">
        <v>255</v>
      </c>
    </row>
    <row r="149" spans="1:65" s="2" customFormat="1" ht="19.5">
      <c r="A149" s="34"/>
      <c r="B149" s="35"/>
      <c r="C149" s="36"/>
      <c r="D149" s="201" t="s">
        <v>126</v>
      </c>
      <c r="E149" s="36"/>
      <c r="F149" s="202" t="s">
        <v>256</v>
      </c>
      <c r="G149" s="36"/>
      <c r="H149" s="36"/>
      <c r="I149" s="203"/>
      <c r="J149" s="36"/>
      <c r="K149" s="36"/>
      <c r="L149" s="39"/>
      <c r="M149" s="204"/>
      <c r="N149" s="205"/>
      <c r="O149" s="71"/>
      <c r="P149" s="71"/>
      <c r="Q149" s="71"/>
      <c r="R149" s="71"/>
      <c r="S149" s="71"/>
      <c r="T149" s="72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T149" s="17" t="s">
        <v>126</v>
      </c>
      <c r="AU149" s="17" t="s">
        <v>86</v>
      </c>
    </row>
    <row r="150" spans="1:65" s="2" customFormat="1" ht="11.25">
      <c r="A150" s="34"/>
      <c r="B150" s="35"/>
      <c r="C150" s="36"/>
      <c r="D150" s="206" t="s">
        <v>128</v>
      </c>
      <c r="E150" s="36"/>
      <c r="F150" s="207" t="s">
        <v>257</v>
      </c>
      <c r="G150" s="36"/>
      <c r="H150" s="36"/>
      <c r="I150" s="203"/>
      <c r="J150" s="36"/>
      <c r="K150" s="36"/>
      <c r="L150" s="39"/>
      <c r="M150" s="204"/>
      <c r="N150" s="205"/>
      <c r="O150" s="71"/>
      <c r="P150" s="71"/>
      <c r="Q150" s="71"/>
      <c r="R150" s="71"/>
      <c r="S150" s="71"/>
      <c r="T150" s="72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T150" s="17" t="s">
        <v>128</v>
      </c>
      <c r="AU150" s="17" t="s">
        <v>86</v>
      </c>
    </row>
    <row r="151" spans="1:65" s="13" customFormat="1" ht="11.25">
      <c r="B151" s="208"/>
      <c r="C151" s="209"/>
      <c r="D151" s="201" t="s">
        <v>130</v>
      </c>
      <c r="E151" s="210" t="s">
        <v>1</v>
      </c>
      <c r="F151" s="211" t="s">
        <v>258</v>
      </c>
      <c r="G151" s="209"/>
      <c r="H151" s="212">
        <v>428.26</v>
      </c>
      <c r="I151" s="213"/>
      <c r="J151" s="209"/>
      <c r="K151" s="209"/>
      <c r="L151" s="214"/>
      <c r="M151" s="244"/>
      <c r="N151" s="245"/>
      <c r="O151" s="245"/>
      <c r="P151" s="245"/>
      <c r="Q151" s="245"/>
      <c r="R151" s="245"/>
      <c r="S151" s="245"/>
      <c r="T151" s="246"/>
      <c r="AT151" s="218" t="s">
        <v>130</v>
      </c>
      <c r="AU151" s="218" t="s">
        <v>86</v>
      </c>
      <c r="AV151" s="13" t="s">
        <v>86</v>
      </c>
      <c r="AW151" s="13" t="s">
        <v>33</v>
      </c>
      <c r="AX151" s="13" t="s">
        <v>84</v>
      </c>
      <c r="AY151" s="218" t="s">
        <v>118</v>
      </c>
    </row>
    <row r="152" spans="1:65" s="2" customFormat="1" ht="6.95" customHeight="1">
      <c r="A152" s="34"/>
      <c r="B152" s="54"/>
      <c r="C152" s="55"/>
      <c r="D152" s="55"/>
      <c r="E152" s="55"/>
      <c r="F152" s="55"/>
      <c r="G152" s="55"/>
      <c r="H152" s="55"/>
      <c r="I152" s="55"/>
      <c r="J152" s="55"/>
      <c r="K152" s="55"/>
      <c r="L152" s="39"/>
      <c r="M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</row>
  </sheetData>
  <sheetProtection algorithmName="SHA-512" hashValue="3DJitQC82/QbB7ZlYKeZV3Nl7Jvi7NzS5sgbaxe/H76Faq1rEIcWDx0aHAVzq8EZgbZOHa3mPKy8MjhYKkNapw==" saltValue="WCI7uJRfQ/mkiUXQC+bFkZoEqVoaBx1h/yAqSKME4holESwNSgOHyJgNlM2df5p+wC110VXlCvj1pkz3jHfGiQ==" spinCount="100000" sheet="1" objects="1" scenarios="1" formatColumns="0" formatRows="0" autoFilter="0"/>
  <autoFilter ref="C117:K151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hyperlinks>
    <hyperlink ref="F123" r:id="rId1"/>
    <hyperlink ref="F132" r:id="rId2"/>
    <hyperlink ref="F135" r:id="rId3"/>
    <hyperlink ref="F138" r:id="rId4"/>
    <hyperlink ref="F142" r:id="rId5"/>
    <hyperlink ref="F146" r:id="rId6"/>
    <hyperlink ref="F150" r:id="rId7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6</vt:i4>
      </vt:variant>
    </vt:vector>
  </HeadingPairs>
  <TitlesOfParts>
    <vt:vector size="9" baseType="lpstr">
      <vt:lpstr>Rekapitulace stavby</vt:lpstr>
      <vt:lpstr>01 - Úprava vodního toku</vt:lpstr>
      <vt:lpstr>02 - Sediment</vt:lpstr>
      <vt:lpstr>'01 - Úprava vodního toku'!Názvy_tisku</vt:lpstr>
      <vt:lpstr>'02 - Sediment'!Názvy_tisku</vt:lpstr>
      <vt:lpstr>'Rekapitulace stavby'!Názvy_tisku</vt:lpstr>
      <vt:lpstr>'01 - Úprava vodního toku'!Oblast_tisku</vt:lpstr>
      <vt:lpstr>'02 - Sediment'!Oblast_tisku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Kamila Válková</cp:lastModifiedBy>
  <dcterms:created xsi:type="dcterms:W3CDTF">2025-07-21T09:14:29Z</dcterms:created>
  <dcterms:modified xsi:type="dcterms:W3CDTF">2025-07-22T05:25:09Z</dcterms:modified>
</cp:coreProperties>
</file>