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R:\221155_oho_030_040_dsp_dps\221155_31_A04_030_dps\III_2_Oceneni_Soupis_praci\250815_rozpocet_soutez\"/>
    </mc:Choice>
  </mc:AlternateContent>
  <xr:revisionPtr revIDLastSave="0" documentId="13_ncr:1_{A33FA065-B23E-46B7-8282-B870EA9402D7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Rekapitulace stavby" sheetId="1" r:id="rId1"/>
    <sheet name="030.11.1" sheetId="2" r:id="rId2"/>
    <sheet name="030.11.2" sheetId="3" r:id="rId3"/>
    <sheet name="030.11.3" sheetId="4" r:id="rId4"/>
    <sheet name="030.11.5" sheetId="5" r:id="rId5"/>
    <sheet name="030.11.6" sheetId="6" r:id="rId6"/>
    <sheet name="030.12.1" sheetId="7" r:id="rId7"/>
    <sheet name="030.13.1" sheetId="8" r:id="rId8"/>
    <sheet name="030.21.1" sheetId="9" r:id="rId9"/>
    <sheet name="030.23.1" sheetId="10" r:id="rId10"/>
    <sheet name="030.24.1" sheetId="11" r:id="rId11"/>
    <sheet name="030.31.1" sheetId="12" r:id="rId12"/>
    <sheet name="030.31.1.1" sheetId="13" r:id="rId13"/>
    <sheet name="030.31.2" sheetId="14" r:id="rId14"/>
    <sheet name="030.31.3" sheetId="15" r:id="rId15"/>
    <sheet name="030.32.1" sheetId="16" r:id="rId16"/>
    <sheet name="030.32.2" sheetId="17" r:id="rId17"/>
    <sheet name="030.33.1" sheetId="18" r:id="rId18"/>
    <sheet name="030.42.1" sheetId="19" r:id="rId19"/>
    <sheet name="030.42.2" sheetId="20" r:id="rId20"/>
    <sheet name="030.42.6" sheetId="21" r:id="rId21"/>
    <sheet name="030.42.7" sheetId="22" r:id="rId22"/>
    <sheet name="030.42.8" sheetId="23" r:id="rId23"/>
    <sheet name="030.42.3" sheetId="24" r:id="rId24"/>
    <sheet name="030.42.4" sheetId="25" r:id="rId25"/>
    <sheet name="030.42.5" sheetId="26" r:id="rId26"/>
    <sheet name="030.57.1" sheetId="27" r:id="rId27"/>
    <sheet name="030.61.1" sheetId="28" r:id="rId28"/>
    <sheet name="030.75" sheetId="29" r:id="rId29"/>
    <sheet name="SO - Úprava příjezdu do a..." sheetId="30" r:id="rId30"/>
    <sheet name="VRN" sheetId="31" r:id="rId31"/>
    <sheet name="Seznam figur" sheetId="32" r:id="rId32"/>
  </sheets>
  <definedNames>
    <definedName name="_xlnm._FilterDatabase" localSheetId="1" hidden="1">'030.11.1'!$C$128:$K$343</definedName>
    <definedName name="_xlnm._FilterDatabase" localSheetId="2" hidden="1">'030.11.2'!$C$123:$K$294</definedName>
    <definedName name="_xlnm._FilterDatabase" localSheetId="3" hidden="1">'030.11.3'!$C$128:$K$351</definedName>
    <definedName name="_xlnm._FilterDatabase" localSheetId="4" hidden="1">'030.11.5'!$C$127:$K$238</definedName>
    <definedName name="_xlnm._FilterDatabase" localSheetId="5" hidden="1">'030.11.6'!$C$121:$K$249</definedName>
    <definedName name="_xlnm._FilterDatabase" localSheetId="6" hidden="1">'030.12.1'!$C$126:$K$393</definedName>
    <definedName name="_xlnm._FilterDatabase" localSheetId="7" hidden="1">'030.13.1'!$C$129:$K$373</definedName>
    <definedName name="_xlnm._FilterDatabase" localSheetId="8" hidden="1">'030.21.1'!$C$120:$K$181</definedName>
    <definedName name="_xlnm._FilterDatabase" localSheetId="9" hidden="1">'030.23.1'!$C$128:$K$482</definedName>
    <definedName name="_xlnm._FilterDatabase" localSheetId="10" hidden="1">'030.24.1'!$C$122:$K$258</definedName>
    <definedName name="_xlnm._FilterDatabase" localSheetId="11" hidden="1">'030.31.1'!$C$130:$K$496</definedName>
    <definedName name="_xlnm._FilterDatabase" localSheetId="12" hidden="1">'030.31.1.1'!$C$130:$K$237</definedName>
    <definedName name="_xlnm._FilterDatabase" localSheetId="13" hidden="1">'030.31.2'!$C$127:$K$376</definedName>
    <definedName name="_xlnm._FilterDatabase" localSheetId="14" hidden="1">'030.31.3'!$C$127:$K$416</definedName>
    <definedName name="_xlnm._FilterDatabase" localSheetId="15" hidden="1">'030.32.1'!$C$126:$K$381</definedName>
    <definedName name="_xlnm._FilterDatabase" localSheetId="16" hidden="1">'030.32.2'!$C$126:$K$337</definedName>
    <definedName name="_xlnm._FilterDatabase" localSheetId="17" hidden="1">'030.33.1'!$C$120:$K$238</definedName>
    <definedName name="_xlnm._FilterDatabase" localSheetId="18" hidden="1">'030.42.1'!$C$128:$K$307</definedName>
    <definedName name="_xlnm._FilterDatabase" localSheetId="19" hidden="1">'030.42.2'!$C$128:$K$314</definedName>
    <definedName name="_xlnm._FilterDatabase" localSheetId="23" hidden="1">'030.42.3'!$C$121:$K$182</definedName>
    <definedName name="_xlnm._FilterDatabase" localSheetId="24" hidden="1">'030.42.4'!$C$130:$K$325</definedName>
    <definedName name="_xlnm._FilterDatabase" localSheetId="25" hidden="1">'030.42.5'!$C$119:$K$203</definedName>
    <definedName name="_xlnm._FilterDatabase" localSheetId="20" hidden="1">'030.42.6'!$C$128:$K$306</definedName>
    <definedName name="_xlnm._FilterDatabase" localSheetId="21" hidden="1">'030.42.7'!$C$128:$K$296</definedName>
    <definedName name="_xlnm._FilterDatabase" localSheetId="22" hidden="1">'030.42.8'!$C$127:$K$282</definedName>
    <definedName name="_xlnm._FilterDatabase" localSheetId="26" hidden="1">'030.57.1'!$C$128:$K$241</definedName>
    <definedName name="_xlnm._FilterDatabase" localSheetId="27" hidden="1">'030.61.1'!$C$121:$K$196</definedName>
    <definedName name="_xlnm._FilterDatabase" localSheetId="28" hidden="1">'030.75'!$C$117:$K$361</definedName>
    <definedName name="_xlnm._FilterDatabase" localSheetId="29" hidden="1">'SO - Úprava příjezdu do a...'!$C$121:$K$242</definedName>
    <definedName name="_xlnm._FilterDatabase" localSheetId="30" hidden="1">VRN!$C$120:$K$189</definedName>
    <definedName name="_xlnm.Print_Titles" localSheetId="1">'030.11.1'!$128:$128</definedName>
    <definedName name="_xlnm.Print_Titles" localSheetId="2">'030.11.2'!$123:$123</definedName>
    <definedName name="_xlnm.Print_Titles" localSheetId="3">'030.11.3'!$128:$128</definedName>
    <definedName name="_xlnm.Print_Titles" localSheetId="4">'030.11.5'!$127:$127</definedName>
    <definedName name="_xlnm.Print_Titles" localSheetId="5">'030.11.6'!$121:$121</definedName>
    <definedName name="_xlnm.Print_Titles" localSheetId="6">'030.12.1'!$126:$126</definedName>
    <definedName name="_xlnm.Print_Titles" localSheetId="7">'030.13.1'!$129:$129</definedName>
    <definedName name="_xlnm.Print_Titles" localSheetId="8">'030.21.1'!$120:$120</definedName>
    <definedName name="_xlnm.Print_Titles" localSheetId="9">'030.23.1'!$128:$128</definedName>
    <definedName name="_xlnm.Print_Titles" localSheetId="10">'030.24.1'!$122:$122</definedName>
    <definedName name="_xlnm.Print_Titles" localSheetId="11">'030.31.1'!$130:$130</definedName>
    <definedName name="_xlnm.Print_Titles" localSheetId="12">'030.31.1.1'!$130:$130</definedName>
    <definedName name="_xlnm.Print_Titles" localSheetId="13">'030.31.2'!$127:$127</definedName>
    <definedName name="_xlnm.Print_Titles" localSheetId="14">'030.31.3'!$127:$127</definedName>
    <definedName name="_xlnm.Print_Titles" localSheetId="15">'030.32.1'!$126:$126</definedName>
    <definedName name="_xlnm.Print_Titles" localSheetId="16">'030.32.2'!$126:$126</definedName>
    <definedName name="_xlnm.Print_Titles" localSheetId="17">'030.33.1'!$120:$120</definedName>
    <definedName name="_xlnm.Print_Titles" localSheetId="18">'030.42.1'!$128:$128</definedName>
    <definedName name="_xlnm.Print_Titles" localSheetId="19">'030.42.2'!$128:$128</definedName>
    <definedName name="_xlnm.Print_Titles" localSheetId="23">'030.42.3'!$121:$121</definedName>
    <definedName name="_xlnm.Print_Titles" localSheetId="24">'030.42.4'!$130:$130</definedName>
    <definedName name="_xlnm.Print_Titles" localSheetId="25">'030.42.5'!$119:$119</definedName>
    <definedName name="_xlnm.Print_Titles" localSheetId="20">'030.42.6'!$128:$128</definedName>
    <definedName name="_xlnm.Print_Titles" localSheetId="21">'030.42.7'!$128:$128</definedName>
    <definedName name="_xlnm.Print_Titles" localSheetId="22">'030.42.8'!$127:$127</definedName>
    <definedName name="_xlnm.Print_Titles" localSheetId="26">'030.57.1'!$128:$128</definedName>
    <definedName name="_xlnm.Print_Titles" localSheetId="27">'030.61.1'!$121:$121</definedName>
    <definedName name="_xlnm.Print_Titles" localSheetId="28">'030.75'!$117:$117</definedName>
    <definedName name="_xlnm.Print_Titles" localSheetId="0">'Rekapitulace stavby'!$92:$92</definedName>
    <definedName name="_xlnm.Print_Titles" localSheetId="31">'Seznam figur'!$9:$9</definedName>
    <definedName name="_xlnm.Print_Titles" localSheetId="29">'SO - Úprava příjezdu do a...'!$121:$121</definedName>
    <definedName name="_xlnm.Print_Titles" localSheetId="30">VRN!$120:$120</definedName>
    <definedName name="_xlnm.Print_Area" localSheetId="1">'030.11.1'!$C$4:$J$76,'030.11.1'!$C$82:$J$110,'030.11.1'!$C$116:$K$343</definedName>
    <definedName name="_xlnm.Print_Area" localSheetId="2">'030.11.2'!$C$4:$J$76,'030.11.2'!$C$82:$J$105,'030.11.2'!$C$111:$K$294</definedName>
    <definedName name="_xlnm.Print_Area" localSheetId="3">'030.11.3'!$C$4:$J$76,'030.11.3'!$C$82:$J$110,'030.11.3'!$C$116:$K$351</definedName>
    <definedName name="_xlnm.Print_Area" localSheetId="4">'030.11.5'!$C$4:$J$76,'030.11.5'!$C$82:$J$109,'030.11.5'!$C$115:$K$238</definedName>
    <definedName name="_xlnm.Print_Area" localSheetId="5">'030.11.6'!$C$4:$J$76,'030.11.6'!$C$82:$J$103,'030.11.6'!$C$109:$K$249</definedName>
    <definedName name="_xlnm.Print_Area" localSheetId="6">'030.12.1'!$C$4:$J$76,'030.12.1'!$C$82:$J$108,'030.12.1'!$C$114:$K$393</definedName>
    <definedName name="_xlnm.Print_Area" localSheetId="7">'030.13.1'!$C$4:$J$76,'030.13.1'!$C$82:$J$111,'030.13.1'!$C$117:$K$373</definedName>
    <definedName name="_xlnm.Print_Area" localSheetId="8">'030.21.1'!$C$4:$J$76,'030.21.1'!$C$82:$J$102,'030.21.1'!$C$108:$K$181</definedName>
    <definedName name="_xlnm.Print_Area" localSheetId="9">'030.23.1'!$C$4:$J$76,'030.23.1'!$C$82:$J$110,'030.23.1'!$C$116:$K$482</definedName>
    <definedName name="_xlnm.Print_Area" localSheetId="10">'030.24.1'!$C$4:$J$76,'030.24.1'!$C$82:$J$104,'030.24.1'!$C$110:$K$258</definedName>
    <definedName name="_xlnm.Print_Area" localSheetId="11">'030.31.1'!$C$4:$J$76,'030.31.1'!$C$82:$J$112,'030.31.1'!$C$118:$K$496</definedName>
    <definedName name="_xlnm.Print_Area" localSheetId="12">'030.31.1.1'!$C$4:$J$76,'030.31.1.1'!$C$82:$J$110,'030.31.1.1'!$C$116:$K$237</definedName>
    <definedName name="_xlnm.Print_Area" localSheetId="13">'030.31.2'!$C$4:$J$76,'030.31.2'!$C$82:$J$109,'030.31.2'!$C$115:$K$376</definedName>
    <definedName name="_xlnm.Print_Area" localSheetId="14">'030.31.3'!$C$4:$J$76,'030.31.3'!$C$82:$J$109,'030.31.3'!$C$115:$K$416</definedName>
    <definedName name="_xlnm.Print_Area" localSheetId="15">'030.32.1'!$C$4:$J$76,'030.32.1'!$C$82:$J$108,'030.32.1'!$C$114:$K$381</definedName>
    <definedName name="_xlnm.Print_Area" localSheetId="16">'030.32.2'!$C$4:$J$76,'030.32.2'!$C$82:$J$108,'030.32.2'!$C$114:$K$337</definedName>
    <definedName name="_xlnm.Print_Area" localSheetId="17">'030.33.1'!$C$4:$J$76,'030.33.1'!$C$82:$J$102,'030.33.1'!$C$108:$K$238</definedName>
    <definedName name="_xlnm.Print_Area" localSheetId="18">'030.42.1'!$C$4:$J$76,'030.42.1'!$C$82:$J$108,'030.42.1'!$C$114:$K$307</definedName>
    <definedName name="_xlnm.Print_Area" localSheetId="19">'030.42.2'!$C$4:$J$76,'030.42.2'!$C$82:$J$108,'030.42.2'!$C$114:$K$314</definedName>
    <definedName name="_xlnm.Print_Area" localSheetId="23">'030.42.3'!$C$4:$J$76,'030.42.3'!$C$82:$J$103,'030.42.3'!$C$109:$K$182</definedName>
    <definedName name="_xlnm.Print_Area" localSheetId="24">'030.42.4'!$C$4:$J$76,'030.42.4'!$C$82:$J$112,'030.42.4'!$C$118:$K$325</definedName>
    <definedName name="_xlnm.Print_Area" localSheetId="25">'030.42.5'!$C$4:$J$76,'030.42.5'!$C$82:$J$101,'030.42.5'!$C$107:$K$203</definedName>
    <definedName name="_xlnm.Print_Area" localSheetId="20">'030.42.6'!$C$4:$J$76,'030.42.6'!$C$82:$J$108,'030.42.6'!$C$114:$K$306</definedName>
    <definedName name="_xlnm.Print_Area" localSheetId="21">'030.42.7'!$C$4:$J$76,'030.42.7'!$C$82:$J$108,'030.42.7'!$C$114:$K$296</definedName>
    <definedName name="_xlnm.Print_Area" localSheetId="22">'030.42.8'!$C$4:$J$76,'030.42.8'!$C$82:$J$107,'030.42.8'!$C$113:$K$282</definedName>
    <definedName name="_xlnm.Print_Area" localSheetId="26">'030.57.1'!$C$4:$J$76,'030.57.1'!$C$82:$J$110,'030.57.1'!$C$116:$K$241</definedName>
    <definedName name="_xlnm.Print_Area" localSheetId="27">'030.61.1'!$C$4:$J$76,'030.61.1'!$C$82:$J$101,'030.61.1'!$C$107:$K$196</definedName>
    <definedName name="_xlnm.Print_Area" localSheetId="28">'030.75'!$C$4:$J$76,'030.75'!$C$82:$J$99,'030.75'!$C$105:$K$361</definedName>
    <definedName name="_xlnm.Print_Area" localSheetId="0">'Rekapitulace stavby'!$D$4:$AO$76,'Rekapitulace stavby'!$C$82:$AQ$130</definedName>
    <definedName name="_xlnm.Print_Area" localSheetId="31">'Seznam figur'!$C$4:$G$528</definedName>
    <definedName name="_xlnm.Print_Area" localSheetId="29">'SO - Úprava příjezdu do a...'!$C$4:$J$76,'SO - Úprava příjezdu do a...'!$C$82:$J$103,'SO - Úprava příjezdu do a...'!$C$109:$K$242</definedName>
    <definedName name="_xlnm.Print_Area" localSheetId="30">VRN!$C$4:$J$76,VRN!$C$82:$J$102,VRN!$C$108:$K$189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32" l="1"/>
  <c r="J37" i="31"/>
  <c r="J36" i="31"/>
  <c r="AY129" i="1"/>
  <c r="J35" i="31"/>
  <c r="AX129" i="1"/>
  <c r="BI188" i="31"/>
  <c r="BH188" i="31"/>
  <c r="BG188" i="31"/>
  <c r="BF188" i="31"/>
  <c r="T188" i="31"/>
  <c r="R188" i="31"/>
  <c r="P188" i="31"/>
  <c r="BI186" i="31"/>
  <c r="BH186" i="31"/>
  <c r="BG186" i="31"/>
  <c r="BF186" i="31"/>
  <c r="T186" i="31"/>
  <c r="R186" i="31"/>
  <c r="P186" i="31"/>
  <c r="BI185" i="31"/>
  <c r="BH185" i="31"/>
  <c r="BG185" i="31"/>
  <c r="BF185" i="31"/>
  <c r="T185" i="31"/>
  <c r="R185" i="31"/>
  <c r="P185" i="31"/>
  <c r="BI184" i="31"/>
  <c r="BH184" i="31"/>
  <c r="BG184" i="31"/>
  <c r="BF184" i="31"/>
  <c r="T184" i="31"/>
  <c r="R184" i="31"/>
  <c r="P184" i="31"/>
  <c r="BI182" i="31"/>
  <c r="BH182" i="31"/>
  <c r="BG182" i="31"/>
  <c r="BF182" i="31"/>
  <c r="T182" i="31"/>
  <c r="R182" i="31"/>
  <c r="P182" i="31"/>
  <c r="BI180" i="31"/>
  <c r="BH180" i="31"/>
  <c r="BG180" i="31"/>
  <c r="BF180" i="31"/>
  <c r="T180" i="31"/>
  <c r="R180" i="31"/>
  <c r="P180" i="31"/>
  <c r="BI179" i="31"/>
  <c r="BH179" i="31"/>
  <c r="BG179" i="31"/>
  <c r="BF179" i="31"/>
  <c r="T179" i="31"/>
  <c r="R179" i="31"/>
  <c r="P179" i="31"/>
  <c r="BI177" i="31"/>
  <c r="BH177" i="31"/>
  <c r="BG177" i="31"/>
  <c r="BF177" i="31"/>
  <c r="T177" i="31"/>
  <c r="R177" i="31"/>
  <c r="P177" i="31"/>
  <c r="BI175" i="31"/>
  <c r="BH175" i="31"/>
  <c r="BG175" i="31"/>
  <c r="BF175" i="31"/>
  <c r="T175" i="31"/>
  <c r="R175" i="31"/>
  <c r="P175" i="31"/>
  <c r="BI173" i="31"/>
  <c r="BH173" i="31"/>
  <c r="BG173" i="31"/>
  <c r="BF173" i="31"/>
  <c r="T173" i="31"/>
  <c r="R173" i="31"/>
  <c r="P173" i="31"/>
  <c r="BI171" i="31"/>
  <c r="BH171" i="31"/>
  <c r="BG171" i="31"/>
  <c r="BF171" i="31"/>
  <c r="T171" i="31"/>
  <c r="R171" i="31"/>
  <c r="P171" i="31"/>
  <c r="BI169" i="31"/>
  <c r="BH169" i="31"/>
  <c r="BG169" i="31"/>
  <c r="BF169" i="31"/>
  <c r="T169" i="31"/>
  <c r="R169" i="31"/>
  <c r="P169" i="31"/>
  <c r="BI166" i="31"/>
  <c r="BH166" i="31"/>
  <c r="BG166" i="31"/>
  <c r="BF166" i="31"/>
  <c r="T166" i="31"/>
  <c r="R166" i="31"/>
  <c r="P166" i="31"/>
  <c r="BI164" i="31"/>
  <c r="BH164" i="31"/>
  <c r="BG164" i="31"/>
  <c r="BF164" i="31"/>
  <c r="T164" i="31"/>
  <c r="R164" i="31"/>
  <c r="P164" i="31"/>
  <c r="BI162" i="31"/>
  <c r="BH162" i="31"/>
  <c r="BG162" i="31"/>
  <c r="BF162" i="31"/>
  <c r="T162" i="31"/>
  <c r="R162" i="31"/>
  <c r="P162" i="31"/>
  <c r="BI160" i="31"/>
  <c r="BH160" i="31"/>
  <c r="BG160" i="31"/>
  <c r="BF160" i="31"/>
  <c r="T160" i="31"/>
  <c r="R160" i="31"/>
  <c r="P160" i="31"/>
  <c r="BI158" i="31"/>
  <c r="BH158" i="31"/>
  <c r="BG158" i="31"/>
  <c r="BF158" i="31"/>
  <c r="T158" i="31"/>
  <c r="R158" i="31"/>
  <c r="P158" i="31"/>
  <c r="BI156" i="31"/>
  <c r="BH156" i="31"/>
  <c r="BG156" i="31"/>
  <c r="BF156" i="31"/>
  <c r="T156" i="31"/>
  <c r="R156" i="31"/>
  <c r="P156" i="31"/>
  <c r="BI153" i="31"/>
  <c r="BH153" i="31"/>
  <c r="BG153" i="31"/>
  <c r="BF153" i="31"/>
  <c r="T153" i="31"/>
  <c r="R153" i="31"/>
  <c r="P153" i="31"/>
  <c r="BI150" i="31"/>
  <c r="BH150" i="31"/>
  <c r="BG150" i="31"/>
  <c r="BF150" i="31"/>
  <c r="T150" i="31"/>
  <c r="R150" i="31"/>
  <c r="P150" i="31"/>
  <c r="BI148" i="31"/>
  <c r="BH148" i="31"/>
  <c r="BG148" i="31"/>
  <c r="BF148" i="31"/>
  <c r="T148" i="31"/>
  <c r="R148" i="31"/>
  <c r="P148" i="31"/>
  <c r="BI146" i="31"/>
  <c r="BH146" i="31"/>
  <c r="BG146" i="31"/>
  <c r="BF146" i="31"/>
  <c r="T146" i="31"/>
  <c r="R146" i="31"/>
  <c r="P146" i="31"/>
  <c r="BI145" i="31"/>
  <c r="BH145" i="31"/>
  <c r="BG145" i="31"/>
  <c r="BF145" i="31"/>
  <c r="T145" i="31"/>
  <c r="R145" i="31"/>
  <c r="P145" i="31"/>
  <c r="BI143" i="31"/>
  <c r="BH143" i="31"/>
  <c r="BG143" i="31"/>
  <c r="BF143" i="31"/>
  <c r="T143" i="31"/>
  <c r="R143" i="31"/>
  <c r="P143" i="31"/>
  <c r="BI141" i="31"/>
  <c r="BH141" i="31"/>
  <c r="BG141" i="31"/>
  <c r="BF141" i="31"/>
  <c r="T141" i="31"/>
  <c r="R141" i="31"/>
  <c r="P141" i="31"/>
  <c r="BI140" i="31"/>
  <c r="BH140" i="31"/>
  <c r="BG140" i="31"/>
  <c r="BF140" i="31"/>
  <c r="T140" i="31"/>
  <c r="R140" i="31"/>
  <c r="P140" i="31"/>
  <c r="BI138" i="31"/>
  <c r="BH138" i="31"/>
  <c r="BG138" i="31"/>
  <c r="BF138" i="31"/>
  <c r="T138" i="31"/>
  <c r="R138" i="31"/>
  <c r="P138" i="31"/>
  <c r="BI136" i="31"/>
  <c r="BH136" i="31"/>
  <c r="BG136" i="31"/>
  <c r="BF136" i="31"/>
  <c r="T136" i="31"/>
  <c r="R136" i="31"/>
  <c r="P136" i="31"/>
  <c r="BI135" i="31"/>
  <c r="BH135" i="31"/>
  <c r="BG135" i="31"/>
  <c r="BF135" i="31"/>
  <c r="T135" i="31"/>
  <c r="R135" i="31"/>
  <c r="P135" i="31"/>
  <c r="BI134" i="31"/>
  <c r="BH134" i="31"/>
  <c r="BG134" i="31"/>
  <c r="BF134" i="31"/>
  <c r="T134" i="31"/>
  <c r="R134" i="31"/>
  <c r="P134" i="31"/>
  <c r="BI132" i="31"/>
  <c r="BH132" i="31"/>
  <c r="BG132" i="31"/>
  <c r="BF132" i="31"/>
  <c r="T132" i="31"/>
  <c r="R132" i="31"/>
  <c r="P132" i="31"/>
  <c r="BI130" i="31"/>
  <c r="BH130" i="31"/>
  <c r="BG130" i="31"/>
  <c r="BF130" i="31"/>
  <c r="T130" i="31"/>
  <c r="R130" i="31"/>
  <c r="P130" i="31"/>
  <c r="BI128" i="31"/>
  <c r="BH128" i="31"/>
  <c r="BG128" i="31"/>
  <c r="BF128" i="31"/>
  <c r="T128" i="31"/>
  <c r="R128" i="31"/>
  <c r="P128" i="31"/>
  <c r="BI126" i="31"/>
  <c r="BH126" i="31"/>
  <c r="BG126" i="31"/>
  <c r="BF126" i="31"/>
  <c r="T126" i="31"/>
  <c r="R126" i="31"/>
  <c r="P126" i="31"/>
  <c r="BI124" i="31"/>
  <c r="BH124" i="31"/>
  <c r="BG124" i="31"/>
  <c r="BF124" i="31"/>
  <c r="T124" i="31"/>
  <c r="R124" i="31"/>
  <c r="P124" i="31"/>
  <c r="J118" i="31"/>
  <c r="J117" i="31"/>
  <c r="F117" i="31"/>
  <c r="F115" i="31"/>
  <c r="E113" i="31"/>
  <c r="J92" i="31"/>
  <c r="J91" i="31"/>
  <c r="F91" i="31"/>
  <c r="F89" i="31"/>
  <c r="E87" i="31"/>
  <c r="J18" i="31"/>
  <c r="E18" i="31"/>
  <c r="F92" i="31" s="1"/>
  <c r="J17" i="31"/>
  <c r="J12" i="31"/>
  <c r="J115" i="31" s="1"/>
  <c r="E7" i="31"/>
  <c r="E85" i="31" s="1"/>
  <c r="J37" i="30"/>
  <c r="J36" i="30"/>
  <c r="AY128" i="1"/>
  <c r="J35" i="30"/>
  <c r="AX128" i="1" s="1"/>
  <c r="BI241" i="30"/>
  <c r="BH241" i="30"/>
  <c r="BG241" i="30"/>
  <c r="BF241" i="30"/>
  <c r="T241" i="30"/>
  <c r="T240" i="30"/>
  <c r="R241" i="30"/>
  <c r="R240" i="30"/>
  <c r="P241" i="30"/>
  <c r="P240" i="30"/>
  <c r="BI239" i="30"/>
  <c r="BH239" i="30"/>
  <c r="BG239" i="30"/>
  <c r="BF239" i="30"/>
  <c r="T239" i="30"/>
  <c r="R239" i="30"/>
  <c r="P239" i="30"/>
  <c r="BI236" i="30"/>
  <c r="BH236" i="30"/>
  <c r="BG236" i="30"/>
  <c r="BF236" i="30"/>
  <c r="T236" i="30"/>
  <c r="R236" i="30"/>
  <c r="P236" i="30"/>
  <c r="BI233" i="30"/>
  <c r="BH233" i="30"/>
  <c r="BG233" i="30"/>
  <c r="BF233" i="30"/>
  <c r="T233" i="30"/>
  <c r="R233" i="30"/>
  <c r="P233" i="30"/>
  <c r="BI230" i="30"/>
  <c r="BH230" i="30"/>
  <c r="BG230" i="30"/>
  <c r="BF230" i="30"/>
  <c r="T230" i="30"/>
  <c r="R230" i="30"/>
  <c r="P230" i="30"/>
  <c r="BI227" i="30"/>
  <c r="BH227" i="30"/>
  <c r="BG227" i="30"/>
  <c r="BF227" i="30"/>
  <c r="T227" i="30"/>
  <c r="R227" i="30"/>
  <c r="P227" i="30"/>
  <c r="BI224" i="30"/>
  <c r="BH224" i="30"/>
  <c r="BG224" i="30"/>
  <c r="BF224" i="30"/>
  <c r="T224" i="30"/>
  <c r="R224" i="30"/>
  <c r="P224" i="30"/>
  <c r="BI221" i="30"/>
  <c r="BH221" i="30"/>
  <c r="BG221" i="30"/>
  <c r="BF221" i="30"/>
  <c r="T221" i="30"/>
  <c r="R221" i="30"/>
  <c r="P221" i="30"/>
  <c r="BI219" i="30"/>
  <c r="BH219" i="30"/>
  <c r="BG219" i="30"/>
  <c r="BF219" i="30"/>
  <c r="T219" i="30"/>
  <c r="R219" i="30"/>
  <c r="P219" i="30"/>
  <c r="BI217" i="30"/>
  <c r="BH217" i="30"/>
  <c r="BG217" i="30"/>
  <c r="BF217" i="30"/>
  <c r="T217" i="30"/>
  <c r="R217" i="30"/>
  <c r="P217" i="30"/>
  <c r="BI215" i="30"/>
  <c r="BH215" i="30"/>
  <c r="BG215" i="30"/>
  <c r="BF215" i="30"/>
  <c r="T215" i="30"/>
  <c r="R215" i="30"/>
  <c r="P215" i="30"/>
  <c r="BI212" i="30"/>
  <c r="BH212" i="30"/>
  <c r="BG212" i="30"/>
  <c r="BF212" i="30"/>
  <c r="T212" i="30"/>
  <c r="R212" i="30"/>
  <c r="P212" i="30"/>
  <c r="BI209" i="30"/>
  <c r="BH209" i="30"/>
  <c r="BG209" i="30"/>
  <c r="BF209" i="30"/>
  <c r="T209" i="30"/>
  <c r="R209" i="30"/>
  <c r="P209" i="30"/>
  <c r="BI207" i="30"/>
  <c r="BH207" i="30"/>
  <c r="BG207" i="30"/>
  <c r="BF207" i="30"/>
  <c r="T207" i="30"/>
  <c r="R207" i="30"/>
  <c r="P207" i="30"/>
  <c r="BI202" i="30"/>
  <c r="BH202" i="30"/>
  <c r="BG202" i="30"/>
  <c r="BF202" i="30"/>
  <c r="T202" i="30"/>
  <c r="R202" i="30"/>
  <c r="P202" i="30"/>
  <c r="BI196" i="30"/>
  <c r="BH196" i="30"/>
  <c r="BG196" i="30"/>
  <c r="BF196" i="30"/>
  <c r="T196" i="30"/>
  <c r="R196" i="30"/>
  <c r="P196" i="30"/>
  <c r="BI193" i="30"/>
  <c r="BH193" i="30"/>
  <c r="BG193" i="30"/>
  <c r="BF193" i="30"/>
  <c r="T193" i="30"/>
  <c r="R193" i="30"/>
  <c r="P193" i="30"/>
  <c r="BI191" i="30"/>
  <c r="BH191" i="30"/>
  <c r="BG191" i="30"/>
  <c r="BF191" i="30"/>
  <c r="T191" i="30"/>
  <c r="R191" i="30"/>
  <c r="P191" i="30"/>
  <c r="BI188" i="30"/>
  <c r="BH188" i="30"/>
  <c r="BG188" i="30"/>
  <c r="BF188" i="30"/>
  <c r="T188" i="30"/>
  <c r="R188" i="30"/>
  <c r="P188" i="30"/>
  <c r="BI185" i="30"/>
  <c r="BH185" i="30"/>
  <c r="BG185" i="30"/>
  <c r="BF185" i="30"/>
  <c r="T185" i="30"/>
  <c r="R185" i="30"/>
  <c r="P185" i="30"/>
  <c r="BI182" i="30"/>
  <c r="BH182" i="30"/>
  <c r="BG182" i="30"/>
  <c r="BF182" i="30"/>
  <c r="T182" i="30"/>
  <c r="R182" i="30"/>
  <c r="P182" i="30"/>
  <c r="BI179" i="30"/>
  <c r="BH179" i="30"/>
  <c r="BG179" i="30"/>
  <c r="BF179" i="30"/>
  <c r="T179" i="30"/>
  <c r="R179" i="30"/>
  <c r="P179" i="30"/>
  <c r="BI176" i="30"/>
  <c r="BH176" i="30"/>
  <c r="BG176" i="30"/>
  <c r="BF176" i="30"/>
  <c r="T176" i="30"/>
  <c r="R176" i="30"/>
  <c r="P176" i="30"/>
  <c r="BI173" i="30"/>
  <c r="BH173" i="30"/>
  <c r="BG173" i="30"/>
  <c r="BF173" i="30"/>
  <c r="T173" i="30"/>
  <c r="R173" i="30"/>
  <c r="P173" i="30"/>
  <c r="BI166" i="30"/>
  <c r="BH166" i="30"/>
  <c r="BG166" i="30"/>
  <c r="BF166" i="30"/>
  <c r="T166" i="30"/>
  <c r="R166" i="30"/>
  <c r="P166" i="30"/>
  <c r="BI163" i="30"/>
  <c r="BH163" i="30"/>
  <c r="BG163" i="30"/>
  <c r="BF163" i="30"/>
  <c r="T163" i="30"/>
  <c r="R163" i="30"/>
  <c r="P163" i="30"/>
  <c r="BI159" i="30"/>
  <c r="BH159" i="30"/>
  <c r="BG159" i="30"/>
  <c r="BF159" i="30"/>
  <c r="T159" i="30"/>
  <c r="R159" i="30"/>
  <c r="P159" i="30"/>
  <c r="BI156" i="30"/>
  <c r="BH156" i="30"/>
  <c r="BG156" i="30"/>
  <c r="BF156" i="30"/>
  <c r="T156" i="30"/>
  <c r="R156" i="30"/>
  <c r="P156" i="30"/>
  <c r="BI153" i="30"/>
  <c r="BH153" i="30"/>
  <c r="BG153" i="30"/>
  <c r="BF153" i="30"/>
  <c r="T153" i="30"/>
  <c r="R153" i="30"/>
  <c r="P153" i="30"/>
  <c r="BI150" i="30"/>
  <c r="BH150" i="30"/>
  <c r="BG150" i="30"/>
  <c r="BF150" i="30"/>
  <c r="T150" i="30"/>
  <c r="R150" i="30"/>
  <c r="P150" i="30"/>
  <c r="BI147" i="30"/>
  <c r="BH147" i="30"/>
  <c r="BG147" i="30"/>
  <c r="BF147" i="30"/>
  <c r="T147" i="30"/>
  <c r="R147" i="30"/>
  <c r="P147" i="30"/>
  <c r="BI131" i="30"/>
  <c r="BH131" i="30"/>
  <c r="BG131" i="30"/>
  <c r="BF131" i="30"/>
  <c r="T131" i="30"/>
  <c r="R131" i="30"/>
  <c r="P131" i="30"/>
  <c r="BI128" i="30"/>
  <c r="BH128" i="30"/>
  <c r="BG128" i="30"/>
  <c r="BF128" i="30"/>
  <c r="T128" i="30"/>
  <c r="R128" i="30"/>
  <c r="P128" i="30"/>
  <c r="BI125" i="30"/>
  <c r="BH125" i="30"/>
  <c r="BG125" i="30"/>
  <c r="BF125" i="30"/>
  <c r="T125" i="30"/>
  <c r="R125" i="30"/>
  <c r="P125" i="30"/>
  <c r="J119" i="30"/>
  <c r="J118" i="30"/>
  <c r="F118" i="30"/>
  <c r="F116" i="30"/>
  <c r="E114" i="30"/>
  <c r="J92" i="30"/>
  <c r="J91" i="30"/>
  <c r="F91" i="30"/>
  <c r="F89" i="30"/>
  <c r="E87" i="30"/>
  <c r="J18" i="30"/>
  <c r="E18" i="30"/>
  <c r="F119" i="30"/>
  <c r="J17" i="30"/>
  <c r="J12" i="30"/>
  <c r="J116" i="30" s="1"/>
  <c r="E7" i="30"/>
  <c r="E85" i="30" s="1"/>
  <c r="J37" i="29"/>
  <c r="J36" i="29"/>
  <c r="AY127" i="1"/>
  <c r="J35" i="29"/>
  <c r="AX127" i="1" s="1"/>
  <c r="BI360" i="29"/>
  <c r="BH360" i="29"/>
  <c r="BG360" i="29"/>
  <c r="BF360" i="29"/>
  <c r="T360" i="29"/>
  <c r="R360" i="29"/>
  <c r="P360" i="29"/>
  <c r="BI357" i="29"/>
  <c r="BH357" i="29"/>
  <c r="BG357" i="29"/>
  <c r="BF357" i="29"/>
  <c r="T357" i="29"/>
  <c r="R357" i="29"/>
  <c r="P357" i="29"/>
  <c r="BI354" i="29"/>
  <c r="BH354" i="29"/>
  <c r="BG354" i="29"/>
  <c r="BF354" i="29"/>
  <c r="T354" i="29"/>
  <c r="R354" i="29"/>
  <c r="P354" i="29"/>
  <c r="BI351" i="29"/>
  <c r="BH351" i="29"/>
  <c r="BG351" i="29"/>
  <c r="BF351" i="29"/>
  <c r="T351" i="29"/>
  <c r="R351" i="29"/>
  <c r="P351" i="29"/>
  <c r="BI348" i="29"/>
  <c r="BH348" i="29"/>
  <c r="BG348" i="29"/>
  <c r="BF348" i="29"/>
  <c r="T348" i="29"/>
  <c r="R348" i="29"/>
  <c r="P348" i="29"/>
  <c r="BI345" i="29"/>
  <c r="BH345" i="29"/>
  <c r="BG345" i="29"/>
  <c r="BF345" i="29"/>
  <c r="T345" i="29"/>
  <c r="R345" i="29"/>
  <c r="P345" i="29"/>
  <c r="BI342" i="29"/>
  <c r="BH342" i="29"/>
  <c r="BG342" i="29"/>
  <c r="BF342" i="29"/>
  <c r="T342" i="29"/>
  <c r="R342" i="29"/>
  <c r="P342" i="29"/>
  <c r="BI339" i="29"/>
  <c r="BH339" i="29"/>
  <c r="BG339" i="29"/>
  <c r="BF339" i="29"/>
  <c r="T339" i="29"/>
  <c r="R339" i="29"/>
  <c r="P339" i="29"/>
  <c r="BI336" i="29"/>
  <c r="BH336" i="29"/>
  <c r="BG336" i="29"/>
  <c r="BF336" i="29"/>
  <c r="T336" i="29"/>
  <c r="R336" i="29"/>
  <c r="P336" i="29"/>
  <c r="BI333" i="29"/>
  <c r="BH333" i="29"/>
  <c r="BG333" i="29"/>
  <c r="BF333" i="29"/>
  <c r="T333" i="29"/>
  <c r="R333" i="29"/>
  <c r="P333" i="29"/>
  <c r="BI330" i="29"/>
  <c r="BH330" i="29"/>
  <c r="BG330" i="29"/>
  <c r="BF330" i="29"/>
  <c r="T330" i="29"/>
  <c r="R330" i="29"/>
  <c r="P330" i="29"/>
  <c r="BI327" i="29"/>
  <c r="BH327" i="29"/>
  <c r="BG327" i="29"/>
  <c r="BF327" i="29"/>
  <c r="T327" i="29"/>
  <c r="R327" i="29"/>
  <c r="P327" i="29"/>
  <c r="BI324" i="29"/>
  <c r="BH324" i="29"/>
  <c r="BG324" i="29"/>
  <c r="BF324" i="29"/>
  <c r="T324" i="29"/>
  <c r="R324" i="29"/>
  <c r="P324" i="29"/>
  <c r="BI321" i="29"/>
  <c r="BH321" i="29"/>
  <c r="BG321" i="29"/>
  <c r="BF321" i="29"/>
  <c r="T321" i="29"/>
  <c r="R321" i="29"/>
  <c r="P321" i="29"/>
  <c r="BI318" i="29"/>
  <c r="BH318" i="29"/>
  <c r="BG318" i="29"/>
  <c r="BF318" i="29"/>
  <c r="T318" i="29"/>
  <c r="R318" i="29"/>
  <c r="P318" i="29"/>
  <c r="BI315" i="29"/>
  <c r="BH315" i="29"/>
  <c r="BG315" i="29"/>
  <c r="BF315" i="29"/>
  <c r="T315" i="29"/>
  <c r="R315" i="29"/>
  <c r="P315" i="29"/>
  <c r="BI312" i="29"/>
  <c r="BH312" i="29"/>
  <c r="BG312" i="29"/>
  <c r="BF312" i="29"/>
  <c r="T312" i="29"/>
  <c r="R312" i="29"/>
  <c r="P312" i="29"/>
  <c r="BI309" i="29"/>
  <c r="BH309" i="29"/>
  <c r="BG309" i="29"/>
  <c r="BF309" i="29"/>
  <c r="T309" i="29"/>
  <c r="R309" i="29"/>
  <c r="P309" i="29"/>
  <c r="BI306" i="29"/>
  <c r="BH306" i="29"/>
  <c r="BG306" i="29"/>
  <c r="BF306" i="29"/>
  <c r="T306" i="29"/>
  <c r="R306" i="29"/>
  <c r="P306" i="29"/>
  <c r="BI303" i="29"/>
  <c r="BH303" i="29"/>
  <c r="BG303" i="29"/>
  <c r="BF303" i="29"/>
  <c r="T303" i="29"/>
  <c r="R303" i="29"/>
  <c r="P303" i="29"/>
  <c r="BI300" i="29"/>
  <c r="BH300" i="29"/>
  <c r="BG300" i="29"/>
  <c r="BF300" i="29"/>
  <c r="T300" i="29"/>
  <c r="R300" i="29"/>
  <c r="P300" i="29"/>
  <c r="BI297" i="29"/>
  <c r="BH297" i="29"/>
  <c r="BG297" i="29"/>
  <c r="BF297" i="29"/>
  <c r="T297" i="29"/>
  <c r="R297" i="29"/>
  <c r="P297" i="29"/>
  <c r="BI294" i="29"/>
  <c r="BH294" i="29"/>
  <c r="BG294" i="29"/>
  <c r="BF294" i="29"/>
  <c r="T294" i="29"/>
  <c r="R294" i="29"/>
  <c r="P294" i="29"/>
  <c r="BI291" i="29"/>
  <c r="BH291" i="29"/>
  <c r="BG291" i="29"/>
  <c r="BF291" i="29"/>
  <c r="T291" i="29"/>
  <c r="R291" i="29"/>
  <c r="P291" i="29"/>
  <c r="BI288" i="29"/>
  <c r="BH288" i="29"/>
  <c r="BG288" i="29"/>
  <c r="BF288" i="29"/>
  <c r="T288" i="29"/>
  <c r="R288" i="29"/>
  <c r="P288" i="29"/>
  <c r="BI285" i="29"/>
  <c r="BH285" i="29"/>
  <c r="BG285" i="29"/>
  <c r="BF285" i="29"/>
  <c r="T285" i="29"/>
  <c r="R285" i="29"/>
  <c r="P285" i="29"/>
  <c r="BI282" i="29"/>
  <c r="BH282" i="29"/>
  <c r="BG282" i="29"/>
  <c r="BF282" i="29"/>
  <c r="T282" i="29"/>
  <c r="R282" i="29"/>
  <c r="P282" i="29"/>
  <c r="BI279" i="29"/>
  <c r="BH279" i="29"/>
  <c r="BG279" i="29"/>
  <c r="BF279" i="29"/>
  <c r="T279" i="29"/>
  <c r="R279" i="29"/>
  <c r="P279" i="29"/>
  <c r="BI276" i="29"/>
  <c r="BH276" i="29"/>
  <c r="BG276" i="29"/>
  <c r="BF276" i="29"/>
  <c r="T276" i="29"/>
  <c r="R276" i="29"/>
  <c r="P276" i="29"/>
  <c r="BI273" i="29"/>
  <c r="BH273" i="29"/>
  <c r="BG273" i="29"/>
  <c r="BF273" i="29"/>
  <c r="T273" i="29"/>
  <c r="R273" i="29"/>
  <c r="P273" i="29"/>
  <c r="BI270" i="29"/>
  <c r="BH270" i="29"/>
  <c r="BG270" i="29"/>
  <c r="BF270" i="29"/>
  <c r="T270" i="29"/>
  <c r="R270" i="29"/>
  <c r="P270" i="29"/>
  <c r="BI267" i="29"/>
  <c r="BH267" i="29"/>
  <c r="BG267" i="29"/>
  <c r="BF267" i="29"/>
  <c r="T267" i="29"/>
  <c r="R267" i="29"/>
  <c r="P267" i="29"/>
  <c r="BI264" i="29"/>
  <c r="BH264" i="29"/>
  <c r="BG264" i="29"/>
  <c r="BF264" i="29"/>
  <c r="T264" i="29"/>
  <c r="R264" i="29"/>
  <c r="P264" i="29"/>
  <c r="BI261" i="29"/>
  <c r="BH261" i="29"/>
  <c r="BG261" i="29"/>
  <c r="BF261" i="29"/>
  <c r="T261" i="29"/>
  <c r="R261" i="29"/>
  <c r="P261" i="29"/>
  <c r="BI258" i="29"/>
  <c r="BH258" i="29"/>
  <c r="BG258" i="29"/>
  <c r="BF258" i="29"/>
  <c r="T258" i="29"/>
  <c r="R258" i="29"/>
  <c r="P258" i="29"/>
  <c r="BI255" i="29"/>
  <c r="BH255" i="29"/>
  <c r="BG255" i="29"/>
  <c r="BF255" i="29"/>
  <c r="T255" i="29"/>
  <c r="R255" i="29"/>
  <c r="P255" i="29"/>
  <c r="BI253" i="29"/>
  <c r="BH253" i="29"/>
  <c r="BG253" i="29"/>
  <c r="BF253" i="29"/>
  <c r="T253" i="29"/>
  <c r="R253" i="29"/>
  <c r="P253" i="29"/>
  <c r="BI250" i="29"/>
  <c r="BH250" i="29"/>
  <c r="BG250" i="29"/>
  <c r="BF250" i="29"/>
  <c r="T250" i="29"/>
  <c r="R250" i="29"/>
  <c r="P250" i="29"/>
  <c r="BI247" i="29"/>
  <c r="BH247" i="29"/>
  <c r="BG247" i="29"/>
  <c r="BF247" i="29"/>
  <c r="T247" i="29"/>
  <c r="R247" i="29"/>
  <c r="P247" i="29"/>
  <c r="BI244" i="29"/>
  <c r="BH244" i="29"/>
  <c r="BG244" i="29"/>
  <c r="BF244" i="29"/>
  <c r="T244" i="29"/>
  <c r="R244" i="29"/>
  <c r="P244" i="29"/>
  <c r="BI241" i="29"/>
  <c r="BH241" i="29"/>
  <c r="BG241" i="29"/>
  <c r="BF241" i="29"/>
  <c r="T241" i="29"/>
  <c r="R241" i="29"/>
  <c r="P241" i="29"/>
  <c r="BI238" i="29"/>
  <c r="BH238" i="29"/>
  <c r="BG238" i="29"/>
  <c r="BF238" i="29"/>
  <c r="T238" i="29"/>
  <c r="R238" i="29"/>
  <c r="P238" i="29"/>
  <c r="BI235" i="29"/>
  <c r="BH235" i="29"/>
  <c r="BG235" i="29"/>
  <c r="BF235" i="29"/>
  <c r="T235" i="29"/>
  <c r="R235" i="29"/>
  <c r="P235" i="29"/>
  <c r="BI232" i="29"/>
  <c r="BH232" i="29"/>
  <c r="BG232" i="29"/>
  <c r="BF232" i="29"/>
  <c r="T232" i="29"/>
  <c r="R232" i="29"/>
  <c r="P232" i="29"/>
  <c r="BI229" i="29"/>
  <c r="BH229" i="29"/>
  <c r="BG229" i="29"/>
  <c r="BF229" i="29"/>
  <c r="T229" i="29"/>
  <c r="R229" i="29"/>
  <c r="P229" i="29"/>
  <c r="BI226" i="29"/>
  <c r="BH226" i="29"/>
  <c r="BG226" i="29"/>
  <c r="BF226" i="29"/>
  <c r="T226" i="29"/>
  <c r="R226" i="29"/>
  <c r="P226" i="29"/>
  <c r="BI223" i="29"/>
  <c r="BH223" i="29"/>
  <c r="BG223" i="29"/>
  <c r="BF223" i="29"/>
  <c r="T223" i="29"/>
  <c r="R223" i="29"/>
  <c r="P223" i="29"/>
  <c r="BI220" i="29"/>
  <c r="BH220" i="29"/>
  <c r="BG220" i="29"/>
  <c r="BF220" i="29"/>
  <c r="T220" i="29"/>
  <c r="R220" i="29"/>
  <c r="P220" i="29"/>
  <c r="BI217" i="29"/>
  <c r="BH217" i="29"/>
  <c r="BG217" i="29"/>
  <c r="BF217" i="29"/>
  <c r="T217" i="29"/>
  <c r="R217" i="29"/>
  <c r="P217" i="29"/>
  <c r="BI214" i="29"/>
  <c r="BH214" i="29"/>
  <c r="BG214" i="29"/>
  <c r="BF214" i="29"/>
  <c r="T214" i="29"/>
  <c r="R214" i="29"/>
  <c r="P214" i="29"/>
  <c r="BI211" i="29"/>
  <c r="BH211" i="29"/>
  <c r="BG211" i="29"/>
  <c r="BF211" i="29"/>
  <c r="T211" i="29"/>
  <c r="R211" i="29"/>
  <c r="P211" i="29"/>
  <c r="BI208" i="29"/>
  <c r="BH208" i="29"/>
  <c r="BG208" i="29"/>
  <c r="BF208" i="29"/>
  <c r="T208" i="29"/>
  <c r="R208" i="29"/>
  <c r="P208" i="29"/>
  <c r="BI205" i="29"/>
  <c r="BH205" i="29"/>
  <c r="BG205" i="29"/>
  <c r="BF205" i="29"/>
  <c r="T205" i="29"/>
  <c r="R205" i="29"/>
  <c r="P205" i="29"/>
  <c r="BI202" i="29"/>
  <c r="BH202" i="29"/>
  <c r="BG202" i="29"/>
  <c r="BF202" i="29"/>
  <c r="T202" i="29"/>
  <c r="R202" i="29"/>
  <c r="P202" i="29"/>
  <c r="BI199" i="29"/>
  <c r="BH199" i="29"/>
  <c r="BG199" i="29"/>
  <c r="BF199" i="29"/>
  <c r="T199" i="29"/>
  <c r="R199" i="29"/>
  <c r="P199" i="29"/>
  <c r="BI196" i="29"/>
  <c r="BH196" i="29"/>
  <c r="BG196" i="29"/>
  <c r="BF196" i="29"/>
  <c r="T196" i="29"/>
  <c r="R196" i="29"/>
  <c r="P196" i="29"/>
  <c r="BI193" i="29"/>
  <c r="BH193" i="29"/>
  <c r="BG193" i="29"/>
  <c r="BF193" i="29"/>
  <c r="T193" i="29"/>
  <c r="R193" i="29"/>
  <c r="P193" i="29"/>
  <c r="BI190" i="29"/>
  <c r="BH190" i="29"/>
  <c r="BG190" i="29"/>
  <c r="BF190" i="29"/>
  <c r="T190" i="29"/>
  <c r="R190" i="29"/>
  <c r="P190" i="29"/>
  <c r="BI187" i="29"/>
  <c r="BH187" i="29"/>
  <c r="BG187" i="29"/>
  <c r="BF187" i="29"/>
  <c r="T187" i="29"/>
  <c r="R187" i="29"/>
  <c r="P187" i="29"/>
  <c r="BI184" i="29"/>
  <c r="BH184" i="29"/>
  <c r="BG184" i="29"/>
  <c r="BF184" i="29"/>
  <c r="T184" i="29"/>
  <c r="R184" i="29"/>
  <c r="P184" i="29"/>
  <c r="BI181" i="29"/>
  <c r="BH181" i="29"/>
  <c r="BG181" i="29"/>
  <c r="BF181" i="29"/>
  <c r="T181" i="29"/>
  <c r="R181" i="29"/>
  <c r="P181" i="29"/>
  <c r="BI178" i="29"/>
  <c r="BH178" i="29"/>
  <c r="BG178" i="29"/>
  <c r="BF178" i="29"/>
  <c r="T178" i="29"/>
  <c r="R178" i="29"/>
  <c r="P178" i="29"/>
  <c r="BI175" i="29"/>
  <c r="BH175" i="29"/>
  <c r="BG175" i="29"/>
  <c r="BF175" i="29"/>
  <c r="T175" i="29"/>
  <c r="R175" i="29"/>
  <c r="P175" i="29"/>
  <c r="BI172" i="29"/>
  <c r="BH172" i="29"/>
  <c r="BG172" i="29"/>
  <c r="BF172" i="29"/>
  <c r="T172" i="29"/>
  <c r="R172" i="29"/>
  <c r="P172" i="29"/>
  <c r="BI169" i="29"/>
  <c r="BH169" i="29"/>
  <c r="BG169" i="29"/>
  <c r="BF169" i="29"/>
  <c r="T169" i="29"/>
  <c r="R169" i="29"/>
  <c r="P169" i="29"/>
  <c r="BI166" i="29"/>
  <c r="BH166" i="29"/>
  <c r="BG166" i="29"/>
  <c r="BF166" i="29"/>
  <c r="T166" i="29"/>
  <c r="R166" i="29"/>
  <c r="P166" i="29"/>
  <c r="BI163" i="29"/>
  <c r="BH163" i="29"/>
  <c r="BG163" i="29"/>
  <c r="BF163" i="29"/>
  <c r="T163" i="29"/>
  <c r="R163" i="29"/>
  <c r="P163" i="29"/>
  <c r="BI160" i="29"/>
  <c r="BH160" i="29"/>
  <c r="BG160" i="29"/>
  <c r="BF160" i="29"/>
  <c r="T160" i="29"/>
  <c r="R160" i="29"/>
  <c r="P160" i="29"/>
  <c r="BI157" i="29"/>
  <c r="BH157" i="29"/>
  <c r="BG157" i="29"/>
  <c r="BF157" i="29"/>
  <c r="T157" i="29"/>
  <c r="R157" i="29"/>
  <c r="P157" i="29"/>
  <c r="BI154" i="29"/>
  <c r="BH154" i="29"/>
  <c r="BG154" i="29"/>
  <c r="BF154" i="29"/>
  <c r="T154" i="29"/>
  <c r="R154" i="29"/>
  <c r="P154" i="29"/>
  <c r="BI151" i="29"/>
  <c r="BH151" i="29"/>
  <c r="BG151" i="29"/>
  <c r="BF151" i="29"/>
  <c r="T151" i="29"/>
  <c r="R151" i="29"/>
  <c r="P151" i="29"/>
  <c r="BI148" i="29"/>
  <c r="BH148" i="29"/>
  <c r="BG148" i="29"/>
  <c r="BF148" i="29"/>
  <c r="T148" i="29"/>
  <c r="R148" i="29"/>
  <c r="P148" i="29"/>
  <c r="BI145" i="29"/>
  <c r="BH145" i="29"/>
  <c r="BG145" i="29"/>
  <c r="BF145" i="29"/>
  <c r="T145" i="29"/>
  <c r="R145" i="29"/>
  <c r="P145" i="29"/>
  <c r="BI142" i="29"/>
  <c r="BH142" i="29"/>
  <c r="BG142" i="29"/>
  <c r="BF142" i="29"/>
  <c r="T142" i="29"/>
  <c r="R142" i="29"/>
  <c r="P142" i="29"/>
  <c r="BI139" i="29"/>
  <c r="BH139" i="29"/>
  <c r="BG139" i="29"/>
  <c r="BF139" i="29"/>
  <c r="T139" i="29"/>
  <c r="R139" i="29"/>
  <c r="P139" i="29"/>
  <c r="BI136" i="29"/>
  <c r="BH136" i="29"/>
  <c r="BG136" i="29"/>
  <c r="BF136" i="29"/>
  <c r="T136" i="29"/>
  <c r="R136" i="29"/>
  <c r="P136" i="29"/>
  <c r="BI133" i="29"/>
  <c r="BH133" i="29"/>
  <c r="BG133" i="29"/>
  <c r="BF133" i="29"/>
  <c r="T133" i="29"/>
  <c r="R133" i="29"/>
  <c r="P133" i="29"/>
  <c r="BI130" i="29"/>
  <c r="BH130" i="29"/>
  <c r="BG130" i="29"/>
  <c r="BF130" i="29"/>
  <c r="T130" i="29"/>
  <c r="R130" i="29"/>
  <c r="P130" i="29"/>
  <c r="BI127" i="29"/>
  <c r="BH127" i="29"/>
  <c r="BG127" i="29"/>
  <c r="BF127" i="29"/>
  <c r="T127" i="29"/>
  <c r="R127" i="29"/>
  <c r="P127" i="29"/>
  <c r="BI124" i="29"/>
  <c r="BH124" i="29"/>
  <c r="BG124" i="29"/>
  <c r="BF124" i="29"/>
  <c r="T124" i="29"/>
  <c r="R124" i="29"/>
  <c r="P124" i="29"/>
  <c r="BI121" i="29"/>
  <c r="BH121" i="29"/>
  <c r="BG121" i="29"/>
  <c r="BF121" i="29"/>
  <c r="T121" i="29"/>
  <c r="R121" i="29"/>
  <c r="P121" i="29"/>
  <c r="J115" i="29"/>
  <c r="J114" i="29"/>
  <c r="F114" i="29"/>
  <c r="F112" i="29"/>
  <c r="E110" i="29"/>
  <c r="J92" i="29"/>
  <c r="J91" i="29"/>
  <c r="F91" i="29"/>
  <c r="F89" i="29"/>
  <c r="E87" i="29"/>
  <c r="J18" i="29"/>
  <c r="E18" i="29"/>
  <c r="F92" i="29"/>
  <c r="J17" i="29"/>
  <c r="J12" i="29"/>
  <c r="J89" i="29"/>
  <c r="E7" i="29"/>
  <c r="E108" i="29" s="1"/>
  <c r="J39" i="28"/>
  <c r="J38" i="28"/>
  <c r="AY126" i="1"/>
  <c r="J37" i="28"/>
  <c r="AX126" i="1"/>
  <c r="BI195" i="28"/>
  <c r="BH195" i="28"/>
  <c r="BG195" i="28"/>
  <c r="BF195" i="28"/>
  <c r="T195" i="28"/>
  <c r="R195" i="28"/>
  <c r="P195" i="28"/>
  <c r="BI192" i="28"/>
  <c r="BH192" i="28"/>
  <c r="BG192" i="28"/>
  <c r="BF192" i="28"/>
  <c r="T192" i="28"/>
  <c r="R192" i="28"/>
  <c r="P192" i="28"/>
  <c r="BI190" i="28"/>
  <c r="BH190" i="28"/>
  <c r="BG190" i="28"/>
  <c r="BF190" i="28"/>
  <c r="T190" i="28"/>
  <c r="R190" i="28"/>
  <c r="P190" i="28"/>
  <c r="BI187" i="28"/>
  <c r="BH187" i="28"/>
  <c r="BG187" i="28"/>
  <c r="BF187" i="28"/>
  <c r="T187" i="28"/>
  <c r="R187" i="28"/>
  <c r="P187" i="28"/>
  <c r="BI184" i="28"/>
  <c r="BH184" i="28"/>
  <c r="BG184" i="28"/>
  <c r="BF184" i="28"/>
  <c r="T184" i="28"/>
  <c r="R184" i="28"/>
  <c r="P184" i="28"/>
  <c r="BI181" i="28"/>
  <c r="BH181" i="28"/>
  <c r="BG181" i="28"/>
  <c r="BF181" i="28"/>
  <c r="T181" i="28"/>
  <c r="R181" i="28"/>
  <c r="P181" i="28"/>
  <c r="BI178" i="28"/>
  <c r="BH178" i="28"/>
  <c r="BG178" i="28"/>
  <c r="BF178" i="28"/>
  <c r="T178" i="28"/>
  <c r="R178" i="28"/>
  <c r="P178" i="28"/>
  <c r="BI176" i="28"/>
  <c r="BH176" i="28"/>
  <c r="BG176" i="28"/>
  <c r="BF176" i="28"/>
  <c r="T176" i="28"/>
  <c r="R176" i="28"/>
  <c r="P176" i="28"/>
  <c r="BI175" i="28"/>
  <c r="BH175" i="28"/>
  <c r="BG175" i="28"/>
  <c r="BF175" i="28"/>
  <c r="T175" i="28"/>
  <c r="R175" i="28"/>
  <c r="P175" i="28"/>
  <c r="BI174" i="28"/>
  <c r="BH174" i="28"/>
  <c r="BG174" i="28"/>
  <c r="BF174" i="28"/>
  <c r="T174" i="28"/>
  <c r="R174" i="28"/>
  <c r="P174" i="28"/>
  <c r="BI173" i="28"/>
  <c r="BH173" i="28"/>
  <c r="BG173" i="28"/>
  <c r="BF173" i="28"/>
  <c r="T173" i="28"/>
  <c r="R173" i="28"/>
  <c r="P173" i="28"/>
  <c r="BI172" i="28"/>
  <c r="BH172" i="28"/>
  <c r="BG172" i="28"/>
  <c r="BF172" i="28"/>
  <c r="T172" i="28"/>
  <c r="R172" i="28"/>
  <c r="P172" i="28"/>
  <c r="BI171" i="28"/>
  <c r="BH171" i="28"/>
  <c r="BG171" i="28"/>
  <c r="BF171" i="28"/>
  <c r="T171" i="28"/>
  <c r="R171" i="28"/>
  <c r="P171" i="28"/>
  <c r="BI170" i="28"/>
  <c r="BH170" i="28"/>
  <c r="BG170" i="28"/>
  <c r="BF170" i="28"/>
  <c r="T170" i="28"/>
  <c r="R170" i="28"/>
  <c r="P170" i="28"/>
  <c r="BI169" i="28"/>
  <c r="BH169" i="28"/>
  <c r="BG169" i="28"/>
  <c r="BF169" i="28"/>
  <c r="T169" i="28"/>
  <c r="R169" i="28"/>
  <c r="P169" i="28"/>
  <c r="BI168" i="28"/>
  <c r="BH168" i="28"/>
  <c r="BG168" i="28"/>
  <c r="BF168" i="28"/>
  <c r="T168" i="28"/>
  <c r="R168" i="28"/>
  <c r="P168" i="28"/>
  <c r="BI167" i="28"/>
  <c r="BH167" i="28"/>
  <c r="BG167" i="28"/>
  <c r="BF167" i="28"/>
  <c r="T167" i="28"/>
  <c r="R167" i="28"/>
  <c r="P167" i="28"/>
  <c r="BI166" i="28"/>
  <c r="BH166" i="28"/>
  <c r="BG166" i="28"/>
  <c r="BF166" i="28"/>
  <c r="T166" i="28"/>
  <c r="R166" i="28"/>
  <c r="P166" i="28"/>
  <c r="BI163" i="28"/>
  <c r="BH163" i="28"/>
  <c r="BG163" i="28"/>
  <c r="BF163" i="28"/>
  <c r="T163" i="28"/>
  <c r="R163" i="28"/>
  <c r="P163" i="28"/>
  <c r="BI160" i="28"/>
  <c r="BH160" i="28"/>
  <c r="BG160" i="28"/>
  <c r="BF160" i="28"/>
  <c r="T160" i="28"/>
  <c r="R160" i="28"/>
  <c r="P160" i="28"/>
  <c r="BI158" i="28"/>
  <c r="BH158" i="28"/>
  <c r="BG158" i="28"/>
  <c r="BF158" i="28"/>
  <c r="T158" i="28"/>
  <c r="R158" i="28"/>
  <c r="P158" i="28"/>
  <c r="BI155" i="28"/>
  <c r="BH155" i="28"/>
  <c r="BG155" i="28"/>
  <c r="BF155" i="28"/>
  <c r="T155" i="28"/>
  <c r="R155" i="28"/>
  <c r="P155" i="28"/>
  <c r="BI152" i="28"/>
  <c r="BH152" i="28"/>
  <c r="BG152" i="28"/>
  <c r="BF152" i="28"/>
  <c r="T152" i="28"/>
  <c r="R152" i="28"/>
  <c r="P152" i="28"/>
  <c r="BI150" i="28"/>
  <c r="BH150" i="28"/>
  <c r="BG150" i="28"/>
  <c r="BF150" i="28"/>
  <c r="T150" i="28"/>
  <c r="R150" i="28"/>
  <c r="P150" i="28"/>
  <c r="BI147" i="28"/>
  <c r="BH147" i="28"/>
  <c r="BG147" i="28"/>
  <c r="BF147" i="28"/>
  <c r="T147" i="28"/>
  <c r="R147" i="28"/>
  <c r="P147" i="28"/>
  <c r="BI142" i="28"/>
  <c r="BH142" i="28"/>
  <c r="BG142" i="28"/>
  <c r="BF142" i="28"/>
  <c r="T142" i="28"/>
  <c r="R142" i="28"/>
  <c r="P142" i="28"/>
  <c r="BI140" i="28"/>
  <c r="BH140" i="28"/>
  <c r="BG140" i="28"/>
  <c r="BF140" i="28"/>
  <c r="T140" i="28"/>
  <c r="R140" i="28"/>
  <c r="P140" i="28"/>
  <c r="BI135" i="28"/>
  <c r="BH135" i="28"/>
  <c r="BG135" i="28"/>
  <c r="BF135" i="28"/>
  <c r="T135" i="28"/>
  <c r="R135" i="28"/>
  <c r="P135" i="28"/>
  <c r="BI130" i="28"/>
  <c r="BH130" i="28"/>
  <c r="BG130" i="28"/>
  <c r="BF130" i="28"/>
  <c r="T130" i="28"/>
  <c r="R130" i="28"/>
  <c r="P130" i="28"/>
  <c r="BI125" i="28"/>
  <c r="BH125" i="28"/>
  <c r="BG125" i="28"/>
  <c r="BF125" i="28"/>
  <c r="T125" i="28"/>
  <c r="R125" i="28"/>
  <c r="P125" i="28"/>
  <c r="J119" i="28"/>
  <c r="J118" i="28"/>
  <c r="F118" i="28"/>
  <c r="F116" i="28"/>
  <c r="E114" i="28"/>
  <c r="J94" i="28"/>
  <c r="J93" i="28"/>
  <c r="F93" i="28"/>
  <c r="F91" i="28"/>
  <c r="E89" i="28"/>
  <c r="J20" i="28"/>
  <c r="E20" i="28"/>
  <c r="F119" i="28"/>
  <c r="J19" i="28"/>
  <c r="J14" i="28"/>
  <c r="J116" i="28"/>
  <c r="E7" i="28"/>
  <c r="E85" i="28" s="1"/>
  <c r="J232" i="27"/>
  <c r="J37" i="27"/>
  <c r="J36" i="27"/>
  <c r="AY123" i="1"/>
  <c r="J35" i="27"/>
  <c r="AX123" i="1" s="1"/>
  <c r="BI240" i="27"/>
  <c r="BH240" i="27"/>
  <c r="BG240" i="27"/>
  <c r="BF240" i="27"/>
  <c r="T240" i="27"/>
  <c r="T239" i="27"/>
  <c r="R240" i="27"/>
  <c r="R239" i="27"/>
  <c r="P240" i="27"/>
  <c r="P239" i="27"/>
  <c r="BI237" i="27"/>
  <c r="BH237" i="27"/>
  <c r="BG237" i="27"/>
  <c r="BF237" i="27"/>
  <c r="T237" i="27"/>
  <c r="R237" i="27"/>
  <c r="P237" i="27"/>
  <c r="BI234" i="27"/>
  <c r="BH234" i="27"/>
  <c r="BG234" i="27"/>
  <c r="BF234" i="27"/>
  <c r="T234" i="27"/>
  <c r="R234" i="27"/>
  <c r="P234" i="27"/>
  <c r="J107" i="27"/>
  <c r="BI229" i="27"/>
  <c r="BH229" i="27"/>
  <c r="BG229" i="27"/>
  <c r="BF229" i="27"/>
  <c r="T229" i="27"/>
  <c r="T228" i="27" s="1"/>
  <c r="R229" i="27"/>
  <c r="R228" i="27"/>
  <c r="P229" i="27"/>
  <c r="P228" i="27" s="1"/>
  <c r="BI226" i="27"/>
  <c r="BH226" i="27"/>
  <c r="BG226" i="27"/>
  <c r="BF226" i="27"/>
  <c r="T226" i="27"/>
  <c r="R226" i="27"/>
  <c r="P226" i="27"/>
  <c r="BI223" i="27"/>
  <c r="BH223" i="27"/>
  <c r="BG223" i="27"/>
  <c r="BF223" i="27"/>
  <c r="T223" i="27"/>
  <c r="R223" i="27"/>
  <c r="P223" i="27"/>
  <c r="BI221" i="27"/>
  <c r="BH221" i="27"/>
  <c r="BG221" i="27"/>
  <c r="BF221" i="27"/>
  <c r="T221" i="27"/>
  <c r="R221" i="27"/>
  <c r="P221" i="27"/>
  <c r="BI218" i="27"/>
  <c r="BH218" i="27"/>
  <c r="BG218" i="27"/>
  <c r="BF218" i="27"/>
  <c r="T218" i="27"/>
  <c r="R218" i="27"/>
  <c r="P218" i="27"/>
  <c r="BI216" i="27"/>
  <c r="BH216" i="27"/>
  <c r="BG216" i="27"/>
  <c r="BF216" i="27"/>
  <c r="T216" i="27"/>
  <c r="R216" i="27"/>
  <c r="P216" i="27"/>
  <c r="BI213" i="27"/>
  <c r="BH213" i="27"/>
  <c r="BG213" i="27"/>
  <c r="BF213" i="27"/>
  <c r="T213" i="27"/>
  <c r="R213" i="27"/>
  <c r="P213" i="27"/>
  <c r="BI210" i="27"/>
  <c r="BH210" i="27"/>
  <c r="BG210" i="27"/>
  <c r="BF210" i="27"/>
  <c r="T210" i="27"/>
  <c r="R210" i="27"/>
  <c r="P210" i="27"/>
  <c r="BI207" i="27"/>
  <c r="BH207" i="27"/>
  <c r="BG207" i="27"/>
  <c r="BF207" i="27"/>
  <c r="T207" i="27"/>
  <c r="R207" i="27"/>
  <c r="P207" i="27"/>
  <c r="BI203" i="27"/>
  <c r="BH203" i="27"/>
  <c r="BG203" i="27"/>
  <c r="BF203" i="27"/>
  <c r="T203" i="27"/>
  <c r="T202" i="27"/>
  <c r="R203" i="27"/>
  <c r="R202" i="27"/>
  <c r="P203" i="27"/>
  <c r="P202" i="27"/>
  <c r="BI200" i="27"/>
  <c r="BH200" i="27"/>
  <c r="BG200" i="27"/>
  <c r="BF200" i="27"/>
  <c r="T200" i="27"/>
  <c r="R200" i="27"/>
  <c r="P200" i="27"/>
  <c r="BI197" i="27"/>
  <c r="BH197" i="27"/>
  <c r="BG197" i="27"/>
  <c r="BF197" i="27"/>
  <c r="T197" i="27"/>
  <c r="R197" i="27"/>
  <c r="P197" i="27"/>
  <c r="BI195" i="27"/>
  <c r="BH195" i="27"/>
  <c r="BG195" i="27"/>
  <c r="BF195" i="27"/>
  <c r="T195" i="27"/>
  <c r="R195" i="27"/>
  <c r="P195" i="27"/>
  <c r="BI192" i="27"/>
  <c r="BH192" i="27"/>
  <c r="BG192" i="27"/>
  <c r="BF192" i="27"/>
  <c r="T192" i="27"/>
  <c r="R192" i="27"/>
  <c r="P192" i="27"/>
  <c r="BI188" i="27"/>
  <c r="BH188" i="27"/>
  <c r="BG188" i="27"/>
  <c r="BF188" i="27"/>
  <c r="T188" i="27"/>
  <c r="R188" i="27"/>
  <c r="P188" i="27"/>
  <c r="BI182" i="27"/>
  <c r="BH182" i="27"/>
  <c r="BG182" i="27"/>
  <c r="BF182" i="27"/>
  <c r="T182" i="27"/>
  <c r="R182" i="27"/>
  <c r="P182" i="27"/>
  <c r="BI180" i="27"/>
  <c r="BH180" i="27"/>
  <c r="BG180" i="27"/>
  <c r="BF180" i="27"/>
  <c r="T180" i="27"/>
  <c r="R180" i="27"/>
  <c r="P180" i="27"/>
  <c r="BI179" i="27"/>
  <c r="BH179" i="27"/>
  <c r="BG179" i="27"/>
  <c r="BF179" i="27"/>
  <c r="T179" i="27"/>
  <c r="R179" i="27"/>
  <c r="P179" i="27"/>
  <c r="BI176" i="27"/>
  <c r="BH176" i="27"/>
  <c r="BG176" i="27"/>
  <c r="BF176" i="27"/>
  <c r="T176" i="27"/>
  <c r="R176" i="27"/>
  <c r="P176" i="27"/>
  <c r="BI175" i="27"/>
  <c r="BH175" i="27"/>
  <c r="BG175" i="27"/>
  <c r="BF175" i="27"/>
  <c r="T175" i="27"/>
  <c r="R175" i="27"/>
  <c r="P175" i="27"/>
  <c r="BI173" i="27"/>
  <c r="BH173" i="27"/>
  <c r="BG173" i="27"/>
  <c r="BF173" i="27"/>
  <c r="T173" i="27"/>
  <c r="R173" i="27"/>
  <c r="P173" i="27"/>
  <c r="BI169" i="27"/>
  <c r="BH169" i="27"/>
  <c r="BG169" i="27"/>
  <c r="BF169" i="27"/>
  <c r="T169" i="27"/>
  <c r="R169" i="27"/>
  <c r="P169" i="27"/>
  <c r="BI167" i="27"/>
  <c r="BH167" i="27"/>
  <c r="BG167" i="27"/>
  <c r="BF167" i="27"/>
  <c r="T167" i="27"/>
  <c r="R167" i="27"/>
  <c r="P167" i="27"/>
  <c r="BI164" i="27"/>
  <c r="BH164" i="27"/>
  <c r="BG164" i="27"/>
  <c r="BF164" i="27"/>
  <c r="T164" i="27"/>
  <c r="R164" i="27"/>
  <c r="P164" i="27"/>
  <c r="BI159" i="27"/>
  <c r="BH159" i="27"/>
  <c r="BG159" i="27"/>
  <c r="BF159" i="27"/>
  <c r="T159" i="27"/>
  <c r="R159" i="27"/>
  <c r="P159" i="27"/>
  <c r="BI156" i="27"/>
  <c r="BH156" i="27"/>
  <c r="BG156" i="27"/>
  <c r="BF156" i="27"/>
  <c r="T156" i="27"/>
  <c r="R156" i="27"/>
  <c r="P156" i="27"/>
  <c r="BI153" i="27"/>
  <c r="BH153" i="27"/>
  <c r="BG153" i="27"/>
  <c r="BF153" i="27"/>
  <c r="T153" i="27"/>
  <c r="R153" i="27"/>
  <c r="P153" i="27"/>
  <c r="BI151" i="27"/>
  <c r="BH151" i="27"/>
  <c r="BG151" i="27"/>
  <c r="BF151" i="27"/>
  <c r="T151" i="27"/>
  <c r="R151" i="27"/>
  <c r="P151" i="27"/>
  <c r="BI148" i="27"/>
  <c r="BH148" i="27"/>
  <c r="BG148" i="27"/>
  <c r="BF148" i="27"/>
  <c r="T148" i="27"/>
  <c r="R148" i="27"/>
  <c r="P148" i="27"/>
  <c r="BI145" i="27"/>
  <c r="BH145" i="27"/>
  <c r="BG145" i="27"/>
  <c r="BF145" i="27"/>
  <c r="T145" i="27"/>
  <c r="R145" i="27"/>
  <c r="P145" i="27"/>
  <c r="BI142" i="27"/>
  <c r="BH142" i="27"/>
  <c r="BG142" i="27"/>
  <c r="BF142" i="27"/>
  <c r="T142" i="27"/>
  <c r="R142" i="27"/>
  <c r="P142" i="27"/>
  <c r="BI139" i="27"/>
  <c r="BH139" i="27"/>
  <c r="BG139" i="27"/>
  <c r="BF139" i="27"/>
  <c r="T139" i="27"/>
  <c r="R139" i="27"/>
  <c r="P139" i="27"/>
  <c r="BI132" i="27"/>
  <c r="BH132" i="27"/>
  <c r="BG132" i="27"/>
  <c r="BF132" i="27"/>
  <c r="T132" i="27"/>
  <c r="R132" i="27"/>
  <c r="P132" i="27"/>
  <c r="J126" i="27"/>
  <c r="J125" i="27"/>
  <c r="F125" i="27"/>
  <c r="F123" i="27"/>
  <c r="E121" i="27"/>
  <c r="J92" i="27"/>
  <c r="J91" i="27"/>
  <c r="F91" i="27"/>
  <c r="F89" i="27"/>
  <c r="E87" i="27"/>
  <c r="J18" i="27"/>
  <c r="E18" i="27"/>
  <c r="F92" i="27"/>
  <c r="J17" i="27"/>
  <c r="J12" i="27"/>
  <c r="J123" i="27" s="1"/>
  <c r="E7" i="27"/>
  <c r="E119" i="27"/>
  <c r="J37" i="26"/>
  <c r="J36" i="26"/>
  <c r="AY122" i="1" s="1"/>
  <c r="J35" i="26"/>
  <c r="AX122" i="1" s="1"/>
  <c r="BI202" i="26"/>
  <c r="BH202" i="26"/>
  <c r="BG202" i="26"/>
  <c r="BF202" i="26"/>
  <c r="T202" i="26"/>
  <c r="T201" i="26" s="1"/>
  <c r="R202" i="26"/>
  <c r="R201" i="26" s="1"/>
  <c r="P202" i="26"/>
  <c r="P201" i="26"/>
  <c r="BI196" i="26"/>
  <c r="BH196" i="26"/>
  <c r="BG196" i="26"/>
  <c r="BF196" i="26"/>
  <c r="T196" i="26"/>
  <c r="R196" i="26"/>
  <c r="P196" i="26"/>
  <c r="BI191" i="26"/>
  <c r="BH191" i="26"/>
  <c r="BG191" i="26"/>
  <c r="BF191" i="26"/>
  <c r="T191" i="26"/>
  <c r="T190" i="26" s="1"/>
  <c r="R191" i="26"/>
  <c r="R190" i="26" s="1"/>
  <c r="P191" i="26"/>
  <c r="P190" i="26" s="1"/>
  <c r="BI188" i="26"/>
  <c r="BH188" i="26"/>
  <c r="BG188" i="26"/>
  <c r="BF188" i="26"/>
  <c r="T188" i="26"/>
  <c r="R188" i="26"/>
  <c r="P188" i="26"/>
  <c r="BI186" i="26"/>
  <c r="BH186" i="26"/>
  <c r="BG186" i="26"/>
  <c r="BF186" i="26"/>
  <c r="T186" i="26"/>
  <c r="R186" i="26"/>
  <c r="P186" i="26"/>
  <c r="BI183" i="26"/>
  <c r="BH183" i="26"/>
  <c r="BG183" i="26"/>
  <c r="BF183" i="26"/>
  <c r="T183" i="26"/>
  <c r="R183" i="26"/>
  <c r="P183" i="26"/>
  <c r="BI180" i="26"/>
  <c r="BH180" i="26"/>
  <c r="BG180" i="26"/>
  <c r="BF180" i="26"/>
  <c r="T180" i="26"/>
  <c r="R180" i="26"/>
  <c r="P180" i="26"/>
  <c r="BI178" i="26"/>
  <c r="BH178" i="26"/>
  <c r="BG178" i="26"/>
  <c r="BF178" i="26"/>
  <c r="T178" i="26"/>
  <c r="R178" i="26"/>
  <c r="P178" i="26"/>
  <c r="BI175" i="26"/>
  <c r="BH175" i="26"/>
  <c r="BG175" i="26"/>
  <c r="BF175" i="26"/>
  <c r="T175" i="26"/>
  <c r="R175" i="26"/>
  <c r="P175" i="26"/>
  <c r="BI172" i="26"/>
  <c r="BH172" i="26"/>
  <c r="BG172" i="26"/>
  <c r="BF172" i="26"/>
  <c r="T172" i="26"/>
  <c r="R172" i="26"/>
  <c r="P172" i="26"/>
  <c r="BI169" i="26"/>
  <c r="BH169" i="26"/>
  <c r="BG169" i="26"/>
  <c r="BF169" i="26"/>
  <c r="T169" i="26"/>
  <c r="R169" i="26"/>
  <c r="P169" i="26"/>
  <c r="BI166" i="26"/>
  <c r="BH166" i="26"/>
  <c r="BG166" i="26"/>
  <c r="BF166" i="26"/>
  <c r="T166" i="26"/>
  <c r="R166" i="26"/>
  <c r="P166" i="26"/>
  <c r="BI163" i="26"/>
  <c r="BH163" i="26"/>
  <c r="BG163" i="26"/>
  <c r="BF163" i="26"/>
  <c r="T163" i="26"/>
  <c r="R163" i="26"/>
  <c r="P163" i="26"/>
  <c r="BI160" i="26"/>
  <c r="BH160" i="26"/>
  <c r="BG160" i="26"/>
  <c r="BF160" i="26"/>
  <c r="T160" i="26"/>
  <c r="R160" i="26"/>
  <c r="P160" i="26"/>
  <c r="BI157" i="26"/>
  <c r="BH157" i="26"/>
  <c r="BG157" i="26"/>
  <c r="BF157" i="26"/>
  <c r="T157" i="26"/>
  <c r="R157" i="26"/>
  <c r="P157" i="26"/>
  <c r="BI155" i="26"/>
  <c r="BH155" i="26"/>
  <c r="BG155" i="26"/>
  <c r="BF155" i="26"/>
  <c r="T155" i="26"/>
  <c r="R155" i="26"/>
  <c r="P155" i="26"/>
  <c r="BI152" i="26"/>
  <c r="BH152" i="26"/>
  <c r="BG152" i="26"/>
  <c r="BF152" i="26"/>
  <c r="T152" i="26"/>
  <c r="R152" i="26"/>
  <c r="P152" i="26"/>
  <c r="BI149" i="26"/>
  <c r="BH149" i="26"/>
  <c r="BG149" i="26"/>
  <c r="BF149" i="26"/>
  <c r="T149" i="26"/>
  <c r="R149" i="26"/>
  <c r="P149" i="26"/>
  <c r="BI146" i="26"/>
  <c r="BH146" i="26"/>
  <c r="BG146" i="26"/>
  <c r="BF146" i="26"/>
  <c r="T146" i="26"/>
  <c r="R146" i="26"/>
  <c r="P146" i="26"/>
  <c r="BI143" i="26"/>
  <c r="BH143" i="26"/>
  <c r="BG143" i="26"/>
  <c r="BF143" i="26"/>
  <c r="T143" i="26"/>
  <c r="R143" i="26"/>
  <c r="P143" i="26"/>
  <c r="BI135" i="26"/>
  <c r="BH135" i="26"/>
  <c r="BG135" i="26"/>
  <c r="BF135" i="26"/>
  <c r="T135" i="26"/>
  <c r="R135" i="26"/>
  <c r="P135" i="26"/>
  <c r="BI132" i="26"/>
  <c r="BH132" i="26"/>
  <c r="BG132" i="26"/>
  <c r="BF132" i="26"/>
  <c r="T132" i="26"/>
  <c r="R132" i="26"/>
  <c r="P132" i="26"/>
  <c r="BI129" i="26"/>
  <c r="BH129" i="26"/>
  <c r="BG129" i="26"/>
  <c r="BF129" i="26"/>
  <c r="T129" i="26"/>
  <c r="R129" i="26"/>
  <c r="P129" i="26"/>
  <c r="BI126" i="26"/>
  <c r="BH126" i="26"/>
  <c r="BG126" i="26"/>
  <c r="BF126" i="26"/>
  <c r="T126" i="26"/>
  <c r="R126" i="26"/>
  <c r="P126" i="26"/>
  <c r="BI123" i="26"/>
  <c r="BH123" i="26"/>
  <c r="BG123" i="26"/>
  <c r="BF123" i="26"/>
  <c r="T123" i="26"/>
  <c r="R123" i="26"/>
  <c r="P123" i="26"/>
  <c r="J117" i="26"/>
  <c r="J116" i="26"/>
  <c r="F116" i="26"/>
  <c r="F114" i="26"/>
  <c r="E112" i="26"/>
  <c r="J92" i="26"/>
  <c r="J91" i="26"/>
  <c r="F91" i="26"/>
  <c r="F89" i="26"/>
  <c r="E87" i="26"/>
  <c r="J18" i="26"/>
  <c r="E18" i="26"/>
  <c r="F117" i="26"/>
  <c r="J17" i="26"/>
  <c r="J12" i="26"/>
  <c r="J114" i="26"/>
  <c r="E7" i="26"/>
  <c r="E85" i="26" s="1"/>
  <c r="J37" i="25"/>
  <c r="J36" i="25"/>
  <c r="AY121" i="1"/>
  <c r="J35" i="25"/>
  <c r="AX121" i="1"/>
  <c r="BI325" i="25"/>
  <c r="BH325" i="25"/>
  <c r="BG325" i="25"/>
  <c r="BF325" i="25"/>
  <c r="T325" i="25"/>
  <c r="R325" i="25"/>
  <c r="P325" i="25"/>
  <c r="BI324" i="25"/>
  <c r="BH324" i="25"/>
  <c r="BG324" i="25"/>
  <c r="BF324" i="25"/>
  <c r="T324" i="25"/>
  <c r="R324" i="25"/>
  <c r="P324" i="25"/>
  <c r="BI321" i="25"/>
  <c r="BH321" i="25"/>
  <c r="BG321" i="25"/>
  <c r="BF321" i="25"/>
  <c r="T321" i="25"/>
  <c r="R321" i="25"/>
  <c r="P321" i="25"/>
  <c r="BI317" i="25"/>
  <c r="BH317" i="25"/>
  <c r="BG317" i="25"/>
  <c r="BF317" i="25"/>
  <c r="T317" i="25"/>
  <c r="R317" i="25"/>
  <c r="P317" i="25"/>
  <c r="BI314" i="25"/>
  <c r="BH314" i="25"/>
  <c r="BG314" i="25"/>
  <c r="BF314" i="25"/>
  <c r="T314" i="25"/>
  <c r="R314" i="25"/>
  <c r="P314" i="25"/>
  <c r="BI310" i="25"/>
  <c r="BH310" i="25"/>
  <c r="BG310" i="25"/>
  <c r="BF310" i="25"/>
  <c r="T310" i="25"/>
  <c r="R310" i="25"/>
  <c r="P310" i="25"/>
  <c r="BI308" i="25"/>
  <c r="BH308" i="25"/>
  <c r="BG308" i="25"/>
  <c r="BF308" i="25"/>
  <c r="T308" i="25"/>
  <c r="R308" i="25"/>
  <c r="P308" i="25"/>
  <c r="BI306" i="25"/>
  <c r="BH306" i="25"/>
  <c r="BG306" i="25"/>
  <c r="BF306" i="25"/>
  <c r="T306" i="25"/>
  <c r="R306" i="25"/>
  <c r="P306" i="25"/>
  <c r="BI303" i="25"/>
  <c r="BH303" i="25"/>
  <c r="BG303" i="25"/>
  <c r="BF303" i="25"/>
  <c r="T303" i="25"/>
  <c r="T302" i="25"/>
  <c r="R303" i="25"/>
  <c r="R302" i="25"/>
  <c r="P303" i="25"/>
  <c r="P302" i="25"/>
  <c r="BI300" i="25"/>
  <c r="BH300" i="25"/>
  <c r="BG300" i="25"/>
  <c r="BF300" i="25"/>
  <c r="T300" i="25"/>
  <c r="T299" i="25"/>
  <c r="R300" i="25"/>
  <c r="R299" i="25"/>
  <c r="P300" i="25"/>
  <c r="P299" i="25"/>
  <c r="BI296" i="25"/>
  <c r="BH296" i="25"/>
  <c r="BG296" i="25"/>
  <c r="BF296" i="25"/>
  <c r="T296" i="25"/>
  <c r="T295" i="25" s="1"/>
  <c r="R296" i="25"/>
  <c r="R295" i="25"/>
  <c r="P296" i="25"/>
  <c r="P295" i="25"/>
  <c r="BI292" i="25"/>
  <c r="BH292" i="25"/>
  <c r="BG292" i="25"/>
  <c r="BF292" i="25"/>
  <c r="T292" i="25"/>
  <c r="R292" i="25"/>
  <c r="P292" i="25"/>
  <c r="BI290" i="25"/>
  <c r="BH290" i="25"/>
  <c r="BG290" i="25"/>
  <c r="BF290" i="25"/>
  <c r="T290" i="25"/>
  <c r="R290" i="25"/>
  <c r="P290" i="25"/>
  <c r="BI287" i="25"/>
  <c r="BH287" i="25"/>
  <c r="BG287" i="25"/>
  <c r="BF287" i="25"/>
  <c r="T287" i="25"/>
  <c r="R287" i="25"/>
  <c r="P287" i="25"/>
  <c r="BI282" i="25"/>
  <c r="BH282" i="25"/>
  <c r="BG282" i="25"/>
  <c r="BF282" i="25"/>
  <c r="T282" i="25"/>
  <c r="R282" i="25"/>
  <c r="P282" i="25"/>
  <c r="BI280" i="25"/>
  <c r="BH280" i="25"/>
  <c r="BG280" i="25"/>
  <c r="BF280" i="25"/>
  <c r="T280" i="25"/>
  <c r="R280" i="25"/>
  <c r="P280" i="25"/>
  <c r="BI277" i="25"/>
  <c r="BH277" i="25"/>
  <c r="BG277" i="25"/>
  <c r="BF277" i="25"/>
  <c r="T277" i="25"/>
  <c r="R277" i="25"/>
  <c r="P277" i="25"/>
  <c r="BI275" i="25"/>
  <c r="BH275" i="25"/>
  <c r="BG275" i="25"/>
  <c r="BF275" i="25"/>
  <c r="T275" i="25"/>
  <c r="R275" i="25"/>
  <c r="P275" i="25"/>
  <c r="BI272" i="25"/>
  <c r="BH272" i="25"/>
  <c r="BG272" i="25"/>
  <c r="BF272" i="25"/>
  <c r="T272" i="25"/>
  <c r="R272" i="25"/>
  <c r="P272" i="25"/>
  <c r="BI269" i="25"/>
  <c r="BH269" i="25"/>
  <c r="BG269" i="25"/>
  <c r="BF269" i="25"/>
  <c r="T269" i="25"/>
  <c r="R269" i="25"/>
  <c r="P269" i="25"/>
  <c r="BI266" i="25"/>
  <c r="BH266" i="25"/>
  <c r="BG266" i="25"/>
  <c r="BF266" i="25"/>
  <c r="T266" i="25"/>
  <c r="R266" i="25"/>
  <c r="P266" i="25"/>
  <c r="BI263" i="25"/>
  <c r="BH263" i="25"/>
  <c r="BG263" i="25"/>
  <c r="BF263" i="25"/>
  <c r="T263" i="25"/>
  <c r="R263" i="25"/>
  <c r="P263" i="25"/>
  <c r="BI261" i="25"/>
  <c r="BH261" i="25"/>
  <c r="BG261" i="25"/>
  <c r="BF261" i="25"/>
  <c r="T261" i="25"/>
  <c r="R261" i="25"/>
  <c r="P261" i="25"/>
  <c r="BI257" i="25"/>
  <c r="BH257" i="25"/>
  <c r="BG257" i="25"/>
  <c r="BF257" i="25"/>
  <c r="T257" i="25"/>
  <c r="R257" i="25"/>
  <c r="P257" i="25"/>
  <c r="BI254" i="25"/>
  <c r="BH254" i="25"/>
  <c r="BG254" i="25"/>
  <c r="BF254" i="25"/>
  <c r="T254" i="25"/>
  <c r="R254" i="25"/>
  <c r="P254" i="25"/>
  <c r="BI252" i="25"/>
  <c r="BH252" i="25"/>
  <c r="BG252" i="25"/>
  <c r="BF252" i="25"/>
  <c r="T252" i="25"/>
  <c r="R252" i="25"/>
  <c r="P252" i="25"/>
  <c r="BI251" i="25"/>
  <c r="BH251" i="25"/>
  <c r="BG251" i="25"/>
  <c r="BF251" i="25"/>
  <c r="T251" i="25"/>
  <c r="R251" i="25"/>
  <c r="P251" i="25"/>
  <c r="BI248" i="25"/>
  <c r="BH248" i="25"/>
  <c r="BG248" i="25"/>
  <c r="BF248" i="25"/>
  <c r="T248" i="25"/>
  <c r="R248" i="25"/>
  <c r="P248" i="25"/>
  <c r="BI247" i="25"/>
  <c r="BH247" i="25"/>
  <c r="BG247" i="25"/>
  <c r="BF247" i="25"/>
  <c r="T247" i="25"/>
  <c r="R247" i="25"/>
  <c r="P247" i="25"/>
  <c r="BI244" i="25"/>
  <c r="BH244" i="25"/>
  <c r="BG244" i="25"/>
  <c r="BF244" i="25"/>
  <c r="T244" i="25"/>
  <c r="R244" i="25"/>
  <c r="P244" i="25"/>
  <c r="BI243" i="25"/>
  <c r="BH243" i="25"/>
  <c r="BG243" i="25"/>
  <c r="BF243" i="25"/>
  <c r="T243" i="25"/>
  <c r="R243" i="25"/>
  <c r="P243" i="25"/>
  <c r="BI240" i="25"/>
  <c r="BH240" i="25"/>
  <c r="BG240" i="25"/>
  <c r="BF240" i="25"/>
  <c r="T240" i="25"/>
  <c r="R240" i="25"/>
  <c r="P240" i="25"/>
  <c r="BI239" i="25"/>
  <c r="BH239" i="25"/>
  <c r="BG239" i="25"/>
  <c r="BF239" i="25"/>
  <c r="T239" i="25"/>
  <c r="R239" i="25"/>
  <c r="P239" i="25"/>
  <c r="BI236" i="25"/>
  <c r="BH236" i="25"/>
  <c r="BG236" i="25"/>
  <c r="BF236" i="25"/>
  <c r="T236" i="25"/>
  <c r="R236" i="25"/>
  <c r="P236" i="25"/>
  <c r="BI233" i="25"/>
  <c r="BH233" i="25"/>
  <c r="BG233" i="25"/>
  <c r="BF233" i="25"/>
  <c r="T233" i="25"/>
  <c r="R233" i="25"/>
  <c r="P233" i="25"/>
  <c r="BI230" i="25"/>
  <c r="BH230" i="25"/>
  <c r="BG230" i="25"/>
  <c r="BF230" i="25"/>
  <c r="T230" i="25"/>
  <c r="T229" i="25"/>
  <c r="R230" i="25"/>
  <c r="R229" i="25"/>
  <c r="P230" i="25"/>
  <c r="P229" i="25"/>
  <c r="BI226" i="25"/>
  <c r="BH226" i="25"/>
  <c r="BG226" i="25"/>
  <c r="BF226" i="25"/>
  <c r="T226" i="25"/>
  <c r="R226" i="25"/>
  <c r="P226" i="25"/>
  <c r="BI223" i="25"/>
  <c r="BH223" i="25"/>
  <c r="BG223" i="25"/>
  <c r="BF223" i="25"/>
  <c r="T223" i="25"/>
  <c r="R223" i="25"/>
  <c r="P223" i="25"/>
  <c r="BI220" i="25"/>
  <c r="BH220" i="25"/>
  <c r="BG220" i="25"/>
  <c r="BF220" i="25"/>
  <c r="T220" i="25"/>
  <c r="R220" i="25"/>
  <c r="P220" i="25"/>
  <c r="BI218" i="25"/>
  <c r="BH218" i="25"/>
  <c r="BG218" i="25"/>
  <c r="BF218" i="25"/>
  <c r="T218" i="25"/>
  <c r="R218" i="25"/>
  <c r="P218" i="25"/>
  <c r="BI215" i="25"/>
  <c r="BH215" i="25"/>
  <c r="BG215" i="25"/>
  <c r="BF215" i="25"/>
  <c r="T215" i="25"/>
  <c r="R215" i="25"/>
  <c r="P215" i="25"/>
  <c r="BI212" i="25"/>
  <c r="BH212" i="25"/>
  <c r="BG212" i="25"/>
  <c r="BF212" i="25"/>
  <c r="T212" i="25"/>
  <c r="R212" i="25"/>
  <c r="P212" i="25"/>
  <c r="BI208" i="25"/>
  <c r="BH208" i="25"/>
  <c r="BG208" i="25"/>
  <c r="BF208" i="25"/>
  <c r="T208" i="25"/>
  <c r="T207" i="25"/>
  <c r="R208" i="25"/>
  <c r="R207" i="25"/>
  <c r="P208" i="25"/>
  <c r="P207" i="25"/>
  <c r="BI205" i="25"/>
  <c r="BH205" i="25"/>
  <c r="BG205" i="25"/>
  <c r="BF205" i="25"/>
  <c r="T205" i="25"/>
  <c r="R205" i="25"/>
  <c r="P205" i="25"/>
  <c r="BI203" i="25"/>
  <c r="BH203" i="25"/>
  <c r="BG203" i="25"/>
  <c r="BF203" i="25"/>
  <c r="T203" i="25"/>
  <c r="R203" i="25"/>
  <c r="P203" i="25"/>
  <c r="BI201" i="25"/>
  <c r="BH201" i="25"/>
  <c r="BG201" i="25"/>
  <c r="BF201" i="25"/>
  <c r="T201" i="25"/>
  <c r="R201" i="25"/>
  <c r="P201" i="25"/>
  <c r="BI199" i="25"/>
  <c r="BH199" i="25"/>
  <c r="BG199" i="25"/>
  <c r="BF199" i="25"/>
  <c r="T199" i="25"/>
  <c r="R199" i="25"/>
  <c r="P199" i="25"/>
  <c r="BI196" i="25"/>
  <c r="BH196" i="25"/>
  <c r="BG196" i="25"/>
  <c r="BF196" i="25"/>
  <c r="T196" i="25"/>
  <c r="R196" i="25"/>
  <c r="P196" i="25"/>
  <c r="BI194" i="25"/>
  <c r="BH194" i="25"/>
  <c r="BG194" i="25"/>
  <c r="BF194" i="25"/>
  <c r="T194" i="25"/>
  <c r="R194" i="25"/>
  <c r="P194" i="25"/>
  <c r="BI192" i="25"/>
  <c r="BH192" i="25"/>
  <c r="BG192" i="25"/>
  <c r="BF192" i="25"/>
  <c r="T192" i="25"/>
  <c r="R192" i="25"/>
  <c r="P192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79" i="25"/>
  <c r="BH179" i="25"/>
  <c r="BG179" i="25"/>
  <c r="BF179" i="25"/>
  <c r="T179" i="25"/>
  <c r="R179" i="25"/>
  <c r="P179" i="25"/>
  <c r="BI176" i="25"/>
  <c r="BH176" i="25"/>
  <c r="BG176" i="25"/>
  <c r="BF176" i="25"/>
  <c r="T176" i="25"/>
  <c r="R176" i="25"/>
  <c r="P176" i="25"/>
  <c r="BI173" i="25"/>
  <c r="BH173" i="25"/>
  <c r="BG173" i="25"/>
  <c r="BF173" i="25"/>
  <c r="T173" i="25"/>
  <c r="R173" i="25"/>
  <c r="P173" i="25"/>
  <c r="BI170" i="25"/>
  <c r="BH170" i="25"/>
  <c r="BG170" i="25"/>
  <c r="BF170" i="25"/>
  <c r="T170" i="25"/>
  <c r="R170" i="25"/>
  <c r="P170" i="25"/>
  <c r="BI167" i="25"/>
  <c r="BH167" i="25"/>
  <c r="BG167" i="25"/>
  <c r="BF167" i="25"/>
  <c r="T167" i="25"/>
  <c r="R167" i="25"/>
  <c r="P167" i="25"/>
  <c r="BI164" i="25"/>
  <c r="BH164" i="25"/>
  <c r="BG164" i="25"/>
  <c r="BF164" i="25"/>
  <c r="T164" i="25"/>
  <c r="R164" i="25"/>
  <c r="P164" i="25"/>
  <c r="BI153" i="25"/>
  <c r="BH153" i="25"/>
  <c r="BG153" i="25"/>
  <c r="BF153" i="25"/>
  <c r="T153" i="25"/>
  <c r="R153" i="25"/>
  <c r="P153" i="25"/>
  <c r="BI151" i="25"/>
  <c r="BH151" i="25"/>
  <c r="BG151" i="25"/>
  <c r="BF151" i="25"/>
  <c r="T151" i="25"/>
  <c r="R151" i="25"/>
  <c r="P151" i="25"/>
  <c r="BI148" i="25"/>
  <c r="BH148" i="25"/>
  <c r="BG148" i="25"/>
  <c r="BF148" i="25"/>
  <c r="T148" i="25"/>
  <c r="R148" i="25"/>
  <c r="P148" i="25"/>
  <c r="BI145" i="25"/>
  <c r="BH145" i="25"/>
  <c r="BG145" i="25"/>
  <c r="BF145" i="25"/>
  <c r="T145" i="25"/>
  <c r="R145" i="25"/>
  <c r="P145" i="25"/>
  <c r="BI142" i="25"/>
  <c r="BH142" i="25"/>
  <c r="BG142" i="25"/>
  <c r="BF142" i="25"/>
  <c r="T142" i="25"/>
  <c r="R142" i="25"/>
  <c r="P142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6" i="25"/>
  <c r="BH136" i="25"/>
  <c r="BG136" i="25"/>
  <c r="BF136" i="25"/>
  <c r="T136" i="25"/>
  <c r="R136" i="25"/>
  <c r="P136" i="25"/>
  <c r="BI134" i="25"/>
  <c r="BH134" i="25"/>
  <c r="BG134" i="25"/>
  <c r="BF134" i="25"/>
  <c r="T134" i="25"/>
  <c r="R134" i="25"/>
  <c r="P134" i="25"/>
  <c r="J128" i="25"/>
  <c r="J127" i="25"/>
  <c r="F127" i="25"/>
  <c r="F125" i="25"/>
  <c r="E123" i="25"/>
  <c r="J92" i="25"/>
  <c r="J91" i="25"/>
  <c r="F91" i="25"/>
  <c r="F89" i="25"/>
  <c r="E87" i="25"/>
  <c r="J18" i="25"/>
  <c r="E18" i="25"/>
  <c r="F128" i="25" s="1"/>
  <c r="J17" i="25"/>
  <c r="J12" i="25"/>
  <c r="J125" i="25" s="1"/>
  <c r="E7" i="25"/>
  <c r="E121" i="25"/>
  <c r="J37" i="24"/>
  <c r="J36" i="24"/>
  <c r="AY120" i="1" s="1"/>
  <c r="J35" i="24"/>
  <c r="AX120" i="1"/>
  <c r="BI181" i="24"/>
  <c r="BH181" i="24"/>
  <c r="BG181" i="24"/>
  <c r="BF181" i="24"/>
  <c r="T181" i="24"/>
  <c r="T180" i="24" s="1"/>
  <c r="R181" i="24"/>
  <c r="R180" i="24" s="1"/>
  <c r="P181" i="24"/>
  <c r="P180" i="24" s="1"/>
  <c r="BI178" i="24"/>
  <c r="BH178" i="24"/>
  <c r="BG178" i="24"/>
  <c r="BF178" i="24"/>
  <c r="T178" i="24"/>
  <c r="R178" i="24"/>
  <c r="P178" i="24"/>
  <c r="BI175" i="24"/>
  <c r="BH175" i="24"/>
  <c r="BG175" i="24"/>
  <c r="BF175" i="24"/>
  <c r="T175" i="24"/>
  <c r="R175" i="24"/>
  <c r="P175" i="24"/>
  <c r="BI173" i="24"/>
  <c r="BH173" i="24"/>
  <c r="BG173" i="24"/>
  <c r="BF173" i="24"/>
  <c r="T173" i="24"/>
  <c r="R173" i="24"/>
  <c r="P173" i="24"/>
  <c r="BI169" i="24"/>
  <c r="BH169" i="24"/>
  <c r="BG169" i="24"/>
  <c r="BF169" i="24"/>
  <c r="T169" i="24"/>
  <c r="T168" i="24" s="1"/>
  <c r="R169" i="24"/>
  <c r="R168" i="24"/>
  <c r="P169" i="24"/>
  <c r="P168" i="24"/>
  <c r="BI166" i="24"/>
  <c r="BH166" i="24"/>
  <c r="BG166" i="24"/>
  <c r="BF166" i="24"/>
  <c r="T166" i="24"/>
  <c r="R166" i="24"/>
  <c r="P166" i="24"/>
  <c r="BI163" i="24"/>
  <c r="BH163" i="24"/>
  <c r="BG163" i="24"/>
  <c r="BF163" i="24"/>
  <c r="T163" i="24"/>
  <c r="R163" i="24"/>
  <c r="P163" i="24"/>
  <c r="BI160" i="24"/>
  <c r="BH160" i="24"/>
  <c r="BG160" i="24"/>
  <c r="BF160" i="24"/>
  <c r="T160" i="24"/>
  <c r="R160" i="24"/>
  <c r="P160" i="24"/>
  <c r="BI156" i="24"/>
  <c r="BH156" i="24"/>
  <c r="BG156" i="24"/>
  <c r="BF156" i="24"/>
  <c r="T156" i="24"/>
  <c r="R156" i="24"/>
  <c r="P156" i="24"/>
  <c r="BI153" i="24"/>
  <c r="BH153" i="24"/>
  <c r="BG153" i="24"/>
  <c r="BF153" i="24"/>
  <c r="T153" i="24"/>
  <c r="R153" i="24"/>
  <c r="P153" i="24"/>
  <c r="BI150" i="24"/>
  <c r="BH150" i="24"/>
  <c r="BG150" i="24"/>
  <c r="BF150" i="24"/>
  <c r="T150" i="24"/>
  <c r="R150" i="24"/>
  <c r="P150" i="24"/>
  <c r="BI147" i="24"/>
  <c r="BH147" i="24"/>
  <c r="BG147" i="24"/>
  <c r="BF147" i="24"/>
  <c r="T147" i="24"/>
  <c r="R147" i="24"/>
  <c r="P147" i="24"/>
  <c r="BI144" i="24"/>
  <c r="BH144" i="24"/>
  <c r="BG144" i="24"/>
  <c r="BF144" i="24"/>
  <c r="T144" i="24"/>
  <c r="R144" i="24"/>
  <c r="P144" i="24"/>
  <c r="BI141" i="24"/>
  <c r="BH141" i="24"/>
  <c r="BG141" i="24"/>
  <c r="BF141" i="24"/>
  <c r="T141" i="24"/>
  <c r="R141" i="24"/>
  <c r="P141" i="24"/>
  <c r="BI131" i="24"/>
  <c r="BH131" i="24"/>
  <c r="BG131" i="24"/>
  <c r="BF131" i="24"/>
  <c r="T131" i="24"/>
  <c r="R131" i="24"/>
  <c r="P131" i="24"/>
  <c r="BI128" i="24"/>
  <c r="BH128" i="24"/>
  <c r="BG128" i="24"/>
  <c r="BF128" i="24"/>
  <c r="T128" i="24"/>
  <c r="R128" i="24"/>
  <c r="P128" i="24"/>
  <c r="BI125" i="24"/>
  <c r="BH125" i="24"/>
  <c r="BG125" i="24"/>
  <c r="BF125" i="24"/>
  <c r="T125" i="24"/>
  <c r="R125" i="24"/>
  <c r="P125" i="24"/>
  <c r="J119" i="24"/>
  <c r="J118" i="24"/>
  <c r="F118" i="24"/>
  <c r="F116" i="24"/>
  <c r="E114" i="24"/>
  <c r="J92" i="24"/>
  <c r="J91" i="24"/>
  <c r="F91" i="24"/>
  <c r="F89" i="24"/>
  <c r="E87" i="24"/>
  <c r="J18" i="24"/>
  <c r="E18" i="24"/>
  <c r="F92" i="24"/>
  <c r="J17" i="24"/>
  <c r="J12" i="24"/>
  <c r="J116" i="24"/>
  <c r="E7" i="24"/>
  <c r="E85" i="24"/>
  <c r="J39" i="23"/>
  <c r="J38" i="23"/>
  <c r="AY119" i="1"/>
  <c r="J37" i="23"/>
  <c r="AX119" i="1" s="1"/>
  <c r="BI281" i="23"/>
  <c r="BH281" i="23"/>
  <c r="BG281" i="23"/>
  <c r="BF281" i="23"/>
  <c r="T281" i="23"/>
  <c r="T280" i="23"/>
  <c r="R281" i="23"/>
  <c r="R280" i="23" s="1"/>
  <c r="P281" i="23"/>
  <c r="P280" i="23" s="1"/>
  <c r="BI277" i="23"/>
  <c r="BH277" i="23"/>
  <c r="BG277" i="23"/>
  <c r="BF277" i="23"/>
  <c r="T277" i="23"/>
  <c r="R277" i="23"/>
  <c r="P277" i="23"/>
  <c r="BI275" i="23"/>
  <c r="BH275" i="23"/>
  <c r="BG275" i="23"/>
  <c r="BF275" i="23"/>
  <c r="T275" i="23"/>
  <c r="R275" i="23"/>
  <c r="P275" i="23"/>
  <c r="BI273" i="23"/>
  <c r="BH273" i="23"/>
  <c r="BG273" i="23"/>
  <c r="BF273" i="23"/>
  <c r="T273" i="23"/>
  <c r="R273" i="23"/>
  <c r="P273" i="23"/>
  <c r="BI268" i="23"/>
  <c r="BH268" i="23"/>
  <c r="BG268" i="23"/>
  <c r="BF268" i="23"/>
  <c r="T268" i="23"/>
  <c r="R268" i="23"/>
  <c r="P268" i="23"/>
  <c r="BI266" i="23"/>
  <c r="BH266" i="23"/>
  <c r="BG266" i="23"/>
  <c r="BF266" i="23"/>
  <c r="T266" i="23"/>
  <c r="R266" i="23"/>
  <c r="P266" i="23"/>
  <c r="BI263" i="23"/>
  <c r="BH263" i="23"/>
  <c r="BG263" i="23"/>
  <c r="BF263" i="23"/>
  <c r="T263" i="23"/>
  <c r="R263" i="23"/>
  <c r="P263" i="23"/>
  <c r="BI260" i="23"/>
  <c r="BH260" i="23"/>
  <c r="BG260" i="23"/>
  <c r="BF260" i="23"/>
  <c r="T260" i="23"/>
  <c r="R260" i="23"/>
  <c r="P260" i="23"/>
  <c r="BI257" i="23"/>
  <c r="BH257" i="23"/>
  <c r="BG257" i="23"/>
  <c r="BF257" i="23"/>
  <c r="T257" i="23"/>
  <c r="R257" i="23"/>
  <c r="P257" i="23"/>
  <c r="BI256" i="23"/>
  <c r="BH256" i="23"/>
  <c r="BG256" i="23"/>
  <c r="BF256" i="23"/>
  <c r="T256" i="23"/>
  <c r="R256" i="23"/>
  <c r="P256" i="23"/>
  <c r="BI253" i="23"/>
  <c r="BH253" i="23"/>
  <c r="BG253" i="23"/>
  <c r="BF253" i="23"/>
  <c r="T253" i="23"/>
  <c r="R253" i="23"/>
  <c r="P253" i="23"/>
  <c r="BI251" i="23"/>
  <c r="BH251" i="23"/>
  <c r="BG251" i="23"/>
  <c r="BF251" i="23"/>
  <c r="T251" i="23"/>
  <c r="R251" i="23"/>
  <c r="P251" i="23"/>
  <c r="BI249" i="23"/>
  <c r="BH249" i="23"/>
  <c r="BG249" i="23"/>
  <c r="BF249" i="23"/>
  <c r="T249" i="23"/>
  <c r="R249" i="23"/>
  <c r="P249" i="23"/>
  <c r="BI248" i="23"/>
  <c r="BH248" i="23"/>
  <c r="BG248" i="23"/>
  <c r="BF248" i="23"/>
  <c r="T248" i="23"/>
  <c r="R248" i="23"/>
  <c r="P248" i="23"/>
  <c r="BI245" i="23"/>
  <c r="BH245" i="23"/>
  <c r="BG245" i="23"/>
  <c r="BF245" i="23"/>
  <c r="T245" i="23"/>
  <c r="R245" i="23"/>
  <c r="P245" i="23"/>
  <c r="BI242" i="23"/>
  <c r="BH242" i="23"/>
  <c r="BG242" i="23"/>
  <c r="BF242" i="23"/>
  <c r="T242" i="23"/>
  <c r="R242" i="23"/>
  <c r="P242" i="23"/>
  <c r="BI240" i="23"/>
  <c r="BH240" i="23"/>
  <c r="BG240" i="23"/>
  <c r="BF240" i="23"/>
  <c r="T240" i="23"/>
  <c r="R240" i="23"/>
  <c r="P240" i="23"/>
  <c r="BI237" i="23"/>
  <c r="BH237" i="23"/>
  <c r="BG237" i="23"/>
  <c r="BF237" i="23"/>
  <c r="T237" i="23"/>
  <c r="R237" i="23"/>
  <c r="P237" i="23"/>
  <c r="BI234" i="23"/>
  <c r="BH234" i="23"/>
  <c r="BG234" i="23"/>
  <c r="BF234" i="23"/>
  <c r="T234" i="23"/>
  <c r="R234" i="23"/>
  <c r="P234" i="23"/>
  <c r="BI232" i="23"/>
  <c r="BH232" i="23"/>
  <c r="BG232" i="23"/>
  <c r="BF232" i="23"/>
  <c r="T232" i="23"/>
  <c r="R232" i="23"/>
  <c r="P232" i="23"/>
  <c r="BI229" i="23"/>
  <c r="BH229" i="23"/>
  <c r="BG229" i="23"/>
  <c r="BF229" i="23"/>
  <c r="T229" i="23"/>
  <c r="R229" i="23"/>
  <c r="P229" i="23"/>
  <c r="BI227" i="23"/>
  <c r="BH227" i="23"/>
  <c r="BG227" i="23"/>
  <c r="BF227" i="23"/>
  <c r="T227" i="23"/>
  <c r="R227" i="23"/>
  <c r="P227" i="23"/>
  <c r="BI223" i="23"/>
  <c r="BH223" i="23"/>
  <c r="BG223" i="23"/>
  <c r="BF223" i="23"/>
  <c r="T223" i="23"/>
  <c r="R223" i="23"/>
  <c r="P223" i="23"/>
  <c r="BI220" i="23"/>
  <c r="BH220" i="23"/>
  <c r="BG220" i="23"/>
  <c r="BF220" i="23"/>
  <c r="T220" i="23"/>
  <c r="R220" i="23"/>
  <c r="P220" i="23"/>
  <c r="BI218" i="23"/>
  <c r="BH218" i="23"/>
  <c r="BG218" i="23"/>
  <c r="BF218" i="23"/>
  <c r="T218" i="23"/>
  <c r="R218" i="23"/>
  <c r="P218" i="23"/>
  <c r="BI214" i="23"/>
  <c r="BH214" i="23"/>
  <c r="BG214" i="23"/>
  <c r="BF214" i="23"/>
  <c r="T214" i="23"/>
  <c r="R214" i="23"/>
  <c r="P214" i="23"/>
  <c r="BI210" i="23"/>
  <c r="BH210" i="23"/>
  <c r="BG210" i="23"/>
  <c r="BF210" i="23"/>
  <c r="T210" i="23"/>
  <c r="R210" i="23"/>
  <c r="P210" i="23"/>
  <c r="BI206" i="23"/>
  <c r="BH206" i="23"/>
  <c r="BG206" i="23"/>
  <c r="BF206" i="23"/>
  <c r="T206" i="23"/>
  <c r="T205" i="23" s="1"/>
  <c r="R206" i="23"/>
  <c r="R205" i="23" s="1"/>
  <c r="P206" i="23"/>
  <c r="P205" i="23" s="1"/>
  <c r="BI203" i="23"/>
  <c r="BH203" i="23"/>
  <c r="BG203" i="23"/>
  <c r="BF203" i="23"/>
  <c r="T203" i="23"/>
  <c r="R203" i="23"/>
  <c r="P203" i="23"/>
  <c r="BI201" i="23"/>
  <c r="BH201" i="23"/>
  <c r="BG201" i="23"/>
  <c r="BF201" i="23"/>
  <c r="T201" i="23"/>
  <c r="R201" i="23"/>
  <c r="P201" i="23"/>
  <c r="BI199" i="23"/>
  <c r="BH199" i="23"/>
  <c r="BG199" i="23"/>
  <c r="BF199" i="23"/>
  <c r="T199" i="23"/>
  <c r="R199" i="23"/>
  <c r="P199" i="23"/>
  <c r="BI196" i="23"/>
  <c r="BH196" i="23"/>
  <c r="BG196" i="23"/>
  <c r="BF196" i="23"/>
  <c r="T196" i="23"/>
  <c r="R196" i="23"/>
  <c r="P196" i="23"/>
  <c r="BI193" i="23"/>
  <c r="BH193" i="23"/>
  <c r="BG193" i="23"/>
  <c r="BF193" i="23"/>
  <c r="T193" i="23"/>
  <c r="R193" i="23"/>
  <c r="P193" i="23"/>
  <c r="BI189" i="23"/>
  <c r="BH189" i="23"/>
  <c r="BG189" i="23"/>
  <c r="BF189" i="23"/>
  <c r="T189" i="23"/>
  <c r="R189" i="23"/>
  <c r="P189" i="23"/>
  <c r="BI185" i="23"/>
  <c r="BH185" i="23"/>
  <c r="BG185" i="23"/>
  <c r="BF185" i="23"/>
  <c r="T185" i="23"/>
  <c r="R185" i="23"/>
  <c r="P185" i="23"/>
  <c r="BI179" i="23"/>
  <c r="BH179" i="23"/>
  <c r="BG179" i="23"/>
  <c r="BF179" i="23"/>
  <c r="T179" i="23"/>
  <c r="R179" i="23"/>
  <c r="P179" i="23"/>
  <c r="BI176" i="23"/>
  <c r="BH176" i="23"/>
  <c r="BG176" i="23"/>
  <c r="BF176" i="23"/>
  <c r="T176" i="23"/>
  <c r="R176" i="23"/>
  <c r="P176" i="23"/>
  <c r="BI173" i="23"/>
  <c r="BH173" i="23"/>
  <c r="BG173" i="23"/>
  <c r="BF173" i="23"/>
  <c r="T173" i="23"/>
  <c r="R173" i="23"/>
  <c r="P173" i="23"/>
  <c r="BI170" i="23"/>
  <c r="BH170" i="23"/>
  <c r="BG170" i="23"/>
  <c r="BF170" i="23"/>
  <c r="T170" i="23"/>
  <c r="R170" i="23"/>
  <c r="P170" i="23"/>
  <c r="BI167" i="23"/>
  <c r="BH167" i="23"/>
  <c r="BG167" i="23"/>
  <c r="BF167" i="23"/>
  <c r="T167" i="23"/>
  <c r="R167" i="23"/>
  <c r="P167" i="23"/>
  <c r="BI155" i="23"/>
  <c r="BH155" i="23"/>
  <c r="BG155" i="23"/>
  <c r="BF155" i="23"/>
  <c r="T155" i="23"/>
  <c r="R155" i="23"/>
  <c r="P155" i="23"/>
  <c r="BI153" i="23"/>
  <c r="BH153" i="23"/>
  <c r="BG153" i="23"/>
  <c r="BF153" i="23"/>
  <c r="T153" i="23"/>
  <c r="R153" i="23"/>
  <c r="P153" i="23"/>
  <c r="BI149" i="23"/>
  <c r="BH149" i="23"/>
  <c r="BG149" i="23"/>
  <c r="BF149" i="23"/>
  <c r="T149" i="23"/>
  <c r="R149" i="23"/>
  <c r="P149" i="23"/>
  <c r="BI145" i="23"/>
  <c r="BH145" i="23"/>
  <c r="BG145" i="23"/>
  <c r="BF145" i="23"/>
  <c r="T145" i="23"/>
  <c r="R145" i="23"/>
  <c r="P145" i="23"/>
  <c r="BI141" i="23"/>
  <c r="BH141" i="23"/>
  <c r="BG141" i="23"/>
  <c r="BF141" i="23"/>
  <c r="T141" i="23"/>
  <c r="R141" i="23"/>
  <c r="P141" i="23"/>
  <c r="BI136" i="23"/>
  <c r="BH136" i="23"/>
  <c r="BG136" i="23"/>
  <c r="BF136" i="23"/>
  <c r="T136" i="23"/>
  <c r="R136" i="23"/>
  <c r="P136" i="23"/>
  <c r="BI135" i="23"/>
  <c r="BH135" i="23"/>
  <c r="BG135" i="23"/>
  <c r="BF135" i="23"/>
  <c r="T135" i="23"/>
  <c r="R135" i="23"/>
  <c r="P135" i="23"/>
  <c r="BI133" i="23"/>
  <c r="BH133" i="23"/>
  <c r="BG133" i="23"/>
  <c r="BF133" i="23"/>
  <c r="T133" i="23"/>
  <c r="R133" i="23"/>
  <c r="P133" i="23"/>
  <c r="BI131" i="23"/>
  <c r="BH131" i="23"/>
  <c r="BG131" i="23"/>
  <c r="BF131" i="23"/>
  <c r="T131" i="23"/>
  <c r="R131" i="23"/>
  <c r="P131" i="23"/>
  <c r="J125" i="23"/>
  <c r="J124" i="23"/>
  <c r="F124" i="23"/>
  <c r="F122" i="23"/>
  <c r="E120" i="23"/>
  <c r="J94" i="23"/>
  <c r="J93" i="23"/>
  <c r="F93" i="23"/>
  <c r="F91" i="23"/>
  <c r="E89" i="23"/>
  <c r="J20" i="23"/>
  <c r="E20" i="23"/>
  <c r="F125" i="23"/>
  <c r="J19" i="23"/>
  <c r="J14" i="23"/>
  <c r="J91" i="23"/>
  <c r="E7" i="23"/>
  <c r="E116" i="23"/>
  <c r="J39" i="22"/>
  <c r="J38" i="22"/>
  <c r="AY118" i="1" s="1"/>
  <c r="J37" i="22"/>
  <c r="AX118" i="1"/>
  <c r="BI294" i="22"/>
  <c r="BH294" i="22"/>
  <c r="BG294" i="22"/>
  <c r="BF294" i="22"/>
  <c r="T294" i="22"/>
  <c r="R294" i="22"/>
  <c r="P294" i="22"/>
  <c r="BI292" i="22"/>
  <c r="BH292" i="22"/>
  <c r="BG292" i="22"/>
  <c r="BF292" i="22"/>
  <c r="T292" i="22"/>
  <c r="R292" i="22"/>
  <c r="P292" i="22"/>
  <c r="BI288" i="22"/>
  <c r="BH288" i="22"/>
  <c r="BG288" i="22"/>
  <c r="BF288" i="22"/>
  <c r="T288" i="22"/>
  <c r="T287" i="22" s="1"/>
  <c r="R288" i="22"/>
  <c r="R287" i="22"/>
  <c r="P288" i="22"/>
  <c r="P287" i="22" s="1"/>
  <c r="BI284" i="22"/>
  <c r="BH284" i="22"/>
  <c r="BG284" i="22"/>
  <c r="BF284" i="22"/>
  <c r="T284" i="22"/>
  <c r="R284" i="22"/>
  <c r="P284" i="22"/>
  <c r="BI282" i="22"/>
  <c r="BH282" i="22"/>
  <c r="BG282" i="22"/>
  <c r="BF282" i="22"/>
  <c r="T282" i="22"/>
  <c r="R282" i="22"/>
  <c r="P282" i="22"/>
  <c r="BI280" i="22"/>
  <c r="BH280" i="22"/>
  <c r="BG280" i="22"/>
  <c r="BF280" i="22"/>
  <c r="T280" i="22"/>
  <c r="R280" i="22"/>
  <c r="P280" i="22"/>
  <c r="BI278" i="22"/>
  <c r="BH278" i="22"/>
  <c r="BG278" i="22"/>
  <c r="BF278" i="22"/>
  <c r="T278" i="22"/>
  <c r="R278" i="22"/>
  <c r="P278" i="22"/>
  <c r="BI276" i="22"/>
  <c r="BH276" i="22"/>
  <c r="BG276" i="22"/>
  <c r="BF276" i="22"/>
  <c r="T276" i="22"/>
  <c r="R276" i="22"/>
  <c r="P276" i="22"/>
  <c r="BI275" i="22"/>
  <c r="BH275" i="22"/>
  <c r="BG275" i="22"/>
  <c r="BF275" i="22"/>
  <c r="T275" i="22"/>
  <c r="R275" i="22"/>
  <c r="P275" i="22"/>
  <c r="BI273" i="22"/>
  <c r="BH273" i="22"/>
  <c r="BG273" i="22"/>
  <c r="BF273" i="22"/>
  <c r="T273" i="22"/>
  <c r="R273" i="22"/>
  <c r="P273" i="22"/>
  <c r="BI272" i="22"/>
  <c r="BH272" i="22"/>
  <c r="BG272" i="22"/>
  <c r="BF272" i="22"/>
  <c r="T272" i="22"/>
  <c r="R272" i="22"/>
  <c r="P272" i="22"/>
  <c r="BI270" i="22"/>
  <c r="BH270" i="22"/>
  <c r="BG270" i="22"/>
  <c r="BF270" i="22"/>
  <c r="T270" i="22"/>
  <c r="R270" i="22"/>
  <c r="P270" i="22"/>
  <c r="BI269" i="22"/>
  <c r="BH269" i="22"/>
  <c r="BG269" i="22"/>
  <c r="BF269" i="22"/>
  <c r="T269" i="22"/>
  <c r="R269" i="22"/>
  <c r="P269" i="22"/>
  <c r="BI267" i="22"/>
  <c r="BH267" i="22"/>
  <c r="BG267" i="22"/>
  <c r="BF267" i="22"/>
  <c r="T267" i="22"/>
  <c r="R267" i="22"/>
  <c r="P267" i="22"/>
  <c r="BI266" i="22"/>
  <c r="BH266" i="22"/>
  <c r="BG266" i="22"/>
  <c r="BF266" i="22"/>
  <c r="T266" i="22"/>
  <c r="R266" i="22"/>
  <c r="P266" i="22"/>
  <c r="BI264" i="22"/>
  <c r="BH264" i="22"/>
  <c r="BG264" i="22"/>
  <c r="BF264" i="22"/>
  <c r="T264" i="22"/>
  <c r="R264" i="22"/>
  <c r="P264" i="22"/>
  <c r="BI262" i="22"/>
  <c r="BH262" i="22"/>
  <c r="BG262" i="22"/>
  <c r="BF262" i="22"/>
  <c r="T262" i="22"/>
  <c r="R262" i="22"/>
  <c r="P262" i="22"/>
  <c r="BI260" i="22"/>
  <c r="BH260" i="22"/>
  <c r="BG260" i="22"/>
  <c r="BF260" i="22"/>
  <c r="T260" i="22"/>
  <c r="R260" i="22"/>
  <c r="P260" i="22"/>
  <c r="BI259" i="22"/>
  <c r="BH259" i="22"/>
  <c r="BG259" i="22"/>
  <c r="BF259" i="22"/>
  <c r="T259" i="22"/>
  <c r="R259" i="22"/>
  <c r="P259" i="22"/>
  <c r="BI258" i="22"/>
  <c r="BH258" i="22"/>
  <c r="BG258" i="22"/>
  <c r="BF258" i="22"/>
  <c r="T258" i="22"/>
  <c r="R258" i="22"/>
  <c r="P258" i="22"/>
  <c r="BI257" i="22"/>
  <c r="BH257" i="22"/>
  <c r="BG257" i="22"/>
  <c r="BF257" i="22"/>
  <c r="T257" i="22"/>
  <c r="R257" i="22"/>
  <c r="P257" i="22"/>
  <c r="BI254" i="22"/>
  <c r="BH254" i="22"/>
  <c r="BG254" i="22"/>
  <c r="BF254" i="22"/>
  <c r="T254" i="22"/>
  <c r="R254" i="22"/>
  <c r="P254" i="22"/>
  <c r="BI252" i="22"/>
  <c r="BH252" i="22"/>
  <c r="BG252" i="22"/>
  <c r="BF252" i="22"/>
  <c r="T252" i="22"/>
  <c r="R252" i="22"/>
  <c r="P252" i="22"/>
  <c r="BI250" i="22"/>
  <c r="BH250" i="22"/>
  <c r="BG250" i="22"/>
  <c r="BF250" i="22"/>
  <c r="T250" i="22"/>
  <c r="R250" i="22"/>
  <c r="P250" i="22"/>
  <c r="BI248" i="22"/>
  <c r="BH248" i="22"/>
  <c r="BG248" i="22"/>
  <c r="BF248" i="22"/>
  <c r="T248" i="22"/>
  <c r="R248" i="22"/>
  <c r="P248" i="22"/>
  <c r="BI246" i="22"/>
  <c r="BH246" i="22"/>
  <c r="BG246" i="22"/>
  <c r="BF246" i="22"/>
  <c r="T246" i="22"/>
  <c r="R246" i="22"/>
  <c r="P246" i="22"/>
  <c r="BI244" i="22"/>
  <c r="BH244" i="22"/>
  <c r="BG244" i="22"/>
  <c r="BF244" i="22"/>
  <c r="T244" i="22"/>
  <c r="R244" i="22"/>
  <c r="P244" i="22"/>
  <c r="BI241" i="22"/>
  <c r="BH241" i="22"/>
  <c r="BG241" i="22"/>
  <c r="BF241" i="22"/>
  <c r="T241" i="22"/>
  <c r="R241" i="22"/>
  <c r="P241" i="22"/>
  <c r="BI234" i="22"/>
  <c r="BH234" i="22"/>
  <c r="BG234" i="22"/>
  <c r="BF234" i="22"/>
  <c r="T234" i="22"/>
  <c r="R234" i="22"/>
  <c r="P234" i="22"/>
  <c r="BI232" i="22"/>
  <c r="BH232" i="22"/>
  <c r="BG232" i="22"/>
  <c r="BF232" i="22"/>
  <c r="T232" i="22"/>
  <c r="R232" i="22"/>
  <c r="P232" i="22"/>
  <c r="BI231" i="22"/>
  <c r="BH231" i="22"/>
  <c r="BG231" i="22"/>
  <c r="BF231" i="22"/>
  <c r="T231" i="22"/>
  <c r="R231" i="22"/>
  <c r="P231" i="22"/>
  <c r="BI230" i="22"/>
  <c r="BH230" i="22"/>
  <c r="BG230" i="22"/>
  <c r="BF230" i="22"/>
  <c r="T230" i="22"/>
  <c r="R230" i="22"/>
  <c r="P230" i="22"/>
  <c r="BI228" i="22"/>
  <c r="BH228" i="22"/>
  <c r="BG228" i="22"/>
  <c r="BF228" i="22"/>
  <c r="T228" i="22"/>
  <c r="R228" i="22"/>
  <c r="P228" i="22"/>
  <c r="BI226" i="22"/>
  <c r="BH226" i="22"/>
  <c r="BG226" i="22"/>
  <c r="BF226" i="22"/>
  <c r="T226" i="22"/>
  <c r="R226" i="22"/>
  <c r="P226" i="22"/>
  <c r="BI223" i="22"/>
  <c r="BH223" i="22"/>
  <c r="BG223" i="22"/>
  <c r="BF223" i="22"/>
  <c r="T223" i="22"/>
  <c r="R223" i="22"/>
  <c r="P223" i="22"/>
  <c r="BI221" i="22"/>
  <c r="BH221" i="22"/>
  <c r="BG221" i="22"/>
  <c r="BF221" i="22"/>
  <c r="T221" i="22"/>
  <c r="R221" i="22"/>
  <c r="P221" i="22"/>
  <c r="BI218" i="22"/>
  <c r="BH218" i="22"/>
  <c r="BG218" i="22"/>
  <c r="BF218" i="22"/>
  <c r="T218" i="22"/>
  <c r="R218" i="22"/>
  <c r="P218" i="22"/>
  <c r="BI215" i="22"/>
  <c r="BH215" i="22"/>
  <c r="BG215" i="22"/>
  <c r="BF215" i="22"/>
  <c r="T215" i="22"/>
  <c r="R215" i="22"/>
  <c r="P215" i="22"/>
  <c r="BI212" i="22"/>
  <c r="BH212" i="22"/>
  <c r="BG212" i="22"/>
  <c r="BF212" i="22"/>
  <c r="T212" i="22"/>
  <c r="R212" i="22"/>
  <c r="P212" i="22"/>
  <c r="BI209" i="22"/>
  <c r="BH209" i="22"/>
  <c r="BG209" i="22"/>
  <c r="BF209" i="22"/>
  <c r="T209" i="22"/>
  <c r="R209" i="22"/>
  <c r="P209" i="22"/>
  <c r="BI205" i="22"/>
  <c r="BH205" i="22"/>
  <c r="BG205" i="22"/>
  <c r="BF205" i="22"/>
  <c r="T205" i="22"/>
  <c r="T204" i="22"/>
  <c r="R205" i="22"/>
  <c r="R204" i="22" s="1"/>
  <c r="P205" i="22"/>
  <c r="P204" i="22"/>
  <c r="BI202" i="22"/>
  <c r="BH202" i="22"/>
  <c r="BG202" i="22"/>
  <c r="BF202" i="22"/>
  <c r="T202" i="22"/>
  <c r="R202" i="22"/>
  <c r="P202" i="22"/>
  <c r="BI200" i="22"/>
  <c r="BH200" i="22"/>
  <c r="BG200" i="22"/>
  <c r="BF200" i="22"/>
  <c r="T200" i="22"/>
  <c r="R200" i="22"/>
  <c r="P200" i="22"/>
  <c r="BI198" i="22"/>
  <c r="BH198" i="22"/>
  <c r="BG198" i="22"/>
  <c r="BF198" i="22"/>
  <c r="T198" i="22"/>
  <c r="R198" i="22"/>
  <c r="P198" i="22"/>
  <c r="BI196" i="22"/>
  <c r="BH196" i="22"/>
  <c r="BG196" i="22"/>
  <c r="BF196" i="22"/>
  <c r="T196" i="22"/>
  <c r="R196" i="22"/>
  <c r="P196" i="22"/>
  <c r="BI193" i="22"/>
  <c r="BH193" i="22"/>
  <c r="BG193" i="22"/>
  <c r="BF193" i="22"/>
  <c r="T193" i="22"/>
  <c r="R193" i="22"/>
  <c r="P193" i="22"/>
  <c r="BI188" i="22"/>
  <c r="BH188" i="22"/>
  <c r="BG188" i="22"/>
  <c r="BF188" i="22"/>
  <c r="T188" i="22"/>
  <c r="R188" i="22"/>
  <c r="P188" i="22"/>
  <c r="BI184" i="22"/>
  <c r="BH184" i="22"/>
  <c r="BG184" i="22"/>
  <c r="BF184" i="22"/>
  <c r="T184" i="22"/>
  <c r="R184" i="22"/>
  <c r="P184" i="22"/>
  <c r="BI178" i="22"/>
  <c r="BH178" i="22"/>
  <c r="BG178" i="22"/>
  <c r="BF178" i="22"/>
  <c r="T178" i="22"/>
  <c r="R178" i="22"/>
  <c r="P178" i="22"/>
  <c r="BI175" i="22"/>
  <c r="BH175" i="22"/>
  <c r="BG175" i="22"/>
  <c r="BF175" i="22"/>
  <c r="T175" i="22"/>
  <c r="R175" i="22"/>
  <c r="P175" i="22"/>
  <c r="BI172" i="22"/>
  <c r="BH172" i="22"/>
  <c r="BG172" i="22"/>
  <c r="BF172" i="22"/>
  <c r="T172" i="22"/>
  <c r="R172" i="22"/>
  <c r="P172" i="22"/>
  <c r="BI169" i="22"/>
  <c r="BH169" i="22"/>
  <c r="BG169" i="22"/>
  <c r="BF169" i="22"/>
  <c r="T169" i="22"/>
  <c r="R169" i="22"/>
  <c r="P169" i="22"/>
  <c r="BI166" i="22"/>
  <c r="BH166" i="22"/>
  <c r="BG166" i="22"/>
  <c r="BF166" i="22"/>
  <c r="T166" i="22"/>
  <c r="R166" i="22"/>
  <c r="P166" i="22"/>
  <c r="BI156" i="22"/>
  <c r="BH156" i="22"/>
  <c r="BG156" i="22"/>
  <c r="BF156" i="22"/>
  <c r="T156" i="22"/>
  <c r="R156" i="22"/>
  <c r="P156" i="22"/>
  <c r="BI154" i="22"/>
  <c r="BH154" i="22"/>
  <c r="BG154" i="22"/>
  <c r="BF154" i="22"/>
  <c r="T154" i="22"/>
  <c r="R154" i="22"/>
  <c r="P154" i="22"/>
  <c r="BI150" i="22"/>
  <c r="BH150" i="22"/>
  <c r="BG150" i="22"/>
  <c r="BF150" i="22"/>
  <c r="T150" i="22"/>
  <c r="R150" i="22"/>
  <c r="P150" i="22"/>
  <c r="BI146" i="22"/>
  <c r="BH146" i="22"/>
  <c r="BG146" i="22"/>
  <c r="BF146" i="22"/>
  <c r="T146" i="22"/>
  <c r="R146" i="22"/>
  <c r="P146" i="22"/>
  <c r="BI142" i="22"/>
  <c r="BH142" i="22"/>
  <c r="BG142" i="22"/>
  <c r="BF142" i="22"/>
  <c r="T142" i="22"/>
  <c r="R142" i="22"/>
  <c r="P142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4" i="22"/>
  <c r="BH134" i="22"/>
  <c r="BG134" i="22"/>
  <c r="BF134" i="22"/>
  <c r="T134" i="22"/>
  <c r="R134" i="22"/>
  <c r="P134" i="22"/>
  <c r="BI132" i="22"/>
  <c r="BH132" i="22"/>
  <c r="BG132" i="22"/>
  <c r="BF132" i="22"/>
  <c r="T132" i="22"/>
  <c r="R132" i="22"/>
  <c r="P132" i="22"/>
  <c r="J126" i="22"/>
  <c r="J125" i="22"/>
  <c r="F125" i="22"/>
  <c r="F123" i="22"/>
  <c r="E121" i="22"/>
  <c r="J94" i="22"/>
  <c r="J93" i="22"/>
  <c r="F93" i="22"/>
  <c r="F91" i="22"/>
  <c r="E89" i="22"/>
  <c r="J20" i="22"/>
  <c r="E20" i="22"/>
  <c r="F94" i="22"/>
  <c r="J19" i="22"/>
  <c r="J14" i="22"/>
  <c r="J123" i="22" s="1"/>
  <c r="E7" i="22"/>
  <c r="E117" i="22" s="1"/>
  <c r="J39" i="21"/>
  <c r="J38" i="21"/>
  <c r="AY117" i="1"/>
  <c r="J37" i="21"/>
  <c r="AX117" i="1" s="1"/>
  <c r="BI305" i="21"/>
  <c r="BH305" i="21"/>
  <c r="BG305" i="21"/>
  <c r="BF305" i="21"/>
  <c r="T305" i="21"/>
  <c r="T304" i="21"/>
  <c r="R305" i="21"/>
  <c r="R304" i="21" s="1"/>
  <c r="P305" i="21"/>
  <c r="P304" i="21" s="1"/>
  <c r="BI301" i="21"/>
  <c r="BH301" i="21"/>
  <c r="BG301" i="21"/>
  <c r="BF301" i="21"/>
  <c r="T301" i="21"/>
  <c r="R301" i="21"/>
  <c r="P301" i="21"/>
  <c r="BI299" i="21"/>
  <c r="BH299" i="21"/>
  <c r="BG299" i="21"/>
  <c r="BF299" i="21"/>
  <c r="T299" i="21"/>
  <c r="R299" i="21"/>
  <c r="P299" i="21"/>
  <c r="BI297" i="21"/>
  <c r="BH297" i="21"/>
  <c r="BG297" i="21"/>
  <c r="BF297" i="21"/>
  <c r="T297" i="21"/>
  <c r="R297" i="21"/>
  <c r="P297" i="21"/>
  <c r="BI295" i="21"/>
  <c r="BH295" i="21"/>
  <c r="BG295" i="21"/>
  <c r="BF295" i="21"/>
  <c r="T295" i="21"/>
  <c r="R295" i="21"/>
  <c r="P295" i="21"/>
  <c r="BI290" i="21"/>
  <c r="BH290" i="21"/>
  <c r="BG290" i="21"/>
  <c r="BF290" i="21"/>
  <c r="T290" i="21"/>
  <c r="R290" i="21"/>
  <c r="P290" i="21"/>
  <c r="BI288" i="21"/>
  <c r="BH288" i="21"/>
  <c r="BG288" i="21"/>
  <c r="BF288" i="21"/>
  <c r="T288" i="21"/>
  <c r="R288" i="21"/>
  <c r="P288" i="21"/>
  <c r="BI285" i="21"/>
  <c r="BH285" i="21"/>
  <c r="BG285" i="21"/>
  <c r="BF285" i="21"/>
  <c r="T285" i="21"/>
  <c r="R285" i="21"/>
  <c r="P285" i="21"/>
  <c r="BI283" i="21"/>
  <c r="BH283" i="21"/>
  <c r="BG283" i="21"/>
  <c r="BF283" i="21"/>
  <c r="T283" i="21"/>
  <c r="R283" i="21"/>
  <c r="P283" i="21"/>
  <c r="BI282" i="21"/>
  <c r="BH282" i="21"/>
  <c r="BG282" i="21"/>
  <c r="BF282" i="21"/>
  <c r="T282" i="21"/>
  <c r="R282" i="21"/>
  <c r="P282" i="21"/>
  <c r="BI279" i="21"/>
  <c r="BH279" i="21"/>
  <c r="BG279" i="21"/>
  <c r="BF279" i="21"/>
  <c r="T279" i="21"/>
  <c r="R279" i="21"/>
  <c r="P279" i="21"/>
  <c r="BI278" i="21"/>
  <c r="BH278" i="21"/>
  <c r="BG278" i="21"/>
  <c r="BF278" i="21"/>
  <c r="T278" i="21"/>
  <c r="R278" i="21"/>
  <c r="P278" i="21"/>
  <c r="BI276" i="21"/>
  <c r="BH276" i="21"/>
  <c r="BG276" i="21"/>
  <c r="BF276" i="21"/>
  <c r="T276" i="21"/>
  <c r="R276" i="21"/>
  <c r="P276" i="21"/>
  <c r="BI275" i="21"/>
  <c r="BH275" i="21"/>
  <c r="BG275" i="21"/>
  <c r="BF275" i="21"/>
  <c r="T275" i="21"/>
  <c r="R275" i="21"/>
  <c r="P275" i="21"/>
  <c r="BI272" i="21"/>
  <c r="BH272" i="21"/>
  <c r="BG272" i="21"/>
  <c r="BF272" i="21"/>
  <c r="T272" i="21"/>
  <c r="R272" i="21"/>
  <c r="P272" i="21"/>
  <c r="BI271" i="21"/>
  <c r="BH271" i="21"/>
  <c r="BG271" i="21"/>
  <c r="BF271" i="21"/>
  <c r="T271" i="21"/>
  <c r="R271" i="21"/>
  <c r="P271" i="21"/>
  <c r="BI268" i="21"/>
  <c r="BH268" i="21"/>
  <c r="BG268" i="21"/>
  <c r="BF268" i="21"/>
  <c r="T268" i="21"/>
  <c r="R268" i="21"/>
  <c r="P268" i="21"/>
  <c r="BI261" i="21"/>
  <c r="BH261" i="21"/>
  <c r="BG261" i="21"/>
  <c r="BF261" i="21"/>
  <c r="T261" i="21"/>
  <c r="R261" i="21"/>
  <c r="P261" i="21"/>
  <c r="BI260" i="21"/>
  <c r="BH260" i="21"/>
  <c r="BG260" i="21"/>
  <c r="BF260" i="21"/>
  <c r="T260" i="21"/>
  <c r="R260" i="21"/>
  <c r="P260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3" i="21"/>
  <c r="BH253" i="21"/>
  <c r="BG253" i="21"/>
  <c r="BF253" i="21"/>
  <c r="T253" i="21"/>
  <c r="R253" i="21"/>
  <c r="P253" i="21"/>
  <c r="BI251" i="21"/>
  <c r="BH251" i="21"/>
  <c r="BG251" i="21"/>
  <c r="BF251" i="21"/>
  <c r="T251" i="21"/>
  <c r="R251" i="21"/>
  <c r="P251" i="21"/>
  <c r="BI248" i="21"/>
  <c r="BH248" i="21"/>
  <c r="BG248" i="21"/>
  <c r="BF248" i="21"/>
  <c r="T248" i="21"/>
  <c r="R248" i="21"/>
  <c r="P248" i="21"/>
  <c r="BI245" i="21"/>
  <c r="BH245" i="21"/>
  <c r="BG245" i="21"/>
  <c r="BF245" i="21"/>
  <c r="T245" i="21"/>
  <c r="R245" i="21"/>
  <c r="P245" i="21"/>
  <c r="BI242" i="21"/>
  <c r="BH242" i="21"/>
  <c r="BG242" i="21"/>
  <c r="BF242" i="21"/>
  <c r="T242" i="21"/>
  <c r="R242" i="21"/>
  <c r="P242" i="21"/>
  <c r="BI239" i="21"/>
  <c r="BH239" i="21"/>
  <c r="BG239" i="21"/>
  <c r="BF239" i="21"/>
  <c r="T239" i="21"/>
  <c r="R239" i="21"/>
  <c r="P239" i="21"/>
  <c r="BI236" i="21"/>
  <c r="BH236" i="21"/>
  <c r="BG236" i="21"/>
  <c r="BF236" i="21"/>
  <c r="T236" i="21"/>
  <c r="R236" i="21"/>
  <c r="P236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9" i="21"/>
  <c r="BH229" i="21"/>
  <c r="BG229" i="21"/>
  <c r="BF229" i="21"/>
  <c r="T229" i="21"/>
  <c r="R229" i="21"/>
  <c r="P229" i="21"/>
  <c r="BI225" i="21"/>
  <c r="BH225" i="21"/>
  <c r="BG225" i="21"/>
  <c r="BF225" i="21"/>
  <c r="T225" i="21"/>
  <c r="R225" i="21"/>
  <c r="P225" i="21"/>
  <c r="BI222" i="21"/>
  <c r="BH222" i="21"/>
  <c r="BG222" i="21"/>
  <c r="BF222" i="21"/>
  <c r="T222" i="21"/>
  <c r="R222" i="21"/>
  <c r="P222" i="21"/>
  <c r="BI220" i="21"/>
  <c r="BH220" i="21"/>
  <c r="BG220" i="21"/>
  <c r="BF220" i="21"/>
  <c r="T220" i="21"/>
  <c r="R220" i="21"/>
  <c r="P220" i="21"/>
  <c r="BI216" i="21"/>
  <c r="BH216" i="21"/>
  <c r="BG216" i="21"/>
  <c r="BF216" i="21"/>
  <c r="T216" i="21"/>
  <c r="R216" i="21"/>
  <c r="P216" i="21"/>
  <c r="BI212" i="21"/>
  <c r="BH212" i="21"/>
  <c r="BG212" i="21"/>
  <c r="BF212" i="21"/>
  <c r="T212" i="21"/>
  <c r="R212" i="21"/>
  <c r="P212" i="21"/>
  <c r="BI208" i="21"/>
  <c r="BH208" i="21"/>
  <c r="BG208" i="21"/>
  <c r="BF208" i="21"/>
  <c r="T208" i="21"/>
  <c r="T207" i="21" s="1"/>
  <c r="R208" i="21"/>
  <c r="R207" i="21"/>
  <c r="P208" i="21"/>
  <c r="P207" i="21" s="1"/>
  <c r="BI205" i="21"/>
  <c r="BH205" i="21"/>
  <c r="BG205" i="21"/>
  <c r="BF205" i="21"/>
  <c r="T205" i="21"/>
  <c r="R205" i="21"/>
  <c r="P205" i="21"/>
  <c r="BI203" i="21"/>
  <c r="BH203" i="21"/>
  <c r="BG203" i="21"/>
  <c r="BF203" i="21"/>
  <c r="T203" i="21"/>
  <c r="R203" i="21"/>
  <c r="P203" i="21"/>
  <c r="BI201" i="21"/>
  <c r="BH201" i="21"/>
  <c r="BG201" i="21"/>
  <c r="BF201" i="21"/>
  <c r="T201" i="21"/>
  <c r="R201" i="21"/>
  <c r="P201" i="21"/>
  <c r="BI198" i="21"/>
  <c r="BH198" i="21"/>
  <c r="BG198" i="21"/>
  <c r="BF198" i="21"/>
  <c r="T198" i="21"/>
  <c r="R198" i="21"/>
  <c r="P198" i="21"/>
  <c r="BI195" i="21"/>
  <c r="BH195" i="21"/>
  <c r="BG195" i="21"/>
  <c r="BF195" i="21"/>
  <c r="T195" i="21"/>
  <c r="R195" i="21"/>
  <c r="P195" i="21"/>
  <c r="BI191" i="21"/>
  <c r="BH191" i="21"/>
  <c r="BG191" i="21"/>
  <c r="BF191" i="21"/>
  <c r="T191" i="21"/>
  <c r="R191" i="21"/>
  <c r="P191" i="21"/>
  <c r="BI187" i="21"/>
  <c r="BH187" i="21"/>
  <c r="BG187" i="21"/>
  <c r="BF187" i="21"/>
  <c r="T187" i="21"/>
  <c r="R187" i="21"/>
  <c r="P187" i="21"/>
  <c r="BI181" i="21"/>
  <c r="BH181" i="21"/>
  <c r="BG181" i="21"/>
  <c r="BF181" i="21"/>
  <c r="T181" i="21"/>
  <c r="R181" i="21"/>
  <c r="P181" i="21"/>
  <c r="BI178" i="21"/>
  <c r="BH178" i="21"/>
  <c r="BG178" i="21"/>
  <c r="BF178" i="21"/>
  <c r="T178" i="21"/>
  <c r="R178" i="21"/>
  <c r="P178" i="21"/>
  <c r="BI175" i="21"/>
  <c r="BH175" i="21"/>
  <c r="BG175" i="21"/>
  <c r="BF175" i="21"/>
  <c r="T175" i="21"/>
  <c r="R175" i="21"/>
  <c r="P175" i="21"/>
  <c r="BI172" i="21"/>
  <c r="BH172" i="21"/>
  <c r="BG172" i="21"/>
  <c r="BF172" i="21"/>
  <c r="T172" i="21"/>
  <c r="R172" i="21"/>
  <c r="P172" i="21"/>
  <c r="BI169" i="21"/>
  <c r="BH169" i="21"/>
  <c r="BG169" i="21"/>
  <c r="BF169" i="21"/>
  <c r="T169" i="21"/>
  <c r="R169" i="21"/>
  <c r="P169" i="21"/>
  <c r="BI156" i="21"/>
  <c r="BH156" i="21"/>
  <c r="BG156" i="21"/>
  <c r="BF156" i="21"/>
  <c r="T156" i="21"/>
  <c r="R156" i="21"/>
  <c r="P156" i="21"/>
  <c r="BI154" i="21"/>
  <c r="BH154" i="21"/>
  <c r="BG154" i="21"/>
  <c r="BF154" i="21"/>
  <c r="T154" i="21"/>
  <c r="R154" i="21"/>
  <c r="P154" i="21"/>
  <c r="BI150" i="21"/>
  <c r="BH150" i="21"/>
  <c r="BG150" i="21"/>
  <c r="BF150" i="21"/>
  <c r="T150" i="21"/>
  <c r="R150" i="21"/>
  <c r="P150" i="21"/>
  <c r="BI146" i="21"/>
  <c r="BH146" i="21"/>
  <c r="BG146" i="21"/>
  <c r="BF146" i="21"/>
  <c r="T146" i="21"/>
  <c r="R146" i="21"/>
  <c r="P146" i="21"/>
  <c r="BI142" i="21"/>
  <c r="BH142" i="21"/>
  <c r="BG142" i="21"/>
  <c r="BF142" i="21"/>
  <c r="T142" i="21"/>
  <c r="R142" i="21"/>
  <c r="P142" i="21"/>
  <c r="BI137" i="21"/>
  <c r="BH137" i="21"/>
  <c r="BG137" i="21"/>
  <c r="BF137" i="21"/>
  <c r="T137" i="21"/>
  <c r="R137" i="21"/>
  <c r="P137" i="21"/>
  <c r="BI136" i="21"/>
  <c r="BH136" i="21"/>
  <c r="BG136" i="21"/>
  <c r="BF136" i="21"/>
  <c r="T136" i="21"/>
  <c r="R136" i="21"/>
  <c r="P136" i="21"/>
  <c r="BI134" i="21"/>
  <c r="BH134" i="21"/>
  <c r="BG134" i="21"/>
  <c r="BF134" i="21"/>
  <c r="T134" i="21"/>
  <c r="R134" i="21"/>
  <c r="P134" i="21"/>
  <c r="BI132" i="21"/>
  <c r="BH132" i="21"/>
  <c r="BG132" i="21"/>
  <c r="BF132" i="21"/>
  <c r="T132" i="21"/>
  <c r="R132" i="21"/>
  <c r="P132" i="21"/>
  <c r="J126" i="21"/>
  <c r="J125" i="21"/>
  <c r="F125" i="21"/>
  <c r="F123" i="21"/>
  <c r="E121" i="21"/>
  <c r="J94" i="21"/>
  <c r="J93" i="21"/>
  <c r="F93" i="21"/>
  <c r="F91" i="21"/>
  <c r="E89" i="21"/>
  <c r="J20" i="21"/>
  <c r="E20" i="21"/>
  <c r="F126" i="21"/>
  <c r="J19" i="21"/>
  <c r="J14" i="21"/>
  <c r="J123" i="21"/>
  <c r="E7" i="21"/>
  <c r="E117" i="21"/>
  <c r="J39" i="20"/>
  <c r="J38" i="20"/>
  <c r="AY116" i="1" s="1"/>
  <c r="J37" i="20"/>
  <c r="AX116" i="1" s="1"/>
  <c r="BI312" i="20"/>
  <c r="BH312" i="20"/>
  <c r="BG312" i="20"/>
  <c r="BF312" i="20"/>
  <c r="T312" i="20"/>
  <c r="R312" i="20"/>
  <c r="P312" i="20"/>
  <c r="BI310" i="20"/>
  <c r="BH310" i="20"/>
  <c r="BG310" i="20"/>
  <c r="BF310" i="20"/>
  <c r="T310" i="20"/>
  <c r="R310" i="20"/>
  <c r="P310" i="20"/>
  <c r="BI306" i="20"/>
  <c r="BH306" i="20"/>
  <c r="BG306" i="20"/>
  <c r="BF306" i="20"/>
  <c r="T306" i="20"/>
  <c r="T305" i="20" s="1"/>
  <c r="R306" i="20"/>
  <c r="R305" i="20" s="1"/>
  <c r="P306" i="20"/>
  <c r="P305" i="20" s="1"/>
  <c r="BI302" i="20"/>
  <c r="BH302" i="20"/>
  <c r="BG302" i="20"/>
  <c r="BF302" i="20"/>
  <c r="T302" i="20"/>
  <c r="R302" i="20"/>
  <c r="P302" i="20"/>
  <c r="BI300" i="20"/>
  <c r="BH300" i="20"/>
  <c r="BG300" i="20"/>
  <c r="BF300" i="20"/>
  <c r="T300" i="20"/>
  <c r="R300" i="20"/>
  <c r="P300" i="20"/>
  <c r="BI298" i="20"/>
  <c r="BH298" i="20"/>
  <c r="BG298" i="20"/>
  <c r="BF298" i="20"/>
  <c r="T298" i="20"/>
  <c r="R298" i="20"/>
  <c r="P298" i="20"/>
  <c r="BI296" i="20"/>
  <c r="BH296" i="20"/>
  <c r="BG296" i="20"/>
  <c r="BF296" i="20"/>
  <c r="T296" i="20"/>
  <c r="R296" i="20"/>
  <c r="P296" i="20"/>
  <c r="BI294" i="20"/>
  <c r="BH294" i="20"/>
  <c r="BG294" i="20"/>
  <c r="BF294" i="20"/>
  <c r="T294" i="20"/>
  <c r="R294" i="20"/>
  <c r="P294" i="20"/>
  <c r="BI293" i="20"/>
  <c r="BH293" i="20"/>
  <c r="BG293" i="20"/>
  <c r="BF293" i="20"/>
  <c r="T293" i="20"/>
  <c r="R293" i="20"/>
  <c r="P293" i="20"/>
  <c r="BI291" i="20"/>
  <c r="BH291" i="20"/>
  <c r="BG291" i="20"/>
  <c r="BF291" i="20"/>
  <c r="T291" i="20"/>
  <c r="R291" i="20"/>
  <c r="P291" i="20"/>
  <c r="BI290" i="20"/>
  <c r="BH290" i="20"/>
  <c r="BG290" i="20"/>
  <c r="BF290" i="20"/>
  <c r="T290" i="20"/>
  <c r="R290" i="20"/>
  <c r="P290" i="20"/>
  <c r="BI288" i="20"/>
  <c r="BH288" i="20"/>
  <c r="BG288" i="20"/>
  <c r="BF288" i="20"/>
  <c r="T288" i="20"/>
  <c r="R288" i="20"/>
  <c r="P288" i="20"/>
  <c r="BI287" i="20"/>
  <c r="BH287" i="20"/>
  <c r="BG287" i="20"/>
  <c r="BF287" i="20"/>
  <c r="T287" i="20"/>
  <c r="R287" i="20"/>
  <c r="P287" i="20"/>
  <c r="BI285" i="20"/>
  <c r="BH285" i="20"/>
  <c r="BG285" i="20"/>
  <c r="BF285" i="20"/>
  <c r="T285" i="20"/>
  <c r="R285" i="20"/>
  <c r="P285" i="20"/>
  <c r="BI283" i="20"/>
  <c r="BH283" i="20"/>
  <c r="BG283" i="20"/>
  <c r="BF283" i="20"/>
  <c r="T283" i="20"/>
  <c r="R283" i="20"/>
  <c r="P283" i="20"/>
  <c r="BI281" i="20"/>
  <c r="BH281" i="20"/>
  <c r="BG281" i="20"/>
  <c r="BF281" i="20"/>
  <c r="T281" i="20"/>
  <c r="R281" i="20"/>
  <c r="P281" i="20"/>
  <c r="BI279" i="20"/>
  <c r="BH279" i="20"/>
  <c r="BG279" i="20"/>
  <c r="BF279" i="20"/>
  <c r="T279" i="20"/>
  <c r="R279" i="20"/>
  <c r="P279" i="20"/>
  <c r="BI277" i="20"/>
  <c r="BH277" i="20"/>
  <c r="BG277" i="20"/>
  <c r="BF277" i="20"/>
  <c r="T277" i="20"/>
  <c r="R277" i="20"/>
  <c r="P277" i="20"/>
  <c r="BI276" i="20"/>
  <c r="BH276" i="20"/>
  <c r="BG276" i="20"/>
  <c r="BF276" i="20"/>
  <c r="T276" i="20"/>
  <c r="R276" i="20"/>
  <c r="P276" i="20"/>
  <c r="BI275" i="20"/>
  <c r="BH275" i="20"/>
  <c r="BG275" i="20"/>
  <c r="BF275" i="20"/>
  <c r="T275" i="20"/>
  <c r="R275" i="20"/>
  <c r="P275" i="20"/>
  <c r="BI274" i="20"/>
  <c r="BH274" i="20"/>
  <c r="BG274" i="20"/>
  <c r="BF274" i="20"/>
  <c r="T274" i="20"/>
  <c r="R274" i="20"/>
  <c r="P274" i="20"/>
  <c r="BI272" i="20"/>
  <c r="BH272" i="20"/>
  <c r="BG272" i="20"/>
  <c r="BF272" i="20"/>
  <c r="T272" i="20"/>
  <c r="R272" i="20"/>
  <c r="P272" i="20"/>
  <c r="BI271" i="20"/>
  <c r="BH271" i="20"/>
  <c r="BG271" i="20"/>
  <c r="BF271" i="20"/>
  <c r="T271" i="20"/>
  <c r="R271" i="20"/>
  <c r="P271" i="20"/>
  <c r="BI268" i="20"/>
  <c r="BH268" i="20"/>
  <c r="BG268" i="20"/>
  <c r="BF268" i="20"/>
  <c r="T268" i="20"/>
  <c r="R268" i="20"/>
  <c r="P268" i="20"/>
  <c r="BI266" i="20"/>
  <c r="BH266" i="20"/>
  <c r="BG266" i="20"/>
  <c r="BF266" i="20"/>
  <c r="T266" i="20"/>
  <c r="R266" i="20"/>
  <c r="P266" i="20"/>
  <c r="BI264" i="20"/>
  <c r="BH264" i="20"/>
  <c r="BG264" i="20"/>
  <c r="BF264" i="20"/>
  <c r="T264" i="20"/>
  <c r="R264" i="20"/>
  <c r="P264" i="20"/>
  <c r="BI262" i="20"/>
  <c r="BH262" i="20"/>
  <c r="BG262" i="20"/>
  <c r="BF262" i="20"/>
  <c r="T262" i="20"/>
  <c r="R262" i="20"/>
  <c r="P262" i="20"/>
  <c r="BI260" i="20"/>
  <c r="BH260" i="20"/>
  <c r="BG260" i="20"/>
  <c r="BF260" i="20"/>
  <c r="T260" i="20"/>
  <c r="R260" i="20"/>
  <c r="P260" i="20"/>
  <c r="BI258" i="20"/>
  <c r="BH258" i="20"/>
  <c r="BG258" i="20"/>
  <c r="BF258" i="20"/>
  <c r="T258" i="20"/>
  <c r="R258" i="20"/>
  <c r="P258" i="20"/>
  <c r="BI256" i="20"/>
  <c r="BH256" i="20"/>
  <c r="BG256" i="20"/>
  <c r="BF256" i="20"/>
  <c r="T256" i="20"/>
  <c r="R256" i="20"/>
  <c r="P256" i="20"/>
  <c r="BI254" i="20"/>
  <c r="BH254" i="20"/>
  <c r="BG254" i="20"/>
  <c r="BF254" i="20"/>
  <c r="T254" i="20"/>
  <c r="R254" i="20"/>
  <c r="P254" i="20"/>
  <c r="BI252" i="20"/>
  <c r="BH252" i="20"/>
  <c r="BG252" i="20"/>
  <c r="BF252" i="20"/>
  <c r="T252" i="20"/>
  <c r="R252" i="20"/>
  <c r="P252" i="20"/>
  <c r="BI250" i="20"/>
  <c r="BH250" i="20"/>
  <c r="BG250" i="20"/>
  <c r="BF250" i="20"/>
  <c r="T250" i="20"/>
  <c r="R250" i="20"/>
  <c r="P250" i="20"/>
  <c r="BI247" i="20"/>
  <c r="BH247" i="20"/>
  <c r="BG247" i="20"/>
  <c r="BF247" i="20"/>
  <c r="T247" i="20"/>
  <c r="R247" i="20"/>
  <c r="P247" i="20"/>
  <c r="BI240" i="20"/>
  <c r="BH240" i="20"/>
  <c r="BG240" i="20"/>
  <c r="BF240" i="20"/>
  <c r="T240" i="20"/>
  <c r="R240" i="20"/>
  <c r="P240" i="20"/>
  <c r="BI238" i="20"/>
  <c r="BH238" i="20"/>
  <c r="BG238" i="20"/>
  <c r="BF238" i="20"/>
  <c r="T238" i="20"/>
  <c r="R238" i="20"/>
  <c r="P238" i="20"/>
  <c r="BI237" i="20"/>
  <c r="BH237" i="20"/>
  <c r="BG237" i="20"/>
  <c r="BF237" i="20"/>
  <c r="T237" i="20"/>
  <c r="R237" i="20"/>
  <c r="P237" i="20"/>
  <c r="BI236" i="20"/>
  <c r="BH236" i="20"/>
  <c r="BG236" i="20"/>
  <c r="BF236" i="20"/>
  <c r="T236" i="20"/>
  <c r="R236" i="20"/>
  <c r="P236" i="20"/>
  <c r="BI234" i="20"/>
  <c r="BH234" i="20"/>
  <c r="BG234" i="20"/>
  <c r="BF234" i="20"/>
  <c r="T234" i="20"/>
  <c r="R234" i="20"/>
  <c r="P234" i="20"/>
  <c r="BI232" i="20"/>
  <c r="BH232" i="20"/>
  <c r="BG232" i="20"/>
  <c r="BF232" i="20"/>
  <c r="T232" i="20"/>
  <c r="R232" i="20"/>
  <c r="P232" i="20"/>
  <c r="BI229" i="20"/>
  <c r="BH229" i="20"/>
  <c r="BG229" i="20"/>
  <c r="BF229" i="20"/>
  <c r="T229" i="20"/>
  <c r="R229" i="20"/>
  <c r="P229" i="20"/>
  <c r="BI227" i="20"/>
  <c r="BH227" i="20"/>
  <c r="BG227" i="20"/>
  <c r="BF227" i="20"/>
  <c r="T227" i="20"/>
  <c r="R227" i="20"/>
  <c r="P227" i="20"/>
  <c r="BI224" i="20"/>
  <c r="BH224" i="20"/>
  <c r="BG224" i="20"/>
  <c r="BF224" i="20"/>
  <c r="T224" i="20"/>
  <c r="R224" i="20"/>
  <c r="P224" i="20"/>
  <c r="BI221" i="20"/>
  <c r="BH221" i="20"/>
  <c r="BG221" i="20"/>
  <c r="BF221" i="20"/>
  <c r="T221" i="20"/>
  <c r="R221" i="20"/>
  <c r="P221" i="20"/>
  <c r="BI219" i="20"/>
  <c r="BH219" i="20"/>
  <c r="BG219" i="20"/>
  <c r="BF219" i="20"/>
  <c r="T219" i="20"/>
  <c r="R219" i="20"/>
  <c r="P219" i="20"/>
  <c r="BI216" i="20"/>
  <c r="BH216" i="20"/>
  <c r="BG216" i="20"/>
  <c r="BF216" i="20"/>
  <c r="T216" i="20"/>
  <c r="R216" i="20"/>
  <c r="P216" i="20"/>
  <c r="BI213" i="20"/>
  <c r="BH213" i="20"/>
  <c r="BG213" i="20"/>
  <c r="BF213" i="20"/>
  <c r="T213" i="20"/>
  <c r="R213" i="20"/>
  <c r="P213" i="20"/>
  <c r="BI210" i="20"/>
  <c r="BH210" i="20"/>
  <c r="BG210" i="20"/>
  <c r="BF210" i="20"/>
  <c r="T210" i="20"/>
  <c r="R210" i="20"/>
  <c r="P210" i="20"/>
  <c r="BI206" i="20"/>
  <c r="BH206" i="20"/>
  <c r="BG206" i="20"/>
  <c r="BF206" i="20"/>
  <c r="T206" i="20"/>
  <c r="T205" i="20"/>
  <c r="R206" i="20"/>
  <c r="R205" i="20"/>
  <c r="P206" i="20"/>
  <c r="P205" i="20"/>
  <c r="BI203" i="20"/>
  <c r="BH203" i="20"/>
  <c r="BG203" i="20"/>
  <c r="BF203" i="20"/>
  <c r="T203" i="20"/>
  <c r="R203" i="20"/>
  <c r="P203" i="20"/>
  <c r="BI201" i="20"/>
  <c r="BH201" i="20"/>
  <c r="BG201" i="20"/>
  <c r="BF201" i="20"/>
  <c r="T201" i="20"/>
  <c r="R201" i="20"/>
  <c r="P201" i="20"/>
  <c r="BI199" i="20"/>
  <c r="BH199" i="20"/>
  <c r="BG199" i="20"/>
  <c r="BF199" i="20"/>
  <c r="T199" i="20"/>
  <c r="R199" i="20"/>
  <c r="P199" i="20"/>
  <c r="BI197" i="20"/>
  <c r="BH197" i="20"/>
  <c r="BG197" i="20"/>
  <c r="BF197" i="20"/>
  <c r="T197" i="20"/>
  <c r="R197" i="20"/>
  <c r="P197" i="20"/>
  <c r="BI194" i="20"/>
  <c r="BH194" i="20"/>
  <c r="BG194" i="20"/>
  <c r="BF194" i="20"/>
  <c r="T194" i="20"/>
  <c r="R194" i="20"/>
  <c r="P194" i="20"/>
  <c r="BI191" i="20"/>
  <c r="BH191" i="20"/>
  <c r="BG191" i="20"/>
  <c r="BF191" i="20"/>
  <c r="T191" i="20"/>
  <c r="R191" i="20"/>
  <c r="P191" i="20"/>
  <c r="BI189" i="20"/>
  <c r="BH189" i="20"/>
  <c r="BG189" i="20"/>
  <c r="BF189" i="20"/>
  <c r="T189" i="20"/>
  <c r="R189" i="20"/>
  <c r="P189" i="20"/>
  <c r="BI187" i="20"/>
  <c r="BH187" i="20"/>
  <c r="BG187" i="20"/>
  <c r="BF187" i="20"/>
  <c r="T187" i="20"/>
  <c r="R187" i="20"/>
  <c r="P187" i="20"/>
  <c r="BI182" i="20"/>
  <c r="BH182" i="20"/>
  <c r="BG182" i="20"/>
  <c r="BF182" i="20"/>
  <c r="T182" i="20"/>
  <c r="R182" i="20"/>
  <c r="P182" i="20"/>
  <c r="BI178" i="20"/>
  <c r="BH178" i="20"/>
  <c r="BG178" i="20"/>
  <c r="BF178" i="20"/>
  <c r="T178" i="20"/>
  <c r="R178" i="20"/>
  <c r="P178" i="20"/>
  <c r="BI172" i="20"/>
  <c r="BH172" i="20"/>
  <c r="BG172" i="20"/>
  <c r="BF172" i="20"/>
  <c r="T172" i="20"/>
  <c r="R172" i="20"/>
  <c r="P172" i="20"/>
  <c r="BI169" i="20"/>
  <c r="BH169" i="20"/>
  <c r="BG169" i="20"/>
  <c r="BF169" i="20"/>
  <c r="T169" i="20"/>
  <c r="R169" i="20"/>
  <c r="P169" i="20"/>
  <c r="BI166" i="20"/>
  <c r="BH166" i="20"/>
  <c r="BG166" i="20"/>
  <c r="BF166" i="20"/>
  <c r="T166" i="20"/>
  <c r="R166" i="20"/>
  <c r="P166" i="20"/>
  <c r="BI163" i="20"/>
  <c r="BH163" i="20"/>
  <c r="BG163" i="20"/>
  <c r="BF163" i="20"/>
  <c r="T163" i="20"/>
  <c r="R163" i="20"/>
  <c r="P163" i="20"/>
  <c r="BI160" i="20"/>
  <c r="BH160" i="20"/>
  <c r="BG160" i="20"/>
  <c r="BF160" i="20"/>
  <c r="T160" i="20"/>
  <c r="R160" i="20"/>
  <c r="P160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R149" i="20"/>
  <c r="P149" i="20"/>
  <c r="BI145" i="20"/>
  <c r="BH145" i="20"/>
  <c r="BG145" i="20"/>
  <c r="BF145" i="20"/>
  <c r="T145" i="20"/>
  <c r="R145" i="20"/>
  <c r="P145" i="20"/>
  <c r="BI141" i="20"/>
  <c r="BH141" i="20"/>
  <c r="BG141" i="20"/>
  <c r="BF141" i="20"/>
  <c r="T141" i="20"/>
  <c r="R141" i="20"/>
  <c r="P141" i="20"/>
  <c r="BI137" i="20"/>
  <c r="BH137" i="20"/>
  <c r="BG137" i="20"/>
  <c r="BF137" i="20"/>
  <c r="T137" i="20"/>
  <c r="R137" i="20"/>
  <c r="P137" i="20"/>
  <c r="BI132" i="20"/>
  <c r="BH132" i="20"/>
  <c r="BG132" i="20"/>
  <c r="BF132" i="20"/>
  <c r="T132" i="20"/>
  <c r="R132" i="20"/>
  <c r="P132" i="20"/>
  <c r="J126" i="20"/>
  <c r="J125" i="20"/>
  <c r="F125" i="20"/>
  <c r="F123" i="20"/>
  <c r="E121" i="20"/>
  <c r="J94" i="20"/>
  <c r="J93" i="20"/>
  <c r="F93" i="20"/>
  <c r="F91" i="20"/>
  <c r="E89" i="20"/>
  <c r="J20" i="20"/>
  <c r="E20" i="20"/>
  <c r="F94" i="20"/>
  <c r="J19" i="20"/>
  <c r="J14" i="20"/>
  <c r="J123" i="20" s="1"/>
  <c r="E7" i="20"/>
  <c r="E117" i="20" s="1"/>
  <c r="J39" i="19"/>
  <c r="J38" i="19"/>
  <c r="AY115" i="1"/>
  <c r="J37" i="19"/>
  <c r="AX115" i="1" s="1"/>
  <c r="BI306" i="19"/>
  <c r="BH306" i="19"/>
  <c r="BG306" i="19"/>
  <c r="BF306" i="19"/>
  <c r="T306" i="19"/>
  <c r="T305" i="19"/>
  <c r="R306" i="19"/>
  <c r="R305" i="19"/>
  <c r="P306" i="19"/>
  <c r="P305" i="19"/>
  <c r="BI302" i="19"/>
  <c r="BH302" i="19"/>
  <c r="BG302" i="19"/>
  <c r="BF302" i="19"/>
  <c r="T302" i="19"/>
  <c r="R302" i="19"/>
  <c r="P302" i="19"/>
  <c r="BI300" i="19"/>
  <c r="BH300" i="19"/>
  <c r="BG300" i="19"/>
  <c r="BF300" i="19"/>
  <c r="T300" i="19"/>
  <c r="R300" i="19"/>
  <c r="P300" i="19"/>
  <c r="BI298" i="19"/>
  <c r="BH298" i="19"/>
  <c r="BG298" i="19"/>
  <c r="BF298" i="19"/>
  <c r="T298" i="19"/>
  <c r="R298" i="19"/>
  <c r="P298" i="19"/>
  <c r="BI296" i="19"/>
  <c r="BH296" i="19"/>
  <c r="BG296" i="19"/>
  <c r="BF296" i="19"/>
  <c r="T296" i="19"/>
  <c r="R296" i="19"/>
  <c r="P296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8" i="19"/>
  <c r="BH288" i="19"/>
  <c r="BG288" i="19"/>
  <c r="BF288" i="19"/>
  <c r="T288" i="19"/>
  <c r="R288" i="19"/>
  <c r="P288" i="19"/>
  <c r="BI287" i="19"/>
  <c r="BH287" i="19"/>
  <c r="BG287" i="19"/>
  <c r="BF287" i="19"/>
  <c r="T287" i="19"/>
  <c r="R287" i="19"/>
  <c r="P287" i="19"/>
  <c r="BI285" i="19"/>
  <c r="BH285" i="19"/>
  <c r="BG285" i="19"/>
  <c r="BF285" i="19"/>
  <c r="T285" i="19"/>
  <c r="R285" i="19"/>
  <c r="P285" i="19"/>
  <c r="BI284" i="19"/>
  <c r="BH284" i="19"/>
  <c r="BG284" i="19"/>
  <c r="BF284" i="19"/>
  <c r="T284" i="19"/>
  <c r="R284" i="19"/>
  <c r="P284" i="19"/>
  <c r="BI281" i="19"/>
  <c r="BH281" i="19"/>
  <c r="BG281" i="19"/>
  <c r="BF281" i="19"/>
  <c r="T281" i="19"/>
  <c r="R281" i="19"/>
  <c r="P281" i="19"/>
  <c r="BI279" i="19"/>
  <c r="BH279" i="19"/>
  <c r="BG279" i="19"/>
  <c r="BF279" i="19"/>
  <c r="T279" i="19"/>
  <c r="R279" i="19"/>
  <c r="P279" i="19"/>
  <c r="BI277" i="19"/>
  <c r="BH277" i="19"/>
  <c r="BG277" i="19"/>
  <c r="BF277" i="19"/>
  <c r="T277" i="19"/>
  <c r="R277" i="19"/>
  <c r="P277" i="19"/>
  <c r="BI275" i="19"/>
  <c r="BH275" i="19"/>
  <c r="BG275" i="19"/>
  <c r="BF275" i="19"/>
  <c r="T275" i="19"/>
  <c r="R275" i="19"/>
  <c r="P275" i="19"/>
  <c r="BI272" i="19"/>
  <c r="BH272" i="19"/>
  <c r="BG272" i="19"/>
  <c r="BF272" i="19"/>
  <c r="T272" i="19"/>
  <c r="R272" i="19"/>
  <c r="P272" i="19"/>
  <c r="BI271" i="19"/>
  <c r="BH271" i="19"/>
  <c r="BG271" i="19"/>
  <c r="BF271" i="19"/>
  <c r="T271" i="19"/>
  <c r="R271" i="19"/>
  <c r="P271" i="19"/>
  <c r="BI268" i="19"/>
  <c r="BH268" i="19"/>
  <c r="BG268" i="19"/>
  <c r="BF268" i="19"/>
  <c r="T268" i="19"/>
  <c r="R268" i="19"/>
  <c r="P268" i="19"/>
  <c r="BI261" i="19"/>
  <c r="BH261" i="19"/>
  <c r="BG261" i="19"/>
  <c r="BF261" i="19"/>
  <c r="T261" i="19"/>
  <c r="R261" i="19"/>
  <c r="P261" i="19"/>
  <c r="BI259" i="19"/>
  <c r="BH259" i="19"/>
  <c r="BG259" i="19"/>
  <c r="BF259" i="19"/>
  <c r="T259" i="19"/>
  <c r="R259" i="19"/>
  <c r="P259" i="19"/>
  <c r="BI258" i="19"/>
  <c r="BH258" i="19"/>
  <c r="BG258" i="19"/>
  <c r="BF258" i="19"/>
  <c r="T258" i="19"/>
  <c r="R258" i="19"/>
  <c r="P258" i="19"/>
  <c r="BI255" i="19"/>
  <c r="BH255" i="19"/>
  <c r="BG255" i="19"/>
  <c r="BF255" i="19"/>
  <c r="T255" i="19"/>
  <c r="R255" i="19"/>
  <c r="P255" i="19"/>
  <c r="BI252" i="19"/>
  <c r="BH252" i="19"/>
  <c r="BG252" i="19"/>
  <c r="BF252" i="19"/>
  <c r="T252" i="19"/>
  <c r="R252" i="19"/>
  <c r="P252" i="19"/>
  <c r="BI250" i="19"/>
  <c r="BH250" i="19"/>
  <c r="BG250" i="19"/>
  <c r="BF250" i="19"/>
  <c r="T250" i="19"/>
  <c r="R250" i="19"/>
  <c r="P250" i="19"/>
  <c r="BI247" i="19"/>
  <c r="BH247" i="19"/>
  <c r="BG247" i="19"/>
  <c r="BF247" i="19"/>
  <c r="T247" i="19"/>
  <c r="R247" i="19"/>
  <c r="P247" i="19"/>
  <c r="BI244" i="19"/>
  <c r="BH244" i="19"/>
  <c r="BG244" i="19"/>
  <c r="BF244" i="19"/>
  <c r="T244" i="19"/>
  <c r="R244" i="19"/>
  <c r="P244" i="19"/>
  <c r="BI241" i="19"/>
  <c r="BH241" i="19"/>
  <c r="BG241" i="19"/>
  <c r="BF241" i="19"/>
  <c r="T241" i="19"/>
  <c r="R241" i="19"/>
  <c r="P241" i="19"/>
  <c r="BI238" i="19"/>
  <c r="BH238" i="19"/>
  <c r="BG238" i="19"/>
  <c r="BF238" i="19"/>
  <c r="T238" i="19"/>
  <c r="R238" i="19"/>
  <c r="P238" i="19"/>
  <c r="BI235" i="19"/>
  <c r="BH235" i="19"/>
  <c r="BG235" i="19"/>
  <c r="BF235" i="19"/>
  <c r="T235" i="19"/>
  <c r="R235" i="19"/>
  <c r="P235" i="19"/>
  <c r="BI233" i="19"/>
  <c r="BH233" i="19"/>
  <c r="BG233" i="19"/>
  <c r="BF233" i="19"/>
  <c r="T233" i="19"/>
  <c r="R233" i="19"/>
  <c r="P233" i="19"/>
  <c r="BI230" i="19"/>
  <c r="BH230" i="19"/>
  <c r="BG230" i="19"/>
  <c r="BF230" i="19"/>
  <c r="T230" i="19"/>
  <c r="R230" i="19"/>
  <c r="P230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1" i="19"/>
  <c r="BH221" i="19"/>
  <c r="BG221" i="19"/>
  <c r="BF221" i="19"/>
  <c r="T221" i="19"/>
  <c r="R221" i="19"/>
  <c r="P221" i="19"/>
  <c r="BI219" i="19"/>
  <c r="BH219" i="19"/>
  <c r="BG219" i="19"/>
  <c r="BF219" i="19"/>
  <c r="T219" i="19"/>
  <c r="R219" i="19"/>
  <c r="P219" i="19"/>
  <c r="BI215" i="19"/>
  <c r="BH215" i="19"/>
  <c r="BG215" i="19"/>
  <c r="BF215" i="19"/>
  <c r="T215" i="19"/>
  <c r="R215" i="19"/>
  <c r="P215" i="19"/>
  <c r="BI212" i="19"/>
  <c r="BH212" i="19"/>
  <c r="BG212" i="19"/>
  <c r="BF212" i="19"/>
  <c r="T212" i="19"/>
  <c r="R212" i="19"/>
  <c r="P212" i="19"/>
  <c r="BI208" i="19"/>
  <c r="BH208" i="19"/>
  <c r="BG208" i="19"/>
  <c r="BF208" i="19"/>
  <c r="T208" i="19"/>
  <c r="T207" i="19"/>
  <c r="R208" i="19"/>
  <c r="R207" i="19"/>
  <c r="P208" i="19"/>
  <c r="P207" i="19"/>
  <c r="BI205" i="19"/>
  <c r="BH205" i="19"/>
  <c r="BG205" i="19"/>
  <c r="BF205" i="19"/>
  <c r="T205" i="19"/>
  <c r="R205" i="19"/>
  <c r="P205" i="19"/>
  <c r="BI203" i="19"/>
  <c r="BH203" i="19"/>
  <c r="BG203" i="19"/>
  <c r="BF203" i="19"/>
  <c r="T203" i="19"/>
  <c r="R203" i="19"/>
  <c r="P203" i="19"/>
  <c r="BI201" i="19"/>
  <c r="BH201" i="19"/>
  <c r="BG201" i="19"/>
  <c r="BF201" i="19"/>
  <c r="T201" i="19"/>
  <c r="R201" i="19"/>
  <c r="P201" i="19"/>
  <c r="BI198" i="19"/>
  <c r="BH198" i="19"/>
  <c r="BG198" i="19"/>
  <c r="BF198" i="19"/>
  <c r="T198" i="19"/>
  <c r="R198" i="19"/>
  <c r="P198" i="19"/>
  <c r="BI195" i="19"/>
  <c r="BH195" i="19"/>
  <c r="BG195" i="19"/>
  <c r="BF195" i="19"/>
  <c r="T195" i="19"/>
  <c r="R195" i="19"/>
  <c r="P195" i="19"/>
  <c r="BI190" i="19"/>
  <c r="BH190" i="19"/>
  <c r="BG190" i="19"/>
  <c r="BF190" i="19"/>
  <c r="T190" i="19"/>
  <c r="R190" i="19"/>
  <c r="P190" i="19"/>
  <c r="BI186" i="19"/>
  <c r="BH186" i="19"/>
  <c r="BG186" i="19"/>
  <c r="BF186" i="19"/>
  <c r="T186" i="19"/>
  <c r="R186" i="19"/>
  <c r="P186" i="19"/>
  <c r="BI180" i="19"/>
  <c r="BH180" i="19"/>
  <c r="BG180" i="19"/>
  <c r="BF180" i="19"/>
  <c r="T180" i="19"/>
  <c r="R180" i="19"/>
  <c r="P180" i="19"/>
  <c r="BI177" i="19"/>
  <c r="BH177" i="19"/>
  <c r="BG177" i="19"/>
  <c r="BF177" i="19"/>
  <c r="T177" i="19"/>
  <c r="R177" i="19"/>
  <c r="P177" i="19"/>
  <c r="BI174" i="19"/>
  <c r="BH174" i="19"/>
  <c r="BG174" i="19"/>
  <c r="BF174" i="19"/>
  <c r="T174" i="19"/>
  <c r="R174" i="19"/>
  <c r="P174" i="19"/>
  <c r="BI171" i="19"/>
  <c r="BH171" i="19"/>
  <c r="BG171" i="19"/>
  <c r="BF171" i="19"/>
  <c r="T171" i="19"/>
  <c r="R171" i="19"/>
  <c r="P171" i="19"/>
  <c r="BI168" i="19"/>
  <c r="BH168" i="19"/>
  <c r="BG168" i="19"/>
  <c r="BF168" i="19"/>
  <c r="T168" i="19"/>
  <c r="R168" i="19"/>
  <c r="P168" i="19"/>
  <c r="BI156" i="19"/>
  <c r="BH156" i="19"/>
  <c r="BG156" i="19"/>
  <c r="BF156" i="19"/>
  <c r="T156" i="19"/>
  <c r="R156" i="19"/>
  <c r="P156" i="19"/>
  <c r="BI154" i="19"/>
  <c r="BH154" i="19"/>
  <c r="BG154" i="19"/>
  <c r="BF154" i="19"/>
  <c r="T154" i="19"/>
  <c r="R154" i="19"/>
  <c r="P154" i="19"/>
  <c r="BI150" i="19"/>
  <c r="BH150" i="19"/>
  <c r="BG150" i="19"/>
  <c r="BF150" i="19"/>
  <c r="T150" i="19"/>
  <c r="R150" i="19"/>
  <c r="P150" i="19"/>
  <c r="BI146" i="19"/>
  <c r="BH146" i="19"/>
  <c r="BG146" i="19"/>
  <c r="BF146" i="19"/>
  <c r="T146" i="19"/>
  <c r="R146" i="19"/>
  <c r="P146" i="19"/>
  <c r="BI142" i="19"/>
  <c r="BH142" i="19"/>
  <c r="BG142" i="19"/>
  <c r="BF142" i="19"/>
  <c r="T142" i="19"/>
  <c r="R142" i="19"/>
  <c r="P142" i="19"/>
  <c r="BI137" i="19"/>
  <c r="BH137" i="19"/>
  <c r="BG137" i="19"/>
  <c r="BF137" i="19"/>
  <c r="T137" i="19"/>
  <c r="R137" i="19"/>
  <c r="P137" i="19"/>
  <c r="BI136" i="19"/>
  <c r="BH136" i="19"/>
  <c r="BG136" i="19"/>
  <c r="BF136" i="19"/>
  <c r="T136" i="19"/>
  <c r="R136" i="19"/>
  <c r="P136" i="19"/>
  <c r="BI134" i="19"/>
  <c r="BH134" i="19"/>
  <c r="BG134" i="19"/>
  <c r="BF134" i="19"/>
  <c r="T134" i="19"/>
  <c r="R134" i="19"/>
  <c r="P134" i="19"/>
  <c r="BI132" i="19"/>
  <c r="BH132" i="19"/>
  <c r="BG132" i="19"/>
  <c r="BF132" i="19"/>
  <c r="T132" i="19"/>
  <c r="R132" i="19"/>
  <c r="P132" i="19"/>
  <c r="J126" i="19"/>
  <c r="J125" i="19"/>
  <c r="F125" i="19"/>
  <c r="F123" i="19"/>
  <c r="E121" i="19"/>
  <c r="J94" i="19"/>
  <c r="J93" i="19"/>
  <c r="F93" i="19"/>
  <c r="F91" i="19"/>
  <c r="E89" i="19"/>
  <c r="J20" i="19"/>
  <c r="E20" i="19"/>
  <c r="F94" i="19" s="1"/>
  <c r="J19" i="19"/>
  <c r="J14" i="19"/>
  <c r="J123" i="19" s="1"/>
  <c r="E7" i="19"/>
  <c r="E117" i="19" s="1"/>
  <c r="J37" i="18"/>
  <c r="J36" i="18"/>
  <c r="AY112" i="1" s="1"/>
  <c r="J35" i="18"/>
  <c r="AX112" i="1" s="1"/>
  <c r="BI237" i="18"/>
  <c r="BH237" i="18"/>
  <c r="BG237" i="18"/>
  <c r="BF237" i="18"/>
  <c r="T237" i="18"/>
  <c r="T236" i="18"/>
  <c r="R237" i="18"/>
  <c r="R236" i="18"/>
  <c r="P237" i="18"/>
  <c r="P236" i="18"/>
  <c r="BI233" i="18"/>
  <c r="BH233" i="18"/>
  <c r="BG233" i="18"/>
  <c r="BF233" i="18"/>
  <c r="T233" i="18"/>
  <c r="R233" i="18"/>
  <c r="P233" i="18"/>
  <c r="BI230" i="18"/>
  <c r="BH230" i="18"/>
  <c r="BG230" i="18"/>
  <c r="BF230" i="18"/>
  <c r="T230" i="18"/>
  <c r="R230" i="18"/>
  <c r="P230" i="18"/>
  <c r="BI228" i="18"/>
  <c r="BH228" i="18"/>
  <c r="BG228" i="18"/>
  <c r="BF228" i="18"/>
  <c r="T228" i="18"/>
  <c r="R228" i="18"/>
  <c r="P228" i="18"/>
  <c r="BI225" i="18"/>
  <c r="BH225" i="18"/>
  <c r="BG225" i="18"/>
  <c r="BF225" i="18"/>
  <c r="T225" i="18"/>
  <c r="R225" i="18"/>
  <c r="P225" i="18"/>
  <c r="BI222" i="18"/>
  <c r="BH222" i="18"/>
  <c r="BG222" i="18"/>
  <c r="BF222" i="18"/>
  <c r="T222" i="18"/>
  <c r="R222" i="18"/>
  <c r="P222" i="18"/>
  <c r="BI219" i="18"/>
  <c r="BH219" i="18"/>
  <c r="BG219" i="18"/>
  <c r="BF219" i="18"/>
  <c r="T219" i="18"/>
  <c r="R219" i="18"/>
  <c r="P219" i="18"/>
  <c r="BI215" i="18"/>
  <c r="BH215" i="18"/>
  <c r="BG215" i="18"/>
  <c r="BF215" i="18"/>
  <c r="T215" i="18"/>
  <c r="R215" i="18"/>
  <c r="P215" i="18"/>
  <c r="BI212" i="18"/>
  <c r="BH212" i="18"/>
  <c r="BG212" i="18"/>
  <c r="BF212" i="18"/>
  <c r="T212" i="18"/>
  <c r="R212" i="18"/>
  <c r="P212" i="18"/>
  <c r="BI209" i="18"/>
  <c r="BH209" i="18"/>
  <c r="BG209" i="18"/>
  <c r="BF209" i="18"/>
  <c r="T209" i="18"/>
  <c r="R209" i="18"/>
  <c r="P209" i="18"/>
  <c r="BI207" i="18"/>
  <c r="BH207" i="18"/>
  <c r="BG207" i="18"/>
  <c r="BF207" i="18"/>
  <c r="T207" i="18"/>
  <c r="R207" i="18"/>
  <c r="P207" i="18"/>
  <c r="BI205" i="18"/>
  <c r="BH205" i="18"/>
  <c r="BG205" i="18"/>
  <c r="BF205" i="18"/>
  <c r="T205" i="18"/>
  <c r="R205" i="18"/>
  <c r="P205" i="18"/>
  <c r="BI202" i="18"/>
  <c r="BH202" i="18"/>
  <c r="BG202" i="18"/>
  <c r="BF202" i="18"/>
  <c r="T202" i="18"/>
  <c r="R202" i="18"/>
  <c r="P202" i="18"/>
  <c r="BI199" i="18"/>
  <c r="BH199" i="18"/>
  <c r="BG199" i="18"/>
  <c r="BF199" i="18"/>
  <c r="T199" i="18"/>
  <c r="R199" i="18"/>
  <c r="P199" i="18"/>
  <c r="BI197" i="18"/>
  <c r="BH197" i="18"/>
  <c r="BG197" i="18"/>
  <c r="BF197" i="18"/>
  <c r="T197" i="18"/>
  <c r="R197" i="18"/>
  <c r="P197" i="18"/>
  <c r="BI194" i="18"/>
  <c r="BH194" i="18"/>
  <c r="BG194" i="18"/>
  <c r="BF194" i="18"/>
  <c r="T194" i="18"/>
  <c r="R194" i="18"/>
  <c r="P194" i="18"/>
  <c r="BI191" i="18"/>
  <c r="BH191" i="18"/>
  <c r="BG191" i="18"/>
  <c r="BF191" i="18"/>
  <c r="T191" i="18"/>
  <c r="R191" i="18"/>
  <c r="P191" i="18"/>
  <c r="BI188" i="18"/>
  <c r="BH188" i="18"/>
  <c r="BG188" i="18"/>
  <c r="BF188" i="18"/>
  <c r="T188" i="18"/>
  <c r="R188" i="18"/>
  <c r="P188" i="18"/>
  <c r="BI185" i="18"/>
  <c r="BH185" i="18"/>
  <c r="BG185" i="18"/>
  <c r="BF185" i="18"/>
  <c r="T185" i="18"/>
  <c r="R185" i="18"/>
  <c r="P185" i="18"/>
  <c r="BI182" i="18"/>
  <c r="BH182" i="18"/>
  <c r="BG182" i="18"/>
  <c r="BF182" i="18"/>
  <c r="T182" i="18"/>
  <c r="R182" i="18"/>
  <c r="P182" i="18"/>
  <c r="BI179" i="18"/>
  <c r="BH179" i="18"/>
  <c r="BG179" i="18"/>
  <c r="BF179" i="18"/>
  <c r="T179" i="18"/>
  <c r="R179" i="18"/>
  <c r="P179" i="18"/>
  <c r="BI177" i="18"/>
  <c r="BH177" i="18"/>
  <c r="BG177" i="18"/>
  <c r="BF177" i="18"/>
  <c r="T177" i="18"/>
  <c r="R177" i="18"/>
  <c r="P177" i="18"/>
  <c r="BI172" i="18"/>
  <c r="BH172" i="18"/>
  <c r="BG172" i="18"/>
  <c r="BF172" i="18"/>
  <c r="T172" i="18"/>
  <c r="R172" i="18"/>
  <c r="P172" i="18"/>
  <c r="BI167" i="18"/>
  <c r="BH167" i="18"/>
  <c r="BG167" i="18"/>
  <c r="BF167" i="18"/>
  <c r="T167" i="18"/>
  <c r="R167" i="18"/>
  <c r="P167" i="18"/>
  <c r="BI164" i="18"/>
  <c r="BH164" i="18"/>
  <c r="BG164" i="18"/>
  <c r="BF164" i="18"/>
  <c r="T164" i="18"/>
  <c r="R164" i="18"/>
  <c r="P164" i="18"/>
  <c r="BI160" i="18"/>
  <c r="BH160" i="18"/>
  <c r="BG160" i="18"/>
  <c r="BF160" i="18"/>
  <c r="T160" i="18"/>
  <c r="R160" i="18"/>
  <c r="P160" i="18"/>
  <c r="BI155" i="18"/>
  <c r="BH155" i="18"/>
  <c r="BG155" i="18"/>
  <c r="BF155" i="18"/>
  <c r="T155" i="18"/>
  <c r="R155" i="18"/>
  <c r="P155" i="18"/>
  <c r="BI152" i="18"/>
  <c r="BH152" i="18"/>
  <c r="BG152" i="18"/>
  <c r="BF152" i="18"/>
  <c r="T152" i="18"/>
  <c r="R152" i="18"/>
  <c r="P152" i="18"/>
  <c r="BI147" i="18"/>
  <c r="BH147" i="18"/>
  <c r="BG147" i="18"/>
  <c r="BF147" i="18"/>
  <c r="T147" i="18"/>
  <c r="R147" i="18"/>
  <c r="P147" i="18"/>
  <c r="BI135" i="18"/>
  <c r="BH135" i="18"/>
  <c r="BG135" i="18"/>
  <c r="BF135" i="18"/>
  <c r="T135" i="18"/>
  <c r="R135" i="18"/>
  <c r="P135" i="18"/>
  <c r="BI132" i="18"/>
  <c r="BH132" i="18"/>
  <c r="BG132" i="18"/>
  <c r="BF132" i="18"/>
  <c r="T132" i="18"/>
  <c r="R132" i="18"/>
  <c r="P132" i="18"/>
  <c r="BI129" i="18"/>
  <c r="BH129" i="18"/>
  <c r="BG129" i="18"/>
  <c r="BF129" i="18"/>
  <c r="T129" i="18"/>
  <c r="R129" i="18"/>
  <c r="P129" i="18"/>
  <c r="BI124" i="18"/>
  <c r="BH124" i="18"/>
  <c r="BG124" i="18"/>
  <c r="BF124" i="18"/>
  <c r="T124" i="18"/>
  <c r="R124" i="18"/>
  <c r="P124" i="18"/>
  <c r="J118" i="18"/>
  <c r="J117" i="18"/>
  <c r="F117" i="18"/>
  <c r="F115" i="18"/>
  <c r="E113" i="18"/>
  <c r="J92" i="18"/>
  <c r="J91" i="18"/>
  <c r="F91" i="18"/>
  <c r="F89" i="18"/>
  <c r="E87" i="18"/>
  <c r="J18" i="18"/>
  <c r="E18" i="18"/>
  <c r="F118" i="18" s="1"/>
  <c r="J17" i="18"/>
  <c r="J12" i="18"/>
  <c r="J89" i="18"/>
  <c r="E7" i="18"/>
  <c r="E111" i="18"/>
  <c r="J37" i="17"/>
  <c r="J36" i="17"/>
  <c r="AY111" i="1" s="1"/>
  <c r="J35" i="17"/>
  <c r="AX111" i="1" s="1"/>
  <c r="BI337" i="17"/>
  <c r="BH337" i="17"/>
  <c r="BG337" i="17"/>
  <c r="BF337" i="17"/>
  <c r="T337" i="17"/>
  <c r="R337" i="17"/>
  <c r="P337" i="17"/>
  <c r="BI336" i="17"/>
  <c r="BH336" i="17"/>
  <c r="BG336" i="17"/>
  <c r="BF336" i="17"/>
  <c r="T336" i="17"/>
  <c r="R336" i="17"/>
  <c r="P336" i="17"/>
  <c r="BI333" i="17"/>
  <c r="BH333" i="17"/>
  <c r="BG333" i="17"/>
  <c r="BF333" i="17"/>
  <c r="T333" i="17"/>
  <c r="T332" i="17" s="1"/>
  <c r="R333" i="17"/>
  <c r="R332" i="17" s="1"/>
  <c r="P333" i="17"/>
  <c r="P332" i="17" s="1"/>
  <c r="BI330" i="17"/>
  <c r="BH330" i="17"/>
  <c r="BG330" i="17"/>
  <c r="BF330" i="17"/>
  <c r="T330" i="17"/>
  <c r="R330" i="17"/>
  <c r="P330" i="17"/>
  <c r="BI327" i="17"/>
  <c r="BH327" i="17"/>
  <c r="BG327" i="17"/>
  <c r="BF327" i="17"/>
  <c r="T327" i="17"/>
  <c r="R327" i="17"/>
  <c r="P327" i="17"/>
  <c r="BI324" i="17"/>
  <c r="BH324" i="17"/>
  <c r="BG324" i="17"/>
  <c r="BF324" i="17"/>
  <c r="T324" i="17"/>
  <c r="R324" i="17"/>
  <c r="P324" i="17"/>
  <c r="BI322" i="17"/>
  <c r="BH322" i="17"/>
  <c r="BG322" i="17"/>
  <c r="BF322" i="17"/>
  <c r="T322" i="17"/>
  <c r="R322" i="17"/>
  <c r="P322" i="17"/>
  <c r="BI318" i="17"/>
  <c r="BH318" i="17"/>
  <c r="BG318" i="17"/>
  <c r="BF318" i="17"/>
  <c r="T318" i="17"/>
  <c r="R318" i="17"/>
  <c r="P318" i="17"/>
  <c r="BI317" i="17"/>
  <c r="BH317" i="17"/>
  <c r="BG317" i="17"/>
  <c r="BF317" i="17"/>
  <c r="T317" i="17"/>
  <c r="R317" i="17"/>
  <c r="P317" i="17"/>
  <c r="BI314" i="17"/>
  <c r="BH314" i="17"/>
  <c r="BG314" i="17"/>
  <c r="BF314" i="17"/>
  <c r="T314" i="17"/>
  <c r="R314" i="17"/>
  <c r="P314" i="17"/>
  <c r="BI308" i="17"/>
  <c r="BH308" i="17"/>
  <c r="BG308" i="17"/>
  <c r="BF308" i="17"/>
  <c r="T308" i="17"/>
  <c r="R308" i="17"/>
  <c r="P308" i="17"/>
  <c r="BI307" i="17"/>
  <c r="BH307" i="17"/>
  <c r="BG307" i="17"/>
  <c r="BF307" i="17"/>
  <c r="T307" i="17"/>
  <c r="R307" i="17"/>
  <c r="P307" i="17"/>
  <c r="BI306" i="17"/>
  <c r="BH306" i="17"/>
  <c r="BG306" i="17"/>
  <c r="BF306" i="17"/>
  <c r="T306" i="17"/>
  <c r="R306" i="17"/>
  <c r="P306" i="17"/>
  <c r="BI305" i="17"/>
  <c r="BH305" i="17"/>
  <c r="BG305" i="17"/>
  <c r="BF305" i="17"/>
  <c r="T305" i="17"/>
  <c r="R305" i="17"/>
  <c r="P305" i="17"/>
  <c r="BI303" i="17"/>
  <c r="BH303" i="17"/>
  <c r="BG303" i="17"/>
  <c r="BF303" i="17"/>
  <c r="T303" i="17"/>
  <c r="R303" i="17"/>
  <c r="P303" i="17"/>
  <c r="BI302" i="17"/>
  <c r="BH302" i="17"/>
  <c r="BG302" i="17"/>
  <c r="BF302" i="17"/>
  <c r="T302" i="17"/>
  <c r="R302" i="17"/>
  <c r="P302" i="17"/>
  <c r="BI299" i="17"/>
  <c r="BH299" i="17"/>
  <c r="BG299" i="17"/>
  <c r="BF299" i="17"/>
  <c r="T299" i="17"/>
  <c r="R299" i="17"/>
  <c r="P299" i="17"/>
  <c r="BI297" i="17"/>
  <c r="BH297" i="17"/>
  <c r="BG297" i="17"/>
  <c r="BF297" i="17"/>
  <c r="T297" i="17"/>
  <c r="R297" i="17"/>
  <c r="P297" i="17"/>
  <c r="BI295" i="17"/>
  <c r="BH295" i="17"/>
  <c r="BG295" i="17"/>
  <c r="BF295" i="17"/>
  <c r="T295" i="17"/>
  <c r="R295" i="17"/>
  <c r="P295" i="17"/>
  <c r="BI293" i="17"/>
  <c r="BH293" i="17"/>
  <c r="BG293" i="17"/>
  <c r="BF293" i="17"/>
  <c r="T293" i="17"/>
  <c r="R293" i="17"/>
  <c r="P293" i="17"/>
  <c r="BI291" i="17"/>
  <c r="BH291" i="17"/>
  <c r="BG291" i="17"/>
  <c r="BF291" i="17"/>
  <c r="T291" i="17"/>
  <c r="R291" i="17"/>
  <c r="P291" i="17"/>
  <c r="BI289" i="17"/>
  <c r="BH289" i="17"/>
  <c r="BG289" i="17"/>
  <c r="BF289" i="17"/>
  <c r="T289" i="17"/>
  <c r="R289" i="17"/>
  <c r="P289" i="17"/>
  <c r="BI286" i="17"/>
  <c r="BH286" i="17"/>
  <c r="BG286" i="17"/>
  <c r="BF286" i="17"/>
  <c r="T286" i="17"/>
  <c r="R286" i="17"/>
  <c r="P286" i="17"/>
  <c r="BI281" i="17"/>
  <c r="BH281" i="17"/>
  <c r="BG281" i="17"/>
  <c r="BF281" i="17"/>
  <c r="T281" i="17"/>
  <c r="R281" i="17"/>
  <c r="P281" i="17"/>
  <c r="BI277" i="17"/>
  <c r="BH277" i="17"/>
  <c r="BG277" i="17"/>
  <c r="BF277" i="17"/>
  <c r="T277" i="17"/>
  <c r="R277" i="17"/>
  <c r="P277" i="17"/>
  <c r="BI274" i="17"/>
  <c r="BH274" i="17"/>
  <c r="BG274" i="17"/>
  <c r="BF274" i="17"/>
  <c r="T274" i="17"/>
  <c r="R274" i="17"/>
  <c r="P274" i="17"/>
  <c r="BI271" i="17"/>
  <c r="BH271" i="17"/>
  <c r="BG271" i="17"/>
  <c r="BF271" i="17"/>
  <c r="T271" i="17"/>
  <c r="R271" i="17"/>
  <c r="P271" i="17"/>
  <c r="BI268" i="17"/>
  <c r="BH268" i="17"/>
  <c r="BG268" i="17"/>
  <c r="BF268" i="17"/>
  <c r="T268" i="17"/>
  <c r="R268" i="17"/>
  <c r="P268" i="17"/>
  <c r="BI265" i="17"/>
  <c r="BH265" i="17"/>
  <c r="BG265" i="17"/>
  <c r="BF265" i="17"/>
  <c r="T265" i="17"/>
  <c r="R265" i="17"/>
  <c r="P265" i="17"/>
  <c r="BI262" i="17"/>
  <c r="BH262" i="17"/>
  <c r="BG262" i="17"/>
  <c r="BF262" i="17"/>
  <c r="T262" i="17"/>
  <c r="R262" i="17"/>
  <c r="P262" i="17"/>
  <c r="BI259" i="17"/>
  <c r="BH259" i="17"/>
  <c r="BG259" i="17"/>
  <c r="BF259" i="17"/>
  <c r="T259" i="17"/>
  <c r="R259" i="17"/>
  <c r="P259" i="17"/>
  <c r="BI256" i="17"/>
  <c r="BH256" i="17"/>
  <c r="BG256" i="17"/>
  <c r="BF256" i="17"/>
  <c r="T256" i="17"/>
  <c r="R256" i="17"/>
  <c r="P256" i="17"/>
  <c r="BI253" i="17"/>
  <c r="BH253" i="17"/>
  <c r="BG253" i="17"/>
  <c r="BF253" i="17"/>
  <c r="T253" i="17"/>
  <c r="R253" i="17"/>
  <c r="P253" i="17"/>
  <c r="BI248" i="17"/>
  <c r="BH248" i="17"/>
  <c r="BG248" i="17"/>
  <c r="BF248" i="17"/>
  <c r="T248" i="17"/>
  <c r="R248" i="17"/>
  <c r="P248" i="17"/>
  <c r="BI245" i="17"/>
  <c r="BH245" i="17"/>
  <c r="BG245" i="17"/>
  <c r="BF245" i="17"/>
  <c r="T245" i="17"/>
  <c r="R245" i="17"/>
  <c r="P245" i="17"/>
  <c r="BI240" i="17"/>
  <c r="BH240" i="17"/>
  <c r="BG240" i="17"/>
  <c r="BF240" i="17"/>
  <c r="T240" i="17"/>
  <c r="R240" i="17"/>
  <c r="P240" i="17"/>
  <c r="BI238" i="17"/>
  <c r="BH238" i="17"/>
  <c r="BG238" i="17"/>
  <c r="BF238" i="17"/>
  <c r="T238" i="17"/>
  <c r="R238" i="17"/>
  <c r="P238" i="17"/>
  <c r="BI236" i="17"/>
  <c r="BH236" i="17"/>
  <c r="BG236" i="17"/>
  <c r="BF236" i="17"/>
  <c r="T236" i="17"/>
  <c r="R236" i="17"/>
  <c r="P236" i="17"/>
  <c r="BI232" i="17"/>
  <c r="BH232" i="17"/>
  <c r="BG232" i="17"/>
  <c r="BF232" i="17"/>
  <c r="T232" i="17"/>
  <c r="R232" i="17"/>
  <c r="P232" i="17"/>
  <c r="BI230" i="17"/>
  <c r="BH230" i="17"/>
  <c r="BG230" i="17"/>
  <c r="BF230" i="17"/>
  <c r="T230" i="17"/>
  <c r="R230" i="17"/>
  <c r="P230" i="17"/>
  <c r="BI227" i="17"/>
  <c r="BH227" i="17"/>
  <c r="BG227" i="17"/>
  <c r="BF227" i="17"/>
  <c r="T227" i="17"/>
  <c r="R227" i="17"/>
  <c r="P227" i="17"/>
  <c r="BI224" i="17"/>
  <c r="BH224" i="17"/>
  <c r="BG224" i="17"/>
  <c r="BF224" i="17"/>
  <c r="T224" i="17"/>
  <c r="R224" i="17"/>
  <c r="P224" i="17"/>
  <c r="BI220" i="17"/>
  <c r="BH220" i="17"/>
  <c r="BG220" i="17"/>
  <c r="BF220" i="17"/>
  <c r="T220" i="17"/>
  <c r="R220" i="17"/>
  <c r="P220" i="17"/>
  <c r="BI217" i="17"/>
  <c r="BH217" i="17"/>
  <c r="BG217" i="17"/>
  <c r="BF217" i="17"/>
  <c r="T217" i="17"/>
  <c r="R217" i="17"/>
  <c r="P217" i="17"/>
  <c r="BI214" i="17"/>
  <c r="BH214" i="17"/>
  <c r="BG214" i="17"/>
  <c r="BF214" i="17"/>
  <c r="T214" i="17"/>
  <c r="R214" i="17"/>
  <c r="P214" i="17"/>
  <c r="BI212" i="17"/>
  <c r="BH212" i="17"/>
  <c r="BG212" i="17"/>
  <c r="BF212" i="17"/>
  <c r="T212" i="17"/>
  <c r="R212" i="17"/>
  <c r="P212" i="17"/>
  <c r="BI207" i="17"/>
  <c r="BH207" i="17"/>
  <c r="BG207" i="17"/>
  <c r="BF207" i="17"/>
  <c r="T207" i="17"/>
  <c r="R207" i="17"/>
  <c r="P207" i="17"/>
  <c r="BI205" i="17"/>
  <c r="BH205" i="17"/>
  <c r="BG205" i="17"/>
  <c r="BF205" i="17"/>
  <c r="T205" i="17"/>
  <c r="R205" i="17"/>
  <c r="P205" i="17"/>
  <c r="BI203" i="17"/>
  <c r="BH203" i="17"/>
  <c r="BG203" i="17"/>
  <c r="BF203" i="17"/>
  <c r="T203" i="17"/>
  <c r="R203" i="17"/>
  <c r="P203" i="17"/>
  <c r="BI200" i="17"/>
  <c r="BH200" i="17"/>
  <c r="BG200" i="17"/>
  <c r="BF200" i="17"/>
  <c r="T200" i="17"/>
  <c r="R200" i="17"/>
  <c r="P200" i="17"/>
  <c r="BI198" i="17"/>
  <c r="BH198" i="17"/>
  <c r="BG198" i="17"/>
  <c r="BF198" i="17"/>
  <c r="T198" i="17"/>
  <c r="R198" i="17"/>
  <c r="P198" i="17"/>
  <c r="BI193" i="17"/>
  <c r="BH193" i="17"/>
  <c r="BG193" i="17"/>
  <c r="BF193" i="17"/>
  <c r="T193" i="17"/>
  <c r="R193" i="17"/>
  <c r="P193" i="17"/>
  <c r="BI187" i="17"/>
  <c r="BH187" i="17"/>
  <c r="BG187" i="17"/>
  <c r="BF187" i="17"/>
  <c r="T187" i="17"/>
  <c r="R187" i="17"/>
  <c r="P187" i="17"/>
  <c r="BI184" i="17"/>
  <c r="BH184" i="17"/>
  <c r="BG184" i="17"/>
  <c r="BF184" i="17"/>
  <c r="T184" i="17"/>
  <c r="R184" i="17"/>
  <c r="P184" i="17"/>
  <c r="BI181" i="17"/>
  <c r="BH181" i="17"/>
  <c r="BG181" i="17"/>
  <c r="BF181" i="17"/>
  <c r="T181" i="17"/>
  <c r="R181" i="17"/>
  <c r="P181" i="17"/>
  <c r="BI176" i="17"/>
  <c r="BH176" i="17"/>
  <c r="BG176" i="17"/>
  <c r="BF176" i="17"/>
  <c r="T176" i="17"/>
  <c r="R176" i="17"/>
  <c r="P176" i="17"/>
  <c r="BI173" i="17"/>
  <c r="BH173" i="17"/>
  <c r="BG173" i="17"/>
  <c r="BF173" i="17"/>
  <c r="T173" i="17"/>
  <c r="R173" i="17"/>
  <c r="P173" i="17"/>
  <c r="BI166" i="17"/>
  <c r="BH166" i="17"/>
  <c r="BG166" i="17"/>
  <c r="BF166" i="17"/>
  <c r="T166" i="17"/>
  <c r="R166" i="17"/>
  <c r="P166" i="17"/>
  <c r="BI151" i="17"/>
  <c r="BH151" i="17"/>
  <c r="BG151" i="17"/>
  <c r="BF151" i="17"/>
  <c r="T151" i="17"/>
  <c r="R151" i="17"/>
  <c r="P151" i="17"/>
  <c r="BI150" i="17"/>
  <c r="BH150" i="17"/>
  <c r="BG150" i="17"/>
  <c r="BF150" i="17"/>
  <c r="T150" i="17"/>
  <c r="R150" i="17"/>
  <c r="P150" i="17"/>
  <c r="BI147" i="17"/>
  <c r="BH147" i="17"/>
  <c r="BG147" i="17"/>
  <c r="BF147" i="17"/>
  <c r="T147" i="17"/>
  <c r="R147" i="17"/>
  <c r="P147" i="17"/>
  <c r="BI144" i="17"/>
  <c r="BH144" i="17"/>
  <c r="BG144" i="17"/>
  <c r="BF144" i="17"/>
  <c r="T144" i="17"/>
  <c r="R144" i="17"/>
  <c r="P144" i="17"/>
  <c r="BI141" i="17"/>
  <c r="BH141" i="17"/>
  <c r="BG141" i="17"/>
  <c r="BF141" i="17"/>
  <c r="T141" i="17"/>
  <c r="R141" i="17"/>
  <c r="P141" i="17"/>
  <c r="BI138" i="17"/>
  <c r="BH138" i="17"/>
  <c r="BG138" i="17"/>
  <c r="BF138" i="17"/>
  <c r="T138" i="17"/>
  <c r="R138" i="17"/>
  <c r="P138" i="17"/>
  <c r="BI135" i="17"/>
  <c r="BH135" i="17"/>
  <c r="BG135" i="17"/>
  <c r="BF135" i="17"/>
  <c r="T135" i="17"/>
  <c r="R135" i="17"/>
  <c r="P135" i="17"/>
  <c r="BI130" i="17"/>
  <c r="BH130" i="17"/>
  <c r="BG130" i="17"/>
  <c r="BF130" i="17"/>
  <c r="T130" i="17"/>
  <c r="R130" i="17"/>
  <c r="P130" i="17"/>
  <c r="J124" i="17"/>
  <c r="J123" i="17"/>
  <c r="F123" i="17"/>
  <c r="F121" i="17"/>
  <c r="E119" i="17"/>
  <c r="J92" i="17"/>
  <c r="J91" i="17"/>
  <c r="F91" i="17"/>
  <c r="F89" i="17"/>
  <c r="E87" i="17"/>
  <c r="J18" i="17"/>
  <c r="E18" i="17"/>
  <c r="F124" i="17" s="1"/>
  <c r="J17" i="17"/>
  <c r="J12" i="17"/>
  <c r="J121" i="17" s="1"/>
  <c r="E7" i="17"/>
  <c r="E117" i="17"/>
  <c r="J37" i="16"/>
  <c r="J36" i="16"/>
  <c r="AY110" i="1"/>
  <c r="J35" i="16"/>
  <c r="AX110" i="1"/>
  <c r="BI381" i="16"/>
  <c r="BH381" i="16"/>
  <c r="BG381" i="16"/>
  <c r="BF381" i="16"/>
  <c r="T381" i="16"/>
  <c r="T380" i="16"/>
  <c r="R381" i="16"/>
  <c r="R380" i="16" s="1"/>
  <c r="P381" i="16"/>
  <c r="P380" i="16" s="1"/>
  <c r="BI378" i="16"/>
  <c r="BH378" i="16"/>
  <c r="BG378" i="16"/>
  <c r="BF378" i="16"/>
  <c r="T378" i="16"/>
  <c r="T377" i="16" s="1"/>
  <c r="R378" i="16"/>
  <c r="R377" i="16" s="1"/>
  <c r="P378" i="16"/>
  <c r="P377" i="16"/>
  <c r="BI375" i="16"/>
  <c r="BH375" i="16"/>
  <c r="BG375" i="16"/>
  <c r="BF375" i="16"/>
  <c r="T375" i="16"/>
  <c r="R375" i="16"/>
  <c r="P375" i="16"/>
  <c r="BI372" i="16"/>
  <c r="BH372" i="16"/>
  <c r="BG372" i="16"/>
  <c r="BF372" i="16"/>
  <c r="T372" i="16"/>
  <c r="R372" i="16"/>
  <c r="P372" i="16"/>
  <c r="BI370" i="16"/>
  <c r="BH370" i="16"/>
  <c r="BG370" i="16"/>
  <c r="BF370" i="16"/>
  <c r="T370" i="16"/>
  <c r="R370" i="16"/>
  <c r="P370" i="16"/>
  <c r="BI367" i="16"/>
  <c r="BH367" i="16"/>
  <c r="BG367" i="16"/>
  <c r="BF367" i="16"/>
  <c r="T367" i="16"/>
  <c r="R367" i="16"/>
  <c r="P367" i="16"/>
  <c r="BI365" i="16"/>
  <c r="BH365" i="16"/>
  <c r="BG365" i="16"/>
  <c r="BF365" i="16"/>
  <c r="T365" i="16"/>
  <c r="R365" i="16"/>
  <c r="P365" i="16"/>
  <c r="BI361" i="16"/>
  <c r="BH361" i="16"/>
  <c r="BG361" i="16"/>
  <c r="BF361" i="16"/>
  <c r="T361" i="16"/>
  <c r="R361" i="16"/>
  <c r="P361" i="16"/>
  <c r="BI360" i="16"/>
  <c r="BH360" i="16"/>
  <c r="BG360" i="16"/>
  <c r="BF360" i="16"/>
  <c r="T360" i="16"/>
  <c r="R360" i="16"/>
  <c r="P360" i="16"/>
  <c r="BI359" i="16"/>
  <c r="BH359" i="16"/>
  <c r="BG359" i="16"/>
  <c r="BF359" i="16"/>
  <c r="T359" i="16"/>
  <c r="R359" i="16"/>
  <c r="P359" i="16"/>
  <c r="BI356" i="16"/>
  <c r="BH356" i="16"/>
  <c r="BG356" i="16"/>
  <c r="BF356" i="16"/>
  <c r="T356" i="16"/>
  <c r="R356" i="16"/>
  <c r="P356" i="16"/>
  <c r="BI355" i="16"/>
  <c r="BH355" i="16"/>
  <c r="BG355" i="16"/>
  <c r="BF355" i="16"/>
  <c r="T355" i="16"/>
  <c r="R355" i="16"/>
  <c r="P355" i="16"/>
  <c r="BI352" i="16"/>
  <c r="BH352" i="16"/>
  <c r="BG352" i="16"/>
  <c r="BF352" i="16"/>
  <c r="T352" i="16"/>
  <c r="R352" i="16"/>
  <c r="P352" i="16"/>
  <c r="BI349" i="16"/>
  <c r="BH349" i="16"/>
  <c r="BG349" i="16"/>
  <c r="BF349" i="16"/>
  <c r="T349" i="16"/>
  <c r="R349" i="16"/>
  <c r="P349" i="16"/>
  <c r="BI346" i="16"/>
  <c r="BH346" i="16"/>
  <c r="BG346" i="16"/>
  <c r="BF346" i="16"/>
  <c r="T346" i="16"/>
  <c r="R346" i="16"/>
  <c r="P346" i="16"/>
  <c r="BI344" i="16"/>
  <c r="BH344" i="16"/>
  <c r="BG344" i="16"/>
  <c r="BF344" i="16"/>
  <c r="T344" i="16"/>
  <c r="R344" i="16"/>
  <c r="P344" i="16"/>
  <c r="BI342" i="16"/>
  <c r="BH342" i="16"/>
  <c r="BG342" i="16"/>
  <c r="BF342" i="16"/>
  <c r="T342" i="16"/>
  <c r="R342" i="16"/>
  <c r="P342" i="16"/>
  <c r="BI340" i="16"/>
  <c r="BH340" i="16"/>
  <c r="BG340" i="16"/>
  <c r="BF340" i="16"/>
  <c r="T340" i="16"/>
  <c r="R340" i="16"/>
  <c r="P340" i="16"/>
  <c r="BI339" i="16"/>
  <c r="BH339" i="16"/>
  <c r="BG339" i="16"/>
  <c r="BF339" i="16"/>
  <c r="T339" i="16"/>
  <c r="R339" i="16"/>
  <c r="P339" i="16"/>
  <c r="BI338" i="16"/>
  <c r="BH338" i="16"/>
  <c r="BG338" i="16"/>
  <c r="BF338" i="16"/>
  <c r="T338" i="16"/>
  <c r="R338" i="16"/>
  <c r="P338" i="16"/>
  <c r="BI331" i="16"/>
  <c r="BH331" i="16"/>
  <c r="BG331" i="16"/>
  <c r="BF331" i="16"/>
  <c r="T331" i="16"/>
  <c r="R331" i="16"/>
  <c r="P331" i="16"/>
  <c r="BI330" i="16"/>
  <c r="BH330" i="16"/>
  <c r="BG330" i="16"/>
  <c r="BF330" i="16"/>
  <c r="T330" i="16"/>
  <c r="R330" i="16"/>
  <c r="P330" i="16"/>
  <c r="BI329" i="16"/>
  <c r="BH329" i="16"/>
  <c r="BG329" i="16"/>
  <c r="BF329" i="16"/>
  <c r="T329" i="16"/>
  <c r="R329" i="16"/>
  <c r="P329" i="16"/>
  <c r="BI328" i="16"/>
  <c r="BH328" i="16"/>
  <c r="BG328" i="16"/>
  <c r="BF328" i="16"/>
  <c r="T328" i="16"/>
  <c r="R328" i="16"/>
  <c r="P328" i="16"/>
  <c r="BI327" i="16"/>
  <c r="BH327" i="16"/>
  <c r="BG327" i="16"/>
  <c r="BF327" i="16"/>
  <c r="T327" i="16"/>
  <c r="R327" i="16"/>
  <c r="P327" i="16"/>
  <c r="BI326" i="16"/>
  <c r="BH326" i="16"/>
  <c r="BG326" i="16"/>
  <c r="BF326" i="16"/>
  <c r="T326" i="16"/>
  <c r="R326" i="16"/>
  <c r="P326" i="16"/>
  <c r="BI325" i="16"/>
  <c r="BH325" i="16"/>
  <c r="BG325" i="16"/>
  <c r="BF325" i="16"/>
  <c r="T325" i="16"/>
  <c r="R325" i="16"/>
  <c r="P325" i="16"/>
  <c r="BI324" i="16"/>
  <c r="BH324" i="16"/>
  <c r="BG324" i="16"/>
  <c r="BF324" i="16"/>
  <c r="T324" i="16"/>
  <c r="R324" i="16"/>
  <c r="P324" i="16"/>
  <c r="BI323" i="16"/>
  <c r="BH323" i="16"/>
  <c r="BG323" i="16"/>
  <c r="BF323" i="16"/>
  <c r="T323" i="16"/>
  <c r="R323" i="16"/>
  <c r="P323" i="16"/>
  <c r="BI322" i="16"/>
  <c r="BH322" i="16"/>
  <c r="BG322" i="16"/>
  <c r="BF322" i="16"/>
  <c r="T322" i="16"/>
  <c r="R322" i="16"/>
  <c r="P322" i="16"/>
  <c r="BI321" i="16"/>
  <c r="BH321" i="16"/>
  <c r="BG321" i="16"/>
  <c r="BF321" i="16"/>
  <c r="T321" i="16"/>
  <c r="R321" i="16"/>
  <c r="P321" i="16"/>
  <c r="BI320" i="16"/>
  <c r="BH320" i="16"/>
  <c r="BG320" i="16"/>
  <c r="BF320" i="16"/>
  <c r="T320" i="16"/>
  <c r="R320" i="16"/>
  <c r="P320" i="16"/>
  <c r="BI318" i="16"/>
  <c r="BH318" i="16"/>
  <c r="BG318" i="16"/>
  <c r="BF318" i="16"/>
  <c r="T318" i="16"/>
  <c r="R318" i="16"/>
  <c r="P318" i="16"/>
  <c r="BI316" i="16"/>
  <c r="BH316" i="16"/>
  <c r="BG316" i="16"/>
  <c r="BF316" i="16"/>
  <c r="T316" i="16"/>
  <c r="R316" i="16"/>
  <c r="P316" i="16"/>
  <c r="BI312" i="16"/>
  <c r="BH312" i="16"/>
  <c r="BG312" i="16"/>
  <c r="BF312" i="16"/>
  <c r="T312" i="16"/>
  <c r="R312" i="16"/>
  <c r="P312" i="16"/>
  <c r="BI311" i="16"/>
  <c r="BH311" i="16"/>
  <c r="BG311" i="16"/>
  <c r="BF311" i="16"/>
  <c r="T311" i="16"/>
  <c r="R311" i="16"/>
  <c r="P311" i="16"/>
  <c r="BI309" i="16"/>
  <c r="BH309" i="16"/>
  <c r="BG309" i="16"/>
  <c r="BF309" i="16"/>
  <c r="T309" i="16"/>
  <c r="R309" i="16"/>
  <c r="P309" i="16"/>
  <c r="BI307" i="16"/>
  <c r="BH307" i="16"/>
  <c r="BG307" i="16"/>
  <c r="BF307" i="16"/>
  <c r="T307" i="16"/>
  <c r="R307" i="16"/>
  <c r="P307" i="16"/>
  <c r="BI305" i="16"/>
  <c r="BH305" i="16"/>
  <c r="BG305" i="16"/>
  <c r="BF305" i="16"/>
  <c r="T305" i="16"/>
  <c r="R305" i="16"/>
  <c r="P305" i="16"/>
  <c r="BI303" i="16"/>
  <c r="BH303" i="16"/>
  <c r="BG303" i="16"/>
  <c r="BF303" i="16"/>
  <c r="T303" i="16"/>
  <c r="R303" i="16"/>
  <c r="P303" i="16"/>
  <c r="BI300" i="16"/>
  <c r="BH300" i="16"/>
  <c r="BG300" i="16"/>
  <c r="BF300" i="16"/>
  <c r="T300" i="16"/>
  <c r="R300" i="16"/>
  <c r="P300" i="16"/>
  <c r="BI299" i="16"/>
  <c r="BH299" i="16"/>
  <c r="BG299" i="16"/>
  <c r="BF299" i="16"/>
  <c r="T299" i="16"/>
  <c r="R299" i="16"/>
  <c r="P299" i="16"/>
  <c r="BI297" i="16"/>
  <c r="BH297" i="16"/>
  <c r="BG297" i="16"/>
  <c r="BF297" i="16"/>
  <c r="T297" i="16"/>
  <c r="R297" i="16"/>
  <c r="P297" i="16"/>
  <c r="BI293" i="16"/>
  <c r="BH293" i="16"/>
  <c r="BG293" i="16"/>
  <c r="BF293" i="16"/>
  <c r="T293" i="16"/>
  <c r="T292" i="16"/>
  <c r="R293" i="16"/>
  <c r="R292" i="16"/>
  <c r="P293" i="16"/>
  <c r="P292" i="16"/>
  <c r="BI290" i="16"/>
  <c r="BH290" i="16"/>
  <c r="BG290" i="16"/>
  <c r="BF290" i="16"/>
  <c r="T290" i="16"/>
  <c r="R290" i="16"/>
  <c r="P290" i="16"/>
  <c r="BI287" i="16"/>
  <c r="BH287" i="16"/>
  <c r="BG287" i="16"/>
  <c r="BF287" i="16"/>
  <c r="T287" i="16"/>
  <c r="R287" i="16"/>
  <c r="P287" i="16"/>
  <c r="BI285" i="16"/>
  <c r="BH285" i="16"/>
  <c r="BG285" i="16"/>
  <c r="BF285" i="16"/>
  <c r="T285" i="16"/>
  <c r="R285" i="16"/>
  <c r="P285" i="16"/>
  <c r="BI283" i="16"/>
  <c r="BH283" i="16"/>
  <c r="BG283" i="16"/>
  <c r="BF283" i="16"/>
  <c r="T283" i="16"/>
  <c r="R283" i="16"/>
  <c r="P283" i="16"/>
  <c r="BI280" i="16"/>
  <c r="BH280" i="16"/>
  <c r="BG280" i="16"/>
  <c r="BF280" i="16"/>
  <c r="T280" i="16"/>
  <c r="R280" i="16"/>
  <c r="P280" i="16"/>
  <c r="BI277" i="16"/>
  <c r="BH277" i="16"/>
  <c r="BG277" i="16"/>
  <c r="BF277" i="16"/>
  <c r="T277" i="16"/>
  <c r="R277" i="16"/>
  <c r="P277" i="16"/>
  <c r="BI274" i="16"/>
  <c r="BH274" i="16"/>
  <c r="BG274" i="16"/>
  <c r="BF274" i="16"/>
  <c r="T274" i="16"/>
  <c r="R274" i="16"/>
  <c r="P274" i="16"/>
  <c r="BI271" i="16"/>
  <c r="BH271" i="16"/>
  <c r="BG271" i="16"/>
  <c r="BF271" i="16"/>
  <c r="T271" i="16"/>
  <c r="R271" i="16"/>
  <c r="P271" i="16"/>
  <c r="BI268" i="16"/>
  <c r="BH268" i="16"/>
  <c r="BG268" i="16"/>
  <c r="BF268" i="16"/>
  <c r="T268" i="16"/>
  <c r="R268" i="16"/>
  <c r="P268" i="16"/>
  <c r="BI265" i="16"/>
  <c r="BH265" i="16"/>
  <c r="BG265" i="16"/>
  <c r="BF265" i="16"/>
  <c r="T265" i="16"/>
  <c r="R265" i="16"/>
  <c r="P265" i="16"/>
  <c r="BI262" i="16"/>
  <c r="BH262" i="16"/>
  <c r="BG262" i="16"/>
  <c r="BF262" i="16"/>
  <c r="T262" i="16"/>
  <c r="R262" i="16"/>
  <c r="P262" i="16"/>
  <c r="BI259" i="16"/>
  <c r="BH259" i="16"/>
  <c r="BG259" i="16"/>
  <c r="BF259" i="16"/>
  <c r="T259" i="16"/>
  <c r="R259" i="16"/>
  <c r="P259" i="16"/>
  <c r="BI256" i="16"/>
  <c r="BH256" i="16"/>
  <c r="BG256" i="16"/>
  <c r="BF256" i="16"/>
  <c r="T256" i="16"/>
  <c r="R256" i="16"/>
  <c r="P256" i="16"/>
  <c r="BI251" i="16"/>
  <c r="BH251" i="16"/>
  <c r="BG251" i="16"/>
  <c r="BF251" i="16"/>
  <c r="T251" i="16"/>
  <c r="R251" i="16"/>
  <c r="P251" i="16"/>
  <c r="BI248" i="16"/>
  <c r="BH248" i="16"/>
  <c r="BG248" i="16"/>
  <c r="BF248" i="16"/>
  <c r="T248" i="16"/>
  <c r="R248" i="16"/>
  <c r="P248" i="16"/>
  <c r="BI242" i="16"/>
  <c r="BH242" i="16"/>
  <c r="BG242" i="16"/>
  <c r="BF242" i="16"/>
  <c r="T242" i="16"/>
  <c r="R242" i="16"/>
  <c r="P242" i="16"/>
  <c r="BI240" i="16"/>
  <c r="BH240" i="16"/>
  <c r="BG240" i="16"/>
  <c r="BF240" i="16"/>
  <c r="T240" i="16"/>
  <c r="R240" i="16"/>
  <c r="P240" i="16"/>
  <c r="BI238" i="16"/>
  <c r="BH238" i="16"/>
  <c r="BG238" i="16"/>
  <c r="BF238" i="16"/>
  <c r="T238" i="16"/>
  <c r="R238" i="16"/>
  <c r="P238" i="16"/>
  <c r="BI232" i="16"/>
  <c r="BH232" i="16"/>
  <c r="BG232" i="16"/>
  <c r="BF232" i="16"/>
  <c r="T232" i="16"/>
  <c r="R232" i="16"/>
  <c r="P232" i="16"/>
  <c r="BI230" i="16"/>
  <c r="BH230" i="16"/>
  <c r="BG230" i="16"/>
  <c r="BF230" i="16"/>
  <c r="T230" i="16"/>
  <c r="R230" i="16"/>
  <c r="P230" i="16"/>
  <c r="BI228" i="16"/>
  <c r="BH228" i="16"/>
  <c r="BG228" i="16"/>
  <c r="BF228" i="16"/>
  <c r="T228" i="16"/>
  <c r="R228" i="16"/>
  <c r="P228" i="16"/>
  <c r="BI225" i="16"/>
  <c r="BH225" i="16"/>
  <c r="BG225" i="16"/>
  <c r="BF225" i="16"/>
  <c r="T225" i="16"/>
  <c r="R225" i="16"/>
  <c r="P225" i="16"/>
  <c r="BI222" i="16"/>
  <c r="BH222" i="16"/>
  <c r="BG222" i="16"/>
  <c r="BF222" i="16"/>
  <c r="T222" i="16"/>
  <c r="R222" i="16"/>
  <c r="P222" i="16"/>
  <c r="BI219" i="16"/>
  <c r="BH219" i="16"/>
  <c r="BG219" i="16"/>
  <c r="BF219" i="16"/>
  <c r="T219" i="16"/>
  <c r="R219" i="16"/>
  <c r="P219" i="16"/>
  <c r="BI217" i="16"/>
  <c r="BH217" i="16"/>
  <c r="BG217" i="16"/>
  <c r="BF217" i="16"/>
  <c r="T217" i="16"/>
  <c r="R217" i="16"/>
  <c r="P217" i="16"/>
  <c r="BI211" i="16"/>
  <c r="BH211" i="16"/>
  <c r="BG211" i="16"/>
  <c r="BF211" i="16"/>
  <c r="T211" i="16"/>
  <c r="R211" i="16"/>
  <c r="P211" i="16"/>
  <c r="BI208" i="16"/>
  <c r="BH208" i="16"/>
  <c r="BG208" i="16"/>
  <c r="BF208" i="16"/>
  <c r="T208" i="16"/>
  <c r="R208" i="16"/>
  <c r="P208" i="16"/>
  <c r="BI206" i="16"/>
  <c r="BH206" i="16"/>
  <c r="BG206" i="16"/>
  <c r="BF206" i="16"/>
  <c r="T206" i="16"/>
  <c r="R206" i="16"/>
  <c r="P206" i="16"/>
  <c r="BI204" i="16"/>
  <c r="BH204" i="16"/>
  <c r="BG204" i="16"/>
  <c r="BF204" i="16"/>
  <c r="T204" i="16"/>
  <c r="R204" i="16"/>
  <c r="P204" i="16"/>
  <c r="BI201" i="16"/>
  <c r="BH201" i="16"/>
  <c r="BG201" i="16"/>
  <c r="BF201" i="16"/>
  <c r="T201" i="16"/>
  <c r="R201" i="16"/>
  <c r="P201" i="16"/>
  <c r="BI196" i="16"/>
  <c r="BH196" i="16"/>
  <c r="BG196" i="16"/>
  <c r="BF196" i="16"/>
  <c r="T196" i="16"/>
  <c r="R196" i="16"/>
  <c r="P196" i="16"/>
  <c r="BI191" i="16"/>
  <c r="BH191" i="16"/>
  <c r="BG191" i="16"/>
  <c r="BF191" i="16"/>
  <c r="T191" i="16"/>
  <c r="R191" i="16"/>
  <c r="P191" i="16"/>
  <c r="BI188" i="16"/>
  <c r="BH188" i="16"/>
  <c r="BG188" i="16"/>
  <c r="BF188" i="16"/>
  <c r="T188" i="16"/>
  <c r="R188" i="16"/>
  <c r="P188" i="16"/>
  <c r="BI183" i="16"/>
  <c r="BH183" i="16"/>
  <c r="BG183" i="16"/>
  <c r="BF183" i="16"/>
  <c r="T183" i="16"/>
  <c r="R183" i="16"/>
  <c r="P183" i="16"/>
  <c r="BI180" i="16"/>
  <c r="BH180" i="16"/>
  <c r="BG180" i="16"/>
  <c r="BF180" i="16"/>
  <c r="T180" i="16"/>
  <c r="R180" i="16"/>
  <c r="P180" i="16"/>
  <c r="BI177" i="16"/>
  <c r="BH177" i="16"/>
  <c r="BG177" i="16"/>
  <c r="BF177" i="16"/>
  <c r="T177" i="16"/>
  <c r="R177" i="16"/>
  <c r="P177" i="16"/>
  <c r="BI174" i="16"/>
  <c r="BH174" i="16"/>
  <c r="BG174" i="16"/>
  <c r="BF174" i="16"/>
  <c r="T174" i="16"/>
  <c r="R174" i="16"/>
  <c r="P174" i="16"/>
  <c r="BI160" i="16"/>
  <c r="BH160" i="16"/>
  <c r="BG160" i="16"/>
  <c r="BF160" i="16"/>
  <c r="T160" i="16"/>
  <c r="R160" i="16"/>
  <c r="P160" i="16"/>
  <c r="BI157" i="16"/>
  <c r="BH157" i="16"/>
  <c r="BG157" i="16"/>
  <c r="BF157" i="16"/>
  <c r="T157" i="16"/>
  <c r="R157" i="16"/>
  <c r="P157" i="16"/>
  <c r="BI154" i="16"/>
  <c r="BH154" i="16"/>
  <c r="BG154" i="16"/>
  <c r="BF154" i="16"/>
  <c r="T154" i="16"/>
  <c r="R154" i="16"/>
  <c r="P154" i="16"/>
  <c r="BI151" i="16"/>
  <c r="BH151" i="16"/>
  <c r="BG151" i="16"/>
  <c r="BF151" i="16"/>
  <c r="T151" i="16"/>
  <c r="R151" i="16"/>
  <c r="P151" i="16"/>
  <c r="BI148" i="16"/>
  <c r="BH148" i="16"/>
  <c r="BG148" i="16"/>
  <c r="BF148" i="16"/>
  <c r="T148" i="16"/>
  <c r="R148" i="16"/>
  <c r="P148" i="16"/>
  <c r="BI143" i="16"/>
  <c r="BH143" i="16"/>
  <c r="BG143" i="16"/>
  <c r="BF143" i="16"/>
  <c r="T143" i="16"/>
  <c r="R143" i="16"/>
  <c r="P143" i="16"/>
  <c r="BI138" i="16"/>
  <c r="BH138" i="16"/>
  <c r="BG138" i="16"/>
  <c r="BF138" i="16"/>
  <c r="T138" i="16"/>
  <c r="R138" i="16"/>
  <c r="P138" i="16"/>
  <c r="BI133" i="16"/>
  <c r="BH133" i="16"/>
  <c r="BG133" i="16"/>
  <c r="BF133" i="16"/>
  <c r="T133" i="16"/>
  <c r="R133" i="16"/>
  <c r="P133" i="16"/>
  <c r="BI130" i="16"/>
  <c r="BH130" i="16"/>
  <c r="BG130" i="16"/>
  <c r="BF130" i="16"/>
  <c r="T130" i="16"/>
  <c r="R130" i="16"/>
  <c r="P130" i="16"/>
  <c r="J124" i="16"/>
  <c r="J123" i="16"/>
  <c r="F123" i="16"/>
  <c r="F121" i="16"/>
  <c r="E119" i="16"/>
  <c r="J92" i="16"/>
  <c r="J91" i="16"/>
  <c r="F91" i="16"/>
  <c r="F89" i="16"/>
  <c r="E87" i="16"/>
  <c r="J18" i="16"/>
  <c r="E18" i="16"/>
  <c r="F124" i="16"/>
  <c r="J17" i="16"/>
  <c r="J12" i="16"/>
  <c r="J89" i="16"/>
  <c r="E7" i="16"/>
  <c r="E117" i="16" s="1"/>
  <c r="J37" i="15"/>
  <c r="J36" i="15"/>
  <c r="AY109" i="1"/>
  <c r="J35" i="15"/>
  <c r="AX109" i="1"/>
  <c r="BI416" i="15"/>
  <c r="BH416" i="15"/>
  <c r="BG416" i="15"/>
  <c r="BF416" i="15"/>
  <c r="T416" i="15"/>
  <c r="R416" i="15"/>
  <c r="P416" i="15"/>
  <c r="BI414" i="15"/>
  <c r="BH414" i="15"/>
  <c r="BG414" i="15"/>
  <c r="BF414" i="15"/>
  <c r="T414" i="15"/>
  <c r="R414" i="15"/>
  <c r="P414" i="15"/>
  <c r="BI411" i="15"/>
  <c r="BH411" i="15"/>
  <c r="BG411" i="15"/>
  <c r="BF411" i="15"/>
  <c r="T411" i="15"/>
  <c r="R411" i="15"/>
  <c r="P411" i="15"/>
  <c r="BI408" i="15"/>
  <c r="BH408" i="15"/>
  <c r="BG408" i="15"/>
  <c r="BF408" i="15"/>
  <c r="T408" i="15"/>
  <c r="R408" i="15"/>
  <c r="P408" i="15"/>
  <c r="BI406" i="15"/>
  <c r="BH406" i="15"/>
  <c r="BG406" i="15"/>
  <c r="BF406" i="15"/>
  <c r="T406" i="15"/>
  <c r="R406" i="15"/>
  <c r="P406" i="15"/>
  <c r="BI400" i="15"/>
  <c r="BH400" i="15"/>
  <c r="BG400" i="15"/>
  <c r="BF400" i="15"/>
  <c r="T400" i="15"/>
  <c r="R400" i="15"/>
  <c r="P400" i="15"/>
  <c r="BI397" i="15"/>
  <c r="BH397" i="15"/>
  <c r="BG397" i="15"/>
  <c r="BF397" i="15"/>
  <c r="T397" i="15"/>
  <c r="R397" i="15"/>
  <c r="P397" i="15"/>
  <c r="BI394" i="15"/>
  <c r="BH394" i="15"/>
  <c r="BG394" i="15"/>
  <c r="BF394" i="15"/>
  <c r="T394" i="15"/>
  <c r="R394" i="15"/>
  <c r="P394" i="15"/>
  <c r="BI390" i="15"/>
  <c r="BH390" i="15"/>
  <c r="BG390" i="15"/>
  <c r="BF390" i="15"/>
  <c r="T390" i="15"/>
  <c r="T389" i="15"/>
  <c r="R390" i="15"/>
  <c r="R389" i="15"/>
  <c r="P390" i="15"/>
  <c r="P389" i="15"/>
  <c r="BI387" i="15"/>
  <c r="BH387" i="15"/>
  <c r="BG387" i="15"/>
  <c r="BF387" i="15"/>
  <c r="T387" i="15"/>
  <c r="R387" i="15"/>
  <c r="P387" i="15"/>
  <c r="BI385" i="15"/>
  <c r="BH385" i="15"/>
  <c r="BG385" i="15"/>
  <c r="BF385" i="15"/>
  <c r="T385" i="15"/>
  <c r="R385" i="15"/>
  <c r="P385" i="15"/>
  <c r="BI382" i="15"/>
  <c r="BH382" i="15"/>
  <c r="BG382" i="15"/>
  <c r="BF382" i="15"/>
  <c r="T382" i="15"/>
  <c r="R382" i="15"/>
  <c r="P382" i="15"/>
  <c r="BI379" i="15"/>
  <c r="BH379" i="15"/>
  <c r="BG379" i="15"/>
  <c r="BF379" i="15"/>
  <c r="T379" i="15"/>
  <c r="R379" i="15"/>
  <c r="P379" i="15"/>
  <c r="BI376" i="15"/>
  <c r="BH376" i="15"/>
  <c r="BG376" i="15"/>
  <c r="BF376" i="15"/>
  <c r="T376" i="15"/>
  <c r="R376" i="15"/>
  <c r="P376" i="15"/>
  <c r="BI373" i="15"/>
  <c r="BH373" i="15"/>
  <c r="BG373" i="15"/>
  <c r="BF373" i="15"/>
  <c r="T373" i="15"/>
  <c r="R373" i="15"/>
  <c r="P373" i="15"/>
  <c r="BI371" i="15"/>
  <c r="BH371" i="15"/>
  <c r="BG371" i="15"/>
  <c r="BF371" i="15"/>
  <c r="T371" i="15"/>
  <c r="R371" i="15"/>
  <c r="P371" i="15"/>
  <c r="BI369" i="15"/>
  <c r="BH369" i="15"/>
  <c r="BG369" i="15"/>
  <c r="BF369" i="15"/>
  <c r="T369" i="15"/>
  <c r="R369" i="15"/>
  <c r="P369" i="15"/>
  <c r="BI366" i="15"/>
  <c r="BH366" i="15"/>
  <c r="BG366" i="15"/>
  <c r="BF366" i="15"/>
  <c r="T366" i="15"/>
  <c r="R366" i="15"/>
  <c r="P366" i="15"/>
  <c r="BI364" i="15"/>
  <c r="BH364" i="15"/>
  <c r="BG364" i="15"/>
  <c r="BF364" i="15"/>
  <c r="T364" i="15"/>
  <c r="R364" i="15"/>
  <c r="P364" i="15"/>
  <c r="BI362" i="15"/>
  <c r="BH362" i="15"/>
  <c r="BG362" i="15"/>
  <c r="BF362" i="15"/>
  <c r="T362" i="15"/>
  <c r="R362" i="15"/>
  <c r="P362" i="15"/>
  <c r="BI358" i="15"/>
  <c r="BH358" i="15"/>
  <c r="BG358" i="15"/>
  <c r="BF358" i="15"/>
  <c r="T358" i="15"/>
  <c r="R358" i="15"/>
  <c r="P358" i="15"/>
  <c r="BI356" i="15"/>
  <c r="BH356" i="15"/>
  <c r="BG356" i="15"/>
  <c r="BF356" i="15"/>
  <c r="T356" i="15"/>
  <c r="R356" i="15"/>
  <c r="P356" i="15"/>
  <c r="BI352" i="15"/>
  <c r="BH352" i="15"/>
  <c r="BG352" i="15"/>
  <c r="BF352" i="15"/>
  <c r="T352" i="15"/>
  <c r="R352" i="15"/>
  <c r="P352" i="15"/>
  <c r="BI349" i="15"/>
  <c r="BH349" i="15"/>
  <c r="BG349" i="15"/>
  <c r="BF349" i="15"/>
  <c r="T349" i="15"/>
  <c r="R349" i="15"/>
  <c r="P349" i="15"/>
  <c r="BI345" i="15"/>
  <c r="BH345" i="15"/>
  <c r="BG345" i="15"/>
  <c r="BF345" i="15"/>
  <c r="T345" i="15"/>
  <c r="R345" i="15"/>
  <c r="P345" i="15"/>
  <c r="BI342" i="15"/>
  <c r="BH342" i="15"/>
  <c r="BG342" i="15"/>
  <c r="BF342" i="15"/>
  <c r="T342" i="15"/>
  <c r="R342" i="15"/>
  <c r="P342" i="15"/>
  <c r="BI339" i="15"/>
  <c r="BH339" i="15"/>
  <c r="BG339" i="15"/>
  <c r="BF339" i="15"/>
  <c r="T339" i="15"/>
  <c r="R339" i="15"/>
  <c r="P339" i="15"/>
  <c r="BI336" i="15"/>
  <c r="BH336" i="15"/>
  <c r="BG336" i="15"/>
  <c r="BF336" i="15"/>
  <c r="T336" i="15"/>
  <c r="R336" i="15"/>
  <c r="P336" i="15"/>
  <c r="BI333" i="15"/>
  <c r="BH333" i="15"/>
  <c r="BG333" i="15"/>
  <c r="BF333" i="15"/>
  <c r="T333" i="15"/>
  <c r="R333" i="15"/>
  <c r="P333" i="15"/>
  <c r="BI330" i="15"/>
  <c r="BH330" i="15"/>
  <c r="BG330" i="15"/>
  <c r="BF330" i="15"/>
  <c r="T330" i="15"/>
  <c r="R330" i="15"/>
  <c r="P330" i="15"/>
  <c r="BI328" i="15"/>
  <c r="BH328" i="15"/>
  <c r="BG328" i="15"/>
  <c r="BF328" i="15"/>
  <c r="T328" i="15"/>
  <c r="R328" i="15"/>
  <c r="P328" i="15"/>
  <c r="BI325" i="15"/>
  <c r="BH325" i="15"/>
  <c r="BG325" i="15"/>
  <c r="BF325" i="15"/>
  <c r="T325" i="15"/>
  <c r="R325" i="15"/>
  <c r="P325" i="15"/>
  <c r="BI321" i="15"/>
  <c r="BH321" i="15"/>
  <c r="BG321" i="15"/>
  <c r="BF321" i="15"/>
  <c r="T321" i="15"/>
  <c r="R321" i="15"/>
  <c r="P321" i="15"/>
  <c r="BI319" i="15"/>
  <c r="BH319" i="15"/>
  <c r="BG319" i="15"/>
  <c r="BF319" i="15"/>
  <c r="T319" i="15"/>
  <c r="R319" i="15"/>
  <c r="P319" i="15"/>
  <c r="BI315" i="15"/>
  <c r="BH315" i="15"/>
  <c r="BG315" i="15"/>
  <c r="BF315" i="15"/>
  <c r="T315" i="15"/>
  <c r="R315" i="15"/>
  <c r="P315" i="15"/>
  <c r="BI312" i="15"/>
  <c r="BH312" i="15"/>
  <c r="BG312" i="15"/>
  <c r="BF312" i="15"/>
  <c r="T312" i="15"/>
  <c r="R312" i="15"/>
  <c r="P312" i="15"/>
  <c r="BI308" i="15"/>
  <c r="BH308" i="15"/>
  <c r="BG308" i="15"/>
  <c r="BF308" i="15"/>
  <c r="T308" i="15"/>
  <c r="R308" i="15"/>
  <c r="P308" i="15"/>
  <c r="BI305" i="15"/>
  <c r="BH305" i="15"/>
  <c r="BG305" i="15"/>
  <c r="BF305" i="15"/>
  <c r="T305" i="15"/>
  <c r="R305" i="15"/>
  <c r="P305" i="15"/>
  <c r="BI303" i="15"/>
  <c r="BH303" i="15"/>
  <c r="BG303" i="15"/>
  <c r="BF303" i="15"/>
  <c r="T303" i="15"/>
  <c r="R303" i="15"/>
  <c r="P303" i="15"/>
  <c r="BI301" i="15"/>
  <c r="BH301" i="15"/>
  <c r="BG301" i="15"/>
  <c r="BF301" i="15"/>
  <c r="T301" i="15"/>
  <c r="R301" i="15"/>
  <c r="P301" i="15"/>
  <c r="BI298" i="15"/>
  <c r="BH298" i="15"/>
  <c r="BG298" i="15"/>
  <c r="BF298" i="15"/>
  <c r="T298" i="15"/>
  <c r="R298" i="15"/>
  <c r="P298" i="15"/>
  <c r="BI293" i="15"/>
  <c r="BH293" i="15"/>
  <c r="BG293" i="15"/>
  <c r="BF293" i="15"/>
  <c r="T293" i="15"/>
  <c r="R293" i="15"/>
  <c r="P293" i="15"/>
  <c r="BI290" i="15"/>
  <c r="BH290" i="15"/>
  <c r="BG290" i="15"/>
  <c r="BF290" i="15"/>
  <c r="T290" i="15"/>
  <c r="R290" i="15"/>
  <c r="P290" i="15"/>
  <c r="BI288" i="15"/>
  <c r="BH288" i="15"/>
  <c r="BG288" i="15"/>
  <c r="BF288" i="15"/>
  <c r="T288" i="15"/>
  <c r="R288" i="15"/>
  <c r="P288" i="15"/>
  <c r="BI283" i="15"/>
  <c r="BH283" i="15"/>
  <c r="BG283" i="15"/>
  <c r="BF283" i="15"/>
  <c r="T283" i="15"/>
  <c r="R283" i="15"/>
  <c r="P283" i="15"/>
  <c r="BI280" i="15"/>
  <c r="BH280" i="15"/>
  <c r="BG280" i="15"/>
  <c r="BF280" i="15"/>
  <c r="T280" i="15"/>
  <c r="R280" i="15"/>
  <c r="P280" i="15"/>
  <c r="BI277" i="15"/>
  <c r="BH277" i="15"/>
  <c r="BG277" i="15"/>
  <c r="BF277" i="15"/>
  <c r="T277" i="15"/>
  <c r="R277" i="15"/>
  <c r="P277" i="15"/>
  <c r="BI275" i="15"/>
  <c r="BH275" i="15"/>
  <c r="BG275" i="15"/>
  <c r="BF275" i="15"/>
  <c r="T275" i="15"/>
  <c r="R275" i="15"/>
  <c r="P275" i="15"/>
  <c r="BI272" i="15"/>
  <c r="BH272" i="15"/>
  <c r="BG272" i="15"/>
  <c r="BF272" i="15"/>
  <c r="T272" i="15"/>
  <c r="R272" i="15"/>
  <c r="P272" i="15"/>
  <c r="BI269" i="15"/>
  <c r="BH269" i="15"/>
  <c r="BG269" i="15"/>
  <c r="BF269" i="15"/>
  <c r="T269" i="15"/>
  <c r="R269" i="15"/>
  <c r="P269" i="15"/>
  <c r="BI267" i="15"/>
  <c r="BH267" i="15"/>
  <c r="BG267" i="15"/>
  <c r="BF267" i="15"/>
  <c r="T267" i="15"/>
  <c r="R267" i="15"/>
  <c r="P267" i="15"/>
  <c r="BI262" i="15"/>
  <c r="BH262" i="15"/>
  <c r="BG262" i="15"/>
  <c r="BF262" i="15"/>
  <c r="T262" i="15"/>
  <c r="R262" i="15"/>
  <c r="P262" i="15"/>
  <c r="BI259" i="15"/>
  <c r="BH259" i="15"/>
  <c r="BG259" i="15"/>
  <c r="BF259" i="15"/>
  <c r="T259" i="15"/>
  <c r="R259" i="15"/>
  <c r="P259" i="15"/>
  <c r="BI256" i="15"/>
  <c r="BH256" i="15"/>
  <c r="BG256" i="15"/>
  <c r="BF256" i="15"/>
  <c r="T256" i="15"/>
  <c r="R256" i="15"/>
  <c r="P256" i="15"/>
  <c r="BI251" i="15"/>
  <c r="BH251" i="15"/>
  <c r="BG251" i="15"/>
  <c r="BF251" i="15"/>
  <c r="T251" i="15"/>
  <c r="R251" i="15"/>
  <c r="P251" i="15"/>
  <c r="BI247" i="15"/>
  <c r="BH247" i="15"/>
  <c r="BG247" i="15"/>
  <c r="BF247" i="15"/>
  <c r="T247" i="15"/>
  <c r="R247" i="15"/>
  <c r="P247" i="15"/>
  <c r="BI245" i="15"/>
  <c r="BH245" i="15"/>
  <c r="BG245" i="15"/>
  <c r="BF245" i="15"/>
  <c r="T245" i="15"/>
  <c r="R245" i="15"/>
  <c r="P245" i="15"/>
  <c r="BI239" i="15"/>
  <c r="BH239" i="15"/>
  <c r="BG239" i="15"/>
  <c r="BF239" i="15"/>
  <c r="T239" i="15"/>
  <c r="R239" i="15"/>
  <c r="P239" i="15"/>
  <c r="BI236" i="15"/>
  <c r="BH236" i="15"/>
  <c r="BG236" i="15"/>
  <c r="BF236" i="15"/>
  <c r="T236" i="15"/>
  <c r="R236" i="15"/>
  <c r="P236" i="15"/>
  <c r="BI234" i="15"/>
  <c r="BH234" i="15"/>
  <c r="BG234" i="15"/>
  <c r="BF234" i="15"/>
  <c r="T234" i="15"/>
  <c r="R234" i="15"/>
  <c r="P234" i="15"/>
  <c r="BI231" i="15"/>
  <c r="BH231" i="15"/>
  <c r="BG231" i="15"/>
  <c r="BF231" i="15"/>
  <c r="T231" i="15"/>
  <c r="R231" i="15"/>
  <c r="P231" i="15"/>
  <c r="BI227" i="15"/>
  <c r="BH227" i="15"/>
  <c r="BG227" i="15"/>
  <c r="BF227" i="15"/>
  <c r="T227" i="15"/>
  <c r="R227" i="15"/>
  <c r="P227" i="15"/>
  <c r="BI224" i="15"/>
  <c r="BH224" i="15"/>
  <c r="BG224" i="15"/>
  <c r="BF224" i="15"/>
  <c r="T224" i="15"/>
  <c r="R224" i="15"/>
  <c r="P224" i="15"/>
  <c r="BI222" i="15"/>
  <c r="BH222" i="15"/>
  <c r="BG222" i="15"/>
  <c r="BF222" i="15"/>
  <c r="T222" i="15"/>
  <c r="R222" i="15"/>
  <c r="P222" i="15"/>
  <c r="BI219" i="15"/>
  <c r="BH219" i="15"/>
  <c r="BG219" i="15"/>
  <c r="BF219" i="15"/>
  <c r="T219" i="15"/>
  <c r="R219" i="15"/>
  <c r="P219" i="15"/>
  <c r="BI216" i="15"/>
  <c r="BH216" i="15"/>
  <c r="BG216" i="15"/>
  <c r="BF216" i="15"/>
  <c r="T216" i="15"/>
  <c r="R216" i="15"/>
  <c r="P216" i="15"/>
  <c r="BI213" i="15"/>
  <c r="BH213" i="15"/>
  <c r="BG213" i="15"/>
  <c r="BF213" i="15"/>
  <c r="T213" i="15"/>
  <c r="R213" i="15"/>
  <c r="P213" i="15"/>
  <c r="BI211" i="15"/>
  <c r="BH211" i="15"/>
  <c r="BG211" i="15"/>
  <c r="BF211" i="15"/>
  <c r="T211" i="15"/>
  <c r="R211" i="15"/>
  <c r="P211" i="15"/>
  <c r="BI208" i="15"/>
  <c r="BH208" i="15"/>
  <c r="BG208" i="15"/>
  <c r="BF208" i="15"/>
  <c r="T208" i="15"/>
  <c r="R208" i="15"/>
  <c r="P208" i="15"/>
  <c r="BI205" i="15"/>
  <c r="BH205" i="15"/>
  <c r="BG205" i="15"/>
  <c r="BF205" i="15"/>
  <c r="T205" i="15"/>
  <c r="R205" i="15"/>
  <c r="P205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98" i="15"/>
  <c r="BH198" i="15"/>
  <c r="BG198" i="15"/>
  <c r="BF198" i="15"/>
  <c r="T198" i="15"/>
  <c r="R198" i="15"/>
  <c r="P198" i="15"/>
  <c r="BI196" i="15"/>
  <c r="BH196" i="15"/>
  <c r="BG196" i="15"/>
  <c r="BF196" i="15"/>
  <c r="T196" i="15"/>
  <c r="R196" i="15"/>
  <c r="P196" i="15"/>
  <c r="BI194" i="15"/>
  <c r="BH194" i="15"/>
  <c r="BG194" i="15"/>
  <c r="BF194" i="15"/>
  <c r="T194" i="15"/>
  <c r="R194" i="15"/>
  <c r="P194" i="15"/>
  <c r="BI192" i="15"/>
  <c r="BH192" i="15"/>
  <c r="BG192" i="15"/>
  <c r="BF192" i="15"/>
  <c r="T192" i="15"/>
  <c r="R192" i="15"/>
  <c r="P192" i="15"/>
  <c r="BI189" i="15"/>
  <c r="BH189" i="15"/>
  <c r="BG189" i="15"/>
  <c r="BF189" i="15"/>
  <c r="T189" i="15"/>
  <c r="R189" i="15"/>
  <c r="P189" i="15"/>
  <c r="BI187" i="15"/>
  <c r="BH187" i="15"/>
  <c r="BG187" i="15"/>
  <c r="BF187" i="15"/>
  <c r="T187" i="15"/>
  <c r="R187" i="15"/>
  <c r="P187" i="15"/>
  <c r="BI184" i="15"/>
  <c r="BH184" i="15"/>
  <c r="BG184" i="15"/>
  <c r="BF184" i="15"/>
  <c r="T184" i="15"/>
  <c r="R184" i="15"/>
  <c r="P184" i="15"/>
  <c r="BI181" i="15"/>
  <c r="BH181" i="15"/>
  <c r="BG181" i="15"/>
  <c r="BF181" i="15"/>
  <c r="T181" i="15"/>
  <c r="R181" i="15"/>
  <c r="P181" i="15"/>
  <c r="BI175" i="15"/>
  <c r="BH175" i="15"/>
  <c r="BG175" i="15"/>
  <c r="BF175" i="15"/>
  <c r="T175" i="15"/>
  <c r="R175" i="15"/>
  <c r="P175" i="15"/>
  <c r="BI172" i="15"/>
  <c r="BH172" i="15"/>
  <c r="BG172" i="15"/>
  <c r="BF172" i="15"/>
  <c r="T172" i="15"/>
  <c r="R172" i="15"/>
  <c r="P172" i="15"/>
  <c r="BI167" i="15"/>
  <c r="BH167" i="15"/>
  <c r="BG167" i="15"/>
  <c r="BF167" i="15"/>
  <c r="T167" i="15"/>
  <c r="R167" i="15"/>
  <c r="P167" i="15"/>
  <c r="BI162" i="15"/>
  <c r="BH162" i="15"/>
  <c r="BG162" i="15"/>
  <c r="BF162" i="15"/>
  <c r="T162" i="15"/>
  <c r="R162" i="15"/>
  <c r="P162" i="15"/>
  <c r="BI156" i="15"/>
  <c r="BH156" i="15"/>
  <c r="BG156" i="15"/>
  <c r="BF156" i="15"/>
  <c r="T156" i="15"/>
  <c r="R156" i="15"/>
  <c r="P156" i="15"/>
  <c r="BI152" i="15"/>
  <c r="BH152" i="15"/>
  <c r="BG152" i="15"/>
  <c r="BF152" i="15"/>
  <c r="T152" i="15"/>
  <c r="R152" i="15"/>
  <c r="P152" i="15"/>
  <c r="BI149" i="15"/>
  <c r="BH149" i="15"/>
  <c r="BG149" i="15"/>
  <c r="BF149" i="15"/>
  <c r="T149" i="15"/>
  <c r="R149" i="15"/>
  <c r="P149" i="15"/>
  <c r="BI146" i="15"/>
  <c r="BH146" i="15"/>
  <c r="BG146" i="15"/>
  <c r="BF146" i="15"/>
  <c r="T146" i="15"/>
  <c r="R146" i="15"/>
  <c r="P146" i="15"/>
  <c r="BI141" i="15"/>
  <c r="BH141" i="15"/>
  <c r="BG141" i="15"/>
  <c r="BF141" i="15"/>
  <c r="T141" i="15"/>
  <c r="R141" i="15"/>
  <c r="P141" i="15"/>
  <c r="BI138" i="15"/>
  <c r="BH138" i="15"/>
  <c r="BG138" i="15"/>
  <c r="BF138" i="15"/>
  <c r="T138" i="15"/>
  <c r="R138" i="15"/>
  <c r="P138" i="15"/>
  <c r="BI135" i="15"/>
  <c r="BH135" i="15"/>
  <c r="BG135" i="15"/>
  <c r="BF135" i="15"/>
  <c r="T135" i="15"/>
  <c r="R135" i="15"/>
  <c r="P135" i="15"/>
  <c r="BI133" i="15"/>
  <c r="BH133" i="15"/>
  <c r="BG133" i="15"/>
  <c r="BF133" i="15"/>
  <c r="T133" i="15"/>
  <c r="R133" i="15"/>
  <c r="P133" i="15"/>
  <c r="BI131" i="15"/>
  <c r="BH131" i="15"/>
  <c r="BG131" i="15"/>
  <c r="BF131" i="15"/>
  <c r="T131" i="15"/>
  <c r="R131" i="15"/>
  <c r="P131" i="15"/>
  <c r="J125" i="15"/>
  <c r="J124" i="15"/>
  <c r="F124" i="15"/>
  <c r="F122" i="15"/>
  <c r="E120" i="15"/>
  <c r="J92" i="15"/>
  <c r="J91" i="15"/>
  <c r="F91" i="15"/>
  <c r="F89" i="15"/>
  <c r="E87" i="15"/>
  <c r="J18" i="15"/>
  <c r="E18" i="15"/>
  <c r="F125" i="15"/>
  <c r="J17" i="15"/>
  <c r="J12" i="15"/>
  <c r="J89" i="15" s="1"/>
  <c r="E7" i="15"/>
  <c r="E118" i="15"/>
  <c r="J37" i="14"/>
  <c r="J36" i="14"/>
  <c r="AY108" i="1"/>
  <c r="J35" i="14"/>
  <c r="AX108" i="1" s="1"/>
  <c r="BI376" i="14"/>
  <c r="BH376" i="14"/>
  <c r="BG376" i="14"/>
  <c r="BF376" i="14"/>
  <c r="T376" i="14"/>
  <c r="R376" i="14"/>
  <c r="P376" i="14"/>
  <c r="BI375" i="14"/>
  <c r="BH375" i="14"/>
  <c r="BG375" i="14"/>
  <c r="BF375" i="14"/>
  <c r="T375" i="14"/>
  <c r="R375" i="14"/>
  <c r="P375" i="14"/>
  <c r="BI372" i="14"/>
  <c r="BH372" i="14"/>
  <c r="BG372" i="14"/>
  <c r="BF372" i="14"/>
  <c r="T372" i="14"/>
  <c r="R372" i="14"/>
  <c r="P372" i="14"/>
  <c r="BI370" i="14"/>
  <c r="BH370" i="14"/>
  <c r="BG370" i="14"/>
  <c r="BF370" i="14"/>
  <c r="T370" i="14"/>
  <c r="R370" i="14"/>
  <c r="P370" i="14"/>
  <c r="BI367" i="14"/>
  <c r="BH367" i="14"/>
  <c r="BG367" i="14"/>
  <c r="BF367" i="14"/>
  <c r="T367" i="14"/>
  <c r="R367" i="14"/>
  <c r="P367" i="14"/>
  <c r="BI365" i="14"/>
  <c r="BH365" i="14"/>
  <c r="BG365" i="14"/>
  <c r="BF365" i="14"/>
  <c r="T365" i="14"/>
  <c r="R365" i="14"/>
  <c r="P365" i="14"/>
  <c r="BI359" i="14"/>
  <c r="BH359" i="14"/>
  <c r="BG359" i="14"/>
  <c r="BF359" i="14"/>
  <c r="T359" i="14"/>
  <c r="R359" i="14"/>
  <c r="P359" i="14"/>
  <c r="BI356" i="14"/>
  <c r="BH356" i="14"/>
  <c r="BG356" i="14"/>
  <c r="BF356" i="14"/>
  <c r="T356" i="14"/>
  <c r="R356" i="14"/>
  <c r="P356" i="14"/>
  <c r="BI353" i="14"/>
  <c r="BH353" i="14"/>
  <c r="BG353" i="14"/>
  <c r="BF353" i="14"/>
  <c r="T353" i="14"/>
  <c r="R353" i="14"/>
  <c r="P353" i="14"/>
  <c r="BI349" i="14"/>
  <c r="BH349" i="14"/>
  <c r="BG349" i="14"/>
  <c r="BF349" i="14"/>
  <c r="T349" i="14"/>
  <c r="T348" i="14"/>
  <c r="R349" i="14"/>
  <c r="R348" i="14"/>
  <c r="P349" i="14"/>
  <c r="P348" i="14"/>
  <c r="BI346" i="14"/>
  <c r="BH346" i="14"/>
  <c r="BG346" i="14"/>
  <c r="BF346" i="14"/>
  <c r="T346" i="14"/>
  <c r="R346" i="14"/>
  <c r="P346" i="14"/>
  <c r="BI343" i="14"/>
  <c r="BH343" i="14"/>
  <c r="BG343" i="14"/>
  <c r="BF343" i="14"/>
  <c r="T343" i="14"/>
  <c r="R343" i="14"/>
  <c r="P343" i="14"/>
  <c r="BI340" i="14"/>
  <c r="BH340" i="14"/>
  <c r="BG340" i="14"/>
  <c r="BF340" i="14"/>
  <c r="T340" i="14"/>
  <c r="R340" i="14"/>
  <c r="P340" i="14"/>
  <c r="BI337" i="14"/>
  <c r="BH337" i="14"/>
  <c r="BG337" i="14"/>
  <c r="BF337" i="14"/>
  <c r="T337" i="14"/>
  <c r="R337" i="14"/>
  <c r="P337" i="14"/>
  <c r="BI334" i="14"/>
  <c r="BH334" i="14"/>
  <c r="BG334" i="14"/>
  <c r="BF334" i="14"/>
  <c r="T334" i="14"/>
  <c r="R334" i="14"/>
  <c r="P334" i="14"/>
  <c r="BI331" i="14"/>
  <c r="BH331" i="14"/>
  <c r="BG331" i="14"/>
  <c r="BF331" i="14"/>
  <c r="T331" i="14"/>
  <c r="R331" i="14"/>
  <c r="P331" i="14"/>
  <c r="BI329" i="14"/>
  <c r="BH329" i="14"/>
  <c r="BG329" i="14"/>
  <c r="BF329" i="14"/>
  <c r="T329" i="14"/>
  <c r="R329" i="14"/>
  <c r="P329" i="14"/>
  <c r="BI327" i="14"/>
  <c r="BH327" i="14"/>
  <c r="BG327" i="14"/>
  <c r="BF327" i="14"/>
  <c r="T327" i="14"/>
  <c r="R327" i="14"/>
  <c r="P327" i="14"/>
  <c r="BI325" i="14"/>
  <c r="BH325" i="14"/>
  <c r="BG325" i="14"/>
  <c r="BF325" i="14"/>
  <c r="T325" i="14"/>
  <c r="R325" i="14"/>
  <c r="P325" i="14"/>
  <c r="BI323" i="14"/>
  <c r="BH323" i="14"/>
  <c r="BG323" i="14"/>
  <c r="BF323" i="14"/>
  <c r="T323" i="14"/>
  <c r="R323" i="14"/>
  <c r="P323" i="14"/>
  <c r="BI321" i="14"/>
  <c r="BH321" i="14"/>
  <c r="BG321" i="14"/>
  <c r="BF321" i="14"/>
  <c r="T321" i="14"/>
  <c r="R321" i="14"/>
  <c r="P321" i="14"/>
  <c r="BI317" i="14"/>
  <c r="BH317" i="14"/>
  <c r="BG317" i="14"/>
  <c r="BF317" i="14"/>
  <c r="T317" i="14"/>
  <c r="R317" i="14"/>
  <c r="P317" i="14"/>
  <c r="BI315" i="14"/>
  <c r="BH315" i="14"/>
  <c r="BG315" i="14"/>
  <c r="BF315" i="14"/>
  <c r="T315" i="14"/>
  <c r="R315" i="14"/>
  <c r="P315" i="14"/>
  <c r="BI311" i="14"/>
  <c r="BH311" i="14"/>
  <c r="BG311" i="14"/>
  <c r="BF311" i="14"/>
  <c r="T311" i="14"/>
  <c r="R311" i="14"/>
  <c r="P311" i="14"/>
  <c r="BI308" i="14"/>
  <c r="BH308" i="14"/>
  <c r="BG308" i="14"/>
  <c r="BF308" i="14"/>
  <c r="T308" i="14"/>
  <c r="R308" i="14"/>
  <c r="P308" i="14"/>
  <c r="BI304" i="14"/>
  <c r="BH304" i="14"/>
  <c r="BG304" i="14"/>
  <c r="BF304" i="14"/>
  <c r="T304" i="14"/>
  <c r="R304" i="14"/>
  <c r="P304" i="14"/>
  <c r="BI301" i="14"/>
  <c r="BH301" i="14"/>
  <c r="BG301" i="14"/>
  <c r="BF301" i="14"/>
  <c r="T301" i="14"/>
  <c r="R301" i="14"/>
  <c r="P301" i="14"/>
  <c r="BI298" i="14"/>
  <c r="BH298" i="14"/>
  <c r="BG298" i="14"/>
  <c r="BF298" i="14"/>
  <c r="T298" i="14"/>
  <c r="R298" i="14"/>
  <c r="P298" i="14"/>
  <c r="BI295" i="14"/>
  <c r="BH295" i="14"/>
  <c r="BG295" i="14"/>
  <c r="BF295" i="14"/>
  <c r="T295" i="14"/>
  <c r="R295" i="14"/>
  <c r="P295" i="14"/>
  <c r="BI289" i="14"/>
  <c r="BH289" i="14"/>
  <c r="BG289" i="14"/>
  <c r="BF289" i="14"/>
  <c r="T289" i="14"/>
  <c r="R289" i="14"/>
  <c r="P289" i="14"/>
  <c r="BI286" i="14"/>
  <c r="BH286" i="14"/>
  <c r="BG286" i="14"/>
  <c r="BF286" i="14"/>
  <c r="T286" i="14"/>
  <c r="R286" i="14"/>
  <c r="P286" i="14"/>
  <c r="BI284" i="14"/>
  <c r="BH284" i="14"/>
  <c r="BG284" i="14"/>
  <c r="BF284" i="14"/>
  <c r="T284" i="14"/>
  <c r="R284" i="14"/>
  <c r="P284" i="14"/>
  <c r="BI282" i="14"/>
  <c r="BH282" i="14"/>
  <c r="BG282" i="14"/>
  <c r="BF282" i="14"/>
  <c r="T282" i="14"/>
  <c r="R282" i="14"/>
  <c r="P282" i="14"/>
  <c r="BI279" i="14"/>
  <c r="BH279" i="14"/>
  <c r="BG279" i="14"/>
  <c r="BF279" i="14"/>
  <c r="T279" i="14"/>
  <c r="R279" i="14"/>
  <c r="P279" i="14"/>
  <c r="BI274" i="14"/>
  <c r="BH274" i="14"/>
  <c r="BG274" i="14"/>
  <c r="BF274" i="14"/>
  <c r="T274" i="14"/>
  <c r="R274" i="14"/>
  <c r="P274" i="14"/>
  <c r="BI271" i="14"/>
  <c r="BH271" i="14"/>
  <c r="BG271" i="14"/>
  <c r="BF271" i="14"/>
  <c r="T271" i="14"/>
  <c r="R271" i="14"/>
  <c r="P271" i="14"/>
  <c r="BI269" i="14"/>
  <c r="BH269" i="14"/>
  <c r="BG269" i="14"/>
  <c r="BF269" i="14"/>
  <c r="T269" i="14"/>
  <c r="R269" i="14"/>
  <c r="P269" i="14"/>
  <c r="BI266" i="14"/>
  <c r="BH266" i="14"/>
  <c r="BG266" i="14"/>
  <c r="BF266" i="14"/>
  <c r="T266" i="14"/>
  <c r="R266" i="14"/>
  <c r="P266" i="14"/>
  <c r="BI264" i="14"/>
  <c r="BH264" i="14"/>
  <c r="BG264" i="14"/>
  <c r="BF264" i="14"/>
  <c r="T264" i="14"/>
  <c r="R264" i="14"/>
  <c r="P264" i="14"/>
  <c r="BI262" i="14"/>
  <c r="BH262" i="14"/>
  <c r="BG262" i="14"/>
  <c r="BF262" i="14"/>
  <c r="T262" i="14"/>
  <c r="R262" i="14"/>
  <c r="P262" i="14"/>
  <c r="BI258" i="14"/>
  <c r="BH258" i="14"/>
  <c r="BG258" i="14"/>
  <c r="BF258" i="14"/>
  <c r="T258" i="14"/>
  <c r="R258" i="14"/>
  <c r="P258" i="14"/>
  <c r="BI256" i="14"/>
  <c r="BH256" i="14"/>
  <c r="BG256" i="14"/>
  <c r="BF256" i="14"/>
  <c r="T256" i="14"/>
  <c r="R256" i="14"/>
  <c r="P256" i="14"/>
  <c r="BI252" i="14"/>
  <c r="BH252" i="14"/>
  <c r="BG252" i="14"/>
  <c r="BF252" i="14"/>
  <c r="T252" i="14"/>
  <c r="R252" i="14"/>
  <c r="P252" i="14"/>
  <c r="BI250" i="14"/>
  <c r="BH250" i="14"/>
  <c r="BG250" i="14"/>
  <c r="BF250" i="14"/>
  <c r="T250" i="14"/>
  <c r="R250" i="14"/>
  <c r="P250" i="14"/>
  <c r="BI245" i="14"/>
  <c r="BH245" i="14"/>
  <c r="BG245" i="14"/>
  <c r="BF245" i="14"/>
  <c r="T245" i="14"/>
  <c r="R245" i="14"/>
  <c r="P245" i="14"/>
  <c r="BI242" i="14"/>
  <c r="BH242" i="14"/>
  <c r="BG242" i="14"/>
  <c r="BF242" i="14"/>
  <c r="T242" i="14"/>
  <c r="R242" i="14"/>
  <c r="P242" i="14"/>
  <c r="BI239" i="14"/>
  <c r="BH239" i="14"/>
  <c r="BG239" i="14"/>
  <c r="BF239" i="14"/>
  <c r="T239" i="14"/>
  <c r="R239" i="14"/>
  <c r="P239" i="14"/>
  <c r="BI237" i="14"/>
  <c r="BH237" i="14"/>
  <c r="BG237" i="14"/>
  <c r="BF237" i="14"/>
  <c r="T237" i="14"/>
  <c r="R237" i="14"/>
  <c r="P237" i="14"/>
  <c r="BI234" i="14"/>
  <c r="BH234" i="14"/>
  <c r="BG234" i="14"/>
  <c r="BF234" i="14"/>
  <c r="T234" i="14"/>
  <c r="R234" i="14"/>
  <c r="P234" i="14"/>
  <c r="BI231" i="14"/>
  <c r="BH231" i="14"/>
  <c r="BG231" i="14"/>
  <c r="BF231" i="14"/>
  <c r="T231" i="14"/>
  <c r="R231" i="14"/>
  <c r="P231" i="14"/>
  <c r="BI229" i="14"/>
  <c r="BH229" i="14"/>
  <c r="BG229" i="14"/>
  <c r="BF229" i="14"/>
  <c r="T229" i="14"/>
  <c r="R229" i="14"/>
  <c r="P229" i="14"/>
  <c r="BI226" i="14"/>
  <c r="BH226" i="14"/>
  <c r="BG226" i="14"/>
  <c r="BF226" i="14"/>
  <c r="T226" i="14"/>
  <c r="R226" i="14"/>
  <c r="P226" i="14"/>
  <c r="BI223" i="14"/>
  <c r="BH223" i="14"/>
  <c r="BG223" i="14"/>
  <c r="BF223" i="14"/>
  <c r="T223" i="14"/>
  <c r="R223" i="14"/>
  <c r="P223" i="14"/>
  <c r="BI220" i="14"/>
  <c r="BH220" i="14"/>
  <c r="BG220" i="14"/>
  <c r="BF220" i="14"/>
  <c r="T220" i="14"/>
  <c r="R220" i="14"/>
  <c r="P220" i="14"/>
  <c r="BI217" i="14"/>
  <c r="BH217" i="14"/>
  <c r="BG217" i="14"/>
  <c r="BF217" i="14"/>
  <c r="T217" i="14"/>
  <c r="R217" i="14"/>
  <c r="P217" i="14"/>
  <c r="BI213" i="14"/>
  <c r="BH213" i="14"/>
  <c r="BG213" i="14"/>
  <c r="BF213" i="14"/>
  <c r="T213" i="14"/>
  <c r="R213" i="14"/>
  <c r="P213" i="14"/>
  <c r="BI211" i="14"/>
  <c r="BH211" i="14"/>
  <c r="BG211" i="14"/>
  <c r="BF211" i="14"/>
  <c r="T211" i="14"/>
  <c r="R211" i="14"/>
  <c r="P211" i="14"/>
  <c r="BI205" i="14"/>
  <c r="BH205" i="14"/>
  <c r="BG205" i="14"/>
  <c r="BF205" i="14"/>
  <c r="T205" i="14"/>
  <c r="R205" i="14"/>
  <c r="P205" i="14"/>
  <c r="BI202" i="14"/>
  <c r="BH202" i="14"/>
  <c r="BG202" i="14"/>
  <c r="BF202" i="14"/>
  <c r="T202" i="14"/>
  <c r="R202" i="14"/>
  <c r="P202" i="14"/>
  <c r="BI200" i="14"/>
  <c r="BH200" i="14"/>
  <c r="BG200" i="14"/>
  <c r="BF200" i="14"/>
  <c r="T200" i="14"/>
  <c r="R200" i="14"/>
  <c r="P200" i="14"/>
  <c r="BI197" i="14"/>
  <c r="BH197" i="14"/>
  <c r="BG197" i="14"/>
  <c r="BF197" i="14"/>
  <c r="T197" i="14"/>
  <c r="R197" i="14"/>
  <c r="P197" i="14"/>
  <c r="BI193" i="14"/>
  <c r="BH193" i="14"/>
  <c r="BG193" i="14"/>
  <c r="BF193" i="14"/>
  <c r="T193" i="14"/>
  <c r="R193" i="14"/>
  <c r="P193" i="14"/>
  <c r="BI190" i="14"/>
  <c r="BH190" i="14"/>
  <c r="BG190" i="14"/>
  <c r="BF190" i="14"/>
  <c r="T190" i="14"/>
  <c r="R190" i="14"/>
  <c r="P190" i="14"/>
  <c r="BI187" i="14"/>
  <c r="BH187" i="14"/>
  <c r="BG187" i="14"/>
  <c r="BF187" i="14"/>
  <c r="T187" i="14"/>
  <c r="R187" i="14"/>
  <c r="P187" i="14"/>
  <c r="BI184" i="14"/>
  <c r="BH184" i="14"/>
  <c r="BG184" i="14"/>
  <c r="BF184" i="14"/>
  <c r="T184" i="14"/>
  <c r="R184" i="14"/>
  <c r="P184" i="14"/>
  <c r="BI181" i="14"/>
  <c r="BH181" i="14"/>
  <c r="BG181" i="14"/>
  <c r="BF181" i="14"/>
  <c r="T181" i="14"/>
  <c r="R181" i="14"/>
  <c r="P181" i="14"/>
  <c r="BI178" i="14"/>
  <c r="BH178" i="14"/>
  <c r="BG178" i="14"/>
  <c r="BF178" i="14"/>
  <c r="T178" i="14"/>
  <c r="R178" i="14"/>
  <c r="P178" i="14"/>
  <c r="BI175" i="14"/>
  <c r="BH175" i="14"/>
  <c r="BG175" i="14"/>
  <c r="BF175" i="14"/>
  <c r="T175" i="14"/>
  <c r="R175" i="14"/>
  <c r="P175" i="14"/>
  <c r="BI172" i="14"/>
  <c r="BH172" i="14"/>
  <c r="BG172" i="14"/>
  <c r="BF172" i="14"/>
  <c r="T172" i="14"/>
  <c r="R172" i="14"/>
  <c r="P172" i="14"/>
  <c r="BI169" i="14"/>
  <c r="BH169" i="14"/>
  <c r="BG169" i="14"/>
  <c r="BF169" i="14"/>
  <c r="T169" i="14"/>
  <c r="R169" i="14"/>
  <c r="P169" i="14"/>
  <c r="BI164" i="14"/>
  <c r="BH164" i="14"/>
  <c r="BG164" i="14"/>
  <c r="BF164" i="14"/>
  <c r="T164" i="14"/>
  <c r="R164" i="14"/>
  <c r="P164" i="14"/>
  <c r="BI161" i="14"/>
  <c r="BH161" i="14"/>
  <c r="BG161" i="14"/>
  <c r="BF161" i="14"/>
  <c r="T161" i="14"/>
  <c r="R161" i="14"/>
  <c r="P161" i="14"/>
  <c r="BI154" i="14"/>
  <c r="BH154" i="14"/>
  <c r="BG154" i="14"/>
  <c r="BF154" i="14"/>
  <c r="T154" i="14"/>
  <c r="R154" i="14"/>
  <c r="P154" i="14"/>
  <c r="BI146" i="14"/>
  <c r="BH146" i="14"/>
  <c r="BG146" i="14"/>
  <c r="BF146" i="14"/>
  <c r="T146" i="14"/>
  <c r="R146" i="14"/>
  <c r="P146" i="14"/>
  <c r="BI144" i="14"/>
  <c r="BH144" i="14"/>
  <c r="BG144" i="14"/>
  <c r="BF144" i="14"/>
  <c r="T144" i="14"/>
  <c r="R144" i="14"/>
  <c r="P144" i="14"/>
  <c r="BI141" i="14"/>
  <c r="BH141" i="14"/>
  <c r="BG141" i="14"/>
  <c r="BF141" i="14"/>
  <c r="T141" i="14"/>
  <c r="R141" i="14"/>
  <c r="P141" i="14"/>
  <c r="BI138" i="14"/>
  <c r="BH138" i="14"/>
  <c r="BG138" i="14"/>
  <c r="BF138" i="14"/>
  <c r="T138" i="14"/>
  <c r="R138" i="14"/>
  <c r="P138" i="14"/>
  <c r="BI135" i="14"/>
  <c r="BH135" i="14"/>
  <c r="BG135" i="14"/>
  <c r="BF135" i="14"/>
  <c r="T135" i="14"/>
  <c r="R135" i="14"/>
  <c r="P135" i="14"/>
  <c r="BI133" i="14"/>
  <c r="BH133" i="14"/>
  <c r="BG133" i="14"/>
  <c r="BF133" i="14"/>
  <c r="T133" i="14"/>
  <c r="R133" i="14"/>
  <c r="P133" i="14"/>
  <c r="BI131" i="14"/>
  <c r="BH131" i="14"/>
  <c r="BG131" i="14"/>
  <c r="BF131" i="14"/>
  <c r="T131" i="14"/>
  <c r="R131" i="14"/>
  <c r="P131" i="14"/>
  <c r="J125" i="14"/>
  <c r="J124" i="14"/>
  <c r="F124" i="14"/>
  <c r="F122" i="14"/>
  <c r="E120" i="14"/>
  <c r="J92" i="14"/>
  <c r="J91" i="14"/>
  <c r="F91" i="14"/>
  <c r="F89" i="14"/>
  <c r="E87" i="14"/>
  <c r="J18" i="14"/>
  <c r="E18" i="14"/>
  <c r="F125" i="14" s="1"/>
  <c r="J17" i="14"/>
  <c r="J12" i="14"/>
  <c r="J89" i="14"/>
  <c r="E7" i="14"/>
  <c r="E85" i="14"/>
  <c r="J39" i="13"/>
  <c r="J38" i="13"/>
  <c r="AY107" i="1"/>
  <c r="J37" i="13"/>
  <c r="AX107" i="1"/>
  <c r="BI237" i="13"/>
  <c r="BH237" i="13"/>
  <c r="BG237" i="13"/>
  <c r="BF237" i="13"/>
  <c r="T237" i="13"/>
  <c r="T236" i="13"/>
  <c r="R237" i="13"/>
  <c r="R236" i="13" s="1"/>
  <c r="P237" i="13"/>
  <c r="P236" i="13"/>
  <c r="BI235" i="13"/>
  <c r="BH235" i="13"/>
  <c r="BG235" i="13"/>
  <c r="BF235" i="13"/>
  <c r="T235" i="13"/>
  <c r="R235" i="13"/>
  <c r="P235" i="13"/>
  <c r="BI234" i="13"/>
  <c r="BH234" i="13"/>
  <c r="BG234" i="13"/>
  <c r="BF234" i="13"/>
  <c r="T234" i="13"/>
  <c r="R234" i="13"/>
  <c r="P234" i="13"/>
  <c r="BI233" i="13"/>
  <c r="BH233" i="13"/>
  <c r="BG233" i="13"/>
  <c r="BF233" i="13"/>
  <c r="T233" i="13"/>
  <c r="R233" i="13"/>
  <c r="P233" i="13"/>
  <c r="BI231" i="13"/>
  <c r="BH231" i="13"/>
  <c r="BG231" i="13"/>
  <c r="BF231" i="13"/>
  <c r="T231" i="13"/>
  <c r="R231" i="13"/>
  <c r="P231" i="13"/>
  <c r="BI229" i="13"/>
  <c r="BH229" i="13"/>
  <c r="BG229" i="13"/>
  <c r="BF229" i="13"/>
  <c r="T229" i="13"/>
  <c r="R229" i="13"/>
  <c r="P229" i="13"/>
  <c r="BI227" i="13"/>
  <c r="BH227" i="13"/>
  <c r="BG227" i="13"/>
  <c r="BF227" i="13"/>
  <c r="T227" i="13"/>
  <c r="R227" i="13"/>
  <c r="P227" i="13"/>
  <c r="BI225" i="13"/>
  <c r="BH225" i="13"/>
  <c r="BG225" i="13"/>
  <c r="BF225" i="13"/>
  <c r="T225" i="13"/>
  <c r="R225" i="13"/>
  <c r="P225" i="13"/>
  <c r="BI223" i="13"/>
  <c r="BH223" i="13"/>
  <c r="BG223" i="13"/>
  <c r="BF223" i="13"/>
  <c r="T223" i="13"/>
  <c r="R223" i="13"/>
  <c r="P223" i="13"/>
  <c r="BI222" i="13"/>
  <c r="BH222" i="13"/>
  <c r="BG222" i="13"/>
  <c r="BF222" i="13"/>
  <c r="T222" i="13"/>
  <c r="R222" i="13"/>
  <c r="P222" i="13"/>
  <c r="BI221" i="13"/>
  <c r="BH221" i="13"/>
  <c r="BG221" i="13"/>
  <c r="BF221" i="13"/>
  <c r="T221" i="13"/>
  <c r="R221" i="13"/>
  <c r="P221" i="13"/>
  <c r="BI220" i="13"/>
  <c r="BH220" i="13"/>
  <c r="BG220" i="13"/>
  <c r="BF220" i="13"/>
  <c r="T220" i="13"/>
  <c r="R220" i="13"/>
  <c r="P220" i="13"/>
  <c r="BI219" i="13"/>
  <c r="BH219" i="13"/>
  <c r="BG219" i="13"/>
  <c r="BF219" i="13"/>
  <c r="T219" i="13"/>
  <c r="R219" i="13"/>
  <c r="P219" i="13"/>
  <c r="BI218" i="13"/>
  <c r="BH218" i="13"/>
  <c r="BG218" i="13"/>
  <c r="BF218" i="13"/>
  <c r="T218" i="13"/>
  <c r="R218" i="13"/>
  <c r="P218" i="13"/>
  <c r="BI217" i="13"/>
  <c r="BH217" i="13"/>
  <c r="BG217" i="13"/>
  <c r="BF217" i="13"/>
  <c r="T217" i="13"/>
  <c r="R217" i="13"/>
  <c r="P217" i="13"/>
  <c r="BI216" i="13"/>
  <c r="BH216" i="13"/>
  <c r="BG216" i="13"/>
  <c r="BF216" i="13"/>
  <c r="T216" i="13"/>
  <c r="R216" i="13"/>
  <c r="P216" i="13"/>
  <c r="BI215" i="13"/>
  <c r="BH215" i="13"/>
  <c r="BG215" i="13"/>
  <c r="BF215" i="13"/>
  <c r="T215" i="13"/>
  <c r="R215" i="13"/>
  <c r="P215" i="13"/>
  <c r="BI214" i="13"/>
  <c r="BH214" i="13"/>
  <c r="BG214" i="13"/>
  <c r="BF214" i="13"/>
  <c r="T214" i="13"/>
  <c r="R214" i="13"/>
  <c r="P214" i="13"/>
  <c r="BI213" i="13"/>
  <c r="BH213" i="13"/>
  <c r="BG213" i="13"/>
  <c r="BF213" i="13"/>
  <c r="T213" i="13"/>
  <c r="R213" i="13"/>
  <c r="P213" i="13"/>
  <c r="BI212" i="13"/>
  <c r="BH212" i="13"/>
  <c r="BG212" i="13"/>
  <c r="BF212" i="13"/>
  <c r="T212" i="13"/>
  <c r="R212" i="13"/>
  <c r="P212" i="13"/>
  <c r="BI211" i="13"/>
  <c r="BH211" i="13"/>
  <c r="BG211" i="13"/>
  <c r="BF211" i="13"/>
  <c r="T211" i="13"/>
  <c r="R211" i="13"/>
  <c r="P211" i="13"/>
  <c r="BI210" i="13"/>
  <c r="BH210" i="13"/>
  <c r="BG210" i="13"/>
  <c r="BF210" i="13"/>
  <c r="T210" i="13"/>
  <c r="R210" i="13"/>
  <c r="P210" i="13"/>
  <c r="BI209" i="13"/>
  <c r="BH209" i="13"/>
  <c r="BG209" i="13"/>
  <c r="BF209" i="13"/>
  <c r="T209" i="13"/>
  <c r="R209" i="13"/>
  <c r="P209" i="13"/>
  <c r="BI208" i="13"/>
  <c r="BH208" i="13"/>
  <c r="BG208" i="13"/>
  <c r="BF208" i="13"/>
  <c r="T208" i="13"/>
  <c r="R208" i="13"/>
  <c r="P208" i="13"/>
  <c r="BI207" i="13"/>
  <c r="BH207" i="13"/>
  <c r="BG207" i="13"/>
  <c r="BF207" i="13"/>
  <c r="T207" i="13"/>
  <c r="R207" i="13"/>
  <c r="P207" i="13"/>
  <c r="BI206" i="13"/>
  <c r="BH206" i="13"/>
  <c r="BG206" i="13"/>
  <c r="BF206" i="13"/>
  <c r="T206" i="13"/>
  <c r="R206" i="13"/>
  <c r="P206" i="13"/>
  <c r="BI205" i="13"/>
  <c r="BH205" i="13"/>
  <c r="BG205" i="13"/>
  <c r="BF205" i="13"/>
  <c r="T205" i="13"/>
  <c r="R205" i="13"/>
  <c r="P205" i="13"/>
  <c r="BI203" i="13"/>
  <c r="BH203" i="13"/>
  <c r="BG203" i="13"/>
  <c r="BF203" i="13"/>
  <c r="T203" i="13"/>
  <c r="R203" i="13"/>
  <c r="P203" i="13"/>
  <c r="BI201" i="13"/>
  <c r="BH201" i="13"/>
  <c r="BG201" i="13"/>
  <c r="BF201" i="13"/>
  <c r="T201" i="13"/>
  <c r="R201" i="13"/>
  <c r="P201" i="13"/>
  <c r="BI198" i="13"/>
  <c r="BH198" i="13"/>
  <c r="BG198" i="13"/>
  <c r="BF198" i="13"/>
  <c r="T198" i="13"/>
  <c r="R198" i="13"/>
  <c r="P198" i="13"/>
  <c r="BI195" i="13"/>
  <c r="BH195" i="13"/>
  <c r="BG195" i="13"/>
  <c r="BF195" i="13"/>
  <c r="T195" i="13"/>
  <c r="R195" i="13"/>
  <c r="P195" i="13"/>
  <c r="BI194" i="13"/>
  <c r="BH194" i="13"/>
  <c r="BG194" i="13"/>
  <c r="BF194" i="13"/>
  <c r="T194" i="13"/>
  <c r="R194" i="13"/>
  <c r="P194" i="13"/>
  <c r="BI193" i="13"/>
  <c r="BH193" i="13"/>
  <c r="BG193" i="13"/>
  <c r="BF193" i="13"/>
  <c r="T193" i="13"/>
  <c r="R193" i="13"/>
  <c r="P193" i="13"/>
  <c r="BI192" i="13"/>
  <c r="BH192" i="13"/>
  <c r="BG192" i="13"/>
  <c r="BF192" i="13"/>
  <c r="T192" i="13"/>
  <c r="R192" i="13"/>
  <c r="P192" i="13"/>
  <c r="BI191" i="13"/>
  <c r="BH191" i="13"/>
  <c r="BG191" i="13"/>
  <c r="BF191" i="13"/>
  <c r="T191" i="13"/>
  <c r="R191" i="13"/>
  <c r="P191" i="13"/>
  <c r="BI188" i="13"/>
  <c r="BH188" i="13"/>
  <c r="BG188" i="13"/>
  <c r="BF188" i="13"/>
  <c r="T188" i="13"/>
  <c r="R188" i="13"/>
  <c r="P188" i="13"/>
  <c r="BI187" i="13"/>
  <c r="BH187" i="13"/>
  <c r="BG187" i="13"/>
  <c r="BF187" i="13"/>
  <c r="T187" i="13"/>
  <c r="R187" i="13"/>
  <c r="P187" i="13"/>
  <c r="BI185" i="13"/>
  <c r="BH185" i="13"/>
  <c r="BG185" i="13"/>
  <c r="BF185" i="13"/>
  <c r="T185" i="13"/>
  <c r="R185" i="13"/>
  <c r="P185" i="13"/>
  <c r="BI183" i="13"/>
  <c r="BH183" i="13"/>
  <c r="BG183" i="13"/>
  <c r="BF183" i="13"/>
  <c r="T183" i="13"/>
  <c r="R183" i="13"/>
  <c r="P183" i="13"/>
  <c r="BI182" i="13"/>
  <c r="BH182" i="13"/>
  <c r="BG182" i="13"/>
  <c r="BF182" i="13"/>
  <c r="T182" i="13"/>
  <c r="R182" i="13"/>
  <c r="P182" i="13"/>
  <c r="BI181" i="13"/>
  <c r="BH181" i="13"/>
  <c r="BG181" i="13"/>
  <c r="BF181" i="13"/>
  <c r="T181" i="13"/>
  <c r="R181" i="13"/>
  <c r="P181" i="13"/>
  <c r="BI180" i="13"/>
  <c r="BH180" i="13"/>
  <c r="BG180" i="13"/>
  <c r="BF180" i="13"/>
  <c r="T180" i="13"/>
  <c r="R180" i="13"/>
  <c r="P180" i="13"/>
  <c r="BI179" i="13"/>
  <c r="BH179" i="13"/>
  <c r="BG179" i="13"/>
  <c r="BF179" i="13"/>
  <c r="T179" i="13"/>
  <c r="R179" i="13"/>
  <c r="P179" i="13"/>
  <c r="BI178" i="13"/>
  <c r="BH178" i="13"/>
  <c r="BG178" i="13"/>
  <c r="BF178" i="13"/>
  <c r="T178" i="13"/>
  <c r="R178" i="13"/>
  <c r="P178" i="13"/>
  <c r="BI177" i="13"/>
  <c r="BH177" i="13"/>
  <c r="BG177" i="13"/>
  <c r="BF177" i="13"/>
  <c r="T177" i="13"/>
  <c r="R177" i="13"/>
  <c r="P177" i="13"/>
  <c r="BI176" i="13"/>
  <c r="BH176" i="13"/>
  <c r="BG176" i="13"/>
  <c r="BF176" i="13"/>
  <c r="T176" i="13"/>
  <c r="R176" i="13"/>
  <c r="P176" i="13"/>
  <c r="BI174" i="13"/>
  <c r="BH174" i="13"/>
  <c r="BG174" i="13"/>
  <c r="BF174" i="13"/>
  <c r="T174" i="13"/>
  <c r="R174" i="13"/>
  <c r="P174" i="13"/>
  <c r="BI173" i="13"/>
  <c r="BH173" i="13"/>
  <c r="BG173" i="13"/>
  <c r="BF173" i="13"/>
  <c r="T173" i="13"/>
  <c r="R173" i="13"/>
  <c r="P173" i="13"/>
  <c r="BI172" i="13"/>
  <c r="BH172" i="13"/>
  <c r="BG172" i="13"/>
  <c r="BF172" i="13"/>
  <c r="T172" i="13"/>
  <c r="R172" i="13"/>
  <c r="P172" i="13"/>
  <c r="BI170" i="13"/>
  <c r="BH170" i="13"/>
  <c r="BG170" i="13"/>
  <c r="BF170" i="13"/>
  <c r="T170" i="13"/>
  <c r="R170" i="13"/>
  <c r="P170" i="13"/>
  <c r="BI169" i="13"/>
  <c r="BH169" i="13"/>
  <c r="BG169" i="13"/>
  <c r="BF169" i="13"/>
  <c r="T169" i="13"/>
  <c r="R169" i="13"/>
  <c r="P169" i="13"/>
  <c r="BI167" i="13"/>
  <c r="BH167" i="13"/>
  <c r="BG167" i="13"/>
  <c r="BF167" i="13"/>
  <c r="T167" i="13"/>
  <c r="R167" i="13"/>
  <c r="P167" i="13"/>
  <c r="BI165" i="13"/>
  <c r="BH165" i="13"/>
  <c r="BG165" i="13"/>
  <c r="BF165" i="13"/>
  <c r="T165" i="13"/>
  <c r="R165" i="13"/>
  <c r="P165" i="13"/>
  <c r="BI164" i="13"/>
  <c r="BH164" i="13"/>
  <c r="BG164" i="13"/>
  <c r="BF164" i="13"/>
  <c r="T164" i="13"/>
  <c r="R164" i="13"/>
  <c r="P164" i="13"/>
  <c r="BI163" i="13"/>
  <c r="BH163" i="13"/>
  <c r="BG163" i="13"/>
  <c r="BF163" i="13"/>
  <c r="T163" i="13"/>
  <c r="R163" i="13"/>
  <c r="P163" i="13"/>
  <c r="BI161" i="13"/>
  <c r="BH161" i="13"/>
  <c r="BG161" i="13"/>
  <c r="BF161" i="13"/>
  <c r="T161" i="13"/>
  <c r="R161" i="13"/>
  <c r="P161" i="13"/>
  <c r="BI160" i="13"/>
  <c r="BH160" i="13"/>
  <c r="BG160" i="13"/>
  <c r="BF160" i="13"/>
  <c r="T160" i="13"/>
  <c r="R160" i="13"/>
  <c r="P160" i="13"/>
  <c r="BI158" i="13"/>
  <c r="BH158" i="13"/>
  <c r="BG158" i="13"/>
  <c r="BF158" i="13"/>
  <c r="T158" i="13"/>
  <c r="R158" i="13"/>
  <c r="P158" i="13"/>
  <c r="BI157" i="13"/>
  <c r="BH157" i="13"/>
  <c r="BG157" i="13"/>
  <c r="BF157" i="13"/>
  <c r="T157" i="13"/>
  <c r="R157" i="13"/>
  <c r="P157" i="13"/>
  <c r="BI155" i="13"/>
  <c r="BH155" i="13"/>
  <c r="BG155" i="13"/>
  <c r="BF155" i="13"/>
  <c r="T155" i="13"/>
  <c r="R155" i="13"/>
  <c r="P155" i="13"/>
  <c r="BI154" i="13"/>
  <c r="BH154" i="13"/>
  <c r="BG154" i="13"/>
  <c r="BF154" i="13"/>
  <c r="T154" i="13"/>
  <c r="R154" i="13"/>
  <c r="P154" i="13"/>
  <c r="BI153" i="13"/>
  <c r="BH153" i="13"/>
  <c r="BG153" i="13"/>
  <c r="BF153" i="13"/>
  <c r="T153" i="13"/>
  <c r="R153" i="13"/>
  <c r="P153" i="13"/>
  <c r="BI151" i="13"/>
  <c r="BH151" i="13"/>
  <c r="BG151" i="13"/>
  <c r="BF151" i="13"/>
  <c r="T151" i="13"/>
  <c r="R151" i="13"/>
  <c r="P151" i="13"/>
  <c r="BI149" i="13"/>
  <c r="BH149" i="13"/>
  <c r="BG149" i="13"/>
  <c r="BF149" i="13"/>
  <c r="T149" i="13"/>
  <c r="R149" i="13"/>
  <c r="P149" i="13"/>
  <c r="BI147" i="13"/>
  <c r="BH147" i="13"/>
  <c r="BG147" i="13"/>
  <c r="BF147" i="13"/>
  <c r="T147" i="13"/>
  <c r="R147" i="13"/>
  <c r="P147" i="13"/>
  <c r="BI144" i="13"/>
  <c r="BH144" i="13"/>
  <c r="BG144" i="13"/>
  <c r="BF144" i="13"/>
  <c r="T144" i="13"/>
  <c r="R144" i="13"/>
  <c r="P144" i="13"/>
  <c r="BI143" i="13"/>
  <c r="BH143" i="13"/>
  <c r="BG143" i="13"/>
  <c r="BF143" i="13"/>
  <c r="T143" i="13"/>
  <c r="R143" i="13"/>
  <c r="P143" i="13"/>
  <c r="BI140" i="13"/>
  <c r="BH140" i="13"/>
  <c r="BG140" i="13"/>
  <c r="BF140" i="13"/>
  <c r="T140" i="13"/>
  <c r="R140" i="13"/>
  <c r="P140" i="13"/>
  <c r="BI139" i="13"/>
  <c r="BH139" i="13"/>
  <c r="BG139" i="13"/>
  <c r="BF139" i="13"/>
  <c r="T139" i="13"/>
  <c r="R139" i="13"/>
  <c r="P139" i="13"/>
  <c r="BI137" i="13"/>
  <c r="BH137" i="13"/>
  <c r="BG137" i="13"/>
  <c r="BF137" i="13"/>
  <c r="T137" i="13"/>
  <c r="R137" i="13"/>
  <c r="P137" i="13"/>
  <c r="BI136" i="13"/>
  <c r="BH136" i="13"/>
  <c r="BG136" i="13"/>
  <c r="BF136" i="13"/>
  <c r="T136" i="13"/>
  <c r="R136" i="13"/>
  <c r="P136" i="13"/>
  <c r="BI135" i="13"/>
  <c r="BH135" i="13"/>
  <c r="BG135" i="13"/>
  <c r="BF135" i="13"/>
  <c r="T135" i="13"/>
  <c r="R135" i="13"/>
  <c r="P135" i="13"/>
  <c r="BI134" i="13"/>
  <c r="BH134" i="13"/>
  <c r="BG134" i="13"/>
  <c r="BF134" i="13"/>
  <c r="T134" i="13"/>
  <c r="R134" i="13"/>
  <c r="P134" i="13"/>
  <c r="J128" i="13"/>
  <c r="J127" i="13"/>
  <c r="F127" i="13"/>
  <c r="F125" i="13"/>
  <c r="E123" i="13"/>
  <c r="J94" i="13"/>
  <c r="J93" i="13"/>
  <c r="F93" i="13"/>
  <c r="F91" i="13"/>
  <c r="E89" i="13"/>
  <c r="J20" i="13"/>
  <c r="E20" i="13"/>
  <c r="F128" i="13" s="1"/>
  <c r="J19" i="13"/>
  <c r="J14" i="13"/>
  <c r="J125" i="13"/>
  <c r="E7" i="13"/>
  <c r="E85" i="13" s="1"/>
  <c r="J37" i="12"/>
  <c r="J36" i="12"/>
  <c r="AY106" i="1" s="1"/>
  <c r="J35" i="12"/>
  <c r="AX106" i="1"/>
  <c r="BI496" i="12"/>
  <c r="BH496" i="12"/>
  <c r="BG496" i="12"/>
  <c r="BF496" i="12"/>
  <c r="T496" i="12"/>
  <c r="R496" i="12"/>
  <c r="P496" i="12"/>
  <c r="BI495" i="12"/>
  <c r="BH495" i="12"/>
  <c r="BG495" i="12"/>
  <c r="BF495" i="12"/>
  <c r="T495" i="12"/>
  <c r="R495" i="12"/>
  <c r="P495" i="12"/>
  <c r="BI493" i="12"/>
  <c r="BH493" i="12"/>
  <c r="BG493" i="12"/>
  <c r="BF493" i="12"/>
  <c r="T493" i="12"/>
  <c r="R493" i="12"/>
  <c r="P493" i="12"/>
  <c r="BI490" i="12"/>
  <c r="BH490" i="12"/>
  <c r="BG490" i="12"/>
  <c r="BF490" i="12"/>
  <c r="T490" i="12"/>
  <c r="R490" i="12"/>
  <c r="P490" i="12"/>
  <c r="BI487" i="12"/>
  <c r="BH487" i="12"/>
  <c r="BG487" i="12"/>
  <c r="BF487" i="12"/>
  <c r="T487" i="12"/>
  <c r="R487" i="12"/>
  <c r="P487" i="12"/>
  <c r="BI483" i="12"/>
  <c r="BH483" i="12"/>
  <c r="BG483" i="12"/>
  <c r="BF483" i="12"/>
  <c r="T483" i="12"/>
  <c r="R483" i="12"/>
  <c r="P483" i="12"/>
  <c r="BI480" i="12"/>
  <c r="BH480" i="12"/>
  <c r="BG480" i="12"/>
  <c r="BF480" i="12"/>
  <c r="T480" i="12"/>
  <c r="R480" i="12"/>
  <c r="P480" i="12"/>
  <c r="BI474" i="12"/>
  <c r="BH474" i="12"/>
  <c r="BG474" i="12"/>
  <c r="BF474" i="12"/>
  <c r="T474" i="12"/>
  <c r="R474" i="12"/>
  <c r="P474" i="12"/>
  <c r="BI468" i="12"/>
  <c r="BH468" i="12"/>
  <c r="BG468" i="12"/>
  <c r="BF468" i="12"/>
  <c r="T468" i="12"/>
  <c r="R468" i="12"/>
  <c r="P468" i="12"/>
  <c r="BI465" i="12"/>
  <c r="BH465" i="12"/>
  <c r="BG465" i="12"/>
  <c r="BF465" i="12"/>
  <c r="T465" i="12"/>
  <c r="R465" i="12"/>
  <c r="P465" i="12"/>
  <c r="BI462" i="12"/>
  <c r="BH462" i="12"/>
  <c r="BG462" i="12"/>
  <c r="BF462" i="12"/>
  <c r="T462" i="12"/>
  <c r="R462" i="12"/>
  <c r="P462" i="12"/>
  <c r="BI459" i="12"/>
  <c r="BH459" i="12"/>
  <c r="BG459" i="12"/>
  <c r="BF459" i="12"/>
  <c r="T459" i="12"/>
  <c r="R459" i="12"/>
  <c r="P459" i="12"/>
  <c r="BI455" i="12"/>
  <c r="BH455" i="12"/>
  <c r="BG455" i="12"/>
  <c r="BF455" i="12"/>
  <c r="T455" i="12"/>
  <c r="T454" i="12"/>
  <c r="R455" i="12"/>
  <c r="R454" i="12"/>
  <c r="P455" i="12"/>
  <c r="P454" i="12"/>
  <c r="BI451" i="12"/>
  <c r="BH451" i="12"/>
  <c r="BG451" i="12"/>
  <c r="BF451" i="12"/>
  <c r="T451" i="12"/>
  <c r="R451" i="12"/>
  <c r="P451" i="12"/>
  <c r="BI449" i="12"/>
  <c r="BH449" i="12"/>
  <c r="BG449" i="12"/>
  <c r="BF449" i="12"/>
  <c r="T449" i="12"/>
  <c r="R449" i="12"/>
  <c r="P449" i="12"/>
  <c r="BI447" i="12"/>
  <c r="BH447" i="12"/>
  <c r="BG447" i="12"/>
  <c r="BF447" i="12"/>
  <c r="T447" i="12"/>
  <c r="R447" i="12"/>
  <c r="P447" i="12"/>
  <c r="BI445" i="12"/>
  <c r="BH445" i="12"/>
  <c r="BG445" i="12"/>
  <c r="BF445" i="12"/>
  <c r="T445" i="12"/>
  <c r="R445" i="12"/>
  <c r="P445" i="12"/>
  <c r="BI443" i="12"/>
  <c r="BH443" i="12"/>
  <c r="BG443" i="12"/>
  <c r="BF443" i="12"/>
  <c r="T443" i="12"/>
  <c r="R443" i="12"/>
  <c r="P443" i="12"/>
  <c r="BI441" i="12"/>
  <c r="BH441" i="12"/>
  <c r="BG441" i="12"/>
  <c r="BF441" i="12"/>
  <c r="T441" i="12"/>
  <c r="R441" i="12"/>
  <c r="P441" i="12"/>
  <c r="BI439" i="12"/>
  <c r="BH439" i="12"/>
  <c r="BG439" i="12"/>
  <c r="BF439" i="12"/>
  <c r="T439" i="12"/>
  <c r="R439" i="12"/>
  <c r="P439" i="12"/>
  <c r="BI437" i="12"/>
  <c r="BH437" i="12"/>
  <c r="BG437" i="12"/>
  <c r="BF437" i="12"/>
  <c r="T437" i="12"/>
  <c r="R437" i="12"/>
  <c r="P437" i="12"/>
  <c r="BI435" i="12"/>
  <c r="BH435" i="12"/>
  <c r="BG435" i="12"/>
  <c r="BF435" i="12"/>
  <c r="T435" i="12"/>
  <c r="R435" i="12"/>
  <c r="P435" i="12"/>
  <c r="BI432" i="12"/>
  <c r="BH432" i="12"/>
  <c r="BG432" i="12"/>
  <c r="BF432" i="12"/>
  <c r="T432" i="12"/>
  <c r="R432" i="12"/>
  <c r="P432" i="12"/>
  <c r="BI429" i="12"/>
  <c r="BH429" i="12"/>
  <c r="BG429" i="12"/>
  <c r="BF429" i="12"/>
  <c r="T429" i="12"/>
  <c r="R429" i="12"/>
  <c r="P429" i="12"/>
  <c r="BI426" i="12"/>
  <c r="BH426" i="12"/>
  <c r="BG426" i="12"/>
  <c r="BF426" i="12"/>
  <c r="T426" i="12"/>
  <c r="R426" i="12"/>
  <c r="P426" i="12"/>
  <c r="BI423" i="12"/>
  <c r="BH423" i="12"/>
  <c r="BG423" i="12"/>
  <c r="BF423" i="12"/>
  <c r="T423" i="12"/>
  <c r="R423" i="12"/>
  <c r="P423" i="12"/>
  <c r="BI421" i="12"/>
  <c r="BH421" i="12"/>
  <c r="BG421" i="12"/>
  <c r="BF421" i="12"/>
  <c r="T421" i="12"/>
  <c r="R421" i="12"/>
  <c r="P421" i="12"/>
  <c r="BI420" i="12"/>
  <c r="BH420" i="12"/>
  <c r="BG420" i="12"/>
  <c r="BF420" i="12"/>
  <c r="T420" i="12"/>
  <c r="R420" i="12"/>
  <c r="P420" i="12"/>
  <c r="BI417" i="12"/>
  <c r="BH417" i="12"/>
  <c r="BG417" i="12"/>
  <c r="BF417" i="12"/>
  <c r="T417" i="12"/>
  <c r="R417" i="12"/>
  <c r="P417" i="12"/>
  <c r="BI415" i="12"/>
  <c r="BH415" i="12"/>
  <c r="BG415" i="12"/>
  <c r="BF415" i="12"/>
  <c r="T415" i="12"/>
  <c r="R415" i="12"/>
  <c r="P415" i="12"/>
  <c r="BI414" i="12"/>
  <c r="BH414" i="12"/>
  <c r="BG414" i="12"/>
  <c r="BF414" i="12"/>
  <c r="T414" i="12"/>
  <c r="R414" i="12"/>
  <c r="P414" i="12"/>
  <c r="BI411" i="12"/>
  <c r="BH411" i="12"/>
  <c r="BG411" i="12"/>
  <c r="BF411" i="12"/>
  <c r="T411" i="12"/>
  <c r="R411" i="12"/>
  <c r="P411" i="12"/>
  <c r="BI409" i="12"/>
  <c r="BH409" i="12"/>
  <c r="BG409" i="12"/>
  <c r="BF409" i="12"/>
  <c r="T409" i="12"/>
  <c r="R409" i="12"/>
  <c r="P409" i="12"/>
  <c r="BI406" i="12"/>
  <c r="BH406" i="12"/>
  <c r="BG406" i="12"/>
  <c r="BF406" i="12"/>
  <c r="T406" i="12"/>
  <c r="R406" i="12"/>
  <c r="P406" i="12"/>
  <c r="BI401" i="12"/>
  <c r="BH401" i="12"/>
  <c r="BG401" i="12"/>
  <c r="BF401" i="12"/>
  <c r="T401" i="12"/>
  <c r="R401" i="12"/>
  <c r="P401" i="12"/>
  <c r="BI398" i="12"/>
  <c r="BH398" i="12"/>
  <c r="BG398" i="12"/>
  <c r="BF398" i="12"/>
  <c r="T398" i="12"/>
  <c r="R398" i="12"/>
  <c r="P398" i="12"/>
  <c r="BI395" i="12"/>
  <c r="BH395" i="12"/>
  <c r="BG395" i="12"/>
  <c r="BF395" i="12"/>
  <c r="T395" i="12"/>
  <c r="R395" i="12"/>
  <c r="P395" i="12"/>
  <c r="BI393" i="12"/>
  <c r="BH393" i="12"/>
  <c r="BG393" i="12"/>
  <c r="BF393" i="12"/>
  <c r="T393" i="12"/>
  <c r="R393" i="12"/>
  <c r="P393" i="12"/>
  <c r="BI389" i="12"/>
  <c r="BH389" i="12"/>
  <c r="BG389" i="12"/>
  <c r="BF389" i="12"/>
  <c r="T389" i="12"/>
  <c r="R389" i="12"/>
  <c r="P389" i="12"/>
  <c r="BI386" i="12"/>
  <c r="BH386" i="12"/>
  <c r="BG386" i="12"/>
  <c r="BF386" i="12"/>
  <c r="T386" i="12"/>
  <c r="R386" i="12"/>
  <c r="P386" i="12"/>
  <c r="BI383" i="12"/>
  <c r="BH383" i="12"/>
  <c r="BG383" i="12"/>
  <c r="BF383" i="12"/>
  <c r="T383" i="12"/>
  <c r="R383" i="12"/>
  <c r="P383" i="12"/>
  <c r="BI379" i="12"/>
  <c r="BH379" i="12"/>
  <c r="BG379" i="12"/>
  <c r="BF379" i="12"/>
  <c r="T379" i="12"/>
  <c r="R379" i="12"/>
  <c r="P379" i="12"/>
  <c r="BI376" i="12"/>
  <c r="BH376" i="12"/>
  <c r="BG376" i="12"/>
  <c r="BF376" i="12"/>
  <c r="T376" i="12"/>
  <c r="R376" i="12"/>
  <c r="P376" i="12"/>
  <c r="BI372" i="12"/>
  <c r="BH372" i="12"/>
  <c r="BG372" i="12"/>
  <c r="BF372" i="12"/>
  <c r="T372" i="12"/>
  <c r="R372" i="12"/>
  <c r="P372" i="12"/>
  <c r="BI369" i="12"/>
  <c r="BH369" i="12"/>
  <c r="BG369" i="12"/>
  <c r="BF369" i="12"/>
  <c r="T369" i="12"/>
  <c r="R369" i="12"/>
  <c r="P369" i="12"/>
  <c r="BI366" i="12"/>
  <c r="BH366" i="12"/>
  <c r="BG366" i="12"/>
  <c r="BF366" i="12"/>
  <c r="T366" i="12"/>
  <c r="R366" i="12"/>
  <c r="P366" i="12"/>
  <c r="BI363" i="12"/>
  <c r="BH363" i="12"/>
  <c r="BG363" i="12"/>
  <c r="BF363" i="12"/>
  <c r="T363" i="12"/>
  <c r="R363" i="12"/>
  <c r="P363" i="12"/>
  <c r="BI359" i="12"/>
  <c r="BH359" i="12"/>
  <c r="BG359" i="12"/>
  <c r="BF359" i="12"/>
  <c r="T359" i="12"/>
  <c r="R359" i="12"/>
  <c r="P359" i="12"/>
  <c r="BI356" i="12"/>
  <c r="BH356" i="12"/>
  <c r="BG356" i="12"/>
  <c r="BF356" i="12"/>
  <c r="T356" i="12"/>
  <c r="R356" i="12"/>
  <c r="P356" i="12"/>
  <c r="BI351" i="12"/>
  <c r="BH351" i="12"/>
  <c r="BG351" i="12"/>
  <c r="BF351" i="12"/>
  <c r="T351" i="12"/>
  <c r="R351" i="12"/>
  <c r="P351" i="12"/>
  <c r="BI345" i="12"/>
  <c r="BH345" i="12"/>
  <c r="BG345" i="12"/>
  <c r="BF345" i="12"/>
  <c r="T345" i="12"/>
  <c r="R345" i="12"/>
  <c r="P345" i="12"/>
  <c r="BI344" i="12"/>
  <c r="BH344" i="12"/>
  <c r="BG344" i="12"/>
  <c r="BF344" i="12"/>
  <c r="T344" i="12"/>
  <c r="R344" i="12"/>
  <c r="P344" i="12"/>
  <c r="BI341" i="12"/>
  <c r="BH341" i="12"/>
  <c r="BG341" i="12"/>
  <c r="BF341" i="12"/>
  <c r="T341" i="12"/>
  <c r="R341" i="12"/>
  <c r="P341" i="12"/>
  <c r="BI340" i="12"/>
  <c r="BH340" i="12"/>
  <c r="BG340" i="12"/>
  <c r="BF340" i="12"/>
  <c r="T340" i="12"/>
  <c r="R340" i="12"/>
  <c r="P340" i="12"/>
  <c r="BI337" i="12"/>
  <c r="BH337" i="12"/>
  <c r="BG337" i="12"/>
  <c r="BF337" i="12"/>
  <c r="T337" i="12"/>
  <c r="R337" i="12"/>
  <c r="P337" i="12"/>
  <c r="BI335" i="12"/>
  <c r="BH335" i="12"/>
  <c r="BG335" i="12"/>
  <c r="BF335" i="12"/>
  <c r="T335" i="12"/>
  <c r="R335" i="12"/>
  <c r="P335" i="12"/>
  <c r="BI333" i="12"/>
  <c r="BH333" i="12"/>
  <c r="BG333" i="12"/>
  <c r="BF333" i="12"/>
  <c r="T333" i="12"/>
  <c r="R333" i="12"/>
  <c r="P333" i="12"/>
  <c r="BI331" i="12"/>
  <c r="BH331" i="12"/>
  <c r="BG331" i="12"/>
  <c r="BF331" i="12"/>
  <c r="T331" i="12"/>
  <c r="R331" i="12"/>
  <c r="P331" i="12"/>
  <c r="BI328" i="12"/>
  <c r="BH328" i="12"/>
  <c r="BG328" i="12"/>
  <c r="BF328" i="12"/>
  <c r="T328" i="12"/>
  <c r="R328" i="12"/>
  <c r="P328" i="12"/>
  <c r="BI325" i="12"/>
  <c r="BH325" i="12"/>
  <c r="BG325" i="12"/>
  <c r="BF325" i="12"/>
  <c r="T325" i="12"/>
  <c r="R325" i="12"/>
  <c r="P325" i="12"/>
  <c r="BI322" i="12"/>
  <c r="BH322" i="12"/>
  <c r="BG322" i="12"/>
  <c r="BF322" i="12"/>
  <c r="T322" i="12"/>
  <c r="R322" i="12"/>
  <c r="P322" i="12"/>
  <c r="BI319" i="12"/>
  <c r="BH319" i="12"/>
  <c r="BG319" i="12"/>
  <c r="BF319" i="12"/>
  <c r="T319" i="12"/>
  <c r="R319" i="12"/>
  <c r="P319" i="12"/>
  <c r="BI316" i="12"/>
  <c r="BH316" i="12"/>
  <c r="BG316" i="12"/>
  <c r="BF316" i="12"/>
  <c r="T316" i="12"/>
  <c r="R316" i="12"/>
  <c r="P316" i="12"/>
  <c r="BI314" i="12"/>
  <c r="BH314" i="12"/>
  <c r="BG314" i="12"/>
  <c r="BF314" i="12"/>
  <c r="T314" i="12"/>
  <c r="R314" i="12"/>
  <c r="P314" i="12"/>
  <c r="BI312" i="12"/>
  <c r="BH312" i="12"/>
  <c r="BG312" i="12"/>
  <c r="BF312" i="12"/>
  <c r="T312" i="12"/>
  <c r="R312" i="12"/>
  <c r="P312" i="12"/>
  <c r="BI309" i="12"/>
  <c r="BH309" i="12"/>
  <c r="BG309" i="12"/>
  <c r="BF309" i="12"/>
  <c r="T309" i="12"/>
  <c r="R309" i="12"/>
  <c r="P309" i="12"/>
  <c r="BI303" i="12"/>
  <c r="BH303" i="12"/>
  <c r="BG303" i="12"/>
  <c r="BF303" i="12"/>
  <c r="T303" i="12"/>
  <c r="R303" i="12"/>
  <c r="P303" i="12"/>
  <c r="BI300" i="12"/>
  <c r="BH300" i="12"/>
  <c r="BG300" i="12"/>
  <c r="BF300" i="12"/>
  <c r="T300" i="12"/>
  <c r="R300" i="12"/>
  <c r="P300" i="12"/>
  <c r="BI297" i="12"/>
  <c r="BH297" i="12"/>
  <c r="BG297" i="12"/>
  <c r="BF297" i="12"/>
  <c r="T297" i="12"/>
  <c r="R297" i="12"/>
  <c r="P297" i="12"/>
  <c r="BI293" i="12"/>
  <c r="BH293" i="12"/>
  <c r="BG293" i="12"/>
  <c r="BF293" i="12"/>
  <c r="T293" i="12"/>
  <c r="R293" i="12"/>
  <c r="P293" i="12"/>
  <c r="BI290" i="12"/>
  <c r="BH290" i="12"/>
  <c r="BG290" i="12"/>
  <c r="BF290" i="12"/>
  <c r="T290" i="12"/>
  <c r="R290" i="12"/>
  <c r="P290" i="12"/>
  <c r="BI288" i="12"/>
  <c r="BH288" i="12"/>
  <c r="BG288" i="12"/>
  <c r="BF288" i="12"/>
  <c r="T288" i="12"/>
  <c r="R288" i="12"/>
  <c r="P288" i="12"/>
  <c r="BI286" i="12"/>
  <c r="BH286" i="12"/>
  <c r="BG286" i="12"/>
  <c r="BF286" i="12"/>
  <c r="T286" i="12"/>
  <c r="R286" i="12"/>
  <c r="P286" i="12"/>
  <c r="BI283" i="12"/>
  <c r="BH283" i="12"/>
  <c r="BG283" i="12"/>
  <c r="BF283" i="12"/>
  <c r="T283" i="12"/>
  <c r="R283" i="12"/>
  <c r="P283" i="12"/>
  <c r="BI277" i="12"/>
  <c r="BH277" i="12"/>
  <c r="BG277" i="12"/>
  <c r="BF277" i="12"/>
  <c r="T277" i="12"/>
  <c r="R277" i="12"/>
  <c r="P277" i="12"/>
  <c r="BI275" i="12"/>
  <c r="BH275" i="12"/>
  <c r="BG275" i="12"/>
  <c r="BF275" i="12"/>
  <c r="T275" i="12"/>
  <c r="R275" i="12"/>
  <c r="P275" i="12"/>
  <c r="BI256" i="12"/>
  <c r="BH256" i="12"/>
  <c r="BG256" i="12"/>
  <c r="BF256" i="12"/>
  <c r="T256" i="12"/>
  <c r="R256" i="12"/>
  <c r="P256" i="12"/>
  <c r="BI253" i="12"/>
  <c r="BH253" i="12"/>
  <c r="BG253" i="12"/>
  <c r="BF253" i="12"/>
  <c r="T253" i="12"/>
  <c r="R253" i="12"/>
  <c r="P253" i="12"/>
  <c r="BI250" i="12"/>
  <c r="BH250" i="12"/>
  <c r="BG250" i="12"/>
  <c r="BF250" i="12"/>
  <c r="T250" i="12"/>
  <c r="R250" i="12"/>
  <c r="P250" i="12"/>
  <c r="BI246" i="12"/>
  <c r="BH246" i="12"/>
  <c r="BG246" i="12"/>
  <c r="BF246" i="12"/>
  <c r="T246" i="12"/>
  <c r="R246" i="12"/>
  <c r="P246" i="12"/>
  <c r="BI244" i="12"/>
  <c r="BH244" i="12"/>
  <c r="BG244" i="12"/>
  <c r="BF244" i="12"/>
  <c r="T244" i="12"/>
  <c r="R244" i="12"/>
  <c r="P244" i="12"/>
  <c r="BI240" i="12"/>
  <c r="BH240" i="12"/>
  <c r="BG240" i="12"/>
  <c r="BF240" i="12"/>
  <c r="T240" i="12"/>
  <c r="R240" i="12"/>
  <c r="P240" i="12"/>
  <c r="BI237" i="12"/>
  <c r="BH237" i="12"/>
  <c r="BG237" i="12"/>
  <c r="BF237" i="12"/>
  <c r="T237" i="12"/>
  <c r="R237" i="12"/>
  <c r="P237" i="12"/>
  <c r="BI235" i="12"/>
  <c r="BH235" i="12"/>
  <c r="BG235" i="12"/>
  <c r="BF235" i="12"/>
  <c r="T235" i="12"/>
  <c r="R235" i="12"/>
  <c r="P235" i="12"/>
  <c r="BI232" i="12"/>
  <c r="BH232" i="12"/>
  <c r="BG232" i="12"/>
  <c r="BF232" i="12"/>
  <c r="T232" i="12"/>
  <c r="R232" i="12"/>
  <c r="P232" i="12"/>
  <c r="BI230" i="12"/>
  <c r="BH230" i="12"/>
  <c r="BG230" i="12"/>
  <c r="BF230" i="12"/>
  <c r="T230" i="12"/>
  <c r="R230" i="12"/>
  <c r="P230" i="12"/>
  <c r="BI229" i="12"/>
  <c r="BH229" i="12"/>
  <c r="BG229" i="12"/>
  <c r="BF229" i="12"/>
  <c r="T229" i="12"/>
  <c r="R229" i="12"/>
  <c r="P229" i="12"/>
  <c r="BI227" i="12"/>
  <c r="BH227" i="12"/>
  <c r="BG227" i="12"/>
  <c r="BF227" i="12"/>
  <c r="T227" i="12"/>
  <c r="R227" i="12"/>
  <c r="P227" i="12"/>
  <c r="BI225" i="12"/>
  <c r="BH225" i="12"/>
  <c r="BG225" i="12"/>
  <c r="BF225" i="12"/>
  <c r="T225" i="12"/>
  <c r="R225" i="12"/>
  <c r="P225" i="12"/>
  <c r="BI221" i="12"/>
  <c r="BH221" i="12"/>
  <c r="BG221" i="12"/>
  <c r="BF221" i="12"/>
  <c r="T221" i="12"/>
  <c r="R221" i="12"/>
  <c r="P221" i="12"/>
  <c r="BI219" i="12"/>
  <c r="BH219" i="12"/>
  <c r="BG219" i="12"/>
  <c r="BF219" i="12"/>
  <c r="T219" i="12"/>
  <c r="R219" i="12"/>
  <c r="P219" i="12"/>
  <c r="BI216" i="12"/>
  <c r="BH216" i="12"/>
  <c r="BG216" i="12"/>
  <c r="BF216" i="12"/>
  <c r="T216" i="12"/>
  <c r="R216" i="12"/>
  <c r="P216" i="12"/>
  <c r="BI213" i="12"/>
  <c r="BH213" i="12"/>
  <c r="BG213" i="12"/>
  <c r="BF213" i="12"/>
  <c r="T213" i="12"/>
  <c r="R213" i="12"/>
  <c r="P213" i="12"/>
  <c r="BI210" i="12"/>
  <c r="BH210" i="12"/>
  <c r="BG210" i="12"/>
  <c r="BF210" i="12"/>
  <c r="T210" i="12"/>
  <c r="R210" i="12"/>
  <c r="P210" i="12"/>
  <c r="BI207" i="12"/>
  <c r="BH207" i="12"/>
  <c r="BG207" i="12"/>
  <c r="BF207" i="12"/>
  <c r="T207" i="12"/>
  <c r="R207" i="12"/>
  <c r="P207" i="12"/>
  <c r="BI202" i="12"/>
  <c r="BH202" i="12"/>
  <c r="BG202" i="12"/>
  <c r="BF202" i="12"/>
  <c r="T202" i="12"/>
  <c r="R202" i="12"/>
  <c r="P202" i="12"/>
  <c r="BI199" i="12"/>
  <c r="BH199" i="12"/>
  <c r="BG199" i="12"/>
  <c r="BF199" i="12"/>
  <c r="T199" i="12"/>
  <c r="R199" i="12"/>
  <c r="P199" i="12"/>
  <c r="BI196" i="12"/>
  <c r="BH196" i="12"/>
  <c r="BG196" i="12"/>
  <c r="BF196" i="12"/>
  <c r="T196" i="12"/>
  <c r="R196" i="12"/>
  <c r="P196" i="12"/>
  <c r="BI193" i="12"/>
  <c r="BH193" i="12"/>
  <c r="BG193" i="12"/>
  <c r="BF193" i="12"/>
  <c r="T193" i="12"/>
  <c r="R193" i="12"/>
  <c r="P193" i="12"/>
  <c r="BI189" i="12"/>
  <c r="BH189" i="12"/>
  <c r="BG189" i="12"/>
  <c r="BF189" i="12"/>
  <c r="T189" i="12"/>
  <c r="R189" i="12"/>
  <c r="P189" i="12"/>
  <c r="BI186" i="12"/>
  <c r="BH186" i="12"/>
  <c r="BG186" i="12"/>
  <c r="BF186" i="12"/>
  <c r="T186" i="12"/>
  <c r="R186" i="12"/>
  <c r="P186" i="12"/>
  <c r="BI183" i="12"/>
  <c r="BH183" i="12"/>
  <c r="BG183" i="12"/>
  <c r="BF183" i="12"/>
  <c r="T183" i="12"/>
  <c r="R183" i="12"/>
  <c r="P183" i="12"/>
  <c r="BI180" i="12"/>
  <c r="BH180" i="12"/>
  <c r="BG180" i="12"/>
  <c r="BF180" i="12"/>
  <c r="T180" i="12"/>
  <c r="R180" i="12"/>
  <c r="P180" i="12"/>
  <c r="BI175" i="12"/>
  <c r="BH175" i="12"/>
  <c r="BG175" i="12"/>
  <c r="BF175" i="12"/>
  <c r="T175" i="12"/>
  <c r="R175" i="12"/>
  <c r="P175" i="12"/>
  <c r="BI170" i="12"/>
  <c r="BH170" i="12"/>
  <c r="BG170" i="12"/>
  <c r="BF170" i="12"/>
  <c r="T170" i="12"/>
  <c r="R170" i="12"/>
  <c r="P170" i="12"/>
  <c r="BI167" i="12"/>
  <c r="BH167" i="12"/>
  <c r="BG167" i="12"/>
  <c r="BF167" i="12"/>
  <c r="T167" i="12"/>
  <c r="R167" i="12"/>
  <c r="P167" i="12"/>
  <c r="BI165" i="12"/>
  <c r="BH165" i="12"/>
  <c r="BG165" i="12"/>
  <c r="BF165" i="12"/>
  <c r="T165" i="12"/>
  <c r="R165" i="12"/>
  <c r="P165" i="12"/>
  <c r="BI163" i="12"/>
  <c r="BH163" i="12"/>
  <c r="BG163" i="12"/>
  <c r="BF163" i="12"/>
  <c r="T163" i="12"/>
  <c r="R163" i="12"/>
  <c r="P163" i="12"/>
  <c r="BI160" i="12"/>
  <c r="BH160" i="12"/>
  <c r="BG160" i="12"/>
  <c r="BF160" i="12"/>
  <c r="T160" i="12"/>
  <c r="R160" i="12"/>
  <c r="P160" i="12"/>
  <c r="BI153" i="12"/>
  <c r="BH153" i="12"/>
  <c r="BG153" i="12"/>
  <c r="BF153" i="12"/>
  <c r="T153" i="12"/>
  <c r="R153" i="12"/>
  <c r="P153" i="12"/>
  <c r="BI150" i="12"/>
  <c r="BH150" i="12"/>
  <c r="BG150" i="12"/>
  <c r="BF150" i="12"/>
  <c r="T150" i="12"/>
  <c r="R150" i="12"/>
  <c r="P150" i="12"/>
  <c r="BI147" i="12"/>
  <c r="BH147" i="12"/>
  <c r="BG147" i="12"/>
  <c r="BF147" i="12"/>
  <c r="T147" i="12"/>
  <c r="R147" i="12"/>
  <c r="P147" i="12"/>
  <c r="BI142" i="12"/>
  <c r="BH142" i="12"/>
  <c r="BG142" i="12"/>
  <c r="BF142" i="12"/>
  <c r="T142" i="12"/>
  <c r="R142" i="12"/>
  <c r="P142" i="12"/>
  <c r="BI140" i="12"/>
  <c r="BH140" i="12"/>
  <c r="BG140" i="12"/>
  <c r="BF140" i="12"/>
  <c r="T140" i="12"/>
  <c r="R140" i="12"/>
  <c r="P140" i="12"/>
  <c r="BI137" i="12"/>
  <c r="BH137" i="12"/>
  <c r="BG137" i="12"/>
  <c r="BF137" i="12"/>
  <c r="T137" i="12"/>
  <c r="R137" i="12"/>
  <c r="P137" i="12"/>
  <c r="BI134" i="12"/>
  <c r="BH134" i="12"/>
  <c r="BG134" i="12"/>
  <c r="BF134" i="12"/>
  <c r="T134" i="12"/>
  <c r="R134" i="12"/>
  <c r="P134" i="12"/>
  <c r="J128" i="12"/>
  <c r="J127" i="12"/>
  <c r="F127" i="12"/>
  <c r="F125" i="12"/>
  <c r="E123" i="12"/>
  <c r="J92" i="12"/>
  <c r="J91" i="12"/>
  <c r="F91" i="12"/>
  <c r="F89" i="12"/>
  <c r="E87" i="12"/>
  <c r="J18" i="12"/>
  <c r="E18" i="12"/>
  <c r="F128" i="12" s="1"/>
  <c r="J17" i="12"/>
  <c r="J12" i="12"/>
  <c r="J89" i="12" s="1"/>
  <c r="E7" i="12"/>
  <c r="E121" i="12"/>
  <c r="J37" i="11"/>
  <c r="J36" i="11"/>
  <c r="AY104" i="1" s="1"/>
  <c r="J35" i="11"/>
  <c r="AX104" i="1"/>
  <c r="BI256" i="11"/>
  <c r="BH256" i="11"/>
  <c r="BG256" i="11"/>
  <c r="BF256" i="11"/>
  <c r="T256" i="11"/>
  <c r="R256" i="11"/>
  <c r="P256" i="11"/>
  <c r="BI253" i="11"/>
  <c r="BH253" i="11"/>
  <c r="BG253" i="11"/>
  <c r="BF253" i="11"/>
  <c r="T253" i="11"/>
  <c r="R253" i="11"/>
  <c r="P253" i="11"/>
  <c r="BI249" i="11"/>
  <c r="BH249" i="11"/>
  <c r="BG249" i="11"/>
  <c r="BF249" i="11"/>
  <c r="T249" i="11"/>
  <c r="T248" i="11" s="1"/>
  <c r="R249" i="11"/>
  <c r="R248" i="11"/>
  <c r="P249" i="11"/>
  <c r="P248" i="11"/>
  <c r="BI246" i="11"/>
  <c r="BH246" i="11"/>
  <c r="BG246" i="11"/>
  <c r="BF246" i="11"/>
  <c r="T246" i="11"/>
  <c r="R246" i="11"/>
  <c r="P246" i="11"/>
  <c r="BI243" i="11"/>
  <c r="BH243" i="11"/>
  <c r="BG243" i="11"/>
  <c r="BF243" i="11"/>
  <c r="T243" i="11"/>
  <c r="R243" i="11"/>
  <c r="P243" i="11"/>
  <c r="BI240" i="11"/>
  <c r="BH240" i="11"/>
  <c r="BG240" i="11"/>
  <c r="BF240" i="11"/>
  <c r="T240" i="11"/>
  <c r="R240" i="11"/>
  <c r="P240" i="11"/>
  <c r="BI237" i="11"/>
  <c r="BH237" i="11"/>
  <c r="BG237" i="11"/>
  <c r="BF237" i="11"/>
  <c r="T237" i="11"/>
  <c r="R237" i="11"/>
  <c r="P237" i="11"/>
  <c r="BI234" i="11"/>
  <c r="BH234" i="11"/>
  <c r="BG234" i="11"/>
  <c r="BF234" i="11"/>
  <c r="T234" i="11"/>
  <c r="R234" i="11"/>
  <c r="P234" i="11"/>
  <c r="BI231" i="11"/>
  <c r="BH231" i="11"/>
  <c r="BG231" i="11"/>
  <c r="BF231" i="11"/>
  <c r="T231" i="11"/>
  <c r="R231" i="11"/>
  <c r="P231" i="11"/>
  <c r="BI229" i="11"/>
  <c r="BH229" i="11"/>
  <c r="BG229" i="11"/>
  <c r="BF229" i="11"/>
  <c r="T229" i="11"/>
  <c r="R229" i="11"/>
  <c r="P229" i="11"/>
  <c r="BI226" i="11"/>
  <c r="BH226" i="11"/>
  <c r="BG226" i="11"/>
  <c r="BF226" i="11"/>
  <c r="T226" i="11"/>
  <c r="R226" i="11"/>
  <c r="P226" i="11"/>
  <c r="BI223" i="11"/>
  <c r="BH223" i="11"/>
  <c r="BG223" i="11"/>
  <c r="BF223" i="11"/>
  <c r="T223" i="11"/>
  <c r="R223" i="11"/>
  <c r="P223" i="11"/>
  <c r="BI220" i="11"/>
  <c r="BH220" i="11"/>
  <c r="BG220" i="11"/>
  <c r="BF220" i="11"/>
  <c r="T220" i="11"/>
  <c r="R220" i="11"/>
  <c r="P220" i="11"/>
  <c r="BI217" i="11"/>
  <c r="BH217" i="11"/>
  <c r="BG217" i="11"/>
  <c r="BF217" i="11"/>
  <c r="T217" i="11"/>
  <c r="R217" i="11"/>
  <c r="P217" i="11"/>
  <c r="BI214" i="11"/>
  <c r="BH214" i="11"/>
  <c r="BG214" i="11"/>
  <c r="BF214" i="11"/>
  <c r="T214" i="11"/>
  <c r="R214" i="11"/>
  <c r="P214" i="11"/>
  <c r="BI211" i="11"/>
  <c r="BH211" i="11"/>
  <c r="BG211" i="11"/>
  <c r="BF211" i="11"/>
  <c r="T211" i="11"/>
  <c r="R211" i="11"/>
  <c r="P211" i="11"/>
  <c r="BI209" i="11"/>
  <c r="BH209" i="11"/>
  <c r="BG209" i="11"/>
  <c r="BF209" i="11"/>
  <c r="T209" i="11"/>
  <c r="R209" i="11"/>
  <c r="P209" i="11"/>
  <c r="BI206" i="11"/>
  <c r="BH206" i="11"/>
  <c r="BG206" i="11"/>
  <c r="BF206" i="11"/>
  <c r="T206" i="11"/>
  <c r="R206" i="11"/>
  <c r="P206" i="11"/>
  <c r="BI203" i="11"/>
  <c r="BH203" i="11"/>
  <c r="BG203" i="11"/>
  <c r="BF203" i="11"/>
  <c r="T203" i="11"/>
  <c r="R203" i="11"/>
  <c r="P203" i="11"/>
  <c r="BI201" i="11"/>
  <c r="BH201" i="11"/>
  <c r="BG201" i="11"/>
  <c r="BF201" i="11"/>
  <c r="T201" i="11"/>
  <c r="R201" i="11"/>
  <c r="P201" i="11"/>
  <c r="BI198" i="11"/>
  <c r="BH198" i="11"/>
  <c r="BG198" i="11"/>
  <c r="BF198" i="11"/>
  <c r="T198" i="11"/>
  <c r="R198" i="11"/>
  <c r="P198" i="11"/>
  <c r="BI195" i="11"/>
  <c r="BH195" i="11"/>
  <c r="BG195" i="11"/>
  <c r="BF195" i="11"/>
  <c r="T195" i="11"/>
  <c r="R195" i="11"/>
  <c r="P195" i="11"/>
  <c r="BI193" i="11"/>
  <c r="BH193" i="11"/>
  <c r="BG193" i="11"/>
  <c r="BF193" i="11"/>
  <c r="T193" i="11"/>
  <c r="R193" i="11"/>
  <c r="P193" i="11"/>
  <c r="BI190" i="11"/>
  <c r="BH190" i="11"/>
  <c r="BG190" i="11"/>
  <c r="BF190" i="11"/>
  <c r="T190" i="11"/>
  <c r="R190" i="11"/>
  <c r="P190" i="11"/>
  <c r="BI185" i="11"/>
  <c r="BH185" i="11"/>
  <c r="BG185" i="11"/>
  <c r="BF185" i="11"/>
  <c r="T185" i="11"/>
  <c r="R185" i="11"/>
  <c r="P185" i="11"/>
  <c r="BI179" i="11"/>
  <c r="BH179" i="11"/>
  <c r="BG179" i="11"/>
  <c r="BF179" i="11"/>
  <c r="T179" i="11"/>
  <c r="R179" i="11"/>
  <c r="P179" i="11"/>
  <c r="BI176" i="11"/>
  <c r="BH176" i="11"/>
  <c r="BG176" i="11"/>
  <c r="BF176" i="11"/>
  <c r="T176" i="11"/>
  <c r="R176" i="11"/>
  <c r="P176" i="11"/>
  <c r="BI173" i="11"/>
  <c r="BH173" i="11"/>
  <c r="BG173" i="11"/>
  <c r="BF173" i="11"/>
  <c r="T173" i="11"/>
  <c r="R173" i="11"/>
  <c r="P173" i="11"/>
  <c r="BI170" i="11"/>
  <c r="BH170" i="11"/>
  <c r="BG170" i="11"/>
  <c r="BF170" i="11"/>
  <c r="T170" i="11"/>
  <c r="R170" i="11"/>
  <c r="P170" i="11"/>
  <c r="BI163" i="11"/>
  <c r="BH163" i="11"/>
  <c r="BG163" i="11"/>
  <c r="BF163" i="11"/>
  <c r="T163" i="11"/>
  <c r="R163" i="11"/>
  <c r="P163" i="11"/>
  <c r="BI161" i="11"/>
  <c r="BH161" i="11"/>
  <c r="BG161" i="11"/>
  <c r="BF161" i="11"/>
  <c r="T161" i="11"/>
  <c r="R161" i="11"/>
  <c r="P161" i="11"/>
  <c r="BI159" i="11"/>
  <c r="BH159" i="11"/>
  <c r="BG159" i="11"/>
  <c r="BF159" i="11"/>
  <c r="T159" i="11"/>
  <c r="R159" i="11"/>
  <c r="P159" i="11"/>
  <c r="BI156" i="11"/>
  <c r="BH156" i="11"/>
  <c r="BG156" i="11"/>
  <c r="BF156" i="11"/>
  <c r="T156" i="11"/>
  <c r="R156" i="11"/>
  <c r="P156" i="11"/>
  <c r="BI153" i="11"/>
  <c r="BH153" i="11"/>
  <c r="BG153" i="11"/>
  <c r="BF153" i="11"/>
  <c r="T153" i="11"/>
  <c r="R153" i="11"/>
  <c r="P153" i="11"/>
  <c r="BI140" i="11"/>
  <c r="BH140" i="11"/>
  <c r="BG140" i="11"/>
  <c r="BF140" i="11"/>
  <c r="T140" i="11"/>
  <c r="R140" i="11"/>
  <c r="P140" i="11"/>
  <c r="BI135" i="11"/>
  <c r="BH135" i="11"/>
  <c r="BG135" i="11"/>
  <c r="BF135" i="11"/>
  <c r="T135" i="11"/>
  <c r="R135" i="11"/>
  <c r="P135" i="11"/>
  <c r="BI132" i="11"/>
  <c r="BH132" i="11"/>
  <c r="BG132" i="11"/>
  <c r="BF132" i="11"/>
  <c r="T132" i="11"/>
  <c r="R132" i="11"/>
  <c r="P132" i="11"/>
  <c r="BI129" i="11"/>
  <c r="BH129" i="11"/>
  <c r="BG129" i="11"/>
  <c r="BF129" i="11"/>
  <c r="T129" i="11"/>
  <c r="R129" i="11"/>
  <c r="P129" i="11"/>
  <c r="BI126" i="11"/>
  <c r="BH126" i="11"/>
  <c r="BG126" i="11"/>
  <c r="BF126" i="11"/>
  <c r="T126" i="11"/>
  <c r="R126" i="11"/>
  <c r="P126" i="11"/>
  <c r="J120" i="11"/>
  <c r="J119" i="11"/>
  <c r="F119" i="11"/>
  <c r="F117" i="11"/>
  <c r="E115" i="11"/>
  <c r="J92" i="11"/>
  <c r="J91" i="11"/>
  <c r="F91" i="11"/>
  <c r="F89" i="11"/>
  <c r="E87" i="11"/>
  <c r="J18" i="11"/>
  <c r="E18" i="11"/>
  <c r="F92" i="11" s="1"/>
  <c r="J17" i="11"/>
  <c r="J12" i="11"/>
  <c r="J89" i="11"/>
  <c r="E7" i="11"/>
  <c r="E113" i="11" s="1"/>
  <c r="J37" i="10"/>
  <c r="J36" i="10"/>
  <c r="AY103" i="1"/>
  <c r="J35" i="10"/>
  <c r="AX103" i="1"/>
  <c r="BI481" i="10"/>
  <c r="BH481" i="10"/>
  <c r="BG481" i="10"/>
  <c r="BF481" i="10"/>
  <c r="T481" i="10"/>
  <c r="R481" i="10"/>
  <c r="P481" i="10"/>
  <c r="BI479" i="10"/>
  <c r="BH479" i="10"/>
  <c r="BG479" i="10"/>
  <c r="BF479" i="10"/>
  <c r="T479" i="10"/>
  <c r="R479" i="10"/>
  <c r="P479" i="10"/>
  <c r="BI477" i="10"/>
  <c r="BH477" i="10"/>
  <c r="BG477" i="10"/>
  <c r="BF477" i="10"/>
  <c r="T477" i="10"/>
  <c r="R477" i="10"/>
  <c r="P477" i="10"/>
  <c r="BI475" i="10"/>
  <c r="BH475" i="10"/>
  <c r="BG475" i="10"/>
  <c r="BF475" i="10"/>
  <c r="T475" i="10"/>
  <c r="R475" i="10"/>
  <c r="P475" i="10"/>
  <c r="BI472" i="10"/>
  <c r="BH472" i="10"/>
  <c r="BG472" i="10"/>
  <c r="BF472" i="10"/>
  <c r="T472" i="10"/>
  <c r="R472" i="10"/>
  <c r="P472" i="10"/>
  <c r="BI470" i="10"/>
  <c r="BH470" i="10"/>
  <c r="BG470" i="10"/>
  <c r="BF470" i="10"/>
  <c r="T470" i="10"/>
  <c r="R470" i="10"/>
  <c r="P470" i="10"/>
  <c r="BI468" i="10"/>
  <c r="BH468" i="10"/>
  <c r="BG468" i="10"/>
  <c r="BF468" i="10"/>
  <c r="T468" i="10"/>
  <c r="R468" i="10"/>
  <c r="P468" i="10"/>
  <c r="BI466" i="10"/>
  <c r="BH466" i="10"/>
  <c r="BG466" i="10"/>
  <c r="BF466" i="10"/>
  <c r="T466" i="10"/>
  <c r="R466" i="10"/>
  <c r="P466" i="10"/>
  <c r="BI464" i="10"/>
  <c r="BH464" i="10"/>
  <c r="BG464" i="10"/>
  <c r="BF464" i="10"/>
  <c r="T464" i="10"/>
  <c r="R464" i="10"/>
  <c r="P464" i="10"/>
  <c r="BI462" i="10"/>
  <c r="BH462" i="10"/>
  <c r="BG462" i="10"/>
  <c r="BF462" i="10"/>
  <c r="T462" i="10"/>
  <c r="R462" i="10"/>
  <c r="P462" i="10"/>
  <c r="BI460" i="10"/>
  <c r="BH460" i="10"/>
  <c r="BG460" i="10"/>
  <c r="BF460" i="10"/>
  <c r="T460" i="10"/>
  <c r="R460" i="10"/>
  <c r="P460" i="10"/>
  <c r="BI458" i="10"/>
  <c r="BH458" i="10"/>
  <c r="BG458" i="10"/>
  <c r="BF458" i="10"/>
  <c r="T458" i="10"/>
  <c r="R458" i="10"/>
  <c r="P458" i="10"/>
  <c r="BI456" i="10"/>
  <c r="BH456" i="10"/>
  <c r="BG456" i="10"/>
  <c r="BF456" i="10"/>
  <c r="T456" i="10"/>
  <c r="R456" i="10"/>
  <c r="P456" i="10"/>
  <c r="BI453" i="10"/>
  <c r="BH453" i="10"/>
  <c r="BG453" i="10"/>
  <c r="BF453" i="10"/>
  <c r="T453" i="10"/>
  <c r="R453" i="10"/>
  <c r="P453" i="10"/>
  <c r="BI451" i="10"/>
  <c r="BH451" i="10"/>
  <c r="BG451" i="10"/>
  <c r="BF451" i="10"/>
  <c r="T451" i="10"/>
  <c r="R451" i="10"/>
  <c r="P451" i="10"/>
  <c r="BI448" i="10"/>
  <c r="BH448" i="10"/>
  <c r="BG448" i="10"/>
  <c r="BF448" i="10"/>
  <c r="T448" i="10"/>
  <c r="R448" i="10"/>
  <c r="P448" i="10"/>
  <c r="BI445" i="10"/>
  <c r="BH445" i="10"/>
  <c r="BG445" i="10"/>
  <c r="BF445" i="10"/>
  <c r="T445" i="10"/>
  <c r="R445" i="10"/>
  <c r="P445" i="10"/>
  <c r="BI442" i="10"/>
  <c r="BH442" i="10"/>
  <c r="BG442" i="10"/>
  <c r="BF442" i="10"/>
  <c r="T442" i="10"/>
  <c r="R442" i="10"/>
  <c r="P442" i="10"/>
  <c r="BI438" i="10"/>
  <c r="BH438" i="10"/>
  <c r="BG438" i="10"/>
  <c r="BF438" i="10"/>
  <c r="T438" i="10"/>
  <c r="T437" i="10"/>
  <c r="R438" i="10"/>
  <c r="R437" i="10" s="1"/>
  <c r="P438" i="10"/>
  <c r="P437" i="10"/>
  <c r="BI434" i="10"/>
  <c r="BH434" i="10"/>
  <c r="BG434" i="10"/>
  <c r="BF434" i="10"/>
  <c r="T434" i="10"/>
  <c r="R434" i="10"/>
  <c r="P434" i="10"/>
  <c r="BI432" i="10"/>
  <c r="BH432" i="10"/>
  <c r="BG432" i="10"/>
  <c r="BF432" i="10"/>
  <c r="T432" i="10"/>
  <c r="R432" i="10"/>
  <c r="P432" i="10"/>
  <c r="BI430" i="10"/>
  <c r="BH430" i="10"/>
  <c r="BG430" i="10"/>
  <c r="BF430" i="10"/>
  <c r="T430" i="10"/>
  <c r="R430" i="10"/>
  <c r="P430" i="10"/>
  <c r="BI428" i="10"/>
  <c r="BH428" i="10"/>
  <c r="BG428" i="10"/>
  <c r="BF428" i="10"/>
  <c r="T428" i="10"/>
  <c r="R428" i="10"/>
  <c r="P428" i="10"/>
  <c r="BI424" i="10"/>
  <c r="BH424" i="10"/>
  <c r="BG424" i="10"/>
  <c r="BF424" i="10"/>
  <c r="T424" i="10"/>
  <c r="R424" i="10"/>
  <c r="P424" i="10"/>
  <c r="BI419" i="10"/>
  <c r="BH419" i="10"/>
  <c r="BG419" i="10"/>
  <c r="BF419" i="10"/>
  <c r="T419" i="10"/>
  <c r="R419" i="10"/>
  <c r="P419" i="10"/>
  <c r="BI416" i="10"/>
  <c r="BH416" i="10"/>
  <c r="BG416" i="10"/>
  <c r="BF416" i="10"/>
  <c r="T416" i="10"/>
  <c r="R416" i="10"/>
  <c r="P416" i="10"/>
  <c r="BI411" i="10"/>
  <c r="BH411" i="10"/>
  <c r="BG411" i="10"/>
  <c r="BF411" i="10"/>
  <c r="T411" i="10"/>
  <c r="R411" i="10"/>
  <c r="P411" i="10"/>
  <c r="BI408" i="10"/>
  <c r="BH408" i="10"/>
  <c r="BG408" i="10"/>
  <c r="BF408" i="10"/>
  <c r="T408" i="10"/>
  <c r="R408" i="10"/>
  <c r="P408" i="10"/>
  <c r="BI405" i="10"/>
  <c r="BH405" i="10"/>
  <c r="BG405" i="10"/>
  <c r="BF405" i="10"/>
  <c r="T405" i="10"/>
  <c r="R405" i="10"/>
  <c r="P405" i="10"/>
  <c r="BI402" i="10"/>
  <c r="BH402" i="10"/>
  <c r="BG402" i="10"/>
  <c r="BF402" i="10"/>
  <c r="T402" i="10"/>
  <c r="R402" i="10"/>
  <c r="P402" i="10"/>
  <c r="BI399" i="10"/>
  <c r="BH399" i="10"/>
  <c r="BG399" i="10"/>
  <c r="BF399" i="10"/>
  <c r="T399" i="10"/>
  <c r="R399" i="10"/>
  <c r="P399" i="10"/>
  <c r="BI396" i="10"/>
  <c r="BH396" i="10"/>
  <c r="BG396" i="10"/>
  <c r="BF396" i="10"/>
  <c r="T396" i="10"/>
  <c r="R396" i="10"/>
  <c r="P396" i="10"/>
  <c r="BI393" i="10"/>
  <c r="BH393" i="10"/>
  <c r="BG393" i="10"/>
  <c r="BF393" i="10"/>
  <c r="T393" i="10"/>
  <c r="R393" i="10"/>
  <c r="P393" i="10"/>
  <c r="BI391" i="10"/>
  <c r="BH391" i="10"/>
  <c r="BG391" i="10"/>
  <c r="BF391" i="10"/>
  <c r="T391" i="10"/>
  <c r="R391" i="10"/>
  <c r="P391" i="10"/>
  <c r="BI388" i="10"/>
  <c r="BH388" i="10"/>
  <c r="BG388" i="10"/>
  <c r="BF388" i="10"/>
  <c r="T388" i="10"/>
  <c r="R388" i="10"/>
  <c r="P388" i="10"/>
  <c r="BI385" i="10"/>
  <c r="BH385" i="10"/>
  <c r="BG385" i="10"/>
  <c r="BF385" i="10"/>
  <c r="T385" i="10"/>
  <c r="R385" i="10"/>
  <c r="P385" i="10"/>
  <c r="BI384" i="10"/>
  <c r="BH384" i="10"/>
  <c r="BG384" i="10"/>
  <c r="BF384" i="10"/>
  <c r="T384" i="10"/>
  <c r="R384" i="10"/>
  <c r="P384" i="10"/>
  <c r="BI382" i="10"/>
  <c r="BH382" i="10"/>
  <c r="BG382" i="10"/>
  <c r="BF382" i="10"/>
  <c r="T382" i="10"/>
  <c r="R382" i="10"/>
  <c r="P382" i="10"/>
  <c r="BI381" i="10"/>
  <c r="BH381" i="10"/>
  <c r="BG381" i="10"/>
  <c r="BF381" i="10"/>
  <c r="T381" i="10"/>
  <c r="R381" i="10"/>
  <c r="P381" i="10"/>
  <c r="BI380" i="10"/>
  <c r="BH380" i="10"/>
  <c r="BG380" i="10"/>
  <c r="BF380" i="10"/>
  <c r="T380" i="10"/>
  <c r="R380" i="10"/>
  <c r="P380" i="10"/>
  <c r="BI378" i="10"/>
  <c r="BH378" i="10"/>
  <c r="BG378" i="10"/>
  <c r="BF378" i="10"/>
  <c r="T378" i="10"/>
  <c r="R378" i="10"/>
  <c r="P378" i="10"/>
  <c r="BI377" i="10"/>
  <c r="BH377" i="10"/>
  <c r="BG377" i="10"/>
  <c r="BF377" i="10"/>
  <c r="T377" i="10"/>
  <c r="R377" i="10"/>
  <c r="P377" i="10"/>
  <c r="BI374" i="10"/>
  <c r="BH374" i="10"/>
  <c r="BG374" i="10"/>
  <c r="BF374" i="10"/>
  <c r="T374" i="10"/>
  <c r="R374" i="10"/>
  <c r="P374" i="10"/>
  <c r="BI373" i="10"/>
  <c r="BH373" i="10"/>
  <c r="BG373" i="10"/>
  <c r="BF373" i="10"/>
  <c r="T373" i="10"/>
  <c r="R373" i="10"/>
  <c r="P373" i="10"/>
  <c r="BI371" i="10"/>
  <c r="BH371" i="10"/>
  <c r="BG371" i="10"/>
  <c r="BF371" i="10"/>
  <c r="T371" i="10"/>
  <c r="R371" i="10"/>
  <c r="P371" i="10"/>
  <c r="BI370" i="10"/>
  <c r="BH370" i="10"/>
  <c r="BG370" i="10"/>
  <c r="BF370" i="10"/>
  <c r="T370" i="10"/>
  <c r="R370" i="10"/>
  <c r="P370" i="10"/>
  <c r="BI367" i="10"/>
  <c r="BH367" i="10"/>
  <c r="BG367" i="10"/>
  <c r="BF367" i="10"/>
  <c r="T367" i="10"/>
  <c r="R367" i="10"/>
  <c r="P367" i="10"/>
  <c r="BI366" i="10"/>
  <c r="BH366" i="10"/>
  <c r="BG366" i="10"/>
  <c r="BF366" i="10"/>
  <c r="T366" i="10"/>
  <c r="R366" i="10"/>
  <c r="P366" i="10"/>
  <c r="BI363" i="10"/>
  <c r="BH363" i="10"/>
  <c r="BG363" i="10"/>
  <c r="BF363" i="10"/>
  <c r="T363" i="10"/>
  <c r="R363" i="10"/>
  <c r="P363" i="10"/>
  <c r="BI361" i="10"/>
  <c r="BH361" i="10"/>
  <c r="BG361" i="10"/>
  <c r="BF361" i="10"/>
  <c r="T361" i="10"/>
  <c r="R361" i="10"/>
  <c r="P361" i="10"/>
  <c r="BI360" i="10"/>
  <c r="BH360" i="10"/>
  <c r="BG360" i="10"/>
  <c r="BF360" i="10"/>
  <c r="T360" i="10"/>
  <c r="R360" i="10"/>
  <c r="P360" i="10"/>
  <c r="BI359" i="10"/>
  <c r="BH359" i="10"/>
  <c r="BG359" i="10"/>
  <c r="BF359" i="10"/>
  <c r="T359" i="10"/>
  <c r="R359" i="10"/>
  <c r="P359" i="10"/>
  <c r="BI355" i="10"/>
  <c r="BH355" i="10"/>
  <c r="BG355" i="10"/>
  <c r="BF355" i="10"/>
  <c r="T355" i="10"/>
  <c r="R355" i="10"/>
  <c r="P355" i="10"/>
  <c r="BI353" i="10"/>
  <c r="BH353" i="10"/>
  <c r="BG353" i="10"/>
  <c r="BF353" i="10"/>
  <c r="T353" i="10"/>
  <c r="R353" i="10"/>
  <c r="P353" i="10"/>
  <c r="BI348" i="10"/>
  <c r="BH348" i="10"/>
  <c r="BG348" i="10"/>
  <c r="BF348" i="10"/>
  <c r="T348" i="10"/>
  <c r="R348" i="10"/>
  <c r="P348" i="10"/>
  <c r="BI344" i="10"/>
  <c r="BH344" i="10"/>
  <c r="BG344" i="10"/>
  <c r="BF344" i="10"/>
  <c r="T344" i="10"/>
  <c r="R344" i="10"/>
  <c r="P344" i="10"/>
  <c r="BI342" i="10"/>
  <c r="BH342" i="10"/>
  <c r="BG342" i="10"/>
  <c r="BF342" i="10"/>
  <c r="T342" i="10"/>
  <c r="R342" i="10"/>
  <c r="P342" i="10"/>
  <c r="BI339" i="10"/>
  <c r="BH339" i="10"/>
  <c r="BG339" i="10"/>
  <c r="BF339" i="10"/>
  <c r="T339" i="10"/>
  <c r="R339" i="10"/>
  <c r="P339" i="10"/>
  <c r="BI337" i="10"/>
  <c r="BH337" i="10"/>
  <c r="BG337" i="10"/>
  <c r="BF337" i="10"/>
  <c r="T337" i="10"/>
  <c r="R337" i="10"/>
  <c r="P337" i="10"/>
  <c r="BI332" i="10"/>
  <c r="BH332" i="10"/>
  <c r="BG332" i="10"/>
  <c r="BF332" i="10"/>
  <c r="T332" i="10"/>
  <c r="R332" i="10"/>
  <c r="P332" i="10"/>
  <c r="BI327" i="10"/>
  <c r="BH327" i="10"/>
  <c r="BG327" i="10"/>
  <c r="BF327" i="10"/>
  <c r="T327" i="10"/>
  <c r="R327" i="10"/>
  <c r="P327" i="10"/>
  <c r="BI324" i="10"/>
  <c r="BH324" i="10"/>
  <c r="BG324" i="10"/>
  <c r="BF324" i="10"/>
  <c r="T324" i="10"/>
  <c r="R324" i="10"/>
  <c r="P324" i="10"/>
  <c r="BI322" i="10"/>
  <c r="BH322" i="10"/>
  <c r="BG322" i="10"/>
  <c r="BF322" i="10"/>
  <c r="T322" i="10"/>
  <c r="R322" i="10"/>
  <c r="P322" i="10"/>
  <c r="BI320" i="10"/>
  <c r="BH320" i="10"/>
  <c r="BG320" i="10"/>
  <c r="BF320" i="10"/>
  <c r="T320" i="10"/>
  <c r="R320" i="10"/>
  <c r="P320" i="10"/>
  <c r="BI317" i="10"/>
  <c r="BH317" i="10"/>
  <c r="BG317" i="10"/>
  <c r="BF317" i="10"/>
  <c r="T317" i="10"/>
  <c r="R317" i="10"/>
  <c r="P317" i="10"/>
  <c r="BI312" i="10"/>
  <c r="BH312" i="10"/>
  <c r="BG312" i="10"/>
  <c r="BF312" i="10"/>
  <c r="T312" i="10"/>
  <c r="R312" i="10"/>
  <c r="P312" i="10"/>
  <c r="BI309" i="10"/>
  <c r="BH309" i="10"/>
  <c r="BG309" i="10"/>
  <c r="BF309" i="10"/>
  <c r="T309" i="10"/>
  <c r="R309" i="10"/>
  <c r="P309" i="10"/>
  <c r="BI302" i="10"/>
  <c r="BH302" i="10"/>
  <c r="BG302" i="10"/>
  <c r="BF302" i="10"/>
  <c r="T302" i="10"/>
  <c r="R302" i="10"/>
  <c r="P302" i="10"/>
  <c r="BI300" i="10"/>
  <c r="BH300" i="10"/>
  <c r="BG300" i="10"/>
  <c r="BF300" i="10"/>
  <c r="T300" i="10"/>
  <c r="R300" i="10"/>
  <c r="P300" i="10"/>
  <c r="BI297" i="10"/>
  <c r="BH297" i="10"/>
  <c r="BG297" i="10"/>
  <c r="BF297" i="10"/>
  <c r="T297" i="10"/>
  <c r="R297" i="10"/>
  <c r="P297" i="10"/>
  <c r="BI293" i="10"/>
  <c r="BH293" i="10"/>
  <c r="BG293" i="10"/>
  <c r="BF293" i="10"/>
  <c r="T293" i="10"/>
  <c r="R293" i="10"/>
  <c r="P293" i="10"/>
  <c r="BI290" i="10"/>
  <c r="BH290" i="10"/>
  <c r="BG290" i="10"/>
  <c r="BF290" i="10"/>
  <c r="T290" i="10"/>
  <c r="R290" i="10"/>
  <c r="P290" i="10"/>
  <c r="BI288" i="10"/>
  <c r="BH288" i="10"/>
  <c r="BG288" i="10"/>
  <c r="BF288" i="10"/>
  <c r="T288" i="10"/>
  <c r="R288" i="10"/>
  <c r="P288" i="10"/>
  <c r="BI286" i="10"/>
  <c r="BH286" i="10"/>
  <c r="BG286" i="10"/>
  <c r="BF286" i="10"/>
  <c r="T286" i="10"/>
  <c r="R286" i="10"/>
  <c r="P286" i="10"/>
  <c r="BI283" i="10"/>
  <c r="BH283" i="10"/>
  <c r="BG283" i="10"/>
  <c r="BF283" i="10"/>
  <c r="T283" i="10"/>
  <c r="R283" i="10"/>
  <c r="P283" i="10"/>
  <c r="BI281" i="10"/>
  <c r="BH281" i="10"/>
  <c r="BG281" i="10"/>
  <c r="BF281" i="10"/>
  <c r="T281" i="10"/>
  <c r="R281" i="10"/>
  <c r="P281" i="10"/>
  <c r="BI279" i="10"/>
  <c r="BH279" i="10"/>
  <c r="BG279" i="10"/>
  <c r="BF279" i="10"/>
  <c r="T279" i="10"/>
  <c r="R279" i="10"/>
  <c r="P279" i="10"/>
  <c r="BI276" i="10"/>
  <c r="BH276" i="10"/>
  <c r="BG276" i="10"/>
  <c r="BF276" i="10"/>
  <c r="T276" i="10"/>
  <c r="R276" i="10"/>
  <c r="P276" i="10"/>
  <c r="BI274" i="10"/>
  <c r="BH274" i="10"/>
  <c r="BG274" i="10"/>
  <c r="BF274" i="10"/>
  <c r="T274" i="10"/>
  <c r="R274" i="10"/>
  <c r="P274" i="10"/>
  <c r="BI268" i="10"/>
  <c r="BH268" i="10"/>
  <c r="BG268" i="10"/>
  <c r="BF268" i="10"/>
  <c r="T268" i="10"/>
  <c r="R268" i="10"/>
  <c r="P268" i="10"/>
  <c r="BI259" i="10"/>
  <c r="BH259" i="10"/>
  <c r="BG259" i="10"/>
  <c r="BF259" i="10"/>
  <c r="T259" i="10"/>
  <c r="R259" i="10"/>
  <c r="P259" i="10"/>
  <c r="BI256" i="10"/>
  <c r="BH256" i="10"/>
  <c r="BG256" i="10"/>
  <c r="BF256" i="10"/>
  <c r="T256" i="10"/>
  <c r="R256" i="10"/>
  <c r="P256" i="10"/>
  <c r="BI251" i="10"/>
  <c r="BH251" i="10"/>
  <c r="BG251" i="10"/>
  <c r="BF251" i="10"/>
  <c r="T251" i="10"/>
  <c r="R251" i="10"/>
  <c r="P251" i="10"/>
  <c r="BI249" i="10"/>
  <c r="BH249" i="10"/>
  <c r="BG249" i="10"/>
  <c r="BF249" i="10"/>
  <c r="T249" i="10"/>
  <c r="R249" i="10"/>
  <c r="P249" i="10"/>
  <c r="BI247" i="10"/>
  <c r="BH247" i="10"/>
  <c r="BG247" i="10"/>
  <c r="BF247" i="10"/>
  <c r="T247" i="10"/>
  <c r="R247" i="10"/>
  <c r="P247" i="10"/>
  <c r="BI241" i="10"/>
  <c r="BH241" i="10"/>
  <c r="BG241" i="10"/>
  <c r="BF241" i="10"/>
  <c r="T241" i="10"/>
  <c r="R241" i="10"/>
  <c r="P241" i="10"/>
  <c r="BI236" i="10"/>
  <c r="BH236" i="10"/>
  <c r="BG236" i="10"/>
  <c r="BF236" i="10"/>
  <c r="T236" i="10"/>
  <c r="R236" i="10"/>
  <c r="P236" i="10"/>
  <c r="BI233" i="10"/>
  <c r="BH233" i="10"/>
  <c r="BG233" i="10"/>
  <c r="BF233" i="10"/>
  <c r="T233" i="10"/>
  <c r="R233" i="10"/>
  <c r="P233" i="10"/>
  <c r="BI228" i="10"/>
  <c r="BH228" i="10"/>
  <c r="BG228" i="10"/>
  <c r="BF228" i="10"/>
  <c r="T228" i="10"/>
  <c r="R228" i="10"/>
  <c r="P228" i="10"/>
  <c r="BI204" i="10"/>
  <c r="BH204" i="10"/>
  <c r="BG204" i="10"/>
  <c r="BF204" i="10"/>
  <c r="T204" i="10"/>
  <c r="R204" i="10"/>
  <c r="P204" i="10"/>
  <c r="BI201" i="10"/>
  <c r="BH201" i="10"/>
  <c r="BG201" i="10"/>
  <c r="BF201" i="10"/>
  <c r="T201" i="10"/>
  <c r="R201" i="10"/>
  <c r="P201" i="10"/>
  <c r="BI198" i="10"/>
  <c r="BH198" i="10"/>
  <c r="BG198" i="10"/>
  <c r="BF198" i="10"/>
  <c r="T198" i="10"/>
  <c r="R198" i="10"/>
  <c r="P198" i="10"/>
  <c r="BI193" i="10"/>
  <c r="BH193" i="10"/>
  <c r="BG193" i="10"/>
  <c r="BF193" i="10"/>
  <c r="T193" i="10"/>
  <c r="R193" i="10"/>
  <c r="P193" i="10"/>
  <c r="BI191" i="10"/>
  <c r="BH191" i="10"/>
  <c r="BG191" i="10"/>
  <c r="BF191" i="10"/>
  <c r="T191" i="10"/>
  <c r="R191" i="10"/>
  <c r="P191" i="10"/>
  <c r="BI185" i="10"/>
  <c r="BH185" i="10"/>
  <c r="BG185" i="10"/>
  <c r="BF185" i="10"/>
  <c r="T185" i="10"/>
  <c r="R185" i="10"/>
  <c r="P185" i="10"/>
  <c r="BI182" i="10"/>
  <c r="BH182" i="10"/>
  <c r="BG182" i="10"/>
  <c r="BF182" i="10"/>
  <c r="T182" i="10"/>
  <c r="R182" i="10"/>
  <c r="P182" i="10"/>
  <c r="BI180" i="10"/>
  <c r="BH180" i="10"/>
  <c r="BG180" i="10"/>
  <c r="BF180" i="10"/>
  <c r="T180" i="10"/>
  <c r="R180" i="10"/>
  <c r="P180" i="10"/>
  <c r="BI178" i="10"/>
  <c r="BH178" i="10"/>
  <c r="BG178" i="10"/>
  <c r="BF178" i="10"/>
  <c r="T178" i="10"/>
  <c r="R178" i="10"/>
  <c r="P178" i="10"/>
  <c r="BI175" i="10"/>
  <c r="BH175" i="10"/>
  <c r="BG175" i="10"/>
  <c r="BF175" i="10"/>
  <c r="T175" i="10"/>
  <c r="R175" i="10"/>
  <c r="P175" i="10"/>
  <c r="BI173" i="10"/>
  <c r="BH173" i="10"/>
  <c r="BG173" i="10"/>
  <c r="BF173" i="10"/>
  <c r="T173" i="10"/>
  <c r="R173" i="10"/>
  <c r="P173" i="10"/>
  <c r="BI170" i="10"/>
  <c r="BH170" i="10"/>
  <c r="BG170" i="10"/>
  <c r="BF170" i="10"/>
  <c r="T170" i="10"/>
  <c r="R170" i="10"/>
  <c r="P170" i="10"/>
  <c r="BI168" i="10"/>
  <c r="BH168" i="10"/>
  <c r="BG168" i="10"/>
  <c r="BF168" i="10"/>
  <c r="T168" i="10"/>
  <c r="R168" i="10"/>
  <c r="P168" i="10"/>
  <c r="BI165" i="10"/>
  <c r="BH165" i="10"/>
  <c r="BG165" i="10"/>
  <c r="BF165" i="10"/>
  <c r="T165" i="10"/>
  <c r="R165" i="10"/>
  <c r="P165" i="10"/>
  <c r="BI153" i="10"/>
  <c r="BH153" i="10"/>
  <c r="BG153" i="10"/>
  <c r="BF153" i="10"/>
  <c r="T153" i="10"/>
  <c r="R153" i="10"/>
  <c r="P153" i="10"/>
  <c r="BI148" i="10"/>
  <c r="BH148" i="10"/>
  <c r="BG148" i="10"/>
  <c r="BF148" i="10"/>
  <c r="T148" i="10"/>
  <c r="R148" i="10"/>
  <c r="P148" i="10"/>
  <c r="BI146" i="10"/>
  <c r="BH146" i="10"/>
  <c r="BG146" i="10"/>
  <c r="BF146" i="10"/>
  <c r="T146" i="10"/>
  <c r="R146" i="10"/>
  <c r="P146" i="10"/>
  <c r="BI143" i="10"/>
  <c r="BH143" i="10"/>
  <c r="BG143" i="10"/>
  <c r="BF143" i="10"/>
  <c r="T143" i="10"/>
  <c r="R143" i="10"/>
  <c r="P143" i="10"/>
  <c r="BI137" i="10"/>
  <c r="BH137" i="10"/>
  <c r="BG137" i="10"/>
  <c r="BF137" i="10"/>
  <c r="T137" i="10"/>
  <c r="R137" i="10"/>
  <c r="P137" i="10"/>
  <c r="BI132" i="10"/>
  <c r="BH132" i="10"/>
  <c r="BG132" i="10"/>
  <c r="BF132" i="10"/>
  <c r="T132" i="10"/>
  <c r="R132" i="10"/>
  <c r="P132" i="10"/>
  <c r="J126" i="10"/>
  <c r="J125" i="10"/>
  <c r="F125" i="10"/>
  <c r="F123" i="10"/>
  <c r="E121" i="10"/>
  <c r="J92" i="10"/>
  <c r="J91" i="10"/>
  <c r="F91" i="10"/>
  <c r="F89" i="10"/>
  <c r="E87" i="10"/>
  <c r="J18" i="10"/>
  <c r="E18" i="10"/>
  <c r="F126" i="10"/>
  <c r="J17" i="10"/>
  <c r="J12" i="10"/>
  <c r="J123" i="10" s="1"/>
  <c r="E7" i="10"/>
  <c r="E85" i="10"/>
  <c r="J37" i="9"/>
  <c r="J36" i="9"/>
  <c r="AY102" i="1"/>
  <c r="J35" i="9"/>
  <c r="AX102" i="1"/>
  <c r="BI180" i="9"/>
  <c r="BH180" i="9"/>
  <c r="BG180" i="9"/>
  <c r="BF180" i="9"/>
  <c r="T180" i="9"/>
  <c r="T179" i="9"/>
  <c r="R180" i="9"/>
  <c r="R179" i="9" s="1"/>
  <c r="P180" i="9"/>
  <c r="P179" i="9"/>
  <c r="BI177" i="9"/>
  <c r="BH177" i="9"/>
  <c r="BG177" i="9"/>
  <c r="BF177" i="9"/>
  <c r="T177" i="9"/>
  <c r="T176" i="9"/>
  <c r="R177" i="9"/>
  <c r="R176" i="9" s="1"/>
  <c r="P177" i="9"/>
  <c r="P176" i="9" s="1"/>
  <c r="BI174" i="9"/>
  <c r="BH174" i="9"/>
  <c r="BG174" i="9"/>
  <c r="BF174" i="9"/>
  <c r="T174" i="9"/>
  <c r="R174" i="9"/>
  <c r="P174" i="9"/>
  <c r="BI170" i="9"/>
  <c r="BH170" i="9"/>
  <c r="BG170" i="9"/>
  <c r="BF170" i="9"/>
  <c r="T170" i="9"/>
  <c r="R170" i="9"/>
  <c r="P170" i="9"/>
  <c r="BI167" i="9"/>
  <c r="BH167" i="9"/>
  <c r="BG167" i="9"/>
  <c r="BF167" i="9"/>
  <c r="T167" i="9"/>
  <c r="R167" i="9"/>
  <c r="P167" i="9"/>
  <c r="BI164" i="9"/>
  <c r="BH164" i="9"/>
  <c r="BG164" i="9"/>
  <c r="BF164" i="9"/>
  <c r="T164" i="9"/>
  <c r="R164" i="9"/>
  <c r="P164" i="9"/>
  <c r="BI161" i="9"/>
  <c r="BH161" i="9"/>
  <c r="BG161" i="9"/>
  <c r="BF161" i="9"/>
  <c r="T161" i="9"/>
  <c r="R161" i="9"/>
  <c r="P161" i="9"/>
  <c r="BI156" i="9"/>
  <c r="BH156" i="9"/>
  <c r="BG156" i="9"/>
  <c r="BF156" i="9"/>
  <c r="T156" i="9"/>
  <c r="R156" i="9"/>
  <c r="P156" i="9"/>
  <c r="BI152" i="9"/>
  <c r="BH152" i="9"/>
  <c r="BG152" i="9"/>
  <c r="BF152" i="9"/>
  <c r="T152" i="9"/>
  <c r="R152" i="9"/>
  <c r="P152" i="9"/>
  <c r="BI149" i="9"/>
  <c r="BH149" i="9"/>
  <c r="BG149" i="9"/>
  <c r="BF149" i="9"/>
  <c r="T149" i="9"/>
  <c r="R149" i="9"/>
  <c r="P149" i="9"/>
  <c r="BI146" i="9"/>
  <c r="BH146" i="9"/>
  <c r="BG146" i="9"/>
  <c r="BF146" i="9"/>
  <c r="T146" i="9"/>
  <c r="R146" i="9"/>
  <c r="P146" i="9"/>
  <c r="BI143" i="9"/>
  <c r="BH143" i="9"/>
  <c r="BG143" i="9"/>
  <c r="BF143" i="9"/>
  <c r="T143" i="9"/>
  <c r="R143" i="9"/>
  <c r="P143" i="9"/>
  <c r="BI138" i="9"/>
  <c r="BH138" i="9"/>
  <c r="BG138" i="9"/>
  <c r="BF138" i="9"/>
  <c r="T138" i="9"/>
  <c r="R138" i="9"/>
  <c r="P138" i="9"/>
  <c r="BI135" i="9"/>
  <c r="BH135" i="9"/>
  <c r="BG135" i="9"/>
  <c r="BF135" i="9"/>
  <c r="T135" i="9"/>
  <c r="R135" i="9"/>
  <c r="P135" i="9"/>
  <c r="BI124" i="9"/>
  <c r="BH124" i="9"/>
  <c r="BG124" i="9"/>
  <c r="BF124" i="9"/>
  <c r="T124" i="9"/>
  <c r="R124" i="9"/>
  <c r="P124" i="9"/>
  <c r="J118" i="9"/>
  <c r="J117" i="9"/>
  <c r="F117" i="9"/>
  <c r="F115" i="9"/>
  <c r="E113" i="9"/>
  <c r="J92" i="9"/>
  <c r="J91" i="9"/>
  <c r="F91" i="9"/>
  <c r="F89" i="9"/>
  <c r="E87" i="9"/>
  <c r="J18" i="9"/>
  <c r="E18" i="9"/>
  <c r="F92" i="9"/>
  <c r="J17" i="9"/>
  <c r="J12" i="9"/>
  <c r="J89" i="9"/>
  <c r="E7" i="9"/>
  <c r="E111" i="9"/>
  <c r="J37" i="8"/>
  <c r="J36" i="8"/>
  <c r="AY101" i="1" s="1"/>
  <c r="J35" i="8"/>
  <c r="AX101" i="1" s="1"/>
  <c r="BI372" i="8"/>
  <c r="BH372" i="8"/>
  <c r="BG372" i="8"/>
  <c r="BF372" i="8"/>
  <c r="T372" i="8"/>
  <c r="R372" i="8"/>
  <c r="P372" i="8"/>
  <c r="BI371" i="8"/>
  <c r="BH371" i="8"/>
  <c r="BG371" i="8"/>
  <c r="BF371" i="8"/>
  <c r="T371" i="8"/>
  <c r="R371" i="8"/>
  <c r="P371" i="8"/>
  <c r="BI370" i="8"/>
  <c r="BH370" i="8"/>
  <c r="BG370" i="8"/>
  <c r="BF370" i="8"/>
  <c r="T370" i="8"/>
  <c r="R370" i="8"/>
  <c r="P370" i="8"/>
  <c r="BI367" i="8"/>
  <c r="BH367" i="8"/>
  <c r="BG367" i="8"/>
  <c r="BF367" i="8"/>
  <c r="T367" i="8"/>
  <c r="R367" i="8"/>
  <c r="P367" i="8"/>
  <c r="BI363" i="8"/>
  <c r="BH363" i="8"/>
  <c r="BG363" i="8"/>
  <c r="BF363" i="8"/>
  <c r="T363" i="8"/>
  <c r="R363" i="8"/>
  <c r="P363" i="8"/>
  <c r="BI360" i="8"/>
  <c r="BH360" i="8"/>
  <c r="BG360" i="8"/>
  <c r="BF360" i="8"/>
  <c r="T360" i="8"/>
  <c r="R360" i="8"/>
  <c r="P360" i="8"/>
  <c r="BI357" i="8"/>
  <c r="BH357" i="8"/>
  <c r="BG357" i="8"/>
  <c r="BF357" i="8"/>
  <c r="T357" i="8"/>
  <c r="T356" i="8" s="1"/>
  <c r="R357" i="8"/>
  <c r="R356" i="8" s="1"/>
  <c r="P357" i="8"/>
  <c r="P356" i="8" s="1"/>
  <c r="BI354" i="8"/>
  <c r="BH354" i="8"/>
  <c r="BG354" i="8"/>
  <c r="BF354" i="8"/>
  <c r="T354" i="8"/>
  <c r="T353" i="8"/>
  <c r="R354" i="8"/>
  <c r="R353" i="8"/>
  <c r="P354" i="8"/>
  <c r="P353" i="8" s="1"/>
  <c r="BI350" i="8"/>
  <c r="BH350" i="8"/>
  <c r="BG350" i="8"/>
  <c r="BF350" i="8"/>
  <c r="T350" i="8"/>
  <c r="T349" i="8"/>
  <c r="R350" i="8"/>
  <c r="R349" i="8" s="1"/>
  <c r="P350" i="8"/>
  <c r="P349" i="8" s="1"/>
  <c r="BI347" i="8"/>
  <c r="BH347" i="8"/>
  <c r="BG347" i="8"/>
  <c r="BF347" i="8"/>
  <c r="T347" i="8"/>
  <c r="R347" i="8"/>
  <c r="P347" i="8"/>
  <c r="BI344" i="8"/>
  <c r="BH344" i="8"/>
  <c r="BG344" i="8"/>
  <c r="BF344" i="8"/>
  <c r="T344" i="8"/>
  <c r="R344" i="8"/>
  <c r="P344" i="8"/>
  <c r="BI341" i="8"/>
  <c r="BH341" i="8"/>
  <c r="BG341" i="8"/>
  <c r="BF341" i="8"/>
  <c r="T341" i="8"/>
  <c r="R341" i="8"/>
  <c r="P341" i="8"/>
  <c r="BI338" i="8"/>
  <c r="BH338" i="8"/>
  <c r="BG338" i="8"/>
  <c r="BF338" i="8"/>
  <c r="T338" i="8"/>
  <c r="R338" i="8"/>
  <c r="P338" i="8"/>
  <c r="BI336" i="8"/>
  <c r="BH336" i="8"/>
  <c r="BG336" i="8"/>
  <c r="BF336" i="8"/>
  <c r="T336" i="8"/>
  <c r="R336" i="8"/>
  <c r="P336" i="8"/>
  <c r="BI334" i="8"/>
  <c r="BH334" i="8"/>
  <c r="BG334" i="8"/>
  <c r="BF334" i="8"/>
  <c r="T334" i="8"/>
  <c r="R334" i="8"/>
  <c r="P334" i="8"/>
  <c r="BI331" i="8"/>
  <c r="BH331" i="8"/>
  <c r="BG331" i="8"/>
  <c r="BF331" i="8"/>
  <c r="T331" i="8"/>
  <c r="R331" i="8"/>
  <c r="P331" i="8"/>
  <c r="BI329" i="8"/>
  <c r="BH329" i="8"/>
  <c r="BG329" i="8"/>
  <c r="BF329" i="8"/>
  <c r="T329" i="8"/>
  <c r="R329" i="8"/>
  <c r="P329" i="8"/>
  <c r="BI327" i="8"/>
  <c r="BH327" i="8"/>
  <c r="BG327" i="8"/>
  <c r="BF327" i="8"/>
  <c r="T327" i="8"/>
  <c r="R327" i="8"/>
  <c r="P327" i="8"/>
  <c r="BI326" i="8"/>
  <c r="BH326" i="8"/>
  <c r="BG326" i="8"/>
  <c r="BF326" i="8"/>
  <c r="T326" i="8"/>
  <c r="R326" i="8"/>
  <c r="P326" i="8"/>
  <c r="BI325" i="8"/>
  <c r="BH325" i="8"/>
  <c r="BG325" i="8"/>
  <c r="BF325" i="8"/>
  <c r="T325" i="8"/>
  <c r="R325" i="8"/>
  <c r="P325" i="8"/>
  <c r="BI321" i="8"/>
  <c r="BH321" i="8"/>
  <c r="BG321" i="8"/>
  <c r="BF321" i="8"/>
  <c r="T321" i="8"/>
  <c r="R321" i="8"/>
  <c r="P321" i="8"/>
  <c r="BI319" i="8"/>
  <c r="BH319" i="8"/>
  <c r="BG319" i="8"/>
  <c r="BF319" i="8"/>
  <c r="T319" i="8"/>
  <c r="R319" i="8"/>
  <c r="P319" i="8"/>
  <c r="BI316" i="8"/>
  <c r="BH316" i="8"/>
  <c r="BG316" i="8"/>
  <c r="BF316" i="8"/>
  <c r="T316" i="8"/>
  <c r="R316" i="8"/>
  <c r="P316" i="8"/>
  <c r="BI312" i="8"/>
  <c r="BH312" i="8"/>
  <c r="BG312" i="8"/>
  <c r="BF312" i="8"/>
  <c r="T312" i="8"/>
  <c r="R312" i="8"/>
  <c r="P312" i="8"/>
  <c r="BI309" i="8"/>
  <c r="BH309" i="8"/>
  <c r="BG309" i="8"/>
  <c r="BF309" i="8"/>
  <c r="T309" i="8"/>
  <c r="R309" i="8"/>
  <c r="P309" i="8"/>
  <c r="BI306" i="8"/>
  <c r="BH306" i="8"/>
  <c r="BG306" i="8"/>
  <c r="BF306" i="8"/>
  <c r="T306" i="8"/>
  <c r="R306" i="8"/>
  <c r="P306" i="8"/>
  <c r="BI305" i="8"/>
  <c r="BH305" i="8"/>
  <c r="BG305" i="8"/>
  <c r="BF305" i="8"/>
  <c r="T305" i="8"/>
  <c r="R305" i="8"/>
  <c r="P305" i="8"/>
  <c r="BI303" i="8"/>
  <c r="BH303" i="8"/>
  <c r="BG303" i="8"/>
  <c r="BF303" i="8"/>
  <c r="T303" i="8"/>
  <c r="R303" i="8"/>
  <c r="P303" i="8"/>
  <c r="BI302" i="8"/>
  <c r="BH302" i="8"/>
  <c r="BG302" i="8"/>
  <c r="BF302" i="8"/>
  <c r="T302" i="8"/>
  <c r="R302" i="8"/>
  <c r="P302" i="8"/>
  <c r="BI300" i="8"/>
  <c r="BH300" i="8"/>
  <c r="BG300" i="8"/>
  <c r="BF300" i="8"/>
  <c r="T300" i="8"/>
  <c r="R300" i="8"/>
  <c r="P300" i="8"/>
  <c r="BI297" i="8"/>
  <c r="BH297" i="8"/>
  <c r="BG297" i="8"/>
  <c r="BF297" i="8"/>
  <c r="T297" i="8"/>
  <c r="R297" i="8"/>
  <c r="P297" i="8"/>
  <c r="BI294" i="8"/>
  <c r="BH294" i="8"/>
  <c r="BG294" i="8"/>
  <c r="BF294" i="8"/>
  <c r="T294" i="8"/>
  <c r="R294" i="8"/>
  <c r="P294" i="8"/>
  <c r="BI292" i="8"/>
  <c r="BH292" i="8"/>
  <c r="BG292" i="8"/>
  <c r="BF292" i="8"/>
  <c r="T292" i="8"/>
  <c r="R292" i="8"/>
  <c r="P292" i="8"/>
  <c r="BI291" i="8"/>
  <c r="BH291" i="8"/>
  <c r="BG291" i="8"/>
  <c r="BF291" i="8"/>
  <c r="T291" i="8"/>
  <c r="R291" i="8"/>
  <c r="P291" i="8"/>
  <c r="BI289" i="8"/>
  <c r="BH289" i="8"/>
  <c r="BG289" i="8"/>
  <c r="BF289" i="8"/>
  <c r="T289" i="8"/>
  <c r="R289" i="8"/>
  <c r="P289" i="8"/>
  <c r="BI286" i="8"/>
  <c r="BH286" i="8"/>
  <c r="BG286" i="8"/>
  <c r="BF286" i="8"/>
  <c r="T286" i="8"/>
  <c r="R286" i="8"/>
  <c r="P286" i="8"/>
  <c r="BI283" i="8"/>
  <c r="BH283" i="8"/>
  <c r="BG283" i="8"/>
  <c r="BF283" i="8"/>
  <c r="T283" i="8"/>
  <c r="R283" i="8"/>
  <c r="P283" i="8"/>
  <c r="BI280" i="8"/>
  <c r="BH280" i="8"/>
  <c r="BG280" i="8"/>
  <c r="BF280" i="8"/>
  <c r="T280" i="8"/>
  <c r="R280" i="8"/>
  <c r="P280" i="8"/>
  <c r="BI276" i="8"/>
  <c r="BH276" i="8"/>
  <c r="BG276" i="8"/>
  <c r="BF276" i="8"/>
  <c r="T276" i="8"/>
  <c r="R276" i="8"/>
  <c r="P276" i="8"/>
  <c r="BI274" i="8"/>
  <c r="BH274" i="8"/>
  <c r="BG274" i="8"/>
  <c r="BF274" i="8"/>
  <c r="T274" i="8"/>
  <c r="R274" i="8"/>
  <c r="P274" i="8"/>
  <c r="BI271" i="8"/>
  <c r="BH271" i="8"/>
  <c r="BG271" i="8"/>
  <c r="BF271" i="8"/>
  <c r="T271" i="8"/>
  <c r="R271" i="8"/>
  <c r="P271" i="8"/>
  <c r="BI268" i="8"/>
  <c r="BH268" i="8"/>
  <c r="BG268" i="8"/>
  <c r="BF268" i="8"/>
  <c r="T268" i="8"/>
  <c r="R268" i="8"/>
  <c r="P268" i="8"/>
  <c r="BI265" i="8"/>
  <c r="BH265" i="8"/>
  <c r="BG265" i="8"/>
  <c r="BF265" i="8"/>
  <c r="T265" i="8"/>
  <c r="R265" i="8"/>
  <c r="P265" i="8"/>
  <c r="BI263" i="8"/>
  <c r="BH263" i="8"/>
  <c r="BG263" i="8"/>
  <c r="BF263" i="8"/>
  <c r="T263" i="8"/>
  <c r="R263" i="8"/>
  <c r="P263" i="8"/>
  <c r="BI260" i="8"/>
  <c r="BH260" i="8"/>
  <c r="BG260" i="8"/>
  <c r="BF260" i="8"/>
  <c r="T260" i="8"/>
  <c r="R260" i="8"/>
  <c r="P260" i="8"/>
  <c r="BI256" i="8"/>
  <c r="BH256" i="8"/>
  <c r="BG256" i="8"/>
  <c r="BF256" i="8"/>
  <c r="T256" i="8"/>
  <c r="R256" i="8"/>
  <c r="P256" i="8"/>
  <c r="BI254" i="8"/>
  <c r="BH254" i="8"/>
  <c r="BG254" i="8"/>
  <c r="BF254" i="8"/>
  <c r="T254" i="8"/>
  <c r="R254" i="8"/>
  <c r="P254" i="8"/>
  <c r="BI251" i="8"/>
  <c r="BH251" i="8"/>
  <c r="BG251" i="8"/>
  <c r="BF251" i="8"/>
  <c r="T251" i="8"/>
  <c r="R251" i="8"/>
  <c r="P251" i="8"/>
  <c r="BI246" i="8"/>
  <c r="BH246" i="8"/>
  <c r="BG246" i="8"/>
  <c r="BF246" i="8"/>
  <c r="T246" i="8"/>
  <c r="R246" i="8"/>
  <c r="P246" i="8"/>
  <c r="BI240" i="8"/>
  <c r="BH240" i="8"/>
  <c r="BG240" i="8"/>
  <c r="BF240" i="8"/>
  <c r="T240" i="8"/>
  <c r="R240" i="8"/>
  <c r="P240" i="8"/>
  <c r="BI236" i="8"/>
  <c r="BH236" i="8"/>
  <c r="BG236" i="8"/>
  <c r="BF236" i="8"/>
  <c r="T236" i="8"/>
  <c r="R236" i="8"/>
  <c r="P236" i="8"/>
  <c r="BI226" i="8"/>
  <c r="BH226" i="8"/>
  <c r="BG226" i="8"/>
  <c r="BF226" i="8"/>
  <c r="T226" i="8"/>
  <c r="R226" i="8"/>
  <c r="P226" i="8"/>
  <c r="BI223" i="8"/>
  <c r="BH223" i="8"/>
  <c r="BG223" i="8"/>
  <c r="BF223" i="8"/>
  <c r="T223" i="8"/>
  <c r="R223" i="8"/>
  <c r="P223" i="8"/>
  <c r="BI218" i="8"/>
  <c r="BH218" i="8"/>
  <c r="BG218" i="8"/>
  <c r="BF218" i="8"/>
  <c r="T218" i="8"/>
  <c r="R218" i="8"/>
  <c r="P218" i="8"/>
  <c r="BI215" i="8"/>
  <c r="BH215" i="8"/>
  <c r="BG215" i="8"/>
  <c r="BF215" i="8"/>
  <c r="T215" i="8"/>
  <c r="R215" i="8"/>
  <c r="P215" i="8"/>
  <c r="BI212" i="8"/>
  <c r="BH212" i="8"/>
  <c r="BG212" i="8"/>
  <c r="BF212" i="8"/>
  <c r="T212" i="8"/>
  <c r="R212" i="8"/>
  <c r="P212" i="8"/>
  <c r="BI205" i="8"/>
  <c r="BH205" i="8"/>
  <c r="BG205" i="8"/>
  <c r="BF205" i="8"/>
  <c r="T205" i="8"/>
  <c r="R205" i="8"/>
  <c r="P205" i="8"/>
  <c r="BI189" i="8"/>
  <c r="BH189" i="8"/>
  <c r="BG189" i="8"/>
  <c r="BF189" i="8"/>
  <c r="T189" i="8"/>
  <c r="R189" i="8"/>
  <c r="P189" i="8"/>
  <c r="BI185" i="8"/>
  <c r="BH185" i="8"/>
  <c r="BG185" i="8"/>
  <c r="BF185" i="8"/>
  <c r="T185" i="8"/>
  <c r="R185" i="8"/>
  <c r="P185" i="8"/>
  <c r="BI182" i="8"/>
  <c r="BH182" i="8"/>
  <c r="BG182" i="8"/>
  <c r="BF182" i="8"/>
  <c r="T182" i="8"/>
  <c r="R182" i="8"/>
  <c r="P182" i="8"/>
  <c r="BI180" i="8"/>
  <c r="BH180" i="8"/>
  <c r="BG180" i="8"/>
  <c r="BF180" i="8"/>
  <c r="T180" i="8"/>
  <c r="R180" i="8"/>
  <c r="P180" i="8"/>
  <c r="BI178" i="8"/>
  <c r="BH178" i="8"/>
  <c r="BG178" i="8"/>
  <c r="BF178" i="8"/>
  <c r="T178" i="8"/>
  <c r="R178" i="8"/>
  <c r="P178" i="8"/>
  <c r="BI174" i="8"/>
  <c r="BH174" i="8"/>
  <c r="BG174" i="8"/>
  <c r="BF174" i="8"/>
  <c r="T174" i="8"/>
  <c r="R174" i="8"/>
  <c r="P174" i="8"/>
  <c r="BI172" i="8"/>
  <c r="BH172" i="8"/>
  <c r="BG172" i="8"/>
  <c r="BF172" i="8"/>
  <c r="T172" i="8"/>
  <c r="R172" i="8"/>
  <c r="P172" i="8"/>
  <c r="BI170" i="8"/>
  <c r="BH170" i="8"/>
  <c r="BG170" i="8"/>
  <c r="BF170" i="8"/>
  <c r="T170" i="8"/>
  <c r="R170" i="8"/>
  <c r="P170" i="8"/>
  <c r="BI167" i="8"/>
  <c r="BH167" i="8"/>
  <c r="BG167" i="8"/>
  <c r="BF167" i="8"/>
  <c r="T167" i="8"/>
  <c r="R167" i="8"/>
  <c r="P167" i="8"/>
  <c r="BI164" i="8"/>
  <c r="BH164" i="8"/>
  <c r="BG164" i="8"/>
  <c r="BF164" i="8"/>
  <c r="T164" i="8"/>
  <c r="R164" i="8"/>
  <c r="P164" i="8"/>
  <c r="BI161" i="8"/>
  <c r="BH161" i="8"/>
  <c r="BG161" i="8"/>
  <c r="BF161" i="8"/>
  <c r="T161" i="8"/>
  <c r="R161" i="8"/>
  <c r="P161" i="8"/>
  <c r="BI159" i="8"/>
  <c r="BH159" i="8"/>
  <c r="BG159" i="8"/>
  <c r="BF159" i="8"/>
  <c r="T159" i="8"/>
  <c r="R159" i="8"/>
  <c r="P159" i="8"/>
  <c r="BI156" i="8"/>
  <c r="BH156" i="8"/>
  <c r="BG156" i="8"/>
  <c r="BF156" i="8"/>
  <c r="T156" i="8"/>
  <c r="R156" i="8"/>
  <c r="P156" i="8"/>
  <c r="BI151" i="8"/>
  <c r="BH151" i="8"/>
  <c r="BG151" i="8"/>
  <c r="BF151" i="8"/>
  <c r="T151" i="8"/>
  <c r="R151" i="8"/>
  <c r="P151" i="8"/>
  <c r="BI148" i="8"/>
  <c r="BH148" i="8"/>
  <c r="BG148" i="8"/>
  <c r="BF148" i="8"/>
  <c r="T148" i="8"/>
  <c r="R148" i="8"/>
  <c r="P148" i="8"/>
  <c r="BI145" i="8"/>
  <c r="BH145" i="8"/>
  <c r="BG145" i="8"/>
  <c r="BF145" i="8"/>
  <c r="T145" i="8"/>
  <c r="R145" i="8"/>
  <c r="P145" i="8"/>
  <c r="BI142" i="8"/>
  <c r="BH142" i="8"/>
  <c r="BG142" i="8"/>
  <c r="BF142" i="8"/>
  <c r="T142" i="8"/>
  <c r="R142" i="8"/>
  <c r="P142" i="8"/>
  <c r="BI139" i="8"/>
  <c r="BH139" i="8"/>
  <c r="BG139" i="8"/>
  <c r="BF139" i="8"/>
  <c r="T139" i="8"/>
  <c r="R139" i="8"/>
  <c r="P139" i="8"/>
  <c r="BI136" i="8"/>
  <c r="BH136" i="8"/>
  <c r="BG136" i="8"/>
  <c r="BF136" i="8"/>
  <c r="T136" i="8"/>
  <c r="R136" i="8"/>
  <c r="P136" i="8"/>
  <c r="BI133" i="8"/>
  <c r="BH133" i="8"/>
  <c r="BG133" i="8"/>
  <c r="BF133" i="8"/>
  <c r="T133" i="8"/>
  <c r="R133" i="8"/>
  <c r="P133" i="8"/>
  <c r="J127" i="8"/>
  <c r="J126" i="8"/>
  <c r="F126" i="8"/>
  <c r="F124" i="8"/>
  <c r="E122" i="8"/>
  <c r="J92" i="8"/>
  <c r="J91" i="8"/>
  <c r="F91" i="8"/>
  <c r="F89" i="8"/>
  <c r="E87" i="8"/>
  <c r="J18" i="8"/>
  <c r="E18" i="8"/>
  <c r="F92" i="8" s="1"/>
  <c r="J17" i="8"/>
  <c r="J12" i="8"/>
  <c r="J89" i="8"/>
  <c r="E7" i="8"/>
  <c r="E120" i="8"/>
  <c r="J37" i="7"/>
  <c r="J36" i="7"/>
  <c r="AY100" i="1"/>
  <c r="J35" i="7"/>
  <c r="AX100" i="1"/>
  <c r="BI392" i="7"/>
  <c r="BH392" i="7"/>
  <c r="BG392" i="7"/>
  <c r="BF392" i="7"/>
  <c r="T392" i="7"/>
  <c r="R392" i="7"/>
  <c r="P392" i="7"/>
  <c r="BI390" i="7"/>
  <c r="BH390" i="7"/>
  <c r="BG390" i="7"/>
  <c r="BF390" i="7"/>
  <c r="T390" i="7"/>
  <c r="R390" i="7"/>
  <c r="P390" i="7"/>
  <c r="BI389" i="7"/>
  <c r="BH389" i="7"/>
  <c r="BG389" i="7"/>
  <c r="BF389" i="7"/>
  <c r="T389" i="7"/>
  <c r="R389" i="7"/>
  <c r="P389" i="7"/>
  <c r="BI388" i="7"/>
  <c r="BH388" i="7"/>
  <c r="BG388" i="7"/>
  <c r="BF388" i="7"/>
  <c r="T388" i="7"/>
  <c r="R388" i="7"/>
  <c r="P388" i="7"/>
  <c r="BI387" i="7"/>
  <c r="BH387" i="7"/>
  <c r="BG387" i="7"/>
  <c r="BF387" i="7"/>
  <c r="T387" i="7"/>
  <c r="R387" i="7"/>
  <c r="P387" i="7"/>
  <c r="BI386" i="7"/>
  <c r="BH386" i="7"/>
  <c r="BG386" i="7"/>
  <c r="BF386" i="7"/>
  <c r="T386" i="7"/>
  <c r="R386" i="7"/>
  <c r="P386" i="7"/>
  <c r="BI385" i="7"/>
  <c r="BH385" i="7"/>
  <c r="BG385" i="7"/>
  <c r="BF385" i="7"/>
  <c r="T385" i="7"/>
  <c r="R385" i="7"/>
  <c r="P385" i="7"/>
  <c r="BI383" i="7"/>
  <c r="BH383" i="7"/>
  <c r="BG383" i="7"/>
  <c r="BF383" i="7"/>
  <c r="T383" i="7"/>
  <c r="R383" i="7"/>
  <c r="P383" i="7"/>
  <c r="BI381" i="7"/>
  <c r="BH381" i="7"/>
  <c r="BG381" i="7"/>
  <c r="BF381" i="7"/>
  <c r="T381" i="7"/>
  <c r="R381" i="7"/>
  <c r="P381" i="7"/>
  <c r="BI379" i="7"/>
  <c r="BH379" i="7"/>
  <c r="BG379" i="7"/>
  <c r="BF379" i="7"/>
  <c r="T379" i="7"/>
  <c r="R379" i="7"/>
  <c r="P379" i="7"/>
  <c r="BI378" i="7"/>
  <c r="BH378" i="7"/>
  <c r="BG378" i="7"/>
  <c r="BF378" i="7"/>
  <c r="T378" i="7"/>
  <c r="R378" i="7"/>
  <c r="P378" i="7"/>
  <c r="BI374" i="7"/>
  <c r="BH374" i="7"/>
  <c r="BG374" i="7"/>
  <c r="BF374" i="7"/>
  <c r="T374" i="7"/>
  <c r="T373" i="7"/>
  <c r="R374" i="7"/>
  <c r="R373" i="7" s="1"/>
  <c r="P374" i="7"/>
  <c r="P373" i="7" s="1"/>
  <c r="BI372" i="7"/>
  <c r="BH372" i="7"/>
  <c r="BG372" i="7"/>
  <c r="BF372" i="7"/>
  <c r="T372" i="7"/>
  <c r="R372" i="7"/>
  <c r="P372" i="7"/>
  <c r="BI369" i="7"/>
  <c r="BH369" i="7"/>
  <c r="BG369" i="7"/>
  <c r="BF369" i="7"/>
  <c r="T369" i="7"/>
  <c r="R369" i="7"/>
  <c r="P369" i="7"/>
  <c r="BI365" i="7"/>
  <c r="BH365" i="7"/>
  <c r="BG365" i="7"/>
  <c r="BF365" i="7"/>
  <c r="T365" i="7"/>
  <c r="R365" i="7"/>
  <c r="P365" i="7"/>
  <c r="BI363" i="7"/>
  <c r="BH363" i="7"/>
  <c r="BG363" i="7"/>
  <c r="BF363" i="7"/>
  <c r="T363" i="7"/>
  <c r="R363" i="7"/>
  <c r="P363" i="7"/>
  <c r="BI361" i="7"/>
  <c r="BH361" i="7"/>
  <c r="BG361" i="7"/>
  <c r="BF361" i="7"/>
  <c r="T361" i="7"/>
  <c r="R361" i="7"/>
  <c r="P361" i="7"/>
  <c r="BI358" i="7"/>
  <c r="BH358" i="7"/>
  <c r="BG358" i="7"/>
  <c r="BF358" i="7"/>
  <c r="T358" i="7"/>
  <c r="R358" i="7"/>
  <c r="P358" i="7"/>
  <c r="BI356" i="7"/>
  <c r="BH356" i="7"/>
  <c r="BG356" i="7"/>
  <c r="BF356" i="7"/>
  <c r="T356" i="7"/>
  <c r="R356" i="7"/>
  <c r="P356" i="7"/>
  <c r="BI354" i="7"/>
  <c r="BH354" i="7"/>
  <c r="BG354" i="7"/>
  <c r="BF354" i="7"/>
  <c r="T354" i="7"/>
  <c r="R354" i="7"/>
  <c r="P354" i="7"/>
  <c r="BI353" i="7"/>
  <c r="BH353" i="7"/>
  <c r="BG353" i="7"/>
  <c r="BF353" i="7"/>
  <c r="T353" i="7"/>
  <c r="R353" i="7"/>
  <c r="P353" i="7"/>
  <c r="BI350" i="7"/>
  <c r="BH350" i="7"/>
  <c r="BG350" i="7"/>
  <c r="BF350" i="7"/>
  <c r="T350" i="7"/>
  <c r="R350" i="7"/>
  <c r="P350" i="7"/>
  <c r="BI348" i="7"/>
  <c r="BH348" i="7"/>
  <c r="BG348" i="7"/>
  <c r="BF348" i="7"/>
  <c r="T348" i="7"/>
  <c r="R348" i="7"/>
  <c r="P348" i="7"/>
  <c r="BI346" i="7"/>
  <c r="BH346" i="7"/>
  <c r="BG346" i="7"/>
  <c r="BF346" i="7"/>
  <c r="T346" i="7"/>
  <c r="R346" i="7"/>
  <c r="P346" i="7"/>
  <c r="BI344" i="7"/>
  <c r="BH344" i="7"/>
  <c r="BG344" i="7"/>
  <c r="BF344" i="7"/>
  <c r="T344" i="7"/>
  <c r="R344" i="7"/>
  <c r="P344" i="7"/>
  <c r="BI342" i="7"/>
  <c r="BH342" i="7"/>
  <c r="BG342" i="7"/>
  <c r="BF342" i="7"/>
  <c r="T342" i="7"/>
  <c r="R342" i="7"/>
  <c r="P342" i="7"/>
  <c r="BI340" i="7"/>
  <c r="BH340" i="7"/>
  <c r="BG340" i="7"/>
  <c r="BF340" i="7"/>
  <c r="T340" i="7"/>
  <c r="R340" i="7"/>
  <c r="P340" i="7"/>
  <c r="BI338" i="7"/>
  <c r="BH338" i="7"/>
  <c r="BG338" i="7"/>
  <c r="BF338" i="7"/>
  <c r="T338" i="7"/>
  <c r="R338" i="7"/>
  <c r="P338" i="7"/>
  <c r="BI337" i="7"/>
  <c r="BH337" i="7"/>
  <c r="BG337" i="7"/>
  <c r="BF337" i="7"/>
  <c r="T337" i="7"/>
  <c r="R337" i="7"/>
  <c r="P337" i="7"/>
  <c r="BI336" i="7"/>
  <c r="BH336" i="7"/>
  <c r="BG336" i="7"/>
  <c r="BF336" i="7"/>
  <c r="T336" i="7"/>
  <c r="R336" i="7"/>
  <c r="P336" i="7"/>
  <c r="BI334" i="7"/>
  <c r="BH334" i="7"/>
  <c r="BG334" i="7"/>
  <c r="BF334" i="7"/>
  <c r="T334" i="7"/>
  <c r="R334" i="7"/>
  <c r="P334" i="7"/>
  <c r="BI328" i="7"/>
  <c r="BH328" i="7"/>
  <c r="BG328" i="7"/>
  <c r="BF328" i="7"/>
  <c r="T328" i="7"/>
  <c r="R328" i="7"/>
  <c r="P328" i="7"/>
  <c r="BI324" i="7"/>
  <c r="BH324" i="7"/>
  <c r="BG324" i="7"/>
  <c r="BF324" i="7"/>
  <c r="T324" i="7"/>
  <c r="R324" i="7"/>
  <c r="P324" i="7"/>
  <c r="BI321" i="7"/>
  <c r="BH321" i="7"/>
  <c r="BG321" i="7"/>
  <c r="BF321" i="7"/>
  <c r="T321" i="7"/>
  <c r="R321" i="7"/>
  <c r="P321" i="7"/>
  <c r="BI317" i="7"/>
  <c r="BH317" i="7"/>
  <c r="BG317" i="7"/>
  <c r="BF317" i="7"/>
  <c r="T317" i="7"/>
  <c r="R317" i="7"/>
  <c r="P317" i="7"/>
  <c r="BI314" i="7"/>
  <c r="BH314" i="7"/>
  <c r="BG314" i="7"/>
  <c r="BF314" i="7"/>
  <c r="T314" i="7"/>
  <c r="R314" i="7"/>
  <c r="P314" i="7"/>
  <c r="BI311" i="7"/>
  <c r="BH311" i="7"/>
  <c r="BG311" i="7"/>
  <c r="BF311" i="7"/>
  <c r="T311" i="7"/>
  <c r="R311" i="7"/>
  <c r="P311" i="7"/>
  <c r="BI309" i="7"/>
  <c r="BH309" i="7"/>
  <c r="BG309" i="7"/>
  <c r="BF309" i="7"/>
  <c r="T309" i="7"/>
  <c r="R309" i="7"/>
  <c r="P309" i="7"/>
  <c r="BI306" i="7"/>
  <c r="BH306" i="7"/>
  <c r="BG306" i="7"/>
  <c r="BF306" i="7"/>
  <c r="T306" i="7"/>
  <c r="R306" i="7"/>
  <c r="P306" i="7"/>
  <c r="BI303" i="7"/>
  <c r="BH303" i="7"/>
  <c r="BG303" i="7"/>
  <c r="BF303" i="7"/>
  <c r="T303" i="7"/>
  <c r="R303" i="7"/>
  <c r="P303" i="7"/>
  <c r="BI301" i="7"/>
  <c r="BH301" i="7"/>
  <c r="BG301" i="7"/>
  <c r="BF301" i="7"/>
  <c r="T301" i="7"/>
  <c r="R301" i="7"/>
  <c r="P301" i="7"/>
  <c r="BI299" i="7"/>
  <c r="BH299" i="7"/>
  <c r="BG299" i="7"/>
  <c r="BF299" i="7"/>
  <c r="T299" i="7"/>
  <c r="R299" i="7"/>
  <c r="P299" i="7"/>
  <c r="BI296" i="7"/>
  <c r="BH296" i="7"/>
  <c r="BG296" i="7"/>
  <c r="BF296" i="7"/>
  <c r="T296" i="7"/>
  <c r="R296" i="7"/>
  <c r="P296" i="7"/>
  <c r="BI293" i="7"/>
  <c r="BH293" i="7"/>
  <c r="BG293" i="7"/>
  <c r="BF293" i="7"/>
  <c r="T293" i="7"/>
  <c r="R293" i="7"/>
  <c r="P293" i="7"/>
  <c r="BI290" i="7"/>
  <c r="BH290" i="7"/>
  <c r="BG290" i="7"/>
  <c r="BF290" i="7"/>
  <c r="T290" i="7"/>
  <c r="R290" i="7"/>
  <c r="P290" i="7"/>
  <c r="BI287" i="7"/>
  <c r="BH287" i="7"/>
  <c r="BG287" i="7"/>
  <c r="BF287" i="7"/>
  <c r="T287" i="7"/>
  <c r="R287" i="7"/>
  <c r="P287" i="7"/>
  <c r="BI284" i="7"/>
  <c r="BH284" i="7"/>
  <c r="BG284" i="7"/>
  <c r="BF284" i="7"/>
  <c r="T284" i="7"/>
  <c r="R284" i="7"/>
  <c r="P284" i="7"/>
  <c r="BI280" i="7"/>
  <c r="BH280" i="7"/>
  <c r="BG280" i="7"/>
  <c r="BF280" i="7"/>
  <c r="T280" i="7"/>
  <c r="R280" i="7"/>
  <c r="P280" i="7"/>
  <c r="BI278" i="7"/>
  <c r="BH278" i="7"/>
  <c r="BG278" i="7"/>
  <c r="BF278" i="7"/>
  <c r="T278" i="7"/>
  <c r="R278" i="7"/>
  <c r="P278" i="7"/>
  <c r="BI275" i="7"/>
  <c r="BH275" i="7"/>
  <c r="BG275" i="7"/>
  <c r="BF275" i="7"/>
  <c r="T275" i="7"/>
  <c r="R275" i="7"/>
  <c r="P275" i="7"/>
  <c r="BI272" i="7"/>
  <c r="BH272" i="7"/>
  <c r="BG272" i="7"/>
  <c r="BF272" i="7"/>
  <c r="T272" i="7"/>
  <c r="R272" i="7"/>
  <c r="P272" i="7"/>
  <c r="BI269" i="7"/>
  <c r="BH269" i="7"/>
  <c r="BG269" i="7"/>
  <c r="BF269" i="7"/>
  <c r="T269" i="7"/>
  <c r="R269" i="7"/>
  <c r="P269" i="7"/>
  <c r="BI266" i="7"/>
  <c r="BH266" i="7"/>
  <c r="BG266" i="7"/>
  <c r="BF266" i="7"/>
  <c r="T266" i="7"/>
  <c r="R266" i="7"/>
  <c r="P266" i="7"/>
  <c r="BI263" i="7"/>
  <c r="BH263" i="7"/>
  <c r="BG263" i="7"/>
  <c r="BF263" i="7"/>
  <c r="T263" i="7"/>
  <c r="R263" i="7"/>
  <c r="P263" i="7"/>
  <c r="BI260" i="7"/>
  <c r="BH260" i="7"/>
  <c r="BG260" i="7"/>
  <c r="BF260" i="7"/>
  <c r="T260" i="7"/>
  <c r="R260" i="7"/>
  <c r="P260" i="7"/>
  <c r="BI257" i="7"/>
  <c r="BH257" i="7"/>
  <c r="BG257" i="7"/>
  <c r="BF257" i="7"/>
  <c r="T257" i="7"/>
  <c r="R257" i="7"/>
  <c r="P257" i="7"/>
  <c r="BI252" i="7"/>
  <c r="BH252" i="7"/>
  <c r="BG252" i="7"/>
  <c r="BF252" i="7"/>
  <c r="T252" i="7"/>
  <c r="R252" i="7"/>
  <c r="P252" i="7"/>
  <c r="BI250" i="7"/>
  <c r="BH250" i="7"/>
  <c r="BG250" i="7"/>
  <c r="BF250" i="7"/>
  <c r="T250" i="7"/>
  <c r="R250" i="7"/>
  <c r="P250" i="7"/>
  <c r="BI248" i="7"/>
  <c r="BH248" i="7"/>
  <c r="BG248" i="7"/>
  <c r="BF248" i="7"/>
  <c r="T248" i="7"/>
  <c r="R248" i="7"/>
  <c r="P248" i="7"/>
  <c r="BI239" i="7"/>
  <c r="BH239" i="7"/>
  <c r="BG239" i="7"/>
  <c r="BF239" i="7"/>
  <c r="T239" i="7"/>
  <c r="R239" i="7"/>
  <c r="P239" i="7"/>
  <c r="BI236" i="7"/>
  <c r="BH236" i="7"/>
  <c r="BG236" i="7"/>
  <c r="BF236" i="7"/>
  <c r="T236" i="7"/>
  <c r="R236" i="7"/>
  <c r="P236" i="7"/>
  <c r="BI233" i="7"/>
  <c r="BH233" i="7"/>
  <c r="BG233" i="7"/>
  <c r="BF233" i="7"/>
  <c r="T233" i="7"/>
  <c r="R233" i="7"/>
  <c r="P233" i="7"/>
  <c r="BI230" i="7"/>
  <c r="BH230" i="7"/>
  <c r="BG230" i="7"/>
  <c r="BF230" i="7"/>
  <c r="T230" i="7"/>
  <c r="R230" i="7"/>
  <c r="P230" i="7"/>
  <c r="BI225" i="7"/>
  <c r="BH225" i="7"/>
  <c r="BG225" i="7"/>
  <c r="BF225" i="7"/>
  <c r="T225" i="7"/>
  <c r="R225" i="7"/>
  <c r="P225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03" i="7"/>
  <c r="BH203" i="7"/>
  <c r="BG203" i="7"/>
  <c r="BF203" i="7"/>
  <c r="T203" i="7"/>
  <c r="R203" i="7"/>
  <c r="P203" i="7"/>
  <c r="BI201" i="7"/>
  <c r="BH201" i="7"/>
  <c r="BG201" i="7"/>
  <c r="BF201" i="7"/>
  <c r="T201" i="7"/>
  <c r="R201" i="7"/>
  <c r="P201" i="7"/>
  <c r="BI199" i="7"/>
  <c r="BH199" i="7"/>
  <c r="BG199" i="7"/>
  <c r="BF199" i="7"/>
  <c r="T199" i="7"/>
  <c r="R199" i="7"/>
  <c r="P199" i="7"/>
  <c r="BI197" i="7"/>
  <c r="BH197" i="7"/>
  <c r="BG197" i="7"/>
  <c r="BF197" i="7"/>
  <c r="T197" i="7"/>
  <c r="R197" i="7"/>
  <c r="P197" i="7"/>
  <c r="BI195" i="7"/>
  <c r="BH195" i="7"/>
  <c r="BG195" i="7"/>
  <c r="BF195" i="7"/>
  <c r="T195" i="7"/>
  <c r="R195" i="7"/>
  <c r="P195" i="7"/>
  <c r="BI192" i="7"/>
  <c r="BH192" i="7"/>
  <c r="BG192" i="7"/>
  <c r="BF192" i="7"/>
  <c r="T192" i="7"/>
  <c r="R192" i="7"/>
  <c r="P192" i="7"/>
  <c r="BI189" i="7"/>
  <c r="BH189" i="7"/>
  <c r="BG189" i="7"/>
  <c r="BF189" i="7"/>
  <c r="T189" i="7"/>
  <c r="R189" i="7"/>
  <c r="P189" i="7"/>
  <c r="BI186" i="7"/>
  <c r="BH186" i="7"/>
  <c r="BG186" i="7"/>
  <c r="BF186" i="7"/>
  <c r="T186" i="7"/>
  <c r="R186" i="7"/>
  <c r="P186" i="7"/>
  <c r="BI179" i="7"/>
  <c r="BH179" i="7"/>
  <c r="BG179" i="7"/>
  <c r="BF179" i="7"/>
  <c r="T179" i="7"/>
  <c r="R179" i="7"/>
  <c r="P179" i="7"/>
  <c r="BI176" i="7"/>
  <c r="BH176" i="7"/>
  <c r="BG176" i="7"/>
  <c r="BF176" i="7"/>
  <c r="T176" i="7"/>
  <c r="R176" i="7"/>
  <c r="P176" i="7"/>
  <c r="BI165" i="7"/>
  <c r="BH165" i="7"/>
  <c r="BG165" i="7"/>
  <c r="BF165" i="7"/>
  <c r="T165" i="7"/>
  <c r="R165" i="7"/>
  <c r="P165" i="7"/>
  <c r="BI163" i="7"/>
  <c r="BH163" i="7"/>
  <c r="BG163" i="7"/>
  <c r="BF163" i="7"/>
  <c r="T163" i="7"/>
  <c r="R163" i="7"/>
  <c r="P163" i="7"/>
  <c r="BI158" i="7"/>
  <c r="BH158" i="7"/>
  <c r="BG158" i="7"/>
  <c r="BF158" i="7"/>
  <c r="T158" i="7"/>
  <c r="R158" i="7"/>
  <c r="P158" i="7"/>
  <c r="BI153" i="7"/>
  <c r="BH153" i="7"/>
  <c r="BG153" i="7"/>
  <c r="BF153" i="7"/>
  <c r="T153" i="7"/>
  <c r="R153" i="7"/>
  <c r="P153" i="7"/>
  <c r="BI147" i="7"/>
  <c r="BH147" i="7"/>
  <c r="BG147" i="7"/>
  <c r="BF147" i="7"/>
  <c r="T147" i="7"/>
  <c r="R147" i="7"/>
  <c r="P147" i="7"/>
  <c r="BI142" i="7"/>
  <c r="BH142" i="7"/>
  <c r="BG142" i="7"/>
  <c r="BF142" i="7"/>
  <c r="T142" i="7"/>
  <c r="R142" i="7"/>
  <c r="P142" i="7"/>
  <c r="BI140" i="7"/>
  <c r="BH140" i="7"/>
  <c r="BG140" i="7"/>
  <c r="BF140" i="7"/>
  <c r="T140" i="7"/>
  <c r="R140" i="7"/>
  <c r="P140" i="7"/>
  <c r="BI138" i="7"/>
  <c r="BH138" i="7"/>
  <c r="BG138" i="7"/>
  <c r="BF138" i="7"/>
  <c r="T138" i="7"/>
  <c r="R138" i="7"/>
  <c r="P138" i="7"/>
  <c r="BI136" i="7"/>
  <c r="BH136" i="7"/>
  <c r="BG136" i="7"/>
  <c r="BF136" i="7"/>
  <c r="T136" i="7"/>
  <c r="R136" i="7"/>
  <c r="P136" i="7"/>
  <c r="BI133" i="7"/>
  <c r="BH133" i="7"/>
  <c r="BG133" i="7"/>
  <c r="BF133" i="7"/>
  <c r="T133" i="7"/>
  <c r="R133" i="7"/>
  <c r="P133" i="7"/>
  <c r="BI130" i="7"/>
  <c r="BH130" i="7"/>
  <c r="BG130" i="7"/>
  <c r="BF130" i="7"/>
  <c r="T130" i="7"/>
  <c r="R130" i="7"/>
  <c r="P130" i="7"/>
  <c r="J124" i="7"/>
  <c r="J123" i="7"/>
  <c r="F123" i="7"/>
  <c r="F121" i="7"/>
  <c r="E119" i="7"/>
  <c r="J92" i="7"/>
  <c r="J91" i="7"/>
  <c r="F91" i="7"/>
  <c r="F89" i="7"/>
  <c r="E87" i="7"/>
  <c r="J18" i="7"/>
  <c r="E18" i="7"/>
  <c r="F92" i="7" s="1"/>
  <c r="J17" i="7"/>
  <c r="J12" i="7"/>
  <c r="J89" i="7" s="1"/>
  <c r="E7" i="7"/>
  <c r="E117" i="7" s="1"/>
  <c r="J37" i="6"/>
  <c r="J36" i="6"/>
  <c r="AY99" i="1"/>
  <c r="J35" i="6"/>
  <c r="AX99" i="1" s="1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39" i="6"/>
  <c r="BH239" i="6"/>
  <c r="BG239" i="6"/>
  <c r="BF239" i="6"/>
  <c r="T239" i="6"/>
  <c r="T238" i="6"/>
  <c r="R239" i="6"/>
  <c r="R238" i="6"/>
  <c r="P239" i="6"/>
  <c r="P238" i="6"/>
  <c r="BI235" i="6"/>
  <c r="BH235" i="6"/>
  <c r="BG235" i="6"/>
  <c r="BF235" i="6"/>
  <c r="T235" i="6"/>
  <c r="R235" i="6"/>
  <c r="P235" i="6"/>
  <c r="BI233" i="6"/>
  <c r="BH233" i="6"/>
  <c r="BG233" i="6"/>
  <c r="BF233" i="6"/>
  <c r="T233" i="6"/>
  <c r="R233" i="6"/>
  <c r="P233" i="6"/>
  <c r="BI230" i="6"/>
  <c r="BH230" i="6"/>
  <c r="BG230" i="6"/>
  <c r="BF230" i="6"/>
  <c r="T230" i="6"/>
  <c r="R230" i="6"/>
  <c r="P230" i="6"/>
  <c r="BI227" i="6"/>
  <c r="BH227" i="6"/>
  <c r="BG227" i="6"/>
  <c r="BF227" i="6"/>
  <c r="T227" i="6"/>
  <c r="R227" i="6"/>
  <c r="P227" i="6"/>
  <c r="BI224" i="6"/>
  <c r="BH224" i="6"/>
  <c r="BG224" i="6"/>
  <c r="BF224" i="6"/>
  <c r="T224" i="6"/>
  <c r="R224" i="6"/>
  <c r="P224" i="6"/>
  <c r="BI221" i="6"/>
  <c r="BH221" i="6"/>
  <c r="BG221" i="6"/>
  <c r="BF221" i="6"/>
  <c r="T221" i="6"/>
  <c r="R221" i="6"/>
  <c r="P221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3" i="6"/>
  <c r="BH213" i="6"/>
  <c r="BG213" i="6"/>
  <c r="BF213" i="6"/>
  <c r="T213" i="6"/>
  <c r="R213" i="6"/>
  <c r="P213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4" i="6"/>
  <c r="BH204" i="6"/>
  <c r="BG204" i="6"/>
  <c r="BF204" i="6"/>
  <c r="T204" i="6"/>
  <c r="R204" i="6"/>
  <c r="P204" i="6"/>
  <c r="BI201" i="6"/>
  <c r="BH201" i="6"/>
  <c r="BG201" i="6"/>
  <c r="BF201" i="6"/>
  <c r="T201" i="6"/>
  <c r="R201" i="6"/>
  <c r="P201" i="6"/>
  <c r="BI198" i="6"/>
  <c r="BH198" i="6"/>
  <c r="BG198" i="6"/>
  <c r="BF198" i="6"/>
  <c r="T198" i="6"/>
  <c r="R198" i="6"/>
  <c r="P198" i="6"/>
  <c r="BI195" i="6"/>
  <c r="BH195" i="6"/>
  <c r="BG195" i="6"/>
  <c r="BF195" i="6"/>
  <c r="T195" i="6"/>
  <c r="R195" i="6"/>
  <c r="P195" i="6"/>
  <c r="BI190" i="6"/>
  <c r="BH190" i="6"/>
  <c r="BG190" i="6"/>
  <c r="BF190" i="6"/>
  <c r="T190" i="6"/>
  <c r="R190" i="6"/>
  <c r="P190" i="6"/>
  <c r="BI187" i="6"/>
  <c r="BH187" i="6"/>
  <c r="BG187" i="6"/>
  <c r="BF187" i="6"/>
  <c r="T187" i="6"/>
  <c r="R187" i="6"/>
  <c r="P187" i="6"/>
  <c r="BI179" i="6"/>
  <c r="BH179" i="6"/>
  <c r="BG179" i="6"/>
  <c r="BF179" i="6"/>
  <c r="T179" i="6"/>
  <c r="R179" i="6"/>
  <c r="P179" i="6"/>
  <c r="BI176" i="6"/>
  <c r="BH176" i="6"/>
  <c r="BG176" i="6"/>
  <c r="BF176" i="6"/>
  <c r="T176" i="6"/>
  <c r="R176" i="6"/>
  <c r="P176" i="6"/>
  <c r="BI172" i="6"/>
  <c r="BH172" i="6"/>
  <c r="BG172" i="6"/>
  <c r="BF172" i="6"/>
  <c r="T172" i="6"/>
  <c r="R172" i="6"/>
  <c r="P172" i="6"/>
  <c r="BI169" i="6"/>
  <c r="BH169" i="6"/>
  <c r="BG169" i="6"/>
  <c r="BF169" i="6"/>
  <c r="T169" i="6"/>
  <c r="R169" i="6"/>
  <c r="P169" i="6"/>
  <c r="BI166" i="6"/>
  <c r="BH166" i="6"/>
  <c r="BG166" i="6"/>
  <c r="BF166" i="6"/>
  <c r="T166" i="6"/>
  <c r="R166" i="6"/>
  <c r="P166" i="6"/>
  <c r="BI160" i="6"/>
  <c r="BH160" i="6"/>
  <c r="BG160" i="6"/>
  <c r="BF160" i="6"/>
  <c r="T160" i="6"/>
  <c r="R160" i="6"/>
  <c r="P160" i="6"/>
  <c r="BI158" i="6"/>
  <c r="BH158" i="6"/>
  <c r="BG158" i="6"/>
  <c r="BF158" i="6"/>
  <c r="T158" i="6"/>
  <c r="R158" i="6"/>
  <c r="P158" i="6"/>
  <c r="BI142" i="6"/>
  <c r="BH142" i="6"/>
  <c r="BG142" i="6"/>
  <c r="BF142" i="6"/>
  <c r="T142" i="6"/>
  <c r="R142" i="6"/>
  <c r="P142" i="6"/>
  <c r="BI139" i="6"/>
  <c r="BH139" i="6"/>
  <c r="BG139" i="6"/>
  <c r="BF139" i="6"/>
  <c r="T139" i="6"/>
  <c r="R139" i="6"/>
  <c r="P139" i="6"/>
  <c r="BI136" i="6"/>
  <c r="BH136" i="6"/>
  <c r="BG136" i="6"/>
  <c r="BF136" i="6"/>
  <c r="T136" i="6"/>
  <c r="R136" i="6"/>
  <c r="P136" i="6"/>
  <c r="BI133" i="6"/>
  <c r="BH133" i="6"/>
  <c r="BG133" i="6"/>
  <c r="BF133" i="6"/>
  <c r="T133" i="6"/>
  <c r="R133" i="6"/>
  <c r="P133" i="6"/>
  <c r="BI128" i="6"/>
  <c r="BH128" i="6"/>
  <c r="BG128" i="6"/>
  <c r="BF128" i="6"/>
  <c r="T128" i="6"/>
  <c r="R128" i="6"/>
  <c r="P128" i="6"/>
  <c r="BI125" i="6"/>
  <c r="BH125" i="6"/>
  <c r="BG125" i="6"/>
  <c r="BF125" i="6"/>
  <c r="T125" i="6"/>
  <c r="R125" i="6"/>
  <c r="P125" i="6"/>
  <c r="J119" i="6"/>
  <c r="J118" i="6"/>
  <c r="F118" i="6"/>
  <c r="F116" i="6"/>
  <c r="E114" i="6"/>
  <c r="J92" i="6"/>
  <c r="J91" i="6"/>
  <c r="F91" i="6"/>
  <c r="F89" i="6"/>
  <c r="E87" i="6"/>
  <c r="J18" i="6"/>
  <c r="E18" i="6"/>
  <c r="F119" i="6"/>
  <c r="J17" i="6"/>
  <c r="J12" i="6"/>
  <c r="J116" i="6" s="1"/>
  <c r="E7" i="6"/>
  <c r="E85" i="6" s="1"/>
  <c r="J178" i="5"/>
  <c r="J101" i="5" s="1"/>
  <c r="J37" i="5"/>
  <c r="J36" i="5"/>
  <c r="AY98" i="1"/>
  <c r="J35" i="5"/>
  <c r="AX98" i="1" s="1"/>
  <c r="BI237" i="5"/>
  <c r="BH237" i="5"/>
  <c r="BG237" i="5"/>
  <c r="BF237" i="5"/>
  <c r="T237" i="5"/>
  <c r="R237" i="5"/>
  <c r="P237" i="5"/>
  <c r="BI235" i="5"/>
  <c r="BH235" i="5"/>
  <c r="BG235" i="5"/>
  <c r="BF235" i="5"/>
  <c r="T235" i="5"/>
  <c r="R235" i="5"/>
  <c r="P235" i="5"/>
  <c r="BI232" i="5"/>
  <c r="BH232" i="5"/>
  <c r="BG232" i="5"/>
  <c r="BF232" i="5"/>
  <c r="T232" i="5"/>
  <c r="R232" i="5"/>
  <c r="P232" i="5"/>
  <c r="BI230" i="5"/>
  <c r="BH230" i="5"/>
  <c r="BG230" i="5"/>
  <c r="BF230" i="5"/>
  <c r="T230" i="5"/>
  <c r="R230" i="5"/>
  <c r="P230" i="5"/>
  <c r="BI228" i="5"/>
  <c r="BH228" i="5"/>
  <c r="BG228" i="5"/>
  <c r="BF228" i="5"/>
  <c r="T228" i="5"/>
  <c r="R228" i="5"/>
  <c r="P228" i="5"/>
  <c r="BI226" i="5"/>
  <c r="BH226" i="5"/>
  <c r="BG226" i="5"/>
  <c r="BF226" i="5"/>
  <c r="T226" i="5"/>
  <c r="R226" i="5"/>
  <c r="P226" i="5"/>
  <c r="BI224" i="5"/>
  <c r="BH224" i="5"/>
  <c r="BG224" i="5"/>
  <c r="BF224" i="5"/>
  <c r="T224" i="5"/>
  <c r="R224" i="5"/>
  <c r="P224" i="5"/>
  <c r="BI222" i="5"/>
  <c r="BH222" i="5"/>
  <c r="BG222" i="5"/>
  <c r="BF222" i="5"/>
  <c r="T222" i="5"/>
  <c r="R222" i="5"/>
  <c r="P222" i="5"/>
  <c r="BI220" i="5"/>
  <c r="BH220" i="5"/>
  <c r="BG220" i="5"/>
  <c r="BF220" i="5"/>
  <c r="T220" i="5"/>
  <c r="R220" i="5"/>
  <c r="P220" i="5"/>
  <c r="BI218" i="5"/>
  <c r="BH218" i="5"/>
  <c r="BG218" i="5"/>
  <c r="BF218" i="5"/>
  <c r="T218" i="5"/>
  <c r="R218" i="5"/>
  <c r="P218" i="5"/>
  <c r="BI216" i="5"/>
  <c r="BH216" i="5"/>
  <c r="BG216" i="5"/>
  <c r="BF216" i="5"/>
  <c r="T216" i="5"/>
  <c r="R216" i="5"/>
  <c r="P216" i="5"/>
  <c r="BI213" i="5"/>
  <c r="BH213" i="5"/>
  <c r="BG213" i="5"/>
  <c r="BF213" i="5"/>
  <c r="T213" i="5"/>
  <c r="R213" i="5"/>
  <c r="P213" i="5"/>
  <c r="BI211" i="5"/>
  <c r="BH211" i="5"/>
  <c r="BG211" i="5"/>
  <c r="BF211" i="5"/>
  <c r="T211" i="5"/>
  <c r="R211" i="5"/>
  <c r="P211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5" i="5"/>
  <c r="BH205" i="5"/>
  <c r="BG205" i="5"/>
  <c r="BF205" i="5"/>
  <c r="T205" i="5"/>
  <c r="R205" i="5"/>
  <c r="P205" i="5"/>
  <c r="BI202" i="5"/>
  <c r="BH202" i="5"/>
  <c r="BG202" i="5"/>
  <c r="BF202" i="5"/>
  <c r="T202" i="5"/>
  <c r="T201" i="5"/>
  <c r="R202" i="5"/>
  <c r="R201" i="5"/>
  <c r="P202" i="5"/>
  <c r="P201" i="5"/>
  <c r="BI198" i="5"/>
  <c r="BH198" i="5"/>
  <c r="BG198" i="5"/>
  <c r="BF198" i="5"/>
  <c r="T198" i="5"/>
  <c r="T197" i="5" s="1"/>
  <c r="R198" i="5"/>
  <c r="R197" i="5"/>
  <c r="P198" i="5"/>
  <c r="P197" i="5" s="1"/>
  <c r="BI195" i="5"/>
  <c r="BH195" i="5"/>
  <c r="BG195" i="5"/>
  <c r="BF195" i="5"/>
  <c r="T195" i="5"/>
  <c r="R195" i="5"/>
  <c r="P195" i="5"/>
  <c r="BI192" i="5"/>
  <c r="BH192" i="5"/>
  <c r="BG192" i="5"/>
  <c r="BF192" i="5"/>
  <c r="T192" i="5"/>
  <c r="R192" i="5"/>
  <c r="P192" i="5"/>
  <c r="BI189" i="5"/>
  <c r="BH189" i="5"/>
  <c r="BG189" i="5"/>
  <c r="BF189" i="5"/>
  <c r="T189" i="5"/>
  <c r="R189" i="5"/>
  <c r="P189" i="5"/>
  <c r="BI186" i="5"/>
  <c r="BH186" i="5"/>
  <c r="BG186" i="5"/>
  <c r="BF186" i="5"/>
  <c r="T186" i="5"/>
  <c r="R186" i="5"/>
  <c r="P186" i="5"/>
  <c r="BI183" i="5"/>
  <c r="BH183" i="5"/>
  <c r="BG183" i="5"/>
  <c r="BF183" i="5"/>
  <c r="T183" i="5"/>
  <c r="R183" i="5"/>
  <c r="P183" i="5"/>
  <c r="BI180" i="5"/>
  <c r="BH180" i="5"/>
  <c r="BG180" i="5"/>
  <c r="BF180" i="5"/>
  <c r="T180" i="5"/>
  <c r="T179" i="5"/>
  <c r="R180" i="5"/>
  <c r="R179" i="5" s="1"/>
  <c r="P180" i="5"/>
  <c r="P179" i="5"/>
  <c r="BI177" i="5"/>
  <c r="BH177" i="5"/>
  <c r="BG177" i="5"/>
  <c r="BF177" i="5"/>
  <c r="T177" i="5"/>
  <c r="R177" i="5"/>
  <c r="P177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69" i="5"/>
  <c r="BH169" i="5"/>
  <c r="BG169" i="5"/>
  <c r="BF169" i="5"/>
  <c r="T169" i="5"/>
  <c r="R169" i="5"/>
  <c r="P169" i="5"/>
  <c r="BI166" i="5"/>
  <c r="BH166" i="5"/>
  <c r="BG166" i="5"/>
  <c r="BF166" i="5"/>
  <c r="T166" i="5"/>
  <c r="R166" i="5"/>
  <c r="P166" i="5"/>
  <c r="BI164" i="5"/>
  <c r="BH164" i="5"/>
  <c r="BG164" i="5"/>
  <c r="BF164" i="5"/>
  <c r="T164" i="5"/>
  <c r="R164" i="5"/>
  <c r="P164" i="5"/>
  <c r="BI162" i="5"/>
  <c r="BH162" i="5"/>
  <c r="BG162" i="5"/>
  <c r="BF162" i="5"/>
  <c r="T162" i="5"/>
  <c r="R162" i="5"/>
  <c r="P162" i="5"/>
  <c r="BI159" i="5"/>
  <c r="BH159" i="5"/>
  <c r="BG159" i="5"/>
  <c r="BF159" i="5"/>
  <c r="T159" i="5"/>
  <c r="R159" i="5"/>
  <c r="P159" i="5"/>
  <c r="BI157" i="5"/>
  <c r="BH157" i="5"/>
  <c r="BG157" i="5"/>
  <c r="BF157" i="5"/>
  <c r="T157" i="5"/>
  <c r="R157" i="5"/>
  <c r="P157" i="5"/>
  <c r="BI154" i="5"/>
  <c r="BH154" i="5"/>
  <c r="BG154" i="5"/>
  <c r="BF154" i="5"/>
  <c r="T154" i="5"/>
  <c r="R154" i="5"/>
  <c r="P154" i="5"/>
  <c r="BI151" i="5"/>
  <c r="BH151" i="5"/>
  <c r="BG151" i="5"/>
  <c r="BF151" i="5"/>
  <c r="T151" i="5"/>
  <c r="R151" i="5"/>
  <c r="P151" i="5"/>
  <c r="BI146" i="5"/>
  <c r="BH146" i="5"/>
  <c r="BG146" i="5"/>
  <c r="BF146" i="5"/>
  <c r="T146" i="5"/>
  <c r="R146" i="5"/>
  <c r="P146" i="5"/>
  <c r="BI143" i="5"/>
  <c r="BH143" i="5"/>
  <c r="BG143" i="5"/>
  <c r="BF143" i="5"/>
  <c r="T143" i="5"/>
  <c r="R143" i="5"/>
  <c r="P143" i="5"/>
  <c r="BI137" i="5"/>
  <c r="BH137" i="5"/>
  <c r="BG137" i="5"/>
  <c r="BF137" i="5"/>
  <c r="T137" i="5"/>
  <c r="T136" i="5"/>
  <c r="R137" i="5"/>
  <c r="R136" i="5"/>
  <c r="P137" i="5"/>
  <c r="P136" i="5"/>
  <c r="BI134" i="5"/>
  <c r="BH134" i="5"/>
  <c r="BG134" i="5"/>
  <c r="BF134" i="5"/>
  <c r="T134" i="5"/>
  <c r="R134" i="5"/>
  <c r="P134" i="5"/>
  <c r="BI131" i="5"/>
  <c r="BH131" i="5"/>
  <c r="BG131" i="5"/>
  <c r="BF131" i="5"/>
  <c r="T131" i="5"/>
  <c r="R131" i="5"/>
  <c r="P131" i="5"/>
  <c r="J125" i="5"/>
  <c r="J124" i="5"/>
  <c r="F124" i="5"/>
  <c r="F122" i="5"/>
  <c r="E120" i="5"/>
  <c r="J92" i="5"/>
  <c r="J91" i="5"/>
  <c r="F91" i="5"/>
  <c r="F89" i="5"/>
  <c r="E87" i="5"/>
  <c r="J18" i="5"/>
  <c r="E18" i="5"/>
  <c r="F125" i="5"/>
  <c r="J17" i="5"/>
  <c r="J12" i="5"/>
  <c r="J122" i="5"/>
  <c r="E7" i="5"/>
  <c r="E85" i="5" s="1"/>
  <c r="J37" i="4"/>
  <c r="J36" i="4"/>
  <c r="AY97" i="1"/>
  <c r="J35" i="4"/>
  <c r="AX97" i="1"/>
  <c r="BI350" i="4"/>
  <c r="BH350" i="4"/>
  <c r="BG350" i="4"/>
  <c r="BF350" i="4"/>
  <c r="T350" i="4"/>
  <c r="R350" i="4"/>
  <c r="P350" i="4"/>
  <c r="BI348" i="4"/>
  <c r="BH348" i="4"/>
  <c r="BG348" i="4"/>
  <c r="BF348" i="4"/>
  <c r="T348" i="4"/>
  <c r="R348" i="4"/>
  <c r="P348" i="4"/>
  <c r="BI346" i="4"/>
  <c r="BH346" i="4"/>
  <c r="BG346" i="4"/>
  <c r="BF346" i="4"/>
  <c r="T346" i="4"/>
  <c r="R346" i="4"/>
  <c r="P346" i="4"/>
  <c r="BI344" i="4"/>
  <c r="BH344" i="4"/>
  <c r="BG344" i="4"/>
  <c r="BF344" i="4"/>
  <c r="T344" i="4"/>
  <c r="R344" i="4"/>
  <c r="P344" i="4"/>
  <c r="BI342" i="4"/>
  <c r="BH342" i="4"/>
  <c r="BG342" i="4"/>
  <c r="BF342" i="4"/>
  <c r="T342" i="4"/>
  <c r="R342" i="4"/>
  <c r="P342" i="4"/>
  <c r="BI341" i="4"/>
  <c r="BH341" i="4"/>
  <c r="BG341" i="4"/>
  <c r="BF341" i="4"/>
  <c r="T341" i="4"/>
  <c r="R341" i="4"/>
  <c r="P341" i="4"/>
  <c r="BI338" i="4"/>
  <c r="BH338" i="4"/>
  <c r="BG338" i="4"/>
  <c r="BF338" i="4"/>
  <c r="T338" i="4"/>
  <c r="R338" i="4"/>
  <c r="P338" i="4"/>
  <c r="BI334" i="4"/>
  <c r="BH334" i="4"/>
  <c r="BG334" i="4"/>
  <c r="BF334" i="4"/>
  <c r="T334" i="4"/>
  <c r="T333" i="4"/>
  <c r="R334" i="4"/>
  <c r="R333" i="4" s="1"/>
  <c r="P334" i="4"/>
  <c r="P333" i="4"/>
  <c r="BI331" i="4"/>
  <c r="BH331" i="4"/>
  <c r="BG331" i="4"/>
  <c r="BF331" i="4"/>
  <c r="T331" i="4"/>
  <c r="R331" i="4"/>
  <c r="P331" i="4"/>
  <c r="BI329" i="4"/>
  <c r="BH329" i="4"/>
  <c r="BG329" i="4"/>
  <c r="BF329" i="4"/>
  <c r="T329" i="4"/>
  <c r="R329" i="4"/>
  <c r="P329" i="4"/>
  <c r="BI326" i="4"/>
  <c r="BH326" i="4"/>
  <c r="BG326" i="4"/>
  <c r="BF326" i="4"/>
  <c r="T326" i="4"/>
  <c r="R326" i="4"/>
  <c r="P326" i="4"/>
  <c r="BI322" i="4"/>
  <c r="BH322" i="4"/>
  <c r="BG322" i="4"/>
  <c r="BF322" i="4"/>
  <c r="T322" i="4"/>
  <c r="R322" i="4"/>
  <c r="P322" i="4"/>
  <c r="BI321" i="4"/>
  <c r="BH321" i="4"/>
  <c r="BG321" i="4"/>
  <c r="BF321" i="4"/>
  <c r="T321" i="4"/>
  <c r="R321" i="4"/>
  <c r="P321" i="4"/>
  <c r="BI318" i="4"/>
  <c r="BH318" i="4"/>
  <c r="BG318" i="4"/>
  <c r="BF318" i="4"/>
  <c r="T318" i="4"/>
  <c r="R318" i="4"/>
  <c r="P318" i="4"/>
  <c r="BI315" i="4"/>
  <c r="BH315" i="4"/>
  <c r="BG315" i="4"/>
  <c r="BF315" i="4"/>
  <c r="T315" i="4"/>
  <c r="R315" i="4"/>
  <c r="P315" i="4"/>
  <c r="BI313" i="4"/>
  <c r="BH313" i="4"/>
  <c r="BG313" i="4"/>
  <c r="BF313" i="4"/>
  <c r="T313" i="4"/>
  <c r="R313" i="4"/>
  <c r="P313" i="4"/>
  <c r="BI311" i="4"/>
  <c r="BH311" i="4"/>
  <c r="BG311" i="4"/>
  <c r="BF311" i="4"/>
  <c r="T311" i="4"/>
  <c r="R311" i="4"/>
  <c r="P311" i="4"/>
  <c r="BI309" i="4"/>
  <c r="BH309" i="4"/>
  <c r="BG309" i="4"/>
  <c r="BF309" i="4"/>
  <c r="T309" i="4"/>
  <c r="R309" i="4"/>
  <c r="P309" i="4"/>
  <c r="BI306" i="4"/>
  <c r="BH306" i="4"/>
  <c r="BG306" i="4"/>
  <c r="BF306" i="4"/>
  <c r="T306" i="4"/>
  <c r="R306" i="4"/>
  <c r="P306" i="4"/>
  <c r="BI302" i="4"/>
  <c r="BH302" i="4"/>
  <c r="BG302" i="4"/>
  <c r="BF302" i="4"/>
  <c r="T302" i="4"/>
  <c r="R302" i="4"/>
  <c r="P302" i="4"/>
  <c r="BI297" i="4"/>
  <c r="BH297" i="4"/>
  <c r="BG297" i="4"/>
  <c r="BF297" i="4"/>
  <c r="T297" i="4"/>
  <c r="R297" i="4"/>
  <c r="P297" i="4"/>
  <c r="BI294" i="4"/>
  <c r="BH294" i="4"/>
  <c r="BG294" i="4"/>
  <c r="BF294" i="4"/>
  <c r="T294" i="4"/>
  <c r="R294" i="4"/>
  <c r="P294" i="4"/>
  <c r="BI291" i="4"/>
  <c r="BH291" i="4"/>
  <c r="BG291" i="4"/>
  <c r="BF291" i="4"/>
  <c r="T291" i="4"/>
  <c r="R291" i="4"/>
  <c r="P291" i="4"/>
  <c r="BI288" i="4"/>
  <c r="BH288" i="4"/>
  <c r="BG288" i="4"/>
  <c r="BF288" i="4"/>
  <c r="T288" i="4"/>
  <c r="R288" i="4"/>
  <c r="P288" i="4"/>
  <c r="BI285" i="4"/>
  <c r="BH285" i="4"/>
  <c r="BG285" i="4"/>
  <c r="BF285" i="4"/>
  <c r="T285" i="4"/>
  <c r="R285" i="4"/>
  <c r="P285" i="4"/>
  <c r="BI281" i="4"/>
  <c r="BH281" i="4"/>
  <c r="BG281" i="4"/>
  <c r="BF281" i="4"/>
  <c r="T281" i="4"/>
  <c r="R281" i="4"/>
  <c r="P281" i="4"/>
  <c r="BI279" i="4"/>
  <c r="BH279" i="4"/>
  <c r="BG279" i="4"/>
  <c r="BF279" i="4"/>
  <c r="T279" i="4"/>
  <c r="R279" i="4"/>
  <c r="P279" i="4"/>
  <c r="BI276" i="4"/>
  <c r="BH276" i="4"/>
  <c r="BG276" i="4"/>
  <c r="BF276" i="4"/>
  <c r="T276" i="4"/>
  <c r="R276" i="4"/>
  <c r="P276" i="4"/>
  <c r="BI273" i="4"/>
  <c r="BH273" i="4"/>
  <c r="BG273" i="4"/>
  <c r="BF273" i="4"/>
  <c r="T273" i="4"/>
  <c r="R273" i="4"/>
  <c r="P273" i="4"/>
  <c r="BI270" i="4"/>
  <c r="BH270" i="4"/>
  <c r="BG270" i="4"/>
  <c r="BF270" i="4"/>
  <c r="T270" i="4"/>
  <c r="R270" i="4"/>
  <c r="P270" i="4"/>
  <c r="BI267" i="4"/>
  <c r="BH267" i="4"/>
  <c r="BG267" i="4"/>
  <c r="BF267" i="4"/>
  <c r="T267" i="4"/>
  <c r="R267" i="4"/>
  <c r="P267" i="4"/>
  <c r="BI264" i="4"/>
  <c r="BH264" i="4"/>
  <c r="BG264" i="4"/>
  <c r="BF264" i="4"/>
  <c r="T264" i="4"/>
  <c r="R264" i="4"/>
  <c r="P264" i="4"/>
  <c r="BI261" i="4"/>
  <c r="BH261" i="4"/>
  <c r="BG261" i="4"/>
  <c r="BF261" i="4"/>
  <c r="T261" i="4"/>
  <c r="R261" i="4"/>
  <c r="P261" i="4"/>
  <c r="BI258" i="4"/>
  <c r="BH258" i="4"/>
  <c r="BG258" i="4"/>
  <c r="BF258" i="4"/>
  <c r="T258" i="4"/>
  <c r="R258" i="4"/>
  <c r="P258" i="4"/>
  <c r="BI255" i="4"/>
  <c r="BH255" i="4"/>
  <c r="BG255" i="4"/>
  <c r="BF255" i="4"/>
  <c r="T255" i="4"/>
  <c r="R255" i="4"/>
  <c r="P255" i="4"/>
  <c r="BI252" i="4"/>
  <c r="BH252" i="4"/>
  <c r="BG252" i="4"/>
  <c r="BF252" i="4"/>
  <c r="T252" i="4"/>
  <c r="R252" i="4"/>
  <c r="P252" i="4"/>
  <c r="BI247" i="4"/>
  <c r="BH247" i="4"/>
  <c r="BG247" i="4"/>
  <c r="BF247" i="4"/>
  <c r="T247" i="4"/>
  <c r="R247" i="4"/>
  <c r="P247" i="4"/>
  <c r="BI244" i="4"/>
  <c r="BH244" i="4"/>
  <c r="BG244" i="4"/>
  <c r="BF244" i="4"/>
  <c r="T244" i="4"/>
  <c r="R244" i="4"/>
  <c r="P244" i="4"/>
  <c r="BI238" i="4"/>
  <c r="BH238" i="4"/>
  <c r="BG238" i="4"/>
  <c r="BF238" i="4"/>
  <c r="T238" i="4"/>
  <c r="R238" i="4"/>
  <c r="P238" i="4"/>
  <c r="BI233" i="4"/>
  <c r="BH233" i="4"/>
  <c r="BG233" i="4"/>
  <c r="BF233" i="4"/>
  <c r="T233" i="4"/>
  <c r="R233" i="4"/>
  <c r="P233" i="4"/>
  <c r="BI228" i="4"/>
  <c r="BH228" i="4"/>
  <c r="BG228" i="4"/>
  <c r="BF228" i="4"/>
  <c r="T228" i="4"/>
  <c r="R228" i="4"/>
  <c r="P228" i="4"/>
  <c r="BI225" i="4"/>
  <c r="BH225" i="4"/>
  <c r="BG225" i="4"/>
  <c r="BF225" i="4"/>
  <c r="T225" i="4"/>
  <c r="R225" i="4"/>
  <c r="P225" i="4"/>
  <c r="BI218" i="4"/>
  <c r="BH218" i="4"/>
  <c r="BG218" i="4"/>
  <c r="BF218" i="4"/>
  <c r="T218" i="4"/>
  <c r="R218" i="4"/>
  <c r="P218" i="4"/>
  <c r="BI216" i="4"/>
  <c r="BH216" i="4"/>
  <c r="BG216" i="4"/>
  <c r="BF216" i="4"/>
  <c r="T216" i="4"/>
  <c r="R216" i="4"/>
  <c r="P216" i="4"/>
  <c r="BI214" i="4"/>
  <c r="BH214" i="4"/>
  <c r="BG214" i="4"/>
  <c r="BF214" i="4"/>
  <c r="T214" i="4"/>
  <c r="R214" i="4"/>
  <c r="P214" i="4"/>
  <c r="BI211" i="4"/>
  <c r="BH211" i="4"/>
  <c r="BG211" i="4"/>
  <c r="BF211" i="4"/>
  <c r="T211" i="4"/>
  <c r="R211" i="4"/>
  <c r="P211" i="4"/>
  <c r="BI208" i="4"/>
  <c r="BH208" i="4"/>
  <c r="BG208" i="4"/>
  <c r="BF208" i="4"/>
  <c r="T208" i="4"/>
  <c r="R208" i="4"/>
  <c r="P208" i="4"/>
  <c r="BI205" i="4"/>
  <c r="BH205" i="4"/>
  <c r="BG205" i="4"/>
  <c r="BF205" i="4"/>
  <c r="T205" i="4"/>
  <c r="R205" i="4"/>
  <c r="P205" i="4"/>
  <c r="BI202" i="4"/>
  <c r="BH202" i="4"/>
  <c r="BG202" i="4"/>
  <c r="BF202" i="4"/>
  <c r="T202" i="4"/>
  <c r="R202" i="4"/>
  <c r="P202" i="4"/>
  <c r="BI200" i="4"/>
  <c r="BH200" i="4"/>
  <c r="BG200" i="4"/>
  <c r="BF200" i="4"/>
  <c r="T200" i="4"/>
  <c r="R200" i="4"/>
  <c r="P200" i="4"/>
  <c r="BI197" i="4"/>
  <c r="BH197" i="4"/>
  <c r="BG197" i="4"/>
  <c r="BF197" i="4"/>
  <c r="T197" i="4"/>
  <c r="R197" i="4"/>
  <c r="P197" i="4"/>
  <c r="BI192" i="4"/>
  <c r="BH192" i="4"/>
  <c r="BG192" i="4"/>
  <c r="BF192" i="4"/>
  <c r="T192" i="4"/>
  <c r="R192" i="4"/>
  <c r="P192" i="4"/>
  <c r="BI186" i="4"/>
  <c r="BH186" i="4"/>
  <c r="BG186" i="4"/>
  <c r="BF186" i="4"/>
  <c r="T186" i="4"/>
  <c r="R186" i="4"/>
  <c r="P186" i="4"/>
  <c r="BI183" i="4"/>
  <c r="BH183" i="4"/>
  <c r="BG183" i="4"/>
  <c r="BF183" i="4"/>
  <c r="T183" i="4"/>
  <c r="R183" i="4"/>
  <c r="P183" i="4"/>
  <c r="BI167" i="4"/>
  <c r="BH167" i="4"/>
  <c r="BG167" i="4"/>
  <c r="BF167" i="4"/>
  <c r="T167" i="4"/>
  <c r="R167" i="4"/>
  <c r="P167" i="4"/>
  <c r="BI157" i="4"/>
  <c r="BH157" i="4"/>
  <c r="BG157" i="4"/>
  <c r="BF157" i="4"/>
  <c r="T157" i="4"/>
  <c r="R157" i="4"/>
  <c r="P157" i="4"/>
  <c r="BI154" i="4"/>
  <c r="BH154" i="4"/>
  <c r="BG154" i="4"/>
  <c r="BF154" i="4"/>
  <c r="T154" i="4"/>
  <c r="R154" i="4"/>
  <c r="P154" i="4"/>
  <c r="BI150" i="4"/>
  <c r="BH150" i="4"/>
  <c r="BG150" i="4"/>
  <c r="BF150" i="4"/>
  <c r="T150" i="4"/>
  <c r="R150" i="4"/>
  <c r="P150" i="4"/>
  <c r="BI147" i="4"/>
  <c r="BH147" i="4"/>
  <c r="BG147" i="4"/>
  <c r="BF147" i="4"/>
  <c r="T147" i="4"/>
  <c r="R147" i="4"/>
  <c r="P147" i="4"/>
  <c r="BI142" i="4"/>
  <c r="BH142" i="4"/>
  <c r="BG142" i="4"/>
  <c r="BF142" i="4"/>
  <c r="T142" i="4"/>
  <c r="R142" i="4"/>
  <c r="P142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5" i="4"/>
  <c r="BH135" i="4"/>
  <c r="BG135" i="4"/>
  <c r="BF135" i="4"/>
  <c r="T135" i="4"/>
  <c r="R135" i="4"/>
  <c r="P135" i="4"/>
  <c r="BI132" i="4"/>
  <c r="BH132" i="4"/>
  <c r="BG132" i="4"/>
  <c r="BF132" i="4"/>
  <c r="T132" i="4"/>
  <c r="R132" i="4"/>
  <c r="P132" i="4"/>
  <c r="J126" i="4"/>
  <c r="J125" i="4"/>
  <c r="F125" i="4"/>
  <c r="F123" i="4"/>
  <c r="E121" i="4"/>
  <c r="J92" i="4"/>
  <c r="J91" i="4"/>
  <c r="F91" i="4"/>
  <c r="F89" i="4"/>
  <c r="E87" i="4"/>
  <c r="J18" i="4"/>
  <c r="E18" i="4"/>
  <c r="F126" i="4"/>
  <c r="J17" i="4"/>
  <c r="J12" i="4"/>
  <c r="J89" i="4"/>
  <c r="E7" i="4"/>
  <c r="E119" i="4"/>
  <c r="J37" i="3"/>
  <c r="J36" i="3"/>
  <c r="AY96" i="1" s="1"/>
  <c r="J35" i="3"/>
  <c r="AX96" i="1"/>
  <c r="BI294" i="3"/>
  <c r="BH294" i="3"/>
  <c r="BG294" i="3"/>
  <c r="BF294" i="3"/>
  <c r="T294" i="3"/>
  <c r="R294" i="3"/>
  <c r="P294" i="3"/>
  <c r="BI293" i="3"/>
  <c r="BH293" i="3"/>
  <c r="BG293" i="3"/>
  <c r="BF293" i="3"/>
  <c r="T293" i="3"/>
  <c r="R293" i="3"/>
  <c r="P293" i="3"/>
  <c r="BI292" i="3"/>
  <c r="BH292" i="3"/>
  <c r="BG292" i="3"/>
  <c r="BF292" i="3"/>
  <c r="T292" i="3"/>
  <c r="R292" i="3"/>
  <c r="P292" i="3"/>
  <c r="BI291" i="3"/>
  <c r="BH291" i="3"/>
  <c r="BG291" i="3"/>
  <c r="BF291" i="3"/>
  <c r="T291" i="3"/>
  <c r="R291" i="3"/>
  <c r="P291" i="3"/>
  <c r="BI288" i="3"/>
  <c r="BH288" i="3"/>
  <c r="BG288" i="3"/>
  <c r="BF288" i="3"/>
  <c r="T288" i="3"/>
  <c r="T287" i="3"/>
  <c r="R288" i="3"/>
  <c r="R287" i="3"/>
  <c r="P288" i="3"/>
  <c r="P287" i="3" s="1"/>
  <c r="BI284" i="3"/>
  <c r="BH284" i="3"/>
  <c r="BG284" i="3"/>
  <c r="BF284" i="3"/>
  <c r="T284" i="3"/>
  <c r="R284" i="3"/>
  <c r="P284" i="3"/>
  <c r="BI282" i="3"/>
  <c r="BH282" i="3"/>
  <c r="BG282" i="3"/>
  <c r="BF282" i="3"/>
  <c r="T282" i="3"/>
  <c r="R282" i="3"/>
  <c r="P282" i="3"/>
  <c r="BI279" i="3"/>
  <c r="BH279" i="3"/>
  <c r="BG279" i="3"/>
  <c r="BF279" i="3"/>
  <c r="T279" i="3"/>
  <c r="T278" i="3"/>
  <c r="R279" i="3"/>
  <c r="R278" i="3" s="1"/>
  <c r="P279" i="3"/>
  <c r="P278" i="3" s="1"/>
  <c r="BI275" i="3"/>
  <c r="BH275" i="3"/>
  <c r="BG275" i="3"/>
  <c r="BF275" i="3"/>
  <c r="T275" i="3"/>
  <c r="R275" i="3"/>
  <c r="P275" i="3"/>
  <c r="BI272" i="3"/>
  <c r="BH272" i="3"/>
  <c r="BG272" i="3"/>
  <c r="BF272" i="3"/>
  <c r="T272" i="3"/>
  <c r="R272" i="3"/>
  <c r="P272" i="3"/>
  <c r="BI269" i="3"/>
  <c r="BH269" i="3"/>
  <c r="BG269" i="3"/>
  <c r="BF269" i="3"/>
  <c r="T269" i="3"/>
  <c r="R269" i="3"/>
  <c r="P269" i="3"/>
  <c r="BI266" i="3"/>
  <c r="BH266" i="3"/>
  <c r="BG266" i="3"/>
  <c r="BF266" i="3"/>
  <c r="T266" i="3"/>
  <c r="R266" i="3"/>
  <c r="P266" i="3"/>
  <c r="BI263" i="3"/>
  <c r="BH263" i="3"/>
  <c r="BG263" i="3"/>
  <c r="BF263" i="3"/>
  <c r="T263" i="3"/>
  <c r="R263" i="3"/>
  <c r="P263" i="3"/>
  <c r="BI259" i="3"/>
  <c r="BH259" i="3"/>
  <c r="BG259" i="3"/>
  <c r="BF259" i="3"/>
  <c r="T259" i="3"/>
  <c r="R259" i="3"/>
  <c r="P259" i="3"/>
  <c r="BI256" i="3"/>
  <c r="BH256" i="3"/>
  <c r="BG256" i="3"/>
  <c r="BF256" i="3"/>
  <c r="T256" i="3"/>
  <c r="R256" i="3"/>
  <c r="P256" i="3"/>
  <c r="BI254" i="3"/>
  <c r="BH254" i="3"/>
  <c r="BG254" i="3"/>
  <c r="BF254" i="3"/>
  <c r="T254" i="3"/>
  <c r="R254" i="3"/>
  <c r="P254" i="3"/>
  <c r="BI251" i="3"/>
  <c r="BH251" i="3"/>
  <c r="BG251" i="3"/>
  <c r="BF251" i="3"/>
  <c r="T251" i="3"/>
  <c r="R251" i="3"/>
  <c r="P251" i="3"/>
  <c r="BI248" i="3"/>
  <c r="BH248" i="3"/>
  <c r="BG248" i="3"/>
  <c r="BF248" i="3"/>
  <c r="T248" i="3"/>
  <c r="R248" i="3"/>
  <c r="P248" i="3"/>
  <c r="BI245" i="3"/>
  <c r="BH245" i="3"/>
  <c r="BG245" i="3"/>
  <c r="BF245" i="3"/>
  <c r="T245" i="3"/>
  <c r="R245" i="3"/>
  <c r="P245" i="3"/>
  <c r="BI240" i="3"/>
  <c r="BH240" i="3"/>
  <c r="BG240" i="3"/>
  <c r="BF240" i="3"/>
  <c r="T240" i="3"/>
  <c r="R240" i="3"/>
  <c r="P240" i="3"/>
  <c r="BI237" i="3"/>
  <c r="BH237" i="3"/>
  <c r="BG237" i="3"/>
  <c r="BF237" i="3"/>
  <c r="T237" i="3"/>
  <c r="R237" i="3"/>
  <c r="P237" i="3"/>
  <c r="BI234" i="3"/>
  <c r="BH234" i="3"/>
  <c r="BG234" i="3"/>
  <c r="BF234" i="3"/>
  <c r="T234" i="3"/>
  <c r="R234" i="3"/>
  <c r="P234" i="3"/>
  <c r="BI231" i="3"/>
  <c r="BH231" i="3"/>
  <c r="BG231" i="3"/>
  <c r="BF231" i="3"/>
  <c r="T231" i="3"/>
  <c r="R231" i="3"/>
  <c r="P231" i="3"/>
  <c r="BI228" i="3"/>
  <c r="BH228" i="3"/>
  <c r="BG228" i="3"/>
  <c r="BF228" i="3"/>
  <c r="T228" i="3"/>
  <c r="R228" i="3"/>
  <c r="P228" i="3"/>
  <c r="BI225" i="3"/>
  <c r="BH225" i="3"/>
  <c r="BG225" i="3"/>
  <c r="BF225" i="3"/>
  <c r="T225" i="3"/>
  <c r="R225" i="3"/>
  <c r="P225" i="3"/>
  <c r="BI219" i="3"/>
  <c r="BH219" i="3"/>
  <c r="BG219" i="3"/>
  <c r="BF219" i="3"/>
  <c r="T219" i="3"/>
  <c r="R219" i="3"/>
  <c r="P219" i="3"/>
  <c r="BI213" i="3"/>
  <c r="BH213" i="3"/>
  <c r="BG213" i="3"/>
  <c r="BF213" i="3"/>
  <c r="T213" i="3"/>
  <c r="R213" i="3"/>
  <c r="P213" i="3"/>
  <c r="BI210" i="3"/>
  <c r="BH210" i="3"/>
  <c r="BG210" i="3"/>
  <c r="BF210" i="3"/>
  <c r="T210" i="3"/>
  <c r="R210" i="3"/>
  <c r="P210" i="3"/>
  <c r="BI207" i="3"/>
  <c r="BH207" i="3"/>
  <c r="BG207" i="3"/>
  <c r="BF207" i="3"/>
  <c r="T207" i="3"/>
  <c r="R207" i="3"/>
  <c r="P207" i="3"/>
  <c r="BI204" i="3"/>
  <c r="BH204" i="3"/>
  <c r="BG204" i="3"/>
  <c r="BF204" i="3"/>
  <c r="T204" i="3"/>
  <c r="R204" i="3"/>
  <c r="P204" i="3"/>
  <c r="BI197" i="3"/>
  <c r="BH197" i="3"/>
  <c r="BG197" i="3"/>
  <c r="BF197" i="3"/>
  <c r="T197" i="3"/>
  <c r="R197" i="3"/>
  <c r="P197" i="3"/>
  <c r="BI195" i="3"/>
  <c r="BH195" i="3"/>
  <c r="BG195" i="3"/>
  <c r="BF195" i="3"/>
  <c r="T195" i="3"/>
  <c r="R195" i="3"/>
  <c r="P195" i="3"/>
  <c r="BI192" i="3"/>
  <c r="BH192" i="3"/>
  <c r="BG192" i="3"/>
  <c r="BF192" i="3"/>
  <c r="T192" i="3"/>
  <c r="R192" i="3"/>
  <c r="P192" i="3"/>
  <c r="BI189" i="3"/>
  <c r="BH189" i="3"/>
  <c r="BG189" i="3"/>
  <c r="BF189" i="3"/>
  <c r="T189" i="3"/>
  <c r="R189" i="3"/>
  <c r="P189" i="3"/>
  <c r="BI186" i="3"/>
  <c r="BH186" i="3"/>
  <c r="BG186" i="3"/>
  <c r="BF186" i="3"/>
  <c r="T186" i="3"/>
  <c r="R186" i="3"/>
  <c r="P186" i="3"/>
  <c r="BI183" i="3"/>
  <c r="BH183" i="3"/>
  <c r="BG183" i="3"/>
  <c r="BF183" i="3"/>
  <c r="T183" i="3"/>
  <c r="R183" i="3"/>
  <c r="P183" i="3"/>
  <c r="BI180" i="3"/>
  <c r="BH180" i="3"/>
  <c r="BG180" i="3"/>
  <c r="BF180" i="3"/>
  <c r="T180" i="3"/>
  <c r="R180" i="3"/>
  <c r="P180" i="3"/>
  <c r="BI178" i="3"/>
  <c r="BH178" i="3"/>
  <c r="BG178" i="3"/>
  <c r="BF178" i="3"/>
  <c r="T178" i="3"/>
  <c r="R178" i="3"/>
  <c r="P178" i="3"/>
  <c r="BI175" i="3"/>
  <c r="BH175" i="3"/>
  <c r="BG175" i="3"/>
  <c r="BF175" i="3"/>
  <c r="T175" i="3"/>
  <c r="R175" i="3"/>
  <c r="P175" i="3"/>
  <c r="BI172" i="3"/>
  <c r="BH172" i="3"/>
  <c r="BG172" i="3"/>
  <c r="BF172" i="3"/>
  <c r="T172" i="3"/>
  <c r="R172" i="3"/>
  <c r="P172" i="3"/>
  <c r="BI169" i="3"/>
  <c r="BH169" i="3"/>
  <c r="BG169" i="3"/>
  <c r="BF169" i="3"/>
  <c r="T169" i="3"/>
  <c r="R169" i="3"/>
  <c r="P169" i="3"/>
  <c r="BI166" i="3"/>
  <c r="BH166" i="3"/>
  <c r="BG166" i="3"/>
  <c r="BF166" i="3"/>
  <c r="T166" i="3"/>
  <c r="R166" i="3"/>
  <c r="P166" i="3"/>
  <c r="BI158" i="3"/>
  <c r="BH158" i="3"/>
  <c r="BG158" i="3"/>
  <c r="BF158" i="3"/>
  <c r="T158" i="3"/>
  <c r="R158" i="3"/>
  <c r="P158" i="3"/>
  <c r="BI146" i="3"/>
  <c r="BH146" i="3"/>
  <c r="BG146" i="3"/>
  <c r="BF146" i="3"/>
  <c r="T146" i="3"/>
  <c r="R146" i="3"/>
  <c r="P146" i="3"/>
  <c r="BI143" i="3"/>
  <c r="BH143" i="3"/>
  <c r="BG143" i="3"/>
  <c r="BF143" i="3"/>
  <c r="T143" i="3"/>
  <c r="R143" i="3"/>
  <c r="P143" i="3"/>
  <c r="BI140" i="3"/>
  <c r="BH140" i="3"/>
  <c r="BG140" i="3"/>
  <c r="BF140" i="3"/>
  <c r="T140" i="3"/>
  <c r="R140" i="3"/>
  <c r="P140" i="3"/>
  <c r="BI137" i="3"/>
  <c r="BH137" i="3"/>
  <c r="BG137" i="3"/>
  <c r="BF137" i="3"/>
  <c r="T137" i="3"/>
  <c r="R137" i="3"/>
  <c r="P137" i="3"/>
  <c r="BI132" i="3"/>
  <c r="BH132" i="3"/>
  <c r="BG132" i="3"/>
  <c r="BF132" i="3"/>
  <c r="T132" i="3"/>
  <c r="R132" i="3"/>
  <c r="P132" i="3"/>
  <c r="BI127" i="3"/>
  <c r="BH127" i="3"/>
  <c r="BG127" i="3"/>
  <c r="BF127" i="3"/>
  <c r="T127" i="3"/>
  <c r="R127" i="3"/>
  <c r="P127" i="3"/>
  <c r="J121" i="3"/>
  <c r="J120" i="3"/>
  <c r="F120" i="3"/>
  <c r="F118" i="3"/>
  <c r="E116" i="3"/>
  <c r="J92" i="3"/>
  <c r="J91" i="3"/>
  <c r="F91" i="3"/>
  <c r="F89" i="3"/>
  <c r="E87" i="3"/>
  <c r="J18" i="3"/>
  <c r="E18" i="3"/>
  <c r="F92" i="3"/>
  <c r="J17" i="3"/>
  <c r="J12" i="3"/>
  <c r="J89" i="3"/>
  <c r="E7" i="3"/>
  <c r="E85" i="3"/>
  <c r="J37" i="2"/>
  <c r="J36" i="2"/>
  <c r="AY95" i="1" s="1"/>
  <c r="J35" i="2"/>
  <c r="AX95" i="1"/>
  <c r="BI343" i="2"/>
  <c r="BH343" i="2"/>
  <c r="BG343" i="2"/>
  <c r="BF343" i="2"/>
  <c r="T343" i="2"/>
  <c r="R343" i="2"/>
  <c r="P343" i="2"/>
  <c r="BI340" i="2"/>
  <c r="BH340" i="2"/>
  <c r="BG340" i="2"/>
  <c r="BF340" i="2"/>
  <c r="T340" i="2"/>
  <c r="R340" i="2"/>
  <c r="P340" i="2"/>
  <c r="BI336" i="2"/>
  <c r="BH336" i="2"/>
  <c r="BG336" i="2"/>
  <c r="BF336" i="2"/>
  <c r="T336" i="2"/>
  <c r="R336" i="2"/>
  <c r="P336" i="2"/>
  <c r="BI333" i="2"/>
  <c r="BH333" i="2"/>
  <c r="BG333" i="2"/>
  <c r="BF333" i="2"/>
  <c r="T333" i="2"/>
  <c r="R333" i="2"/>
  <c r="P333" i="2"/>
  <c r="BI329" i="2"/>
  <c r="BH329" i="2"/>
  <c r="BG329" i="2"/>
  <c r="BF329" i="2"/>
  <c r="T329" i="2"/>
  <c r="T328" i="2"/>
  <c r="R329" i="2"/>
  <c r="R328" i="2"/>
  <c r="P329" i="2"/>
  <c r="P328" i="2"/>
  <c r="BI326" i="2"/>
  <c r="BH326" i="2"/>
  <c r="BG326" i="2"/>
  <c r="BF326" i="2"/>
  <c r="T326" i="2"/>
  <c r="R326" i="2"/>
  <c r="P326" i="2"/>
  <c r="BI321" i="2"/>
  <c r="BH321" i="2"/>
  <c r="BG321" i="2"/>
  <c r="BF321" i="2"/>
  <c r="T321" i="2"/>
  <c r="R321" i="2"/>
  <c r="P321" i="2"/>
  <c r="BI319" i="2"/>
  <c r="BH319" i="2"/>
  <c r="BG319" i="2"/>
  <c r="BF319" i="2"/>
  <c r="T319" i="2"/>
  <c r="R319" i="2"/>
  <c r="P319" i="2"/>
  <c r="BI316" i="2"/>
  <c r="BH316" i="2"/>
  <c r="BG316" i="2"/>
  <c r="BF316" i="2"/>
  <c r="T316" i="2"/>
  <c r="R316" i="2"/>
  <c r="P316" i="2"/>
  <c r="BI313" i="2"/>
  <c r="BH313" i="2"/>
  <c r="BG313" i="2"/>
  <c r="BF313" i="2"/>
  <c r="T313" i="2"/>
  <c r="R313" i="2"/>
  <c r="P313" i="2"/>
  <c r="BI311" i="2"/>
  <c r="BH311" i="2"/>
  <c r="BG311" i="2"/>
  <c r="BF311" i="2"/>
  <c r="T311" i="2"/>
  <c r="R311" i="2"/>
  <c r="P311" i="2"/>
  <c r="BI307" i="2"/>
  <c r="BH307" i="2"/>
  <c r="BG307" i="2"/>
  <c r="BF307" i="2"/>
  <c r="T307" i="2"/>
  <c r="R307" i="2"/>
  <c r="P307" i="2"/>
  <c r="BI303" i="2"/>
  <c r="BH303" i="2"/>
  <c r="BG303" i="2"/>
  <c r="BF303" i="2"/>
  <c r="T303" i="2"/>
  <c r="R303" i="2"/>
  <c r="P303" i="2"/>
  <c r="BI300" i="2"/>
  <c r="BH300" i="2"/>
  <c r="BG300" i="2"/>
  <c r="BF300" i="2"/>
  <c r="T300" i="2"/>
  <c r="R300" i="2"/>
  <c r="P300" i="2"/>
  <c r="BI295" i="2"/>
  <c r="BH295" i="2"/>
  <c r="BG295" i="2"/>
  <c r="BF295" i="2"/>
  <c r="T295" i="2"/>
  <c r="R295" i="2"/>
  <c r="P295" i="2"/>
  <c r="BI292" i="2"/>
  <c r="BH292" i="2"/>
  <c r="BG292" i="2"/>
  <c r="BF292" i="2"/>
  <c r="T292" i="2"/>
  <c r="R292" i="2"/>
  <c r="P292" i="2"/>
  <c r="BI289" i="2"/>
  <c r="BH289" i="2"/>
  <c r="BG289" i="2"/>
  <c r="BF289" i="2"/>
  <c r="T289" i="2"/>
  <c r="R289" i="2"/>
  <c r="P289" i="2"/>
  <c r="BI286" i="2"/>
  <c r="BH286" i="2"/>
  <c r="BG286" i="2"/>
  <c r="BF286" i="2"/>
  <c r="T286" i="2"/>
  <c r="R286" i="2"/>
  <c r="P286" i="2"/>
  <c r="BI284" i="2"/>
  <c r="BH284" i="2"/>
  <c r="BG284" i="2"/>
  <c r="BF284" i="2"/>
  <c r="T284" i="2"/>
  <c r="R284" i="2"/>
  <c r="P284" i="2"/>
  <c r="BI281" i="2"/>
  <c r="BH281" i="2"/>
  <c r="BG281" i="2"/>
  <c r="BF281" i="2"/>
  <c r="T281" i="2"/>
  <c r="R281" i="2"/>
  <c r="P281" i="2"/>
  <c r="BI277" i="2"/>
  <c r="BH277" i="2"/>
  <c r="BG277" i="2"/>
  <c r="BF277" i="2"/>
  <c r="T277" i="2"/>
  <c r="T276" i="2"/>
  <c r="R277" i="2"/>
  <c r="R276" i="2"/>
  <c r="P277" i="2"/>
  <c r="P276" i="2"/>
  <c r="BI274" i="2"/>
  <c r="BH274" i="2"/>
  <c r="BG274" i="2"/>
  <c r="BF274" i="2"/>
  <c r="T274" i="2"/>
  <c r="R274" i="2"/>
  <c r="P274" i="2"/>
  <c r="BI271" i="2"/>
  <c r="BH271" i="2"/>
  <c r="BG271" i="2"/>
  <c r="BF271" i="2"/>
  <c r="T271" i="2"/>
  <c r="R271" i="2"/>
  <c r="P271" i="2"/>
  <c r="BI268" i="2"/>
  <c r="BH268" i="2"/>
  <c r="BG268" i="2"/>
  <c r="BF268" i="2"/>
  <c r="T268" i="2"/>
  <c r="R268" i="2"/>
  <c r="P268" i="2"/>
  <c r="BI264" i="2"/>
  <c r="BH264" i="2"/>
  <c r="BG264" i="2"/>
  <c r="BF264" i="2"/>
  <c r="T264" i="2"/>
  <c r="R264" i="2"/>
  <c r="P264" i="2"/>
  <c r="BI262" i="2"/>
  <c r="BH262" i="2"/>
  <c r="BG262" i="2"/>
  <c r="BF262" i="2"/>
  <c r="T262" i="2"/>
  <c r="R262" i="2"/>
  <c r="P262" i="2"/>
  <c r="BI259" i="2"/>
  <c r="BH259" i="2"/>
  <c r="BG259" i="2"/>
  <c r="BF259" i="2"/>
  <c r="T259" i="2"/>
  <c r="R259" i="2"/>
  <c r="P259" i="2"/>
  <c r="BI256" i="2"/>
  <c r="BH256" i="2"/>
  <c r="BG256" i="2"/>
  <c r="BF256" i="2"/>
  <c r="T256" i="2"/>
  <c r="R256" i="2"/>
  <c r="P256" i="2"/>
  <c r="BI253" i="2"/>
  <c r="BH253" i="2"/>
  <c r="BG253" i="2"/>
  <c r="BF253" i="2"/>
  <c r="T253" i="2"/>
  <c r="R253" i="2"/>
  <c r="P253" i="2"/>
  <c r="BI248" i="2"/>
  <c r="BH248" i="2"/>
  <c r="BG248" i="2"/>
  <c r="BF248" i="2"/>
  <c r="T248" i="2"/>
  <c r="R248" i="2"/>
  <c r="P248" i="2"/>
  <c r="BI240" i="2"/>
  <c r="BH240" i="2"/>
  <c r="BG240" i="2"/>
  <c r="BF240" i="2"/>
  <c r="T240" i="2"/>
  <c r="R240" i="2"/>
  <c r="P240" i="2"/>
  <c r="BI235" i="2"/>
  <c r="BH235" i="2"/>
  <c r="BG235" i="2"/>
  <c r="BF235" i="2"/>
  <c r="T235" i="2"/>
  <c r="R235" i="2"/>
  <c r="P235" i="2"/>
  <c r="BI232" i="2"/>
  <c r="BH232" i="2"/>
  <c r="BG232" i="2"/>
  <c r="BF232" i="2"/>
  <c r="T232" i="2"/>
  <c r="R232" i="2"/>
  <c r="P232" i="2"/>
  <c r="BI229" i="2"/>
  <c r="BH229" i="2"/>
  <c r="BG229" i="2"/>
  <c r="BF229" i="2"/>
  <c r="T229" i="2"/>
  <c r="R229" i="2"/>
  <c r="P229" i="2"/>
  <c r="BI226" i="2"/>
  <c r="BH226" i="2"/>
  <c r="BG226" i="2"/>
  <c r="BF226" i="2"/>
  <c r="T226" i="2"/>
  <c r="R226" i="2"/>
  <c r="P226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5" i="2"/>
  <c r="BH215" i="2"/>
  <c r="BG215" i="2"/>
  <c r="BF215" i="2"/>
  <c r="T215" i="2"/>
  <c r="R215" i="2"/>
  <c r="P215" i="2"/>
  <c r="BI212" i="2"/>
  <c r="BH212" i="2"/>
  <c r="BG212" i="2"/>
  <c r="BF212" i="2"/>
  <c r="T212" i="2"/>
  <c r="R212" i="2"/>
  <c r="P212" i="2"/>
  <c r="BI209" i="2"/>
  <c r="BH209" i="2"/>
  <c r="BG209" i="2"/>
  <c r="BF209" i="2"/>
  <c r="T209" i="2"/>
  <c r="R209" i="2"/>
  <c r="P209" i="2"/>
  <c r="BI206" i="2"/>
  <c r="BH206" i="2"/>
  <c r="BG206" i="2"/>
  <c r="BF206" i="2"/>
  <c r="T206" i="2"/>
  <c r="R206" i="2"/>
  <c r="P206" i="2"/>
  <c r="BI203" i="2"/>
  <c r="BH203" i="2"/>
  <c r="BG203" i="2"/>
  <c r="BF203" i="2"/>
  <c r="T203" i="2"/>
  <c r="R203" i="2"/>
  <c r="P203" i="2"/>
  <c r="BI201" i="2"/>
  <c r="BH201" i="2"/>
  <c r="BG201" i="2"/>
  <c r="BF201" i="2"/>
  <c r="T201" i="2"/>
  <c r="R201" i="2"/>
  <c r="P201" i="2"/>
  <c r="BI198" i="2"/>
  <c r="BH198" i="2"/>
  <c r="BG198" i="2"/>
  <c r="BF198" i="2"/>
  <c r="T198" i="2"/>
  <c r="R198" i="2"/>
  <c r="P198" i="2"/>
  <c r="BI193" i="2"/>
  <c r="BH193" i="2"/>
  <c r="BG193" i="2"/>
  <c r="BF193" i="2"/>
  <c r="T193" i="2"/>
  <c r="R193" i="2"/>
  <c r="P193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62" i="2"/>
  <c r="BH162" i="2"/>
  <c r="BG162" i="2"/>
  <c r="BF162" i="2"/>
  <c r="T162" i="2"/>
  <c r="R162" i="2"/>
  <c r="P162" i="2"/>
  <c r="BI159" i="2"/>
  <c r="BH159" i="2"/>
  <c r="BG159" i="2"/>
  <c r="BF159" i="2"/>
  <c r="T159" i="2"/>
  <c r="R159" i="2"/>
  <c r="P159" i="2"/>
  <c r="BI156" i="2"/>
  <c r="BH156" i="2"/>
  <c r="BG156" i="2"/>
  <c r="BF156" i="2"/>
  <c r="T156" i="2"/>
  <c r="R156" i="2"/>
  <c r="P156" i="2"/>
  <c r="BI153" i="2"/>
  <c r="BH153" i="2"/>
  <c r="BG153" i="2"/>
  <c r="BF153" i="2"/>
  <c r="T153" i="2"/>
  <c r="R153" i="2"/>
  <c r="P153" i="2"/>
  <c r="BI150" i="2"/>
  <c r="BH150" i="2"/>
  <c r="BG150" i="2"/>
  <c r="BF150" i="2"/>
  <c r="T150" i="2"/>
  <c r="R150" i="2"/>
  <c r="P150" i="2"/>
  <c r="BI145" i="2"/>
  <c r="BH145" i="2"/>
  <c r="BG145" i="2"/>
  <c r="BF145" i="2"/>
  <c r="T145" i="2"/>
  <c r="R145" i="2"/>
  <c r="P145" i="2"/>
  <c r="BI143" i="2"/>
  <c r="BH143" i="2"/>
  <c r="BG143" i="2"/>
  <c r="BF143" i="2"/>
  <c r="T143" i="2"/>
  <c r="R143" i="2"/>
  <c r="P143" i="2"/>
  <c r="BI141" i="2"/>
  <c r="BH141" i="2"/>
  <c r="BG141" i="2"/>
  <c r="BF141" i="2"/>
  <c r="T141" i="2"/>
  <c r="R141" i="2"/>
  <c r="P141" i="2"/>
  <c r="BI138" i="2"/>
  <c r="BH138" i="2"/>
  <c r="BG138" i="2"/>
  <c r="BF138" i="2"/>
  <c r="T138" i="2"/>
  <c r="R138" i="2"/>
  <c r="P138" i="2"/>
  <c r="BI135" i="2"/>
  <c r="BH135" i="2"/>
  <c r="BG135" i="2"/>
  <c r="BF135" i="2"/>
  <c r="T135" i="2"/>
  <c r="R135" i="2"/>
  <c r="P135" i="2"/>
  <c r="BI132" i="2"/>
  <c r="BH132" i="2"/>
  <c r="BG132" i="2"/>
  <c r="BF132" i="2"/>
  <c r="T132" i="2"/>
  <c r="R132" i="2"/>
  <c r="P132" i="2"/>
  <c r="J126" i="2"/>
  <c r="J125" i="2"/>
  <c r="F125" i="2"/>
  <c r="F123" i="2"/>
  <c r="E121" i="2"/>
  <c r="J92" i="2"/>
  <c r="J91" i="2"/>
  <c r="F91" i="2"/>
  <c r="F89" i="2"/>
  <c r="E87" i="2"/>
  <c r="J18" i="2"/>
  <c r="E18" i="2"/>
  <c r="F126" i="2" s="1"/>
  <c r="J17" i="2"/>
  <c r="J12" i="2"/>
  <c r="J123" i="2"/>
  <c r="E7" i="2"/>
  <c r="E119" i="2"/>
  <c r="L90" i="1"/>
  <c r="AM90" i="1"/>
  <c r="AM89" i="1"/>
  <c r="L89" i="1"/>
  <c r="AM87" i="1"/>
  <c r="L87" i="1"/>
  <c r="L85" i="1"/>
  <c r="L84" i="1"/>
  <c r="J300" i="2"/>
  <c r="J229" i="2"/>
  <c r="J240" i="2"/>
  <c r="BK232" i="2"/>
  <c r="J295" i="2"/>
  <c r="J281" i="2"/>
  <c r="J271" i="2"/>
  <c r="BK259" i="2"/>
  <c r="J253" i="2"/>
  <c r="J201" i="2"/>
  <c r="J184" i="2"/>
  <c r="BK156" i="2"/>
  <c r="J145" i="2"/>
  <c r="J141" i="2"/>
  <c r="AS124" i="1"/>
  <c r="J329" i="2"/>
  <c r="BK316" i="2"/>
  <c r="J311" i="2"/>
  <c r="J209" i="2"/>
  <c r="BK336" i="2"/>
  <c r="J215" i="2"/>
  <c r="J213" i="3"/>
  <c r="BK175" i="3"/>
  <c r="BK263" i="3"/>
  <c r="J195" i="3"/>
  <c r="BK143" i="3"/>
  <c r="J288" i="3"/>
  <c r="BK240" i="3"/>
  <c r="BK291" i="3"/>
  <c r="BK197" i="3"/>
  <c r="J158" i="3"/>
  <c r="BK234" i="3"/>
  <c r="BK210" i="3"/>
  <c r="BK172" i="3"/>
  <c r="BK272" i="3"/>
  <c r="BK127" i="3"/>
  <c r="BK350" i="4"/>
  <c r="BK331" i="4"/>
  <c r="BK309" i="4"/>
  <c r="BK273" i="4"/>
  <c r="J208" i="4"/>
  <c r="BK315" i="4"/>
  <c r="BK157" i="4"/>
  <c r="J276" i="4"/>
  <c r="BK255" i="4"/>
  <c r="J197" i="4"/>
  <c r="BK348" i="4"/>
  <c r="J309" i="4"/>
  <c r="BK276" i="4"/>
  <c r="J228" i="4"/>
  <c r="BK346" i="4"/>
  <c r="J281" i="4"/>
  <c r="BK211" i="4"/>
  <c r="J158" i="6"/>
  <c r="BK372" i="7"/>
  <c r="BK385" i="7"/>
  <c r="BK350" i="7"/>
  <c r="J301" i="7"/>
  <c r="BK263" i="7"/>
  <c r="BK203" i="7"/>
  <c r="J385" i="7"/>
  <c r="BK197" i="7"/>
  <c r="J363" i="7"/>
  <c r="BK340" i="7"/>
  <c r="BK309" i="7"/>
  <c r="BK280" i="7"/>
  <c r="J378" i="7"/>
  <c r="J372" i="7"/>
  <c r="J354" i="7"/>
  <c r="BK336" i="7"/>
  <c r="J136" i="7"/>
  <c r="J189" i="7"/>
  <c r="BK130" i="7"/>
  <c r="BK303" i="7"/>
  <c r="J260" i="7"/>
  <c r="J278" i="7"/>
  <c r="J203" i="7"/>
  <c r="J163" i="7"/>
  <c r="BK236" i="7"/>
  <c r="BK316" i="8"/>
  <c r="BK215" i="8"/>
  <c r="J344" i="8"/>
  <c r="J297" i="8"/>
  <c r="BK268" i="8"/>
  <c r="BK172" i="8"/>
  <c r="BK367" i="8"/>
  <c r="J367" i="8"/>
  <c r="BK331" i="8"/>
  <c r="BK294" i="8"/>
  <c r="J265" i="8"/>
  <c r="J334" i="8"/>
  <c r="J312" i="8"/>
  <c r="J331" i="8"/>
  <c r="J305" i="8"/>
  <c r="BK276" i="8"/>
  <c r="J218" i="8"/>
  <c r="BK327" i="8"/>
  <c r="BK164" i="9"/>
  <c r="BK177" i="9"/>
  <c r="BK135" i="9"/>
  <c r="BK481" i="10"/>
  <c r="BK468" i="10"/>
  <c r="J438" i="10"/>
  <c r="J382" i="10"/>
  <c r="BK322" i="10"/>
  <c r="J286" i="10"/>
  <c r="J456" i="10"/>
  <c r="BK355" i="10"/>
  <c r="BK268" i="10"/>
  <c r="BK233" i="10"/>
  <c r="BK178" i="10"/>
  <c r="J464" i="10"/>
  <c r="J428" i="10"/>
  <c r="J374" i="10"/>
  <c r="BK337" i="10"/>
  <c r="BK312" i="10"/>
  <c r="J148" i="10"/>
  <c r="BK475" i="10"/>
  <c r="BK165" i="10"/>
  <c r="J370" i="10"/>
  <c r="J472" i="10"/>
  <c r="BK361" i="10"/>
  <c r="BK317" i="10"/>
  <c r="BK143" i="10"/>
  <c r="J327" i="10"/>
  <c r="J460" i="10"/>
  <c r="BK424" i="10"/>
  <c r="J384" i="10"/>
  <c r="J344" i="10"/>
  <c r="BK320" i="10"/>
  <c r="BK201" i="10"/>
  <c r="BK448" i="10"/>
  <c r="BK360" i="10"/>
  <c r="BK456" i="10"/>
  <c r="BK416" i="10"/>
  <c r="J445" i="10"/>
  <c r="J182" i="10"/>
  <c r="J198" i="10"/>
  <c r="BK381" i="10"/>
  <c r="J290" i="10"/>
  <c r="BK279" i="10"/>
  <c r="BK132" i="10"/>
  <c r="BK393" i="10"/>
  <c r="BK228" i="10"/>
  <c r="J293" i="10"/>
  <c r="BK332" i="10"/>
  <c r="BK309" i="10"/>
  <c r="J249" i="11"/>
  <c r="J179" i="11"/>
  <c r="BK256" i="11"/>
  <c r="BK220" i="11"/>
  <c r="J193" i="11"/>
  <c r="BK135" i="11"/>
  <c r="J153" i="11"/>
  <c r="J223" i="11"/>
  <c r="J185" i="11"/>
  <c r="BK243" i="11"/>
  <c r="BK190" i="11"/>
  <c r="BK231" i="11"/>
  <c r="BK176" i="11"/>
  <c r="J243" i="11"/>
  <c r="BK179" i="11"/>
  <c r="BK129" i="11"/>
  <c r="J441" i="12"/>
  <c r="J417" i="12"/>
  <c r="BK439" i="12"/>
  <c r="BK415" i="12"/>
  <c r="BK288" i="12"/>
  <c r="J474" i="12"/>
  <c r="BK414" i="12"/>
  <c r="J246" i="12"/>
  <c r="BK496" i="12"/>
  <c r="J445" i="12"/>
  <c r="J398" i="12"/>
  <c r="J142" i="12"/>
  <c r="BK459" i="12"/>
  <c r="BK411" i="12"/>
  <c r="BK333" i="12"/>
  <c r="J490" i="12"/>
  <c r="J443" i="12"/>
  <c r="J426" i="12"/>
  <c r="J411" i="12"/>
  <c r="BK359" i="12"/>
  <c r="J451" i="12"/>
  <c r="BK437" i="12"/>
  <c r="BK406" i="12"/>
  <c r="BK253" i="12"/>
  <c r="J406" i="12"/>
  <c r="BK369" i="12"/>
  <c r="J300" i="12"/>
  <c r="J160" i="12"/>
  <c r="J175" i="12"/>
  <c r="BK341" i="12"/>
  <c r="BK250" i="12"/>
  <c r="BK183" i="12"/>
  <c r="BK196" i="12"/>
  <c r="BK134" i="12"/>
  <c r="BK140" i="12"/>
  <c r="J215" i="13"/>
  <c r="J187" i="13"/>
  <c r="J169" i="13"/>
  <c r="J151" i="13"/>
  <c r="BK201" i="13"/>
  <c r="J170" i="13"/>
  <c r="J213" i="13"/>
  <c r="J178" i="13"/>
  <c r="BK163" i="13"/>
  <c r="BK144" i="13"/>
  <c r="J233" i="13"/>
  <c r="J144" i="13"/>
  <c r="BK198" i="13"/>
  <c r="BK181" i="13"/>
  <c r="BK175" i="14"/>
  <c r="J346" i="14"/>
  <c r="J200" i="14"/>
  <c r="J325" i="14"/>
  <c r="J372" i="14"/>
  <c r="J349" i="14"/>
  <c r="BK356" i="14"/>
  <c r="J329" i="14"/>
  <c r="J144" i="14"/>
  <c r="J365" i="14"/>
  <c r="BK327" i="14"/>
  <c r="BK269" i="14"/>
  <c r="J334" i="14"/>
  <c r="BK169" i="14"/>
  <c r="J301" i="14"/>
  <c r="BK264" i="14"/>
  <c r="BK245" i="14"/>
  <c r="BK329" i="14"/>
  <c r="J298" i="14"/>
  <c r="J274" i="14"/>
  <c r="BK304" i="14"/>
  <c r="BK220" i="14"/>
  <c r="BK154" i="14"/>
  <c r="BK286" i="14"/>
  <c r="BK231" i="14"/>
  <c r="J295" i="14"/>
  <c r="J193" i="14"/>
  <c r="J373" i="15"/>
  <c r="J333" i="15"/>
  <c r="BK149" i="15"/>
  <c r="J308" i="15"/>
  <c r="J275" i="15"/>
  <c r="BK231" i="15"/>
  <c r="J303" i="15"/>
  <c r="J400" i="15"/>
  <c r="BK371" i="15"/>
  <c r="J371" i="15"/>
  <c r="J339" i="15"/>
  <c r="J280" i="15"/>
  <c r="BK216" i="15"/>
  <c r="J162" i="15"/>
  <c r="BK376" i="15"/>
  <c r="J352" i="15"/>
  <c r="BK356" i="15"/>
  <c r="BK156" i="15"/>
  <c r="BK251" i="15"/>
  <c r="BK167" i="15"/>
  <c r="BK328" i="15"/>
  <c r="BK277" i="15"/>
  <c r="BK224" i="15"/>
  <c r="J203" i="15"/>
  <c r="BK172" i="15"/>
  <c r="J342" i="15"/>
  <c r="BK312" i="15"/>
  <c r="BK288" i="15"/>
  <c r="BK227" i="15"/>
  <c r="BK196" i="15"/>
  <c r="J224" i="15"/>
  <c r="J146" i="15"/>
  <c r="BK194" i="15"/>
  <c r="BK181" i="15"/>
  <c r="J367" i="16"/>
  <c r="J340" i="16"/>
  <c r="BK303" i="16"/>
  <c r="BK365" i="16"/>
  <c r="BK300" i="16"/>
  <c r="BK381" i="16"/>
  <c r="BK372" i="16"/>
  <c r="J324" i="16"/>
  <c r="J305" i="16"/>
  <c r="BK242" i="16"/>
  <c r="BK196" i="16"/>
  <c r="J174" i="16"/>
  <c r="BK375" i="16"/>
  <c r="BK352" i="16"/>
  <c r="J329" i="16"/>
  <c r="BK318" i="16"/>
  <c r="J285" i="16"/>
  <c r="J360" i="16"/>
  <c r="J346" i="16"/>
  <c r="J232" i="16"/>
  <c r="J381" i="16"/>
  <c r="J331" i="16"/>
  <c r="J204" i="16"/>
  <c r="J322" i="16"/>
  <c r="BK177" i="16"/>
  <c r="BK230" i="16"/>
  <c r="BK329" i="16"/>
  <c r="J326" i="16"/>
  <c r="J228" i="16"/>
  <c r="BK219" i="16"/>
  <c r="J325" i="16"/>
  <c r="J311" i="16"/>
  <c r="BK277" i="16"/>
  <c r="J240" i="16"/>
  <c r="BK265" i="16"/>
  <c r="BK311" i="16"/>
  <c r="J307" i="16"/>
  <c r="BK174" i="16"/>
  <c r="BK290" i="16"/>
  <c r="J274" i="16"/>
  <c r="BK271" i="16"/>
  <c r="BK160" i="16"/>
  <c r="BK217" i="17"/>
  <c r="J207" i="17"/>
  <c r="BK200" i="17"/>
  <c r="BK295" i="17"/>
  <c r="J281" i="17"/>
  <c r="BK314" i="17"/>
  <c r="BK150" i="17"/>
  <c r="BK305" i="17"/>
  <c r="J337" i="17"/>
  <c r="J327" i="17"/>
  <c r="J268" i="17"/>
  <c r="J232" i="17"/>
  <c r="BK337" i="17"/>
  <c r="BK308" i="17"/>
  <c r="BK281" i="17"/>
  <c r="BK224" i="17"/>
  <c r="J205" i="17"/>
  <c r="J302" i="17"/>
  <c r="BK302" i="17"/>
  <c r="BK274" i="17"/>
  <c r="J314" i="17"/>
  <c r="BK214" i="17"/>
  <c r="BK151" i="17"/>
  <c r="J245" i="17"/>
  <c r="BK259" i="17"/>
  <c r="BK232" i="17"/>
  <c r="BK245" i="17"/>
  <c r="J253" i="17"/>
  <c r="BK173" i="17"/>
  <c r="J150" i="17"/>
  <c r="BK166" i="17"/>
  <c r="BK222" i="18"/>
  <c r="J164" i="18"/>
  <c r="BK152" i="18"/>
  <c r="BK230" i="18"/>
  <c r="BK228" i="18"/>
  <c r="BK199" i="18"/>
  <c r="J228" i="18"/>
  <c r="J202" i="18"/>
  <c r="BK207" i="18"/>
  <c r="J179" i="18"/>
  <c r="J188" i="18"/>
  <c r="J199" i="18"/>
  <c r="J185" i="18"/>
  <c r="J194" i="18"/>
  <c r="BK147" i="18"/>
  <c r="J135" i="18"/>
  <c r="J152" i="18"/>
  <c r="J132" i="18"/>
  <c r="BK132" i="18"/>
  <c r="J275" i="19"/>
  <c r="BK221" i="19"/>
  <c r="BK300" i="19"/>
  <c r="J287" i="19"/>
  <c r="J198" i="19"/>
  <c r="J298" i="19"/>
  <c r="BK287" i="19"/>
  <c r="BK285" i="19"/>
  <c r="BK258" i="19"/>
  <c r="J233" i="19"/>
  <c r="J271" i="19"/>
  <c r="BK277" i="19"/>
  <c r="J132" i="19"/>
  <c r="BK272" i="19"/>
  <c r="J228" i="19"/>
  <c r="J219" i="19"/>
  <c r="BK146" i="19"/>
  <c r="J250" i="19"/>
  <c r="J247" i="19"/>
  <c r="J137" i="19"/>
  <c r="BK156" i="19"/>
  <c r="J154" i="19"/>
  <c r="BK134" i="19"/>
  <c r="BK290" i="20"/>
  <c r="BK266" i="20"/>
  <c r="J151" i="20"/>
  <c r="BK302" i="20"/>
  <c r="J272" i="20"/>
  <c r="BK191" i="20"/>
  <c r="J236" i="20"/>
  <c r="BK132" i="20"/>
  <c r="J298" i="20"/>
  <c r="BK281" i="20"/>
  <c r="J187" i="20"/>
  <c r="BK141" i="20"/>
  <c r="BK293" i="20"/>
  <c r="BK271" i="20"/>
  <c r="BK285" i="20"/>
  <c r="J271" i="20"/>
  <c r="BK149" i="20"/>
  <c r="J274" i="20"/>
  <c r="BK238" i="20"/>
  <c r="BK256" i="20"/>
  <c r="J169" i="20"/>
  <c r="BK221" i="20"/>
  <c r="BK203" i="20"/>
  <c r="J182" i="20"/>
  <c r="BK237" i="20"/>
  <c r="J166" i="20"/>
  <c r="BK178" i="20"/>
  <c r="J216" i="20"/>
  <c r="J163" i="20"/>
  <c r="BK239" i="21"/>
  <c r="BK132" i="21"/>
  <c r="BK276" i="21"/>
  <c r="J257" i="21"/>
  <c r="BK198" i="21"/>
  <c r="BK295" i="21"/>
  <c r="BK248" i="21"/>
  <c r="J222" i="21"/>
  <c r="BK301" i="21"/>
  <c r="BK242" i="21"/>
  <c r="BK175" i="21"/>
  <c r="BK146" i="21"/>
  <c r="J276" i="21"/>
  <c r="BK257" i="21"/>
  <c r="BK283" i="21"/>
  <c r="J253" i="21"/>
  <c r="BK216" i="21"/>
  <c r="J175" i="21"/>
  <c r="BK220" i="21"/>
  <c r="J203" i="21"/>
  <c r="BK156" i="21"/>
  <c r="J191" i="21"/>
  <c r="BK136" i="21"/>
  <c r="J270" i="22"/>
  <c r="J254" i="22"/>
  <c r="BK172" i="22"/>
  <c r="J146" i="22"/>
  <c r="BK250" i="22"/>
  <c r="BK231" i="22"/>
  <c r="BK137" i="22"/>
  <c r="BK270" i="22"/>
  <c r="J241" i="22"/>
  <c r="BK248" i="22"/>
  <c r="BK196" i="22"/>
  <c r="BK252" i="22"/>
  <c r="BK246" i="22"/>
  <c r="BK280" i="22"/>
  <c r="BK278" i="22"/>
  <c r="J196" i="22"/>
  <c r="J259" i="22"/>
  <c r="J230" i="22"/>
  <c r="J202" i="22"/>
  <c r="J209" i="22"/>
  <c r="J169" i="22"/>
  <c r="BK198" i="22"/>
  <c r="BK142" i="22"/>
  <c r="J229" i="23"/>
  <c r="J256" i="23"/>
  <c r="BK232" i="23"/>
  <c r="BK189" i="23"/>
  <c r="J149" i="23"/>
  <c r="J227" i="23"/>
  <c r="J206" i="23"/>
  <c r="J266" i="23"/>
  <c r="J220" i="23"/>
  <c r="J185" i="23"/>
  <c r="J141" i="23"/>
  <c r="BK201" i="23"/>
  <c r="BK249" i="23"/>
  <c r="BK196" i="23"/>
  <c r="J273" i="23"/>
  <c r="J196" i="23"/>
  <c r="J135" i="23"/>
  <c r="BK256" i="23"/>
  <c r="BK273" i="23"/>
  <c r="BK167" i="23"/>
  <c r="J136" i="23"/>
  <c r="J178" i="24"/>
  <c r="J173" i="24"/>
  <c r="BK175" i="24"/>
  <c r="J128" i="24"/>
  <c r="J153" i="24"/>
  <c r="J156" i="24"/>
  <c r="BK128" i="24"/>
  <c r="J254" i="25"/>
  <c r="J280" i="25"/>
  <c r="BK248" i="25"/>
  <c r="J324" i="25"/>
  <c r="BK292" i="25"/>
  <c r="BK269" i="25"/>
  <c r="BK230" i="25"/>
  <c r="J205" i="25"/>
  <c r="BK277" i="25"/>
  <c r="BK261" i="25"/>
  <c r="BK151" i="25"/>
  <c r="BK303" i="25"/>
  <c r="J266" i="25"/>
  <c r="J240" i="25"/>
  <c r="BK314" i="25"/>
  <c r="J282" i="25"/>
  <c r="J290" i="25"/>
  <c r="J321" i="25"/>
  <c r="BK139" i="25"/>
  <c r="J263" i="25"/>
  <c r="J252" i="25"/>
  <c r="BK218" i="25"/>
  <c r="J194" i="25"/>
  <c r="J212" i="25"/>
  <c r="BK167" i="25"/>
  <c r="J142" i="25"/>
  <c r="J218" i="25"/>
  <c r="BK134" i="25"/>
  <c r="BK199" i="25"/>
  <c r="BK179" i="25"/>
  <c r="J148" i="25"/>
  <c r="J167" i="25"/>
  <c r="J145" i="25"/>
  <c r="BK155" i="26"/>
  <c r="J180" i="26"/>
  <c r="J163" i="26"/>
  <c r="BK157" i="26"/>
  <c r="J186" i="26"/>
  <c r="BK191" i="26"/>
  <c r="J202" i="26"/>
  <c r="BK172" i="26"/>
  <c r="BK163" i="26"/>
  <c r="BK123" i="26"/>
  <c r="J155" i="26"/>
  <c r="BK129" i="26"/>
  <c r="BK207" i="27"/>
  <c r="J182" i="27"/>
  <c r="J176" i="27"/>
  <c r="J145" i="27"/>
  <c r="J237" i="27"/>
  <c r="J213" i="27"/>
  <c r="BK218" i="27"/>
  <c r="BK179" i="27"/>
  <c r="BK139" i="27"/>
  <c r="J229" i="27"/>
  <c r="J221" i="27"/>
  <c r="J173" i="27"/>
  <c r="BK213" i="27"/>
  <c r="J200" i="27"/>
  <c r="J142" i="27"/>
  <c r="J192" i="28"/>
  <c r="J152" i="28"/>
  <c r="BK176" i="28"/>
  <c r="J169" i="28"/>
  <c r="J195" i="28"/>
  <c r="BK152" i="28"/>
  <c r="BK321" i="29"/>
  <c r="J166" i="29"/>
  <c r="J321" i="29"/>
  <c r="BK121" i="29"/>
  <c r="BK306" i="29"/>
  <c r="J250" i="29"/>
  <c r="BK357" i="29"/>
  <c r="J172" i="29"/>
  <c r="BK291" i="29"/>
  <c r="J285" i="29"/>
  <c r="BK169" i="29"/>
  <c r="J136" i="29"/>
  <c r="BK139" i="29"/>
  <c r="J291" i="29"/>
  <c r="J214" i="29"/>
  <c r="J276" i="29"/>
  <c r="J267" i="29"/>
  <c r="BK241" i="29"/>
  <c r="BK214" i="29"/>
  <c r="BK151" i="29"/>
  <c r="BK285" i="29"/>
  <c r="BK172" i="29"/>
  <c r="BK136" i="29"/>
  <c r="J238" i="29"/>
  <c r="J255" i="29"/>
  <c r="BK205" i="29"/>
  <c r="BK187" i="29"/>
  <c r="BK148" i="29"/>
  <c r="J154" i="29"/>
  <c r="BK217" i="29"/>
  <c r="J205" i="29"/>
  <c r="J215" i="30"/>
  <c r="BK173" i="30"/>
  <c r="BK241" i="30"/>
  <c r="J241" i="30"/>
  <c r="J217" i="30"/>
  <c r="J159" i="30"/>
  <c r="BK209" i="30"/>
  <c r="BK233" i="30"/>
  <c r="BK217" i="30"/>
  <c r="J128" i="30"/>
  <c r="BK239" i="30"/>
  <c r="J193" i="30"/>
  <c r="BK179" i="30"/>
  <c r="BK159" i="30"/>
  <c r="BK147" i="30"/>
  <c r="BK125" i="30"/>
  <c r="J148" i="31"/>
  <c r="BK124" i="31"/>
  <c r="J153" i="31"/>
  <c r="J188" i="31"/>
  <c r="J182" i="31"/>
  <c r="BK175" i="31"/>
  <c r="BK146" i="31"/>
  <c r="J134" i="31"/>
  <c r="BK179" i="31"/>
  <c r="BK140" i="31"/>
  <c r="BK150" i="31"/>
  <c r="BK126" i="31"/>
  <c r="BK160" i="31"/>
  <c r="BK158" i="31"/>
  <c r="J146" i="31"/>
  <c r="J130" i="31"/>
  <c r="BK128" i="31"/>
  <c r="BK295" i="2"/>
  <c r="BK292" i="2"/>
  <c r="J226" i="2"/>
  <c r="J333" i="2"/>
  <c r="J235" i="2"/>
  <c r="BK229" i="2"/>
  <c r="J292" i="2"/>
  <c r="BK281" i="2"/>
  <c r="BK277" i="2"/>
  <c r="BK271" i="2"/>
  <c r="J268" i="2"/>
  <c r="J262" i="2"/>
  <c r="J256" i="2"/>
  <c r="BK209" i="2"/>
  <c r="BK198" i="2"/>
  <c r="J193" i="2"/>
  <c r="BK162" i="2"/>
  <c r="J159" i="2"/>
  <c r="BK153" i="2"/>
  <c r="J150" i="2"/>
  <c r="BK141" i="2"/>
  <c r="J138" i="2"/>
  <c r="J132" i="2"/>
  <c r="AS105" i="1"/>
  <c r="BK329" i="2"/>
  <c r="BK326" i="2"/>
  <c r="BK319" i="2"/>
  <c r="J313" i="2"/>
  <c r="J307" i="2"/>
  <c r="J212" i="2"/>
  <c r="BK201" i="2"/>
  <c r="J217" i="2"/>
  <c r="J266" i="3"/>
  <c r="BK225" i="3"/>
  <c r="BK186" i="3"/>
  <c r="BK248" i="3"/>
  <c r="J192" i="3"/>
  <c r="BK284" i="3"/>
  <c r="J291" i="3"/>
  <c r="BK275" i="3"/>
  <c r="BK231" i="3"/>
  <c r="J284" i="3"/>
  <c r="J237" i="3"/>
  <c r="BK192" i="3"/>
  <c r="BK166" i="3"/>
  <c r="BK288" i="3"/>
  <c r="BK245" i="3"/>
  <c r="J219" i="3"/>
  <c r="J197" i="3"/>
  <c r="J180" i="3"/>
  <c r="BK158" i="3"/>
  <c r="J282" i="3"/>
  <c r="J225" i="3"/>
  <c r="J137" i="3"/>
  <c r="J348" i="4"/>
  <c r="J302" i="4"/>
  <c r="J288" i="4"/>
  <c r="J267" i="4"/>
  <c r="BK205" i="4"/>
  <c r="J322" i="4"/>
  <c r="BK197" i="4"/>
  <c r="J192" i="4"/>
  <c r="J306" i="4"/>
  <c r="J264" i="4"/>
  <c r="BK214" i="4"/>
  <c r="J350" i="4"/>
  <c r="J326" i="4"/>
  <c r="BK306" i="4"/>
  <c r="BK281" i="4"/>
  <c r="BK238" i="4"/>
  <c r="J200" i="4"/>
  <c r="J154" i="4"/>
  <c r="J291" i="4"/>
  <c r="BK228" i="4"/>
  <c r="J214" i="4"/>
  <c r="BK158" i="6"/>
  <c r="J160" i="6"/>
  <c r="J128" i="6"/>
  <c r="BK356" i="7"/>
  <c r="J328" i="7"/>
  <c r="BK290" i="7"/>
  <c r="J225" i="7"/>
  <c r="J195" i="7"/>
  <c r="BK140" i="7"/>
  <c r="BK311" i="7"/>
  <c r="BK225" i="7"/>
  <c r="J179" i="7"/>
  <c r="J199" i="7"/>
  <c r="BK344" i="7"/>
  <c r="J390" i="7"/>
  <c r="BK374" i="7"/>
  <c r="BK269" i="7"/>
  <c r="BK136" i="7"/>
  <c r="J369" i="7"/>
  <c r="BK314" i="7"/>
  <c r="BK278" i="7"/>
  <c r="BK252" i="7"/>
  <c r="BK201" i="7"/>
  <c r="J350" i="7"/>
  <c r="BK358" i="7"/>
  <c r="J348" i="7"/>
  <c r="BK321" i="7"/>
  <c r="J172" i="8"/>
  <c r="BK371" i="8"/>
  <c r="J371" i="8"/>
  <c r="BK309" i="8"/>
  <c r="J283" i="8"/>
  <c r="BK180" i="8"/>
  <c r="J133" i="8"/>
  <c r="BK303" i="8"/>
  <c r="BK164" i="8"/>
  <c r="J226" i="8"/>
  <c r="J156" i="8"/>
  <c r="BK292" i="8"/>
  <c r="J256" i="8"/>
  <c r="BK185" i="8"/>
  <c r="BK159" i="8"/>
  <c r="BK218" i="8"/>
  <c r="J170" i="8"/>
  <c r="BK156" i="9"/>
  <c r="J180" i="9"/>
  <c r="J161" i="9"/>
  <c r="BK167" i="9"/>
  <c r="J164" i="9"/>
  <c r="BK371" i="10"/>
  <c r="J322" i="10"/>
  <c r="J251" i="10"/>
  <c r="J453" i="10"/>
  <c r="BK388" i="10"/>
  <c r="J342" i="10"/>
  <c r="J424" i="10"/>
  <c r="BK391" i="10"/>
  <c r="BK256" i="10"/>
  <c r="J324" i="10"/>
  <c r="J168" i="10"/>
  <c r="BK399" i="10"/>
  <c r="J204" i="10"/>
  <c r="J402" i="10"/>
  <c r="BK302" i="10"/>
  <c r="BK281" i="10"/>
  <c r="J137" i="10"/>
  <c r="J396" i="10"/>
  <c r="BK241" i="10"/>
  <c r="BK148" i="10"/>
  <c r="BK373" i="10"/>
  <c r="J355" i="10"/>
  <c r="BK342" i="10"/>
  <c r="BK253" i="11"/>
  <c r="BK193" i="11"/>
  <c r="BK170" i="11"/>
  <c r="J240" i="11"/>
  <c r="J195" i="11"/>
  <c r="J140" i="11"/>
  <c r="J203" i="11"/>
  <c r="BK229" i="11"/>
  <c r="BK203" i="11"/>
  <c r="BK246" i="11"/>
  <c r="BK185" i="11"/>
  <c r="BK223" i="11"/>
  <c r="BK198" i="11"/>
  <c r="J246" i="11"/>
  <c r="J198" i="11"/>
  <c r="J159" i="11"/>
  <c r="BK468" i="12"/>
  <c r="BK495" i="12"/>
  <c r="BK447" i="12"/>
  <c r="J423" i="12"/>
  <c r="BK386" i="12"/>
  <c r="J369" i="12"/>
  <c r="J216" i="12"/>
  <c r="BK401" i="12"/>
  <c r="J225" i="12"/>
  <c r="BK420" i="12"/>
  <c r="BK465" i="12"/>
  <c r="J420" i="12"/>
  <c r="J240" i="12"/>
  <c r="BK462" i="12"/>
  <c r="J414" i="12"/>
  <c r="J256" i="12"/>
  <c r="J493" i="12"/>
  <c r="J245" i="3"/>
  <c r="BK282" i="3"/>
  <c r="J228" i="3"/>
  <c r="J186" i="3"/>
  <c r="J275" i="3"/>
  <c r="BK293" i="3"/>
  <c r="BK269" i="3"/>
  <c r="BK207" i="3"/>
  <c r="J247" i="4"/>
  <c r="BK313" i="4"/>
  <c r="J329" i="4"/>
  <c r="BK279" i="4"/>
  <c r="J261" i="4"/>
  <c r="BK252" i="4"/>
  <c r="BK344" i="4"/>
  <c r="BK142" i="4"/>
  <c r="BK321" i="4"/>
  <c r="BK302" i="4"/>
  <c r="BK247" i="4"/>
  <c r="J202" i="4"/>
  <c r="BK341" i="4"/>
  <c r="J252" i="4"/>
  <c r="BK200" i="4"/>
  <c r="BK270" i="4"/>
  <c r="BK258" i="4"/>
  <c r="BK225" i="4"/>
  <c r="J211" i="4"/>
  <c r="BK192" i="4"/>
  <c r="J186" i="4"/>
  <c r="BK132" i="4"/>
  <c r="J147" i="4"/>
  <c r="J157" i="4"/>
  <c r="BK140" i="4"/>
  <c r="J135" i="4"/>
  <c r="J211" i="5"/>
  <c r="BK224" i="5"/>
  <c r="J134" i="5"/>
  <c r="BK226" i="5"/>
  <c r="J237" i="5"/>
  <c r="J226" i="5"/>
  <c r="BK211" i="5"/>
  <c r="J186" i="5"/>
  <c r="BK220" i="5"/>
  <c r="BK180" i="5"/>
  <c r="BK230" i="5"/>
  <c r="BK159" i="5"/>
  <c r="BK237" i="5"/>
  <c r="J216" i="5"/>
  <c r="J169" i="5"/>
  <c r="J143" i="5"/>
  <c r="BK213" i="5"/>
  <c r="BK195" i="5"/>
  <c r="BK173" i="5"/>
  <c r="J192" i="5"/>
  <c r="BK186" i="5"/>
  <c r="J173" i="5"/>
  <c r="BK151" i="5"/>
  <c r="BK164" i="5"/>
  <c r="BK154" i="5"/>
  <c r="J157" i="5"/>
  <c r="J235" i="6"/>
  <c r="BK221" i="6"/>
  <c r="J210" i="6"/>
  <c r="BK190" i="6"/>
  <c r="BK233" i="6"/>
  <c r="J248" i="6"/>
  <c r="J221" i="6"/>
  <c r="BK246" i="6"/>
  <c r="BK207" i="6"/>
  <c r="BK213" i="6"/>
  <c r="BK179" i="6"/>
  <c r="BK235" i="6"/>
  <c r="J204" i="6"/>
  <c r="BK224" i="6"/>
  <c r="BK198" i="6"/>
  <c r="J190" i="6"/>
  <c r="BK169" i="6"/>
  <c r="J142" i="6"/>
  <c r="J195" i="6"/>
  <c r="J169" i="6"/>
  <c r="BK139" i="6"/>
  <c r="BK128" i="6"/>
  <c r="BK142" i="6"/>
  <c r="BK389" i="7"/>
  <c r="BK342" i="7"/>
  <c r="J314" i="7"/>
  <c r="J392" i="7"/>
  <c r="BK248" i="7"/>
  <c r="J176" i="7"/>
  <c r="J133" i="7"/>
  <c r="BK284" i="7"/>
  <c r="BK199" i="7"/>
  <c r="J374" i="7"/>
  <c r="J192" i="7"/>
  <c r="J337" i="7"/>
  <c r="J389" i="7"/>
  <c r="BK353" i="7"/>
  <c r="BK381" i="7"/>
  <c r="J336" i="7"/>
  <c r="BK299" i="7"/>
  <c r="BK239" i="7"/>
  <c r="J386" i="7"/>
  <c r="BK186" i="7"/>
  <c r="J356" i="7"/>
  <c r="J342" i="7"/>
  <c r="BK306" i="7"/>
  <c r="J287" i="7"/>
  <c r="BK260" i="7"/>
  <c r="BK369" i="7"/>
  <c r="J358" i="7"/>
  <c r="BK337" i="7"/>
  <c r="J138" i="7"/>
  <c r="BK195" i="7"/>
  <c r="J147" i="7"/>
  <c r="J324" i="7"/>
  <c r="J284" i="7"/>
  <c r="BK222" i="7"/>
  <c r="BK266" i="7"/>
  <c r="BK233" i="7"/>
  <c r="BK165" i="7"/>
  <c r="BK153" i="7"/>
  <c r="BK354" i="8"/>
  <c r="BK254" i="8"/>
  <c r="J148" i="8"/>
  <c r="BK347" i="8"/>
  <c r="BK319" i="8"/>
  <c r="BK265" i="8"/>
  <c r="J223" i="8"/>
  <c r="J139" i="8"/>
  <c r="J291" i="8"/>
  <c r="J347" i="8"/>
  <c r="J321" i="8"/>
  <c r="J292" i="8"/>
  <c r="J263" i="8"/>
  <c r="BK341" i="8"/>
  <c r="BK306" i="8"/>
  <c r="J350" i="8"/>
  <c r="J306" i="8"/>
  <c r="BK289" i="8"/>
  <c r="J260" i="8"/>
  <c r="BK189" i="8"/>
  <c r="J167" i="8"/>
  <c r="BK325" i="8"/>
  <c r="BK182" i="8"/>
  <c r="BK148" i="8"/>
  <c r="J185" i="8"/>
  <c r="J142" i="8"/>
  <c r="J236" i="8"/>
  <c r="J174" i="8"/>
  <c r="BK212" i="8"/>
  <c r="J279" i="10"/>
  <c r="BK236" i="10"/>
  <c r="J180" i="10"/>
  <c r="J466" i="10"/>
  <c r="J388" i="10"/>
  <c r="J371" i="10"/>
  <c r="J320" i="10"/>
  <c r="BK247" i="10"/>
  <c r="BK153" i="10"/>
  <c r="BK366" i="10"/>
  <c r="BK348" i="10"/>
  <c r="J430" i="10"/>
  <c r="BK408" i="10"/>
  <c r="J385" i="10"/>
  <c r="BK434" i="10"/>
  <c r="BK170" i="10"/>
  <c r="J256" i="10"/>
  <c r="BK168" i="10"/>
  <c r="BK378" i="10"/>
  <c r="J226" i="11"/>
  <c r="J173" i="11"/>
  <c r="J137" i="12"/>
  <c r="J290" i="12"/>
  <c r="J227" i="12"/>
  <c r="J465" i="12"/>
  <c r="BK483" i="12"/>
  <c r="J437" i="12"/>
  <c r="J140" i="12"/>
  <c r="BK423" i="12"/>
  <c r="J395" i="12"/>
  <c r="J496" i="12"/>
  <c r="J483" i="12"/>
  <c r="BK441" i="12"/>
  <c r="J421" i="12"/>
  <c r="J389" i="12"/>
  <c r="BK345" i="12"/>
  <c r="BK449" i="12"/>
  <c r="BK443" i="12"/>
  <c r="J232" i="12"/>
  <c r="J393" i="12"/>
  <c r="BK328" i="12"/>
  <c r="J183" i="12"/>
  <c r="J359" i="12"/>
  <c r="BK297" i="12"/>
  <c r="BK167" i="12"/>
  <c r="BK393" i="12"/>
  <c r="BK372" i="12"/>
  <c r="BK337" i="12"/>
  <c r="J297" i="12"/>
  <c r="BK275" i="12"/>
  <c r="BK213" i="12"/>
  <c r="BK160" i="12"/>
  <c r="BK283" i="12"/>
  <c r="BK240" i="12"/>
  <c r="J230" i="12"/>
  <c r="J221" i="12"/>
  <c r="BK366" i="12"/>
  <c r="BK322" i="12"/>
  <c r="J356" i="12"/>
  <c r="J337" i="12"/>
  <c r="J319" i="12"/>
  <c r="BK147" i="12"/>
  <c r="BK303" i="12"/>
  <c r="BK186" i="12"/>
  <c r="J340" i="12"/>
  <c r="BK210" i="12"/>
  <c r="BK163" i="12"/>
  <c r="BK150" i="12"/>
  <c r="J237" i="13"/>
  <c r="J218" i="13"/>
  <c r="BK191" i="13"/>
  <c r="BK178" i="13"/>
  <c r="J161" i="13"/>
  <c r="BK231" i="13"/>
  <c r="BK227" i="13"/>
  <c r="J205" i="13"/>
  <c r="J174" i="13"/>
  <c r="J216" i="13"/>
  <c r="J188" i="13"/>
  <c r="BK170" i="13"/>
  <c r="J153" i="13"/>
  <c r="J234" i="13"/>
  <c r="BK167" i="13"/>
  <c r="J203" i="13"/>
  <c r="BK180" i="13"/>
  <c r="J136" i="13"/>
  <c r="BK222" i="13"/>
  <c r="J219" i="13"/>
  <c r="J211" i="13"/>
  <c r="J155" i="13"/>
  <c r="J217" i="13"/>
  <c r="BK179" i="13"/>
  <c r="BK211" i="13"/>
  <c r="BK182" i="13"/>
  <c r="BK165" i="13"/>
  <c r="J207" i="13"/>
  <c r="J185" i="13"/>
  <c r="J180" i="13"/>
  <c r="BK149" i="13"/>
  <c r="J158" i="13"/>
  <c r="J143" i="13"/>
  <c r="BK147" i="13"/>
  <c r="J190" i="14"/>
  <c r="J161" i="14"/>
  <c r="BK334" i="14"/>
  <c r="J315" i="14"/>
  <c r="J367" i="14"/>
  <c r="J229" i="14"/>
  <c r="J164" i="14"/>
  <c r="J284" i="14"/>
  <c r="BK229" i="14"/>
  <c r="BK187" i="14"/>
  <c r="J213" i="14"/>
  <c r="BK172" i="14"/>
  <c r="BK135" i="14"/>
  <c r="J131" i="14"/>
  <c r="J282" i="14"/>
  <c r="J242" i="14"/>
  <c r="BK133" i="14"/>
  <c r="BK256" i="14"/>
  <c r="BK237" i="14"/>
  <c r="BK239" i="14"/>
  <c r="BK205" i="14"/>
  <c r="J387" i="15"/>
  <c r="J205" i="15"/>
  <c r="BK411" i="15"/>
  <c r="J385" i="15"/>
  <c r="BK138" i="15"/>
  <c r="BK414" i="15"/>
  <c r="BK352" i="15"/>
  <c r="BK408" i="15"/>
  <c r="J379" i="15"/>
  <c r="BK349" i="15"/>
  <c r="J167" i="15"/>
  <c r="J328" i="15"/>
  <c r="BK303" i="15"/>
  <c r="J247" i="15"/>
  <c r="J227" i="15"/>
  <c r="BK319" i="15"/>
  <c r="J330" i="15"/>
  <c r="BK379" i="15"/>
  <c r="J411" i="15"/>
  <c r="BK364" i="15"/>
  <c r="J325" i="15"/>
  <c r="J283" i="15"/>
  <c r="BK247" i="15"/>
  <c r="J196" i="15"/>
  <c r="J135" i="15"/>
  <c r="J366" i="15"/>
  <c r="J288" i="15"/>
  <c r="BK256" i="15"/>
  <c r="BK234" i="15"/>
  <c r="J133" i="15"/>
  <c r="J319" i="15"/>
  <c r="J290" i="15"/>
  <c r="BK245" i="15"/>
  <c r="J213" i="15"/>
  <c r="BK184" i="15"/>
  <c r="BK141" i="15"/>
  <c r="BK325" i="15"/>
  <c r="J315" i="15"/>
  <c r="J298" i="15"/>
  <c r="J259" i="15"/>
  <c r="BK192" i="15"/>
  <c r="J194" i="15"/>
  <c r="J216" i="15"/>
  <c r="J189" i="15"/>
  <c r="J175" i="15"/>
  <c r="J251" i="15"/>
  <c r="J370" i="16"/>
  <c r="BK338" i="16"/>
  <c r="BK133" i="16"/>
  <c r="J356" i="16"/>
  <c r="J320" i="16"/>
  <c r="J378" i="16"/>
  <c r="BK370" i="16"/>
  <c r="BK339" i="16"/>
  <c r="J309" i="16"/>
  <c r="BK256" i="16"/>
  <c r="J206" i="16"/>
  <c r="J183" i="16"/>
  <c r="J196" i="16"/>
  <c r="J259" i="16"/>
  <c r="J225" i="16"/>
  <c r="BK191" i="16"/>
  <c r="J316" i="16"/>
  <c r="BK274" i="16"/>
  <c r="J318" i="16"/>
  <c r="BK285" i="16"/>
  <c r="J148" i="16"/>
  <c r="BK262" i="16"/>
  <c r="J300" i="16"/>
  <c r="BK280" i="16"/>
  <c r="BK157" i="16"/>
  <c r="BK317" i="17"/>
  <c r="J138" i="17"/>
  <c r="BK198" i="17"/>
  <c r="BK187" i="17"/>
  <c r="J230" i="18"/>
  <c r="J124" i="18"/>
  <c r="J300" i="19"/>
  <c r="J259" i="19"/>
  <c r="BK224" i="19"/>
  <c r="J306" i="19"/>
  <c r="BK291" i="19"/>
  <c r="J171" i="19"/>
  <c r="BK290" i="19"/>
  <c r="BK252" i="19"/>
  <c r="J150" i="19"/>
  <c r="J284" i="19"/>
  <c r="J268" i="19"/>
  <c r="BK250" i="19"/>
  <c r="BK306" i="19"/>
  <c r="BK261" i="19"/>
  <c r="BK259" i="19"/>
  <c r="BK281" i="19"/>
  <c r="J252" i="19"/>
  <c r="BK219" i="19"/>
  <c r="J221" i="19"/>
  <c r="J168" i="19"/>
  <c r="J255" i="19"/>
  <c r="BK150" i="19"/>
  <c r="BK208" i="19"/>
  <c r="J238" i="19"/>
  <c r="J203" i="19"/>
  <c r="BK190" i="19"/>
  <c r="BK186" i="19"/>
  <c r="BK137" i="19"/>
  <c r="BK294" i="20"/>
  <c r="J132" i="20"/>
  <c r="J296" i="20"/>
  <c r="J281" i="20"/>
  <c r="BK194" i="20"/>
  <c r="J268" i="20"/>
  <c r="BK254" i="20"/>
  <c r="BK232" i="20"/>
  <c r="BK312" i="20"/>
  <c r="J300" i="20"/>
  <c r="BK274" i="20"/>
  <c r="BK219" i="20"/>
  <c r="BK234" i="20"/>
  <c r="J191" i="20"/>
  <c r="BK151" i="20"/>
  <c r="J227" i="20"/>
  <c r="BK169" i="20"/>
  <c r="J251" i="21"/>
  <c r="BK208" i="21"/>
  <c r="J299" i="21"/>
  <c r="BK282" i="21"/>
  <c r="J268" i="21"/>
  <c r="BK231" i="21"/>
  <c r="BK195" i="21"/>
  <c r="BK278" i="21"/>
  <c r="J242" i="21"/>
  <c r="J220" i="21"/>
  <c r="BK297" i="21"/>
  <c r="BK236" i="21"/>
  <c r="BK172" i="21"/>
  <c r="J297" i="21"/>
  <c r="J231" i="21"/>
  <c r="BK272" i="21"/>
  <c r="BK255" i="21"/>
  <c r="J248" i="21"/>
  <c r="J208" i="21"/>
  <c r="BK169" i="21"/>
  <c r="J137" i="21"/>
  <c r="J198" i="21"/>
  <c r="BK203" i="21"/>
  <c r="J169" i="21"/>
  <c r="J132" i="21"/>
  <c r="BK266" i="22"/>
  <c r="J193" i="22"/>
  <c r="BK156" i="22"/>
  <c r="J137" i="22"/>
  <c r="J275" i="22"/>
  <c r="BK178" i="22"/>
  <c r="J150" i="22"/>
  <c r="BK132" i="22"/>
  <c r="BK230" i="22"/>
  <c r="J246" i="22"/>
  <c r="J175" i="22"/>
  <c r="BK232" i="22"/>
  <c r="BK292" i="22"/>
  <c r="J269" i="22"/>
  <c r="J232" i="22"/>
  <c r="J282" i="22"/>
  <c r="J294" i="22"/>
  <c r="J260" i="22"/>
  <c r="BK234" i="22"/>
  <c r="BK175" i="22"/>
  <c r="J134" i="22"/>
  <c r="J200" i="22"/>
  <c r="BK215" i="22"/>
  <c r="J156" i="22"/>
  <c r="BK240" i="23"/>
  <c r="BK237" i="23"/>
  <c r="J277" i="23"/>
  <c r="BK242" i="23"/>
  <c r="BK176" i="23"/>
  <c r="J275" i="23"/>
  <c r="BK251" i="23"/>
  <c r="J223" i="23"/>
  <c r="BK131" i="23"/>
  <c r="J153" i="23"/>
  <c r="J169" i="24"/>
  <c r="BK141" i="24"/>
  <c r="BK178" i="24"/>
  <c r="BK144" i="24"/>
  <c r="J147" i="24"/>
  <c r="J166" i="24"/>
  <c r="J310" i="25"/>
  <c r="J277" i="25"/>
  <c r="BK243" i="25"/>
  <c r="J203" i="25"/>
  <c r="BK275" i="25"/>
  <c r="BK251" i="25"/>
  <c r="J308" i="25"/>
  <c r="J269" i="25"/>
  <c r="J243" i="25"/>
  <c r="J192" i="25"/>
  <c r="J287" i="25"/>
  <c r="J325" i="25"/>
  <c r="BK324" i="25"/>
  <c r="BK239" i="25"/>
  <c r="J303" i="25"/>
  <c r="J230" i="25"/>
  <c r="J138" i="25"/>
  <c r="J239" i="25"/>
  <c r="J201" i="25"/>
  <c r="J164" i="25"/>
  <c r="J139" i="25"/>
  <c r="BK184" i="25"/>
  <c r="BK203" i="25"/>
  <c r="BK194" i="25"/>
  <c r="BK173" i="25"/>
  <c r="J136" i="25"/>
  <c r="J134" i="25"/>
  <c r="BK143" i="26"/>
  <c r="J132" i="26"/>
  <c r="BK152" i="26"/>
  <c r="BK146" i="26"/>
  <c r="J183" i="26"/>
  <c r="J188" i="26"/>
  <c r="BK135" i="26"/>
  <c r="J172" i="26"/>
  <c r="BK180" i="26"/>
  <c r="J146" i="26"/>
  <c r="J234" i="27"/>
  <c r="BK180" i="27"/>
  <c r="BK145" i="27"/>
  <c r="BK132" i="27"/>
  <c r="J223" i="27"/>
  <c r="J226" i="27"/>
  <c r="J207" i="27"/>
  <c r="BK175" i="27"/>
  <c r="BK151" i="27"/>
  <c r="BK237" i="27"/>
  <c r="J159" i="27"/>
  <c r="J195" i="27"/>
  <c r="J180" i="27"/>
  <c r="J148" i="27"/>
  <c r="BK210" i="27"/>
  <c r="J188" i="27"/>
  <c r="BK148" i="27"/>
  <c r="J132" i="27"/>
  <c r="BK167" i="28"/>
  <c r="J184" i="28"/>
  <c r="J173" i="28"/>
  <c r="J167" i="28"/>
  <c r="BK172" i="28"/>
  <c r="BK174" i="28"/>
  <c r="J155" i="28"/>
  <c r="J187" i="28"/>
  <c r="BK168" i="28"/>
  <c r="BK169" i="28"/>
  <c r="BK150" i="28"/>
  <c r="BK140" i="28"/>
  <c r="BK135" i="28"/>
  <c r="BK345" i="29"/>
  <c r="BK315" i="29"/>
  <c r="BK130" i="29"/>
  <c r="J303" i="29"/>
  <c r="BK276" i="29"/>
  <c r="BK178" i="29"/>
  <c r="J354" i="29"/>
  <c r="J342" i="29"/>
  <c r="J306" i="29"/>
  <c r="J312" i="29"/>
  <c r="BK339" i="29"/>
  <c r="J279" i="29"/>
  <c r="BK360" i="29"/>
  <c r="BK351" i="29"/>
  <c r="BK166" i="29"/>
  <c r="BK145" i="29"/>
  <c r="BK199" i="29"/>
  <c r="J151" i="29"/>
  <c r="J181" i="29"/>
  <c r="BK250" i="29"/>
  <c r="BK220" i="29"/>
  <c r="BK288" i="29"/>
  <c r="J253" i="29"/>
  <c r="BK223" i="29"/>
  <c r="BK184" i="29"/>
  <c r="BK273" i="29"/>
  <c r="BK154" i="29"/>
  <c r="J261" i="29"/>
  <c r="J258" i="29"/>
  <c r="BK232" i="29"/>
  <c r="BK181" i="29"/>
  <c r="J241" i="29"/>
  <c r="J142" i="29"/>
  <c r="J211" i="29"/>
  <c r="J223" i="29"/>
  <c r="BK212" i="30"/>
  <c r="J191" i="30"/>
  <c r="BK166" i="30"/>
  <c r="BK215" i="30"/>
  <c r="BK236" i="30"/>
  <c r="J236" i="30"/>
  <c r="BK227" i="30"/>
  <c r="J173" i="30"/>
  <c r="BK224" i="30"/>
  <c r="J186" i="31"/>
  <c r="BK186" i="31"/>
  <c r="J173" i="31"/>
  <c r="J128" i="31"/>
  <c r="BK182" i="31"/>
  <c r="BK148" i="31"/>
  <c r="BK130" i="31"/>
  <c r="J126" i="31"/>
  <c r="J303" i="2"/>
  <c r="BK289" i="2"/>
  <c r="BK219" i="2"/>
  <c r="BK248" i="2"/>
  <c r="J232" i="2"/>
  <c r="J340" i="2"/>
  <c r="J289" i="2"/>
  <c r="J274" i="2"/>
  <c r="BK264" i="2"/>
  <c r="J259" i="2"/>
  <c r="BK253" i="2"/>
  <c r="BK206" i="2"/>
  <c r="BK193" i="2"/>
  <c r="BK184" i="2"/>
  <c r="BK150" i="2"/>
  <c r="BK143" i="2"/>
  <c r="BK135" i="2"/>
  <c r="AS113" i="1"/>
  <c r="BK321" i="2"/>
  <c r="J316" i="2"/>
  <c r="BK307" i="2"/>
  <c r="J206" i="2"/>
  <c r="BK217" i="2"/>
  <c r="BK212" i="2"/>
  <c r="J231" i="3"/>
  <c r="BK183" i="3"/>
  <c r="BK237" i="3"/>
  <c r="J204" i="3"/>
  <c r="BK146" i="3"/>
  <c r="J294" i="3"/>
  <c r="J279" i="3"/>
  <c r="J234" i="3"/>
  <c r="J293" i="3"/>
  <c r="J248" i="3"/>
  <c r="J175" i="3"/>
  <c r="J146" i="3"/>
  <c r="J269" i="3"/>
  <c r="BK213" i="3"/>
  <c r="J178" i="3"/>
  <c r="J292" i="3"/>
  <c r="BK259" i="3"/>
  <c r="BK219" i="3"/>
  <c r="J132" i="3"/>
  <c r="J344" i="4"/>
  <c r="BK318" i="4"/>
  <c r="J297" i="4"/>
  <c r="J270" i="4"/>
  <c r="BK342" i="4"/>
  <c r="J233" i="4"/>
  <c r="BK326" i="4"/>
  <c r="BK267" i="4"/>
  <c r="BK285" i="4"/>
  <c r="J346" i="4"/>
  <c r="BK334" i="4"/>
  <c r="BK291" i="4"/>
  <c r="J216" i="4"/>
  <c r="J183" i="4"/>
  <c r="BK294" i="4"/>
  <c r="J331" i="4"/>
  <c r="BK329" i="4"/>
  <c r="BK322" i="4"/>
  <c r="J321" i="4"/>
  <c r="BK233" i="4"/>
  <c r="BK218" i="4"/>
  <c r="BK288" i="4"/>
  <c r="J285" i="4"/>
  <c r="J244" i="4"/>
  <c r="BK208" i="4"/>
  <c r="BK154" i="4"/>
  <c r="BK150" i="4"/>
  <c r="BK138" i="4"/>
  <c r="J150" i="4"/>
  <c r="J140" i="4"/>
  <c r="J132" i="4"/>
  <c r="J228" i="5"/>
  <c r="J213" i="5"/>
  <c r="BK143" i="5"/>
  <c r="J220" i="5"/>
  <c r="BK235" i="5"/>
  <c r="J222" i="5"/>
  <c r="BK192" i="5"/>
  <c r="J230" i="5"/>
  <c r="BK208" i="5"/>
  <c r="J232" i="5"/>
  <c r="J180" i="5"/>
  <c r="J131" i="5"/>
  <c r="J218" i="5"/>
  <c r="J195" i="5"/>
  <c r="J164" i="5"/>
  <c r="BK202" i="5"/>
  <c r="BK189" i="5"/>
  <c r="J172" i="5"/>
  <c r="BK162" i="5"/>
  <c r="BK198" i="5"/>
  <c r="J162" i="5"/>
  <c r="BK169" i="5"/>
  <c r="J166" i="5"/>
  <c r="BK146" i="5"/>
  <c r="J146" i="5"/>
  <c r="J137" i="5"/>
  <c r="BK230" i="6"/>
  <c r="J207" i="6"/>
  <c r="J242" i="6"/>
  <c r="BK248" i="6"/>
  <c r="BK239" i="6"/>
  <c r="BK204" i="6"/>
  <c r="J227" i="6"/>
  <c r="J233" i="6"/>
  <c r="J201" i="6"/>
  <c r="BK244" i="6"/>
  <c r="J213" i="6"/>
  <c r="BK195" i="6"/>
  <c r="BK201" i="6"/>
  <c r="BK210" i="6"/>
  <c r="J176" i="6"/>
  <c r="BK166" i="6"/>
  <c r="J139" i="6"/>
  <c r="J172" i="6"/>
  <c r="BK136" i="6"/>
  <c r="J179" i="6"/>
  <c r="BK176" i="6"/>
  <c r="BK354" i="7"/>
  <c r="J299" i="7"/>
  <c r="J361" i="7"/>
  <c r="BK287" i="7"/>
  <c r="J218" i="7"/>
  <c r="J158" i="7"/>
  <c r="BK348" i="7"/>
  <c r="J296" i="7"/>
  <c r="BK189" i="7"/>
  <c r="BK176" i="7"/>
  <c r="BK218" i="7"/>
  <c r="J346" i="7"/>
  <c r="BK392" i="7"/>
  <c r="J379" i="7"/>
  <c r="BK363" i="7"/>
  <c r="BK390" i="7"/>
  <c r="BK346" i="7"/>
  <c r="J317" i="7"/>
  <c r="BK296" i="7"/>
  <c r="J230" i="7"/>
  <c r="J387" i="7"/>
  <c r="J222" i="7"/>
  <c r="BK383" i="7"/>
  <c r="J353" i="7"/>
  <c r="BK324" i="7"/>
  <c r="J303" i="7"/>
  <c r="J266" i="7"/>
  <c r="J252" i="7"/>
  <c r="BK305" i="8"/>
  <c r="J280" i="8"/>
  <c r="BK260" i="8"/>
  <c r="J136" i="8"/>
  <c r="J302" i="8"/>
  <c r="BK271" i="8"/>
  <c r="J363" i="8"/>
  <c r="BK326" i="8"/>
  <c r="J289" i="8"/>
  <c r="BK246" i="8"/>
  <c r="BK338" i="8"/>
  <c r="J319" i="8"/>
  <c r="J354" i="8"/>
  <c r="BK329" i="8"/>
  <c r="BK291" i="8"/>
  <c r="BK280" i="8"/>
  <c r="J205" i="8"/>
  <c r="BK350" i="8"/>
  <c r="BK145" i="8"/>
  <c r="BK297" i="8"/>
  <c r="BK178" i="8"/>
  <c r="BK133" i="8"/>
  <c r="J215" i="8"/>
  <c r="J300" i="8"/>
  <c r="J164" i="8"/>
  <c r="BK251" i="8"/>
  <c r="J251" i="8"/>
  <c r="J189" i="8"/>
  <c r="BK161" i="8"/>
  <c r="J177" i="9"/>
  <c r="J167" i="9"/>
  <c r="BK146" i="9"/>
  <c r="J146" i="9"/>
  <c r="J149" i="9"/>
  <c r="BK124" i="9"/>
  <c r="BK161" i="9"/>
  <c r="BK152" i="9"/>
  <c r="BK432" i="10"/>
  <c r="J475" i="10"/>
  <c r="BK385" i="10"/>
  <c r="BK327" i="10"/>
  <c r="BK297" i="10"/>
  <c r="BK479" i="10"/>
  <c r="J360" i="10"/>
  <c r="J241" i="10"/>
  <c r="BK182" i="10"/>
  <c r="J481" i="10"/>
  <c r="BK445" i="10"/>
  <c r="J393" i="10"/>
  <c r="BK353" i="10"/>
  <c r="J302" i="10"/>
  <c r="BK288" i="10"/>
  <c r="J470" i="10"/>
  <c r="J462" i="10"/>
  <c r="J297" i="10"/>
  <c r="BK472" i="10"/>
  <c r="J185" i="10"/>
  <c r="BK466" i="10"/>
  <c r="J363" i="10"/>
  <c r="J332" i="10"/>
  <c r="J281" i="10"/>
  <c r="J249" i="10"/>
  <c r="BK458" i="10"/>
  <c r="BK419" i="10"/>
  <c r="J380" i="10"/>
  <c r="BK339" i="10"/>
  <c r="J268" i="10"/>
  <c r="J178" i="10"/>
  <c r="BK370" i="10"/>
  <c r="BK374" i="10"/>
  <c r="J359" i="10"/>
  <c r="BK226" i="11"/>
  <c r="J163" i="11"/>
  <c r="J256" i="11"/>
  <c r="BK211" i="11"/>
  <c r="J161" i="11"/>
  <c r="BK234" i="11"/>
  <c r="J126" i="11"/>
  <c r="J217" i="11"/>
  <c r="BK140" i="11"/>
  <c r="BK201" i="11"/>
  <c r="BK249" i="11"/>
  <c r="BK214" i="11"/>
  <c r="J156" i="11"/>
  <c r="BK237" i="11"/>
  <c r="J190" i="11"/>
  <c r="BK490" i="12"/>
  <c r="BK421" i="12"/>
  <c r="BK487" i="12"/>
  <c r="BK432" i="12"/>
  <c r="BK398" i="12"/>
  <c r="J372" i="12"/>
  <c r="BK153" i="12"/>
  <c r="J447" i="12"/>
  <c r="J303" i="12"/>
  <c r="J325" i="12"/>
  <c r="BK246" i="12"/>
  <c r="BK389" i="12"/>
  <c r="J351" i="12"/>
  <c r="J170" i="12"/>
  <c r="BK142" i="12"/>
  <c r="J376" i="12"/>
  <c r="J345" i="12"/>
  <c r="J322" i="12"/>
  <c r="BK277" i="12"/>
  <c r="BK221" i="12"/>
  <c r="J193" i="12"/>
  <c r="BK170" i="12"/>
  <c r="J386" i="12"/>
  <c r="J244" i="12"/>
  <c r="BK232" i="12"/>
  <c r="BK219" i="12"/>
  <c r="J363" i="12"/>
  <c r="BK335" i="12"/>
  <c r="J312" i="12"/>
  <c r="J341" i="12"/>
  <c r="J333" i="12"/>
  <c r="J213" i="12"/>
  <c r="J186" i="12"/>
  <c r="J153" i="12"/>
  <c r="BK290" i="12"/>
  <c r="BK286" i="12"/>
  <c r="J335" i="12"/>
  <c r="BK199" i="12"/>
  <c r="BK312" i="12"/>
  <c r="BK165" i="12"/>
  <c r="BK189" i="12"/>
  <c r="J219" i="12"/>
  <c r="J286" i="12"/>
  <c r="BK221" i="13"/>
  <c r="BK234" i="13"/>
  <c r="J179" i="13"/>
  <c r="J163" i="13"/>
  <c r="BK237" i="13"/>
  <c r="J221" i="13"/>
  <c r="BK213" i="13"/>
  <c r="J198" i="13"/>
  <c r="BK187" i="13"/>
  <c r="BK218" i="13"/>
  <c r="BK205" i="13"/>
  <c r="J173" i="13"/>
  <c r="J164" i="13"/>
  <c r="J140" i="13"/>
  <c r="J225" i="13"/>
  <c r="J147" i="13"/>
  <c r="J193" i="13"/>
  <c r="BK153" i="13"/>
  <c r="BK134" i="13"/>
  <c r="BK229" i="13"/>
  <c r="BK216" i="13"/>
  <c r="J165" i="13"/>
  <c r="BK220" i="13"/>
  <c r="BK210" i="13"/>
  <c r="J201" i="13"/>
  <c r="BK177" i="13"/>
  <c r="BK143" i="13"/>
  <c r="J135" i="13"/>
  <c r="BK195" i="13"/>
  <c r="BK203" i="13"/>
  <c r="J157" i="13"/>
  <c r="J172" i="13"/>
  <c r="BK164" i="13"/>
  <c r="J149" i="13"/>
  <c r="BK376" i="14"/>
  <c r="J169" i="14"/>
  <c r="J220" i="14"/>
  <c r="J343" i="14"/>
  <c r="BK317" i="14"/>
  <c r="J375" i="14"/>
  <c r="BK365" i="14"/>
  <c r="J331" i="14"/>
  <c r="BK346" i="14"/>
  <c r="BK301" i="14"/>
  <c r="BK161" i="14"/>
  <c r="BK372" i="14"/>
  <c r="BK340" i="14"/>
  <c r="BK353" i="14"/>
  <c r="J184" i="14"/>
  <c r="J135" i="14"/>
  <c r="BK311" i="14"/>
  <c r="BK282" i="14"/>
  <c r="BK226" i="14"/>
  <c r="J317" i="14"/>
  <c r="BK271" i="14"/>
  <c r="J264" i="14"/>
  <c r="J237" i="14"/>
  <c r="BK197" i="14"/>
  <c r="BK295" i="14"/>
  <c r="BK190" i="14"/>
  <c r="J286" i="14"/>
  <c r="J187" i="14"/>
  <c r="J154" i="14"/>
  <c r="BK289" i="14"/>
  <c r="J138" i="14"/>
  <c r="J266" i="14"/>
  <c r="BK213" i="14"/>
  <c r="J197" i="14"/>
  <c r="BK274" i="14"/>
  <c r="BK252" i="14"/>
  <c r="J250" i="14"/>
  <c r="J205" i="14"/>
  <c r="J414" i="15"/>
  <c r="BK385" i="15"/>
  <c r="J408" i="15"/>
  <c r="J198" i="15"/>
  <c r="J416" i="15"/>
  <c r="BK369" i="15"/>
  <c r="J321" i="15"/>
  <c r="BK394" i="15"/>
  <c r="J376" i="15"/>
  <c r="BK390" i="15"/>
  <c r="BK397" i="15"/>
  <c r="BK131" i="15"/>
  <c r="BK280" i="15"/>
  <c r="J239" i="15"/>
  <c r="BK336" i="15"/>
  <c r="BK135" i="15"/>
  <c r="J345" i="15"/>
  <c r="J358" i="15"/>
  <c r="BK315" i="15"/>
  <c r="J269" i="15"/>
  <c r="BK211" i="15"/>
  <c r="J181" i="15"/>
  <c r="J131" i="15"/>
  <c r="J356" i="15"/>
  <c r="BK358" i="15"/>
  <c r="J262" i="15"/>
  <c r="J256" i="15"/>
  <c r="BK175" i="15"/>
  <c r="BK333" i="15"/>
  <c r="J301" i="15"/>
  <c r="BK262" i="15"/>
  <c r="BK222" i="15"/>
  <c r="J192" i="15"/>
  <c r="J156" i="15"/>
  <c r="BK339" i="15"/>
  <c r="J267" i="15"/>
  <c r="BK205" i="15"/>
  <c r="BK269" i="15"/>
  <c r="BK152" i="15"/>
  <c r="BK203" i="15"/>
  <c r="J184" i="15"/>
  <c r="J149" i="15"/>
  <c r="BK146" i="15"/>
  <c r="BK349" i="16"/>
  <c r="J339" i="16"/>
  <c r="BK299" i="16"/>
  <c r="J344" i="16"/>
  <c r="BK143" i="16"/>
  <c r="J375" i="16"/>
  <c r="J355" i="16"/>
  <c r="J321" i="16"/>
  <c r="J297" i="16"/>
  <c r="J219" i="16"/>
  <c r="J191" i="16"/>
  <c r="J157" i="16"/>
  <c r="BK360" i="16"/>
  <c r="BK355" i="16"/>
  <c r="BK331" i="16"/>
  <c r="BK322" i="16"/>
  <c r="BK287" i="16"/>
  <c r="BK367" i="16"/>
  <c r="J352" i="16"/>
  <c r="BK325" i="16"/>
  <c r="BK208" i="16"/>
  <c r="BK344" i="16"/>
  <c r="BK326" i="16"/>
  <c r="BK323" i="16"/>
  <c r="J201" i="16"/>
  <c r="J238" i="16"/>
  <c r="J217" i="16"/>
  <c r="BK327" i="16"/>
  <c r="J248" i="16"/>
  <c r="J230" i="16"/>
  <c r="BK225" i="16"/>
  <c r="J287" i="16"/>
  <c r="BK324" i="16"/>
  <c r="BK297" i="16"/>
  <c r="BK251" i="16"/>
  <c r="BK293" i="16"/>
  <c r="J177" i="16"/>
  <c r="J299" i="16"/>
  <c r="J242" i="16"/>
  <c r="J277" i="16"/>
  <c r="J154" i="16"/>
  <c r="BK259" i="16"/>
  <c r="J322" i="17"/>
  <c r="J184" i="17"/>
  <c r="BK324" i="17"/>
  <c r="BK299" i="17"/>
  <c r="J293" i="17"/>
  <c r="BK262" i="17"/>
  <c r="BK306" i="17"/>
  <c r="J135" i="17"/>
  <c r="J227" i="17"/>
  <c r="J333" i="17"/>
  <c r="BK289" i="17"/>
  <c r="J259" i="17"/>
  <c r="BK333" i="17"/>
  <c r="J306" i="17"/>
  <c r="BK268" i="17"/>
  <c r="J230" i="17"/>
  <c r="BK207" i="17"/>
  <c r="BK327" i="17"/>
  <c r="BK330" i="17"/>
  <c r="J295" i="17"/>
  <c r="BK265" i="17"/>
  <c r="BK227" i="17"/>
  <c r="BK307" i="17"/>
  <c r="J181" i="17"/>
  <c r="BK138" i="17"/>
  <c r="J198" i="17"/>
  <c r="J240" i="17"/>
  <c r="BK253" i="17"/>
  <c r="BK135" i="17"/>
  <c r="BK230" i="17"/>
  <c r="BK205" i="17"/>
  <c r="BK193" i="17"/>
  <c r="J147" i="17"/>
  <c r="J207" i="18"/>
  <c r="J197" i="18"/>
  <c r="J237" i="18"/>
  <c r="BK219" i="18"/>
  <c r="BK209" i="18"/>
  <c r="BK182" i="18"/>
  <c r="BK215" i="18"/>
  <c r="BK233" i="18"/>
  <c r="BK191" i="18"/>
  <c r="BK167" i="18"/>
  <c r="BK275" i="19"/>
  <c r="J241" i="19"/>
  <c r="J230" i="19"/>
  <c r="J281" i="19"/>
  <c r="BK279" i="19"/>
  <c r="BK247" i="19"/>
  <c r="J186" i="19"/>
  <c r="J180" i="19"/>
  <c r="J272" i="19"/>
  <c r="BK238" i="19"/>
  <c r="J136" i="19"/>
  <c r="J205" i="19"/>
  <c r="BK235" i="19"/>
  <c r="BK215" i="19"/>
  <c r="J215" i="19"/>
  <c r="J177" i="19"/>
  <c r="J156" i="19"/>
  <c r="BK171" i="19"/>
  <c r="J293" i="20"/>
  <c r="BK268" i="20"/>
  <c r="BK187" i="20"/>
  <c r="J312" i="20"/>
  <c r="BK291" i="20"/>
  <c r="J210" i="20"/>
  <c r="J197" i="20"/>
  <c r="BK276" i="20"/>
  <c r="J260" i="20"/>
  <c r="J189" i="20"/>
  <c r="J266" i="20"/>
  <c r="J172" i="20"/>
  <c r="BK298" i="20"/>
  <c r="J285" i="20"/>
  <c r="J258" i="20"/>
  <c r="BK279" i="20"/>
  <c r="J262" i="20"/>
  <c r="J276" i="20"/>
  <c r="BK260" i="20"/>
  <c r="BK262" i="20"/>
  <c r="J254" i="20"/>
  <c r="BK229" i="20"/>
  <c r="BK216" i="20"/>
  <c r="BK197" i="20"/>
  <c r="BK145" i="20"/>
  <c r="BK236" i="20"/>
  <c r="BK189" i="20"/>
  <c r="J232" i="20"/>
  <c r="BK163" i="20"/>
  <c r="J219" i="20"/>
  <c r="J206" i="20"/>
  <c r="BK253" i="21"/>
  <c r="BK137" i="21"/>
  <c r="J285" i="21"/>
  <c r="J255" i="21"/>
  <c r="J236" i="21"/>
  <c r="BK187" i="21"/>
  <c r="BK275" i="21"/>
  <c r="BK225" i="21"/>
  <c r="J239" i="21"/>
  <c r="BK222" i="21"/>
  <c r="J154" i="21"/>
  <c r="J290" i="21"/>
  <c r="BK261" i="21"/>
  <c r="BK251" i="21"/>
  <c r="BK268" i="21"/>
  <c r="BK245" i="21"/>
  <c r="BK212" i="21"/>
  <c r="BK229" i="21"/>
  <c r="J187" i="21"/>
  <c r="BK201" i="21"/>
  <c r="J195" i="21"/>
  <c r="BK154" i="21"/>
  <c r="J205" i="21"/>
  <c r="J264" i="22"/>
  <c r="J184" i="22"/>
  <c r="BK150" i="22"/>
  <c r="BK259" i="22"/>
  <c r="BK205" i="22"/>
  <c r="J154" i="22"/>
  <c r="J136" i="22"/>
  <c r="BK260" i="22"/>
  <c r="BK257" i="22"/>
  <c r="BK202" i="22"/>
  <c r="BK254" i="22"/>
  <c r="J231" i="22"/>
  <c r="BK200" i="22"/>
  <c r="BK294" i="22"/>
  <c r="J272" i="22"/>
  <c r="J266" i="22"/>
  <c r="J218" i="22"/>
  <c r="BK276" i="22"/>
  <c r="BK154" i="22"/>
  <c r="J262" i="22"/>
  <c r="BK258" i="22"/>
  <c r="BK241" i="22"/>
  <c r="J215" i="22"/>
  <c r="BK136" i="22"/>
  <c r="J205" i="22"/>
  <c r="BK221" i="22"/>
  <c r="J188" i="22"/>
  <c r="J268" i="23"/>
  <c r="BK141" i="23"/>
  <c r="BK210" i="23"/>
  <c r="BK245" i="23"/>
  <c r="J203" i="23"/>
  <c r="J234" i="23"/>
  <c r="BK223" i="23"/>
  <c r="BK185" i="23"/>
  <c r="J237" i="23"/>
  <c r="BK193" i="23"/>
  <c r="J173" i="23"/>
  <c r="BK135" i="23"/>
  <c r="BK214" i="23"/>
  <c r="J170" i="23"/>
  <c r="J210" i="23"/>
  <c r="BK281" i="23"/>
  <c r="BK263" i="23"/>
  <c r="J201" i="23"/>
  <c r="BK173" i="23"/>
  <c r="J281" i="23"/>
  <c r="BK257" i="23"/>
  <c r="BK248" i="23"/>
  <c r="J214" i="23"/>
  <c r="J176" i="23"/>
  <c r="BK133" i="23"/>
  <c r="J175" i="24"/>
  <c r="BK160" i="24"/>
  <c r="J181" i="24"/>
  <c r="J150" i="24"/>
  <c r="BK156" i="24"/>
  <c r="BK153" i="24"/>
  <c r="BK147" i="24"/>
  <c r="J144" i="24"/>
  <c r="J306" i="25"/>
  <c r="BK321" i="25"/>
  <c r="BK257" i="25"/>
  <c r="BK325" i="25"/>
  <c r="BK300" i="25"/>
  <c r="BK287" i="25"/>
  <c r="BK247" i="25"/>
  <c r="J223" i="25"/>
  <c r="J314" i="25"/>
  <c r="BK266" i="25"/>
  <c r="BK170" i="25"/>
  <c r="BK145" i="25"/>
  <c r="J296" i="25"/>
  <c r="BK252" i="25"/>
  <c r="J233" i="25"/>
  <c r="J292" i="25"/>
  <c r="BK215" i="25"/>
  <c r="J236" i="25"/>
  <c r="BK233" i="25"/>
  <c r="J275" i="25"/>
  <c r="BK201" i="25"/>
  <c r="J248" i="25"/>
  <c r="J226" i="25"/>
  <c r="BK205" i="25"/>
  <c r="J257" i="25"/>
  <c r="J179" i="25"/>
  <c r="J153" i="25"/>
  <c r="BK138" i="25"/>
  <c r="J208" i="25"/>
  <c r="BK226" i="25"/>
  <c r="BK196" i="25"/>
  <c r="J184" i="25"/>
  <c r="BK153" i="25"/>
  <c r="BK176" i="25"/>
  <c r="BK164" i="25"/>
  <c r="BK202" i="26"/>
  <c r="J126" i="26"/>
  <c r="BK149" i="26"/>
  <c r="J129" i="26"/>
  <c r="J191" i="26"/>
  <c r="BK183" i="26"/>
  <c r="BK188" i="26"/>
  <c r="J175" i="26"/>
  <c r="J169" i="26"/>
  <c r="BK126" i="26"/>
  <c r="J152" i="26"/>
  <c r="BK197" i="27"/>
  <c r="J164" i="27"/>
  <c r="J156" i="27"/>
  <c r="J240" i="27"/>
  <c r="J218" i="27"/>
  <c r="BK221" i="27"/>
  <c r="J192" i="27"/>
  <c r="BK173" i="27"/>
  <c r="BK234" i="27"/>
  <c r="J203" i="27"/>
  <c r="BK188" i="27"/>
  <c r="J179" i="27"/>
  <c r="BK142" i="27"/>
  <c r="BK203" i="27"/>
  <c r="BK176" i="27"/>
  <c r="BK156" i="27"/>
  <c r="BK153" i="27"/>
  <c r="J176" i="28"/>
  <c r="J125" i="28"/>
  <c r="BK170" i="28"/>
  <c r="J174" i="28"/>
  <c r="BK160" i="28"/>
  <c r="BK178" i="28"/>
  <c r="J163" i="28"/>
  <c r="J135" i="28"/>
  <c r="J150" i="28"/>
  <c r="BK171" i="28"/>
  <c r="BK142" i="28"/>
  <c r="J171" i="28"/>
  <c r="BK155" i="28"/>
  <c r="BK130" i="28"/>
  <c r="J333" i="29"/>
  <c r="J288" i="29"/>
  <c r="BK127" i="29"/>
  <c r="J300" i="29"/>
  <c r="J199" i="29"/>
  <c r="BK175" i="29"/>
  <c r="BK336" i="29"/>
  <c r="J193" i="29"/>
  <c r="BK327" i="29"/>
  <c r="BK133" i="29"/>
  <c r="J318" i="29"/>
  <c r="BK303" i="29"/>
  <c r="J244" i="29"/>
  <c r="J360" i="29"/>
  <c r="J339" i="29"/>
  <c r="BK300" i="29"/>
  <c r="BK124" i="29"/>
  <c r="BK202" i="29"/>
  <c r="J160" i="29"/>
  <c r="J130" i="29"/>
  <c r="J264" i="29"/>
  <c r="J226" i="29"/>
  <c r="J217" i="29"/>
  <c r="BK193" i="29"/>
  <c r="J270" i="29"/>
  <c r="J247" i="29"/>
  <c r="J220" i="29"/>
  <c r="BK196" i="29"/>
  <c r="BK142" i="29"/>
  <c r="BK163" i="29"/>
  <c r="BK258" i="29"/>
  <c r="BK253" i="29"/>
  <c r="J202" i="29"/>
  <c r="J184" i="29"/>
  <c r="J139" i="29"/>
  <c r="J229" i="29"/>
  <c r="BK208" i="29"/>
  <c r="J121" i="29"/>
  <c r="J207" i="30"/>
  <c r="BK176" i="30"/>
  <c r="BK163" i="30"/>
  <c r="J202" i="30"/>
  <c r="BK202" i="30"/>
  <c r="BK150" i="30"/>
  <c r="BK188" i="30"/>
  <c r="J156" i="30"/>
  <c r="BK219" i="30"/>
  <c r="J131" i="30"/>
  <c r="BK191" i="30"/>
  <c r="J219" i="30"/>
  <c r="J179" i="30"/>
  <c r="J166" i="30"/>
  <c r="BK153" i="30"/>
  <c r="BK128" i="30"/>
  <c r="BK156" i="31"/>
  <c r="BK188" i="31"/>
  <c r="J145" i="31"/>
  <c r="BK164" i="31"/>
  <c r="J136" i="31"/>
  <c r="BK177" i="31"/>
  <c r="BK185" i="31"/>
  <c r="J138" i="31"/>
  <c r="J169" i="31"/>
  <c r="BK162" i="31"/>
  <c r="BK141" i="31"/>
  <c r="BK145" i="31"/>
  <c r="J124" i="31"/>
  <c r="BK300" i="2"/>
  <c r="J286" i="2"/>
  <c r="J219" i="2"/>
  <c r="BK235" i="2"/>
  <c r="BK226" i="2"/>
  <c r="BK286" i="2"/>
  <c r="BK274" i="2"/>
  <c r="J264" i="2"/>
  <c r="BK256" i="2"/>
  <c r="J248" i="2"/>
  <c r="BK203" i="2"/>
  <c r="BK187" i="2"/>
  <c r="J162" i="2"/>
  <c r="J156" i="2"/>
  <c r="BK145" i="2"/>
  <c r="BK138" i="2"/>
  <c r="BK132" i="2"/>
  <c r="AT114" i="1"/>
  <c r="J321" i="2"/>
  <c r="BK313" i="2"/>
  <c r="BK343" i="2"/>
  <c r="J203" i="2"/>
  <c r="BK215" i="2"/>
  <c r="BK204" i="3"/>
  <c r="J172" i="3"/>
  <c r="J210" i="3"/>
  <c r="J169" i="3"/>
  <c r="J256" i="3"/>
  <c r="J259" i="3"/>
  <c r="BK294" i="3"/>
  <c r="J263" i="3"/>
  <c r="J207" i="3"/>
  <c r="BK169" i="3"/>
  <c r="J272" i="3"/>
  <c r="BK228" i="3"/>
  <c r="BK189" i="3"/>
  <c r="BK137" i="3"/>
  <c r="BK266" i="3"/>
  <c r="J140" i="3"/>
  <c r="BK140" i="3"/>
  <c r="J338" i="4"/>
  <c r="J311" i="4"/>
  <c r="J294" i="4"/>
  <c r="J255" i="4"/>
  <c r="J315" i="4"/>
  <c r="J342" i="4"/>
  <c r="J273" i="4"/>
  <c r="BK264" i="4"/>
  <c r="BK244" i="4"/>
  <c r="J225" i="4"/>
  <c r="J205" i="4"/>
  <c r="J218" i="4"/>
  <c r="BK147" i="4"/>
  <c r="BK167" i="4"/>
  <c r="J142" i="4"/>
  <c r="J167" i="4"/>
  <c r="J138" i="4"/>
  <c r="BK135" i="4"/>
  <c r="BK232" i="5"/>
  <c r="BK222" i="5"/>
  <c r="BK205" i="5"/>
  <c r="J235" i="5"/>
  <c r="J209" i="5"/>
  <c r="BK228" i="5"/>
  <c r="BK216" i="5"/>
  <c r="J208" i="5"/>
  <c r="BK183" i="5"/>
  <c r="BK218" i="5"/>
  <c r="J205" i="5"/>
  <c r="J189" i="5"/>
  <c r="BK157" i="5"/>
  <c r="J224" i="5"/>
  <c r="BK209" i="5"/>
  <c r="BK177" i="5"/>
  <c r="BK137" i="5"/>
  <c r="J198" i="5"/>
  <c r="J177" i="5"/>
  <c r="BK166" i="5"/>
  <c r="J202" i="5"/>
  <c r="BK172" i="5"/>
  <c r="J159" i="5"/>
  <c r="J154" i="5"/>
  <c r="J183" i="5"/>
  <c r="J151" i="5"/>
  <c r="BK134" i="5"/>
  <c r="BK131" i="5"/>
  <c r="J239" i="6"/>
  <c r="J224" i="6"/>
  <c r="J216" i="6"/>
  <c r="J244" i="6"/>
  <c r="J246" i="6"/>
  <c r="BK227" i="6"/>
  <c r="J218" i="6"/>
  <c r="BK216" i="6"/>
  <c r="J230" i="6"/>
  <c r="J187" i="6"/>
  <c r="BK242" i="6"/>
  <c r="BK187" i="6"/>
  <c r="BK218" i="6"/>
  <c r="J198" i="6"/>
  <c r="BK160" i="6"/>
  <c r="BK133" i="6"/>
  <c r="J166" i="6"/>
  <c r="J125" i="6"/>
  <c r="BK172" i="6"/>
  <c r="J133" i="6"/>
  <c r="BK387" i="7"/>
  <c r="BK334" i="7"/>
  <c r="BK388" i="7"/>
  <c r="J280" i="7"/>
  <c r="BK192" i="7"/>
  <c r="BK163" i="7"/>
  <c r="J338" i="7"/>
  <c r="J239" i="7"/>
  <c r="J140" i="7"/>
  <c r="BK378" i="7"/>
  <c r="J365" i="7"/>
  <c r="BK138" i="7"/>
  <c r="J311" i="7"/>
  <c r="BK133" i="7"/>
  <c r="J153" i="7"/>
  <c r="J321" i="7"/>
  <c r="J275" i="7"/>
  <c r="BK230" i="7"/>
  <c r="BK275" i="7"/>
  <c r="BK250" i="7"/>
  <c r="J186" i="7"/>
  <c r="BK158" i="7"/>
  <c r="J309" i="8"/>
  <c r="J246" i="8"/>
  <c r="BK167" i="8"/>
  <c r="BK363" i="8"/>
  <c r="J370" i="8"/>
  <c r="BK302" i="8"/>
  <c r="J276" i="8"/>
  <c r="J254" i="8"/>
  <c r="BK372" i="8"/>
  <c r="J240" i="8"/>
  <c r="BK336" i="8"/>
  <c r="J286" i="8"/>
  <c r="J182" i="8"/>
  <c r="J327" i="8"/>
  <c r="J294" i="8"/>
  <c r="BK344" i="8"/>
  <c r="BK312" i="8"/>
  <c r="BK283" i="8"/>
  <c r="BK236" i="8"/>
  <c r="J336" i="8"/>
  <c r="J326" i="8"/>
  <c r="BK226" i="8"/>
  <c r="BK174" i="8"/>
  <c r="BK223" i="8"/>
  <c r="J145" i="8"/>
  <c r="BK263" i="8"/>
  <c r="J178" i="8"/>
  <c r="J151" i="8"/>
  <c r="BK256" i="8"/>
  <c r="BK136" i="8"/>
  <c r="J174" i="9"/>
  <c r="BK149" i="9"/>
  <c r="BK174" i="9"/>
  <c r="BK143" i="9"/>
  <c r="BK138" i="9"/>
  <c r="J124" i="9"/>
  <c r="J143" i="9"/>
  <c r="BK430" i="10"/>
  <c r="BK470" i="10"/>
  <c r="J451" i="10"/>
  <c r="J419" i="10"/>
  <c r="J337" i="10"/>
  <c r="BK300" i="10"/>
  <c r="BK462" i="10"/>
  <c r="BK251" i="10"/>
  <c r="BK185" i="10"/>
  <c r="BK477" i="10"/>
  <c r="BK442" i="10"/>
  <c r="J377" i="10"/>
  <c r="BK367" i="10"/>
  <c r="J317" i="10"/>
  <c r="BK293" i="10"/>
  <c r="J165" i="10"/>
  <c r="J448" i="10"/>
  <c r="J477" i="10"/>
  <c r="J468" i="10"/>
  <c r="J146" i="10"/>
  <c r="J378" i="10"/>
  <c r="J353" i="10"/>
  <c r="BK290" i="10"/>
  <c r="BK464" i="10"/>
  <c r="BK204" i="10"/>
  <c r="BK428" i="10"/>
  <c r="BK405" i="10"/>
  <c r="BK324" i="10"/>
  <c r="J283" i="10"/>
  <c r="J193" i="10"/>
  <c r="J432" i="10"/>
  <c r="BK359" i="10"/>
  <c r="J170" i="10"/>
  <c r="BK411" i="10"/>
  <c r="J373" i="10"/>
  <c r="BK276" i="10"/>
  <c r="J175" i="10"/>
  <c r="BK146" i="10"/>
  <c r="J233" i="10"/>
  <c r="BK382" i="10"/>
  <c r="BK286" i="10"/>
  <c r="BK259" i="10"/>
  <c r="J399" i="10"/>
  <c r="J247" i="10"/>
  <c r="BK193" i="10"/>
  <c r="J339" i="10"/>
  <c r="BK363" i="10"/>
  <c r="J211" i="11"/>
  <c r="BK173" i="11"/>
  <c r="J253" i="11"/>
  <c r="BK206" i="11"/>
  <c r="BK153" i="11"/>
  <c r="J206" i="11"/>
  <c r="J237" i="11"/>
  <c r="BK209" i="11"/>
  <c r="BK159" i="11"/>
  <c r="J234" i="11"/>
  <c r="BK161" i="11"/>
  <c r="BK217" i="11"/>
  <c r="BK195" i="11"/>
  <c r="BK126" i="11"/>
  <c r="J231" i="11"/>
  <c r="J170" i="11"/>
  <c r="BK455" i="12"/>
  <c r="BK493" i="12"/>
  <c r="J462" i="12"/>
  <c r="BK426" i="12"/>
  <c r="J379" i="12"/>
  <c r="J253" i="12"/>
  <c r="J455" i="12"/>
  <c r="J309" i="12"/>
  <c r="J283" i="12"/>
  <c r="BK235" i="12"/>
  <c r="J459" i="12"/>
  <c r="J409" i="12"/>
  <c r="BK237" i="12"/>
  <c r="BK451" i="12"/>
  <c r="BK409" i="12"/>
  <c r="BK331" i="12"/>
  <c r="J495" i="12"/>
  <c r="J480" i="12"/>
  <c r="J429" i="12"/>
  <c r="BK417" i="12"/>
  <c r="J366" i="12"/>
  <c r="J344" i="12"/>
  <c r="BK445" i="12"/>
  <c r="J439" i="12"/>
  <c r="J229" i="12"/>
  <c r="J331" i="12"/>
  <c r="BK207" i="12"/>
  <c r="BK376" i="12"/>
  <c r="BK293" i="12"/>
  <c r="J147" i="12"/>
  <c r="BK383" i="12"/>
  <c r="BK363" i="12"/>
  <c r="BK325" i="12"/>
  <c r="J293" i="12"/>
  <c r="BK230" i="12"/>
  <c r="J180" i="12"/>
  <c r="J134" i="12"/>
  <c r="J250" i="12"/>
  <c r="J235" i="12"/>
  <c r="BK225" i="12"/>
  <c r="J199" i="12"/>
  <c r="BK351" i="12"/>
  <c r="BK379" i="12"/>
  <c r="BK340" i="12"/>
  <c r="J314" i="12"/>
  <c r="BK180" i="12"/>
  <c r="J167" i="12"/>
  <c r="BK316" i="12"/>
  <c r="BK227" i="12"/>
  <c r="BK319" i="12"/>
  <c r="BK193" i="12"/>
  <c r="J196" i="12"/>
  <c r="BK314" i="12"/>
  <c r="J210" i="12"/>
  <c r="BK225" i="13"/>
  <c r="J212" i="13"/>
  <c r="J183" i="13"/>
  <c r="BK176" i="13"/>
  <c r="BK157" i="13"/>
  <c r="BK235" i="13"/>
  <c r="BK233" i="13"/>
  <c r="J214" i="13"/>
  <c r="BK212" i="13"/>
  <c r="BK188" i="13"/>
  <c r="J222" i="13"/>
  <c r="BK194" i="13"/>
  <c r="BK183" i="13"/>
  <c r="BK161" i="13"/>
  <c r="BK136" i="13"/>
  <c r="BK219" i="13"/>
  <c r="BK139" i="13"/>
  <c r="BK185" i="13"/>
  <c r="BK140" i="13"/>
  <c r="J191" i="13"/>
  <c r="J220" i="13"/>
  <c r="BK215" i="13"/>
  <c r="J160" i="13"/>
  <c r="BK214" i="13"/>
  <c r="BK172" i="13"/>
  <c r="BK208" i="13"/>
  <c r="J206" i="13"/>
  <c r="BK137" i="13"/>
  <c r="J192" i="13"/>
  <c r="BK160" i="13"/>
  <c r="BK193" i="13"/>
  <c r="BK151" i="13"/>
  <c r="BK154" i="13"/>
  <c r="BK178" i="14"/>
  <c r="J370" i="14"/>
  <c r="BK202" i="14"/>
  <c r="J353" i="14"/>
  <c r="BK367" i="14"/>
  <c r="J359" i="14"/>
  <c r="J327" i="14"/>
  <c r="BK337" i="14"/>
  <c r="J323" i="14"/>
  <c r="J172" i="14"/>
  <c r="BK141" i="14"/>
  <c r="BK349" i="14"/>
  <c r="J340" i="14"/>
  <c r="J226" i="14"/>
  <c r="J321" i="14"/>
  <c r="J141" i="14"/>
  <c r="BK321" i="14"/>
  <c r="J271" i="14"/>
  <c r="J252" i="14"/>
  <c r="BK315" i="14"/>
  <c r="J269" i="14"/>
  <c r="J279" i="14"/>
  <c r="J256" i="14"/>
  <c r="BK200" i="14"/>
  <c r="BK144" i="14"/>
  <c r="BK242" i="14"/>
  <c r="BK211" i="14"/>
  <c r="BK164" i="14"/>
  <c r="BK217" i="14"/>
  <c r="J202" i="14"/>
  <c r="J178" i="14"/>
  <c r="J304" i="14"/>
  <c r="BK258" i="14"/>
  <c r="BK284" i="14"/>
  <c r="J231" i="14"/>
  <c r="BK138" i="14"/>
  <c r="J258" i="14"/>
  <c r="J211" i="14"/>
  <c r="BK234" i="14"/>
  <c r="J406" i="15"/>
  <c r="BK416" i="15"/>
  <c r="BK406" i="15"/>
  <c r="J394" i="15"/>
  <c r="BK133" i="15"/>
  <c r="J390" i="15"/>
  <c r="BK342" i="15"/>
  <c r="BK400" i="15"/>
  <c r="J369" i="15"/>
  <c r="J382" i="15"/>
  <c r="J336" i="15"/>
  <c r="J305" i="15"/>
  <c r="BK267" i="15"/>
  <c r="J211" i="15"/>
  <c r="BK387" i="15"/>
  <c r="BK213" i="15"/>
  <c r="BK362" i="15"/>
  <c r="J362" i="15"/>
  <c r="BK330" i="15"/>
  <c r="J293" i="15"/>
  <c r="BK259" i="15"/>
  <c r="BK200" i="15"/>
  <c r="J138" i="15"/>
  <c r="J364" i="15"/>
  <c r="BK308" i="15"/>
  <c r="J277" i="15"/>
  <c r="J152" i="15"/>
  <c r="J231" i="15"/>
  <c r="J141" i="15"/>
  <c r="BK305" i="15"/>
  <c r="BK272" i="15"/>
  <c r="BK239" i="15"/>
  <c r="J208" i="15"/>
  <c r="BK189" i="15"/>
  <c r="BK345" i="15"/>
  <c r="BK321" i="15"/>
  <c r="BK290" i="15"/>
  <c r="BK236" i="15"/>
  <c r="J200" i="15"/>
  <c r="J272" i="15"/>
  <c r="BK187" i="15"/>
  <c r="J222" i="15"/>
  <c r="J187" i="15"/>
  <c r="BK162" i="15"/>
  <c r="J245" i="15"/>
  <c r="J361" i="16"/>
  <c r="BK342" i="16"/>
  <c r="BK307" i="16"/>
  <c r="BK378" i="16"/>
  <c r="J338" i="16"/>
  <c r="J365" i="16"/>
  <c r="BK130" i="16"/>
  <c r="BK359" i="16"/>
  <c r="BK312" i="16"/>
  <c r="J303" i="16"/>
  <c r="J283" i="16"/>
  <c r="BK204" i="16"/>
  <c r="BK180" i="16"/>
  <c r="BK154" i="16"/>
  <c r="BK356" i="16"/>
  <c r="BK340" i="16"/>
  <c r="J327" i="16"/>
  <c r="J312" i="16"/>
  <c r="J293" i="16"/>
  <c r="J372" i="16"/>
  <c r="J359" i="16"/>
  <c r="J330" i="16"/>
  <c r="J211" i="16"/>
  <c r="J342" i="16"/>
  <c r="BK330" i="16"/>
  <c r="J151" i="16"/>
  <c r="BK206" i="16"/>
  <c r="J160" i="16"/>
  <c r="BK222" i="16"/>
  <c r="BK151" i="16"/>
  <c r="BK268" i="16"/>
  <c r="BK217" i="16"/>
  <c r="BK211" i="16"/>
  <c r="BK321" i="16"/>
  <c r="J271" i="16"/>
  <c r="BK316" i="16"/>
  <c r="J280" i="16"/>
  <c r="J143" i="16"/>
  <c r="J256" i="16"/>
  <c r="BK248" i="16"/>
  <c r="BK138" i="16"/>
  <c r="J265" i="16"/>
  <c r="J224" i="17"/>
  <c r="J187" i="17"/>
  <c r="J203" i="17"/>
  <c r="BK303" i="17"/>
  <c r="BK291" i="17"/>
  <c r="BK297" i="17"/>
  <c r="BK318" i="17"/>
  <c r="J166" i="17"/>
  <c r="J307" i="17"/>
  <c r="BK236" i="17"/>
  <c r="J324" i="17"/>
  <c r="J271" i="17"/>
  <c r="BK212" i="17"/>
  <c r="BK336" i="17"/>
  <c r="J318" i="17"/>
  <c r="J299" i="17"/>
  <c r="J236" i="17"/>
  <c r="J217" i="17"/>
  <c r="J297" i="17"/>
  <c r="J308" i="17"/>
  <c r="BK293" i="17"/>
  <c r="BK238" i="17"/>
  <c r="J317" i="17"/>
  <c r="J291" i="17"/>
  <c r="J173" i="17"/>
  <c r="J214" i="17"/>
  <c r="J262" i="17"/>
  <c r="J238" i="17"/>
  <c r="BK141" i="17"/>
  <c r="J256" i="17"/>
  <c r="BK220" i="17"/>
  <c r="BK144" i="17"/>
  <c r="BK184" i="17"/>
  <c r="J144" i="17"/>
  <c r="J233" i="18"/>
  <c r="J182" i="18"/>
  <c r="J147" i="18"/>
  <c r="J209" i="18"/>
  <c r="BK225" i="18"/>
  <c r="BK185" i="18"/>
  <c r="J219" i="18"/>
  <c r="BK237" i="18"/>
  <c r="BK197" i="18"/>
  <c r="BK172" i="18"/>
  <c r="BK177" i="18"/>
  <c r="BK194" i="18"/>
  <c r="BK164" i="18"/>
  <c r="BK160" i="18"/>
  <c r="J177" i="18"/>
  <c r="BK124" i="18"/>
  <c r="BK135" i="18"/>
  <c r="J129" i="18"/>
  <c r="J279" i="19"/>
  <c r="J244" i="19"/>
  <c r="BK195" i="19"/>
  <c r="BK296" i="19"/>
  <c r="J285" i="19"/>
  <c r="BK174" i="19"/>
  <c r="J291" i="19"/>
  <c r="BK271" i="19"/>
  <c r="J296" i="19"/>
  <c r="BK132" i="19"/>
  <c r="J261" i="19"/>
  <c r="J235" i="19"/>
  <c r="BK298" i="19"/>
  <c r="J134" i="19"/>
  <c r="BK241" i="19"/>
  <c r="BK205" i="19"/>
  <c r="BK201" i="19"/>
  <c r="BK268" i="19"/>
  <c r="BK154" i="19"/>
  <c r="J212" i="19"/>
  <c r="BK203" i="19"/>
  <c r="BK230" i="19"/>
  <c r="J195" i="19"/>
  <c r="BK136" i="19"/>
  <c r="J190" i="19"/>
  <c r="J146" i="19"/>
  <c r="BK296" i="20"/>
  <c r="BK272" i="20"/>
  <c r="J194" i="20"/>
  <c r="BK306" i="20"/>
  <c r="BK283" i="20"/>
  <c r="BK199" i="20"/>
  <c r="J287" i="20"/>
  <c r="J250" i="20"/>
  <c r="J213" i="20"/>
  <c r="J306" i="20"/>
  <c r="BK287" i="20"/>
  <c r="BK252" i="20"/>
  <c r="BK166" i="20"/>
  <c r="J294" i="20"/>
  <c r="J291" i="20"/>
  <c r="BK264" i="20"/>
  <c r="BK277" i="20"/>
  <c r="BK275" i="20"/>
  <c r="J145" i="20"/>
  <c r="BK250" i="20"/>
  <c r="J240" i="20"/>
  <c r="BK247" i="20"/>
  <c r="J238" i="20"/>
  <c r="BK227" i="20"/>
  <c r="BK206" i="20"/>
  <c r="J199" i="20"/>
  <c r="J160" i="20"/>
  <c r="J203" i="20"/>
  <c r="J229" i="20"/>
  <c r="BK160" i="20"/>
  <c r="J137" i="20"/>
  <c r="BK213" i="20"/>
  <c r="J295" i="21"/>
  <c r="J216" i="21"/>
  <c r="J288" i="21"/>
  <c r="BK260" i="21"/>
  <c r="J201" i="21"/>
  <c r="J282" i="21"/>
  <c r="BK234" i="21"/>
  <c r="BK305" i="21"/>
  <c r="J305" i="21"/>
  <c r="J225" i="21"/>
  <c r="J181" i="21"/>
  <c r="J142" i="21"/>
  <c r="J279" i="21"/>
  <c r="J260" i="21"/>
  <c r="BK290" i="21"/>
  <c r="J275" i="21"/>
  <c r="J261" i="21"/>
  <c r="BK191" i="21"/>
  <c r="J150" i="21"/>
  <c r="J136" i="21"/>
  <c r="J172" i="21"/>
  <c r="J146" i="21"/>
  <c r="BK272" i="22"/>
  <c r="J257" i="22"/>
  <c r="J178" i="22"/>
  <c r="BK134" i="22"/>
  <c r="BK269" i="22"/>
  <c r="BK193" i="22"/>
  <c r="J172" i="22"/>
  <c r="BK273" i="22"/>
  <c r="J273" i="22"/>
  <c r="J221" i="22"/>
  <c r="BK146" i="22"/>
  <c r="J248" i="22"/>
  <c r="J198" i="22"/>
  <c r="BK288" i="22"/>
  <c r="J258" i="22"/>
  <c r="J288" i="22"/>
  <c r="J278" i="22"/>
  <c r="BK284" i="22"/>
  <c r="J280" i="22"/>
  <c r="BK188" i="22"/>
  <c r="BK244" i="22"/>
  <c r="J234" i="22"/>
  <c r="BK212" i="22"/>
  <c r="J223" i="22"/>
  <c r="BK184" i="22"/>
  <c r="J248" i="23"/>
  <c r="BK260" i="23"/>
  <c r="J257" i="23"/>
  <c r="BK220" i="23"/>
  <c r="J167" i="23"/>
  <c r="J131" i="23"/>
  <c r="BK218" i="23"/>
  <c r="BK203" i="23"/>
  <c r="J242" i="23"/>
  <c r="BK199" i="23"/>
  <c r="BK145" i="23"/>
  <c r="BK227" i="23"/>
  <c r="J189" i="23"/>
  <c r="J245" i="23"/>
  <c r="BK153" i="23"/>
  <c r="J260" i="23"/>
  <c r="J145" i="23"/>
  <c r="BK268" i="23"/>
  <c r="BK277" i="23"/>
  <c r="BK155" i="23"/>
  <c r="J155" i="23"/>
  <c r="J160" i="24"/>
  <c r="J125" i="24"/>
  <c r="BK163" i="24"/>
  <c r="BK173" i="24"/>
  <c r="J141" i="24"/>
  <c r="BK166" i="24"/>
  <c r="BK306" i="25"/>
  <c r="BK317" i="25"/>
  <c r="J317" i="25"/>
  <c r="BK208" i="25"/>
  <c r="BK240" i="25"/>
  <c r="J196" i="25"/>
  <c r="J215" i="25"/>
  <c r="J173" i="25"/>
  <c r="BK148" i="25"/>
  <c r="J220" i="25"/>
  <c r="J187" i="25"/>
  <c r="BK223" i="25"/>
  <c r="BK187" i="25"/>
  <c r="J176" i="25"/>
  <c r="BK142" i="25"/>
  <c r="J170" i="25"/>
  <c r="J151" i="25"/>
  <c r="BK186" i="26"/>
  <c r="J123" i="26"/>
  <c r="BK175" i="26"/>
  <c r="J196" i="26"/>
  <c r="BK178" i="26"/>
  <c r="J143" i="26"/>
  <c r="J178" i="26"/>
  <c r="BK166" i="26"/>
  <c r="BK196" i="26"/>
  <c r="J149" i="26"/>
  <c r="BK216" i="27"/>
  <c r="BK192" i="27"/>
  <c r="J151" i="27"/>
  <c r="BK159" i="27"/>
  <c r="BK226" i="27"/>
  <c r="BK229" i="27"/>
  <c r="BK195" i="27"/>
  <c r="BK169" i="27"/>
  <c r="BK240" i="27"/>
  <c r="BK223" i="27"/>
  <c r="J216" i="27"/>
  <c r="J210" i="27"/>
  <c r="J153" i="27"/>
  <c r="J139" i="27"/>
  <c r="J197" i="27"/>
  <c r="J169" i="27"/>
  <c r="BK164" i="27"/>
  <c r="BK175" i="28"/>
  <c r="J190" i="28"/>
  <c r="J178" i="28"/>
  <c r="BK195" i="28"/>
  <c r="BK181" i="28"/>
  <c r="BK192" i="28"/>
  <c r="J168" i="28"/>
  <c r="BK184" i="28"/>
  <c r="J175" i="28"/>
  <c r="J158" i="28"/>
  <c r="BK173" i="28"/>
  <c r="BK163" i="28"/>
  <c r="J142" i="28"/>
  <c r="J348" i="29"/>
  <c r="J297" i="29"/>
  <c r="BK261" i="29"/>
  <c r="BK312" i="29"/>
  <c r="J282" i="29"/>
  <c r="J187" i="29"/>
  <c r="BK270" i="29"/>
  <c r="J327" i="29"/>
  <c r="BK324" i="29"/>
  <c r="BK330" i="29"/>
  <c r="J124" i="29"/>
  <c r="J315" i="29"/>
  <c r="BK255" i="29"/>
  <c r="BK354" i="29"/>
  <c r="BK348" i="29"/>
  <c r="J175" i="29"/>
  <c r="BK309" i="29"/>
  <c r="J127" i="29"/>
  <c r="BK282" i="29"/>
  <c r="J163" i="29"/>
  <c r="J133" i="29"/>
  <c r="J178" i="29"/>
  <c r="BK247" i="29"/>
  <c r="BK226" i="29"/>
  <c r="BK211" i="29"/>
  <c r="BK264" i="29"/>
  <c r="BK238" i="29"/>
  <c r="J208" i="29"/>
  <c r="J145" i="29"/>
  <c r="BK244" i="29"/>
  <c r="BK267" i="29"/>
  <c r="J232" i="29"/>
  <c r="BK235" i="29"/>
  <c r="J196" i="29"/>
  <c r="BK160" i="29"/>
  <c r="J235" i="29"/>
  <c r="BK229" i="29"/>
  <c r="J239" i="30"/>
  <c r="J221" i="30"/>
  <c r="BK185" i="30"/>
  <c r="J185" i="30"/>
  <c r="J163" i="30"/>
  <c r="BK221" i="30"/>
  <c r="J147" i="30"/>
  <c r="J224" i="30"/>
  <c r="BK230" i="30"/>
  <c r="BK196" i="30"/>
  <c r="J196" i="30"/>
  <c r="J176" i="30"/>
  <c r="J150" i="30"/>
  <c r="J125" i="30"/>
  <c r="BK138" i="31"/>
  <c r="J175" i="31"/>
  <c r="J166" i="31"/>
  <c r="J140" i="31"/>
  <c r="J184" i="31"/>
  <c r="J171" i="31"/>
  <c r="J150" i="31"/>
  <c r="BK135" i="31"/>
  <c r="BK169" i="31"/>
  <c r="J179" i="31"/>
  <c r="J135" i="31"/>
  <c r="BK143" i="31"/>
  <c r="BK180" i="31"/>
  <c r="BK171" i="31"/>
  <c r="BK153" i="31"/>
  <c r="J132" i="31"/>
  <c r="BK303" i="2"/>
  <c r="J284" i="2"/>
  <c r="BK333" i="2"/>
  <c r="BK340" i="2"/>
  <c r="BK284" i="2"/>
  <c r="J277" i="2"/>
  <c r="BK268" i="2"/>
  <c r="BK262" i="2"/>
  <c r="BK240" i="2"/>
  <c r="J198" i="2"/>
  <c r="J187" i="2"/>
  <c r="BK159" i="2"/>
  <c r="J153" i="2"/>
  <c r="J143" i="2"/>
  <c r="J135" i="2"/>
  <c r="AT125" i="1"/>
  <c r="J326" i="2"/>
  <c r="J319" i="2"/>
  <c r="BK311" i="2"/>
  <c r="J343" i="2"/>
  <c r="J336" i="2"/>
  <c r="J254" i="3"/>
  <c r="J189" i="3"/>
  <c r="J166" i="3"/>
  <c r="BK180" i="3"/>
  <c r="BK279" i="3"/>
  <c r="J251" i="3"/>
  <c r="BK251" i="3"/>
  <c r="BK178" i="3"/>
  <c r="BK256" i="3"/>
  <c r="J183" i="3"/>
  <c r="BK292" i="3"/>
  <c r="BK254" i="3"/>
  <c r="BK195" i="3"/>
  <c r="J143" i="3"/>
  <c r="J240" i="3"/>
  <c r="BK132" i="3"/>
  <c r="J127" i="3"/>
  <c r="J334" i="4"/>
  <c r="J313" i="4"/>
  <c r="J279" i="4"/>
  <c r="J258" i="4"/>
  <c r="BK338" i="4"/>
  <c r="BK183" i="4"/>
  <c r="BK297" i="4"/>
  <c r="J238" i="4"/>
  <c r="BK202" i="4"/>
  <c r="J341" i="4"/>
  <c r="BK311" i="4"/>
  <c r="BK261" i="4"/>
  <c r="BK186" i="4"/>
  <c r="J318" i="4"/>
  <c r="BK216" i="4"/>
  <c r="BK125" i="6"/>
  <c r="J136" i="6"/>
  <c r="J383" i="7"/>
  <c r="BK338" i="7"/>
  <c r="J293" i="7"/>
  <c r="BK293" i="7"/>
  <c r="J201" i="7"/>
  <c r="J165" i="7"/>
  <c r="J130" i="7"/>
  <c r="J269" i="7"/>
  <c r="J236" i="7"/>
  <c r="J142" i="7"/>
  <c r="J197" i="7"/>
  <c r="J340" i="7"/>
  <c r="BK386" i="7"/>
  <c r="BK147" i="7"/>
  <c r="J388" i="7"/>
  <c r="BK361" i="7"/>
  <c r="J334" i="7"/>
  <c r="J272" i="7"/>
  <c r="J233" i="7"/>
  <c r="BK379" i="7"/>
  <c r="J381" i="7"/>
  <c r="J344" i="7"/>
  <c r="BK317" i="7"/>
  <c r="BK301" i="7"/>
  <c r="J263" i="7"/>
  <c r="BK257" i="7"/>
  <c r="BK365" i="7"/>
  <c r="BK328" i="7"/>
  <c r="J309" i="7"/>
  <c r="BK142" i="7"/>
  <c r="J306" i="7"/>
  <c r="BK272" i="7"/>
  <c r="J290" i="7"/>
  <c r="J257" i="7"/>
  <c r="J248" i="7"/>
  <c r="BK179" i="7"/>
  <c r="J250" i="7"/>
  <c r="J338" i="8"/>
  <c r="BK300" i="8"/>
  <c r="BK151" i="8"/>
  <c r="BK360" i="8"/>
  <c r="BK357" i="8"/>
  <c r="BK286" i="8"/>
  <c r="J274" i="8"/>
  <c r="BK142" i="8"/>
  <c r="J341" i="8"/>
  <c r="J372" i="8"/>
  <c r="J329" i="8"/>
  <c r="J303" i="8"/>
  <c r="J268" i="8"/>
  <c r="BK370" i="8"/>
  <c r="J325" i="8"/>
  <c r="J357" i="8"/>
  <c r="BK334" i="8"/>
  <c r="BK321" i="8"/>
  <c r="J271" i="8"/>
  <c r="J360" i="8"/>
  <c r="BK170" i="8"/>
  <c r="J316" i="8"/>
  <c r="J180" i="8"/>
  <c r="BK139" i="8"/>
  <c r="J161" i="8"/>
  <c r="BK274" i="8"/>
  <c r="J212" i="8"/>
  <c r="BK156" i="8"/>
  <c r="BK240" i="8"/>
  <c r="BK205" i="8"/>
  <c r="J159" i="8"/>
  <c r="BK170" i="9"/>
  <c r="J135" i="9"/>
  <c r="J170" i="9"/>
  <c r="J152" i="9"/>
  <c r="BK180" i="9"/>
  <c r="J156" i="9"/>
  <c r="J138" i="9"/>
  <c r="J479" i="10"/>
  <c r="J458" i="10"/>
  <c r="J434" i="10"/>
  <c r="J381" i="10"/>
  <c r="J312" i="10"/>
  <c r="J236" i="10"/>
  <c r="J411" i="10"/>
  <c r="BK274" i="10"/>
  <c r="J201" i="10"/>
  <c r="BK175" i="10"/>
  <c r="BK460" i="10"/>
  <c r="BK438" i="10"/>
  <c r="BK380" i="10"/>
  <c r="J361" i="10"/>
  <c r="J309" i="10"/>
  <c r="J173" i="10"/>
  <c r="J132" i="10"/>
  <c r="J300" i="10"/>
  <c r="J153" i="10"/>
  <c r="J191" i="10"/>
  <c r="BK137" i="10"/>
  <c r="BK377" i="10"/>
  <c r="BK344" i="10"/>
  <c r="BK283" i="10"/>
  <c r="J259" i="10"/>
  <c r="BK198" i="10"/>
  <c r="BK453" i="10"/>
  <c r="J416" i="10"/>
  <c r="J348" i="10"/>
  <c r="J274" i="10"/>
  <c r="BK191" i="10"/>
  <c r="BK451" i="10"/>
  <c r="J408" i="10"/>
  <c r="J228" i="10"/>
  <c r="J405" i="10"/>
  <c r="BK384" i="10"/>
  <c r="J442" i="10"/>
  <c r="BK249" i="10"/>
  <c r="J143" i="10"/>
  <c r="BK396" i="10"/>
  <c r="J288" i="10"/>
  <c r="J276" i="10"/>
  <c r="BK402" i="10"/>
  <c r="J391" i="10"/>
  <c r="BK180" i="10"/>
  <c r="BK173" i="10"/>
  <c r="J366" i="10"/>
  <c r="J367" i="10"/>
  <c r="J220" i="11"/>
  <c r="J132" i="11"/>
  <c r="J229" i="11"/>
  <c r="BK156" i="11"/>
  <c r="J129" i="11"/>
  <c r="J135" i="11"/>
  <c r="BK163" i="11"/>
  <c r="J214" i="11"/>
  <c r="BK240" i="11"/>
  <c r="J209" i="11"/>
  <c r="BK132" i="11"/>
  <c r="J201" i="11"/>
  <c r="J176" i="11"/>
  <c r="BK480" i="12"/>
  <c r="J435" i="12"/>
  <c r="BK474" i="12"/>
  <c r="BK429" i="12"/>
  <c r="J401" i="12"/>
  <c r="J383" i="12"/>
  <c r="J277" i="12"/>
  <c r="J449" i="12"/>
  <c r="BK244" i="12"/>
  <c r="J487" i="12"/>
  <c r="J432" i="12"/>
  <c r="J415" i="12"/>
  <c r="BK435" i="12"/>
  <c r="BK395" i="12"/>
  <c r="J468" i="12"/>
  <c r="BK300" i="12"/>
  <c r="BK256" i="12"/>
  <c r="BK216" i="12"/>
  <c r="BK137" i="12"/>
  <c r="J275" i="12"/>
  <c r="J237" i="12"/>
  <c r="BK229" i="12"/>
  <c r="BK202" i="12"/>
  <c r="BK356" i="12"/>
  <c r="J316" i="12"/>
  <c r="BK344" i="12"/>
  <c r="J328" i="12"/>
  <c r="BK309" i="12"/>
  <c r="J150" i="12"/>
  <c r="J165" i="12"/>
  <c r="J288" i="12"/>
  <c r="J207" i="12"/>
  <c r="J189" i="12"/>
  <c r="BK175" i="12"/>
  <c r="J163" i="12"/>
  <c r="J202" i="12"/>
  <c r="J235" i="13"/>
  <c r="J209" i="13"/>
  <c r="J182" i="13"/>
  <c r="BK173" i="13"/>
  <c r="BK135" i="13"/>
  <c r="J229" i="13"/>
  <c r="BK217" i="13"/>
  <c r="J194" i="13"/>
  <c r="J181" i="13"/>
  <c r="J231" i="13"/>
  <c r="BK192" i="13"/>
  <c r="J177" i="13"/>
  <c r="BK158" i="13"/>
  <c r="BK169" i="13"/>
  <c r="J208" i="13"/>
  <c r="BK174" i="13"/>
  <c r="BK223" i="13"/>
  <c r="J223" i="13"/>
  <c r="J167" i="13"/>
  <c r="J227" i="13"/>
  <c r="J210" i="13"/>
  <c r="BK209" i="13"/>
  <c r="BK207" i="13"/>
  <c r="J176" i="13"/>
  <c r="J139" i="13"/>
  <c r="BK206" i="13"/>
  <c r="J195" i="13"/>
  <c r="BK155" i="13"/>
  <c r="J154" i="13"/>
  <c r="J134" i="13"/>
  <c r="J137" i="13"/>
  <c r="BK184" i="14"/>
  <c r="J376" i="14"/>
  <c r="BK223" i="14"/>
  <c r="BK359" i="14"/>
  <c r="BK308" i="14"/>
  <c r="BK375" i="14"/>
  <c r="J356" i="14"/>
  <c r="BK370" i="14"/>
  <c r="BK331" i="14"/>
  <c r="BK181" i="14"/>
  <c r="J133" i="14"/>
  <c r="BK343" i="14"/>
  <c r="BK325" i="14"/>
  <c r="J337" i="14"/>
  <c r="J175" i="14"/>
  <c r="BK323" i="14"/>
  <c r="BK298" i="14"/>
  <c r="J262" i="14"/>
  <c r="BK131" i="14"/>
  <c r="BK279" i="14"/>
  <c r="J311" i="14"/>
  <c r="BK262" i="14"/>
  <c r="J223" i="14"/>
  <c r="J146" i="14"/>
  <c r="J234" i="14"/>
  <c r="J217" i="14"/>
  <c r="J308" i="14"/>
  <c r="J181" i="14"/>
  <c r="BK146" i="14"/>
  <c r="BK266" i="14"/>
  <c r="J289" i="14"/>
  <c r="BK250" i="14"/>
  <c r="BK193" i="14"/>
  <c r="J239" i="14"/>
  <c r="J245" i="14"/>
  <c r="BK366" i="15"/>
  <c r="BK293" i="15"/>
  <c r="BK382" i="15"/>
  <c r="BK198" i="15"/>
  <c r="J172" i="15"/>
  <c r="J312" i="15"/>
  <c r="BK298" i="15"/>
  <c r="J236" i="15"/>
  <c r="BK208" i="15"/>
  <c r="J219" i="15"/>
  <c r="BK373" i="15"/>
  <c r="J397" i="15"/>
  <c r="J349" i="15"/>
  <c r="BK301" i="15"/>
  <c r="BK283" i="15"/>
  <c r="BK219" i="15"/>
  <c r="BK275" i="15"/>
  <c r="J234" i="15"/>
  <c r="J133" i="16"/>
  <c r="BK346" i="16"/>
  <c r="J328" i="16"/>
  <c r="BK320" i="16"/>
  <c r="BK309" i="16"/>
  <c r="BK283" i="16"/>
  <c r="BK361" i="16"/>
  <c r="J349" i="16"/>
  <c r="J222" i="16"/>
  <c r="J180" i="16"/>
  <c r="BK328" i="16"/>
  <c r="BK201" i="16"/>
  <c r="BK228" i="16"/>
  <c r="BK240" i="16"/>
  <c r="BK188" i="16"/>
  <c r="J323" i="16"/>
  <c r="BK232" i="16"/>
  <c r="J208" i="16"/>
  <c r="J290" i="16"/>
  <c r="BK305" i="16"/>
  <c r="J268" i="16"/>
  <c r="BK183" i="16"/>
  <c r="J138" i="16"/>
  <c r="BK238" i="16"/>
  <c r="J251" i="16"/>
  <c r="BK148" i="16"/>
  <c r="J262" i="16"/>
  <c r="J130" i="16"/>
  <c r="J188" i="16"/>
  <c r="J220" i="17"/>
  <c r="J212" i="17"/>
  <c r="BK176" i="17"/>
  <c r="J305" i="17"/>
  <c r="BK271" i="17"/>
  <c r="BK322" i="17"/>
  <c r="J176" i="17"/>
  <c r="J141" i="17"/>
  <c r="J277" i="17"/>
  <c r="J336" i="17"/>
  <c r="BK277" i="17"/>
  <c r="J265" i="17"/>
  <c r="J193" i="17"/>
  <c r="J330" i="17"/>
  <c r="BK286" i="17"/>
  <c r="J248" i="17"/>
  <c r="BK203" i="17"/>
  <c r="J286" i="17"/>
  <c r="J303" i="17"/>
  <c r="J289" i="17"/>
  <c r="J200" i="17"/>
  <c r="J274" i="17"/>
  <c r="BK147" i="17"/>
  <c r="BK240" i="17"/>
  <c r="BK256" i="17"/>
  <c r="BK248" i="17"/>
  <c r="BK130" i="17"/>
  <c r="J151" i="17"/>
  <c r="J130" i="17"/>
  <c r="BK181" i="17"/>
  <c r="BK212" i="18"/>
  <c r="J215" i="18"/>
  <c r="J160" i="18"/>
  <c r="J222" i="18"/>
  <c r="J191" i="18"/>
  <c r="BK202" i="18"/>
  <c r="J155" i="18"/>
  <c r="J225" i="18"/>
  <c r="BK188" i="18"/>
  <c r="J212" i="18"/>
  <c r="BK205" i="18"/>
  <c r="BK179" i="18"/>
  <c r="J205" i="18"/>
  <c r="BK155" i="18"/>
  <c r="J172" i="18"/>
  <c r="J167" i="18"/>
  <c r="BK129" i="18"/>
  <c r="BK284" i="19"/>
  <c r="J258" i="19"/>
  <c r="J208" i="19"/>
  <c r="J302" i="19"/>
  <c r="BK288" i="19"/>
  <c r="J201" i="19"/>
  <c r="BK168" i="19"/>
  <c r="J288" i="19"/>
  <c r="BK302" i="19"/>
  <c r="BK142" i="19"/>
  <c r="J277" i="19"/>
  <c r="J290" i="19"/>
  <c r="J224" i="19"/>
  <c r="BK255" i="19"/>
  <c r="BK212" i="19"/>
  <c r="BK180" i="19"/>
  <c r="J142" i="19"/>
  <c r="BK244" i="19"/>
  <c r="BK233" i="19"/>
  <c r="BK228" i="19"/>
  <c r="BK177" i="19"/>
  <c r="BK198" i="19"/>
  <c r="J174" i="19"/>
  <c r="BK300" i="20"/>
  <c r="J275" i="20"/>
  <c r="J178" i="20"/>
  <c r="J310" i="20"/>
  <c r="BK288" i="20"/>
  <c r="BK201" i="20"/>
  <c r="J302" i="20"/>
  <c r="J264" i="20"/>
  <c r="BK224" i="20"/>
  <c r="BK310" i="20"/>
  <c r="J290" i="20"/>
  <c r="J277" i="20"/>
  <c r="J247" i="20"/>
  <c r="BK137" i="20"/>
  <c r="J279" i="20"/>
  <c r="J288" i="20"/>
  <c r="J283" i="20"/>
  <c r="BK258" i="20"/>
  <c r="J252" i="20"/>
  <c r="J256" i="20"/>
  <c r="BK240" i="20"/>
  <c r="J234" i="20"/>
  <c r="BK210" i="20"/>
  <c r="J201" i="20"/>
  <c r="BK172" i="20"/>
  <c r="J141" i="20"/>
  <c r="J224" i="20"/>
  <c r="BK182" i="20"/>
  <c r="J221" i="20"/>
  <c r="J149" i="20"/>
  <c r="J237" i="20"/>
  <c r="J278" i="21"/>
  <c r="J234" i="21"/>
  <c r="BK299" i="21"/>
  <c r="J283" i="21"/>
  <c r="J229" i="21"/>
  <c r="BK178" i="21"/>
  <c r="BK279" i="21"/>
  <c r="J212" i="21"/>
  <c r="J245" i="21"/>
  <c r="J301" i="21"/>
  <c r="J178" i="21"/>
  <c r="BK150" i="21"/>
  <c r="BK288" i="21"/>
  <c r="J272" i="21"/>
  <c r="BK285" i="21"/>
  <c r="BK271" i="21"/>
  <c r="J271" i="21"/>
  <c r="BK181" i="21"/>
  <c r="BK142" i="21"/>
  <c r="BK134" i="21"/>
  <c r="J134" i="21"/>
  <c r="J156" i="21"/>
  <c r="BK205" i="21"/>
  <c r="BK262" i="22"/>
  <c r="BK169" i="22"/>
  <c r="J132" i="22"/>
  <c r="BK226" i="22"/>
  <c r="J142" i="22"/>
  <c r="BK275" i="22"/>
  <c r="J252" i="22"/>
  <c r="J250" i="22"/>
  <c r="BK228" i="22"/>
  <c r="BK267" i="22"/>
  <c r="BK209" i="22"/>
  <c r="J166" i="22"/>
  <c r="BK282" i="22"/>
  <c r="J267" i="22"/>
  <c r="J228" i="22"/>
  <c r="J284" i="22"/>
  <c r="J292" i="22"/>
  <c r="J276" i="22"/>
  <c r="BK264" i="22"/>
  <c r="J226" i="22"/>
  <c r="J244" i="22"/>
  <c r="BK223" i="22"/>
  <c r="J212" i="22"/>
  <c r="BK218" i="22"/>
  <c r="BK166" i="22"/>
  <c r="BK266" i="23"/>
  <c r="BK253" i="23"/>
  <c r="J249" i="23"/>
  <c r="J218" i="23"/>
  <c r="BK179" i="23"/>
  <c r="J251" i="23"/>
  <c r="J240" i="23"/>
  <c r="J193" i="23"/>
  <c r="J232" i="23"/>
  <c r="BK206" i="23"/>
  <c r="BK170" i="23"/>
  <c r="J263" i="23"/>
  <c r="J179" i="23"/>
  <c r="J199" i="23"/>
  <c r="BK275" i="23"/>
  <c r="BK229" i="23"/>
  <c r="J133" i="23"/>
  <c r="J253" i="23"/>
  <c r="BK234" i="23"/>
  <c r="BK136" i="23"/>
  <c r="BK149" i="23"/>
  <c r="BK181" i="24"/>
  <c r="J131" i="24"/>
  <c r="BK169" i="24"/>
  <c r="J163" i="24"/>
  <c r="BK131" i="24"/>
  <c r="BK150" i="24"/>
  <c r="BK125" i="24"/>
  <c r="J261" i="25"/>
  <c r="BK290" i="25"/>
  <c r="BK254" i="25"/>
  <c r="J247" i="25"/>
  <c r="BK296" i="25"/>
  <c r="J272" i="25"/>
  <c r="BK244" i="25"/>
  <c r="BK212" i="25"/>
  <c r="BK310" i="25"/>
  <c r="BK263" i="25"/>
  <c r="BK192" i="25"/>
  <c r="BK136" i="25"/>
  <c r="BK282" i="25"/>
  <c r="J251" i="25"/>
  <c r="BK220" i="25"/>
  <c r="BK272" i="25"/>
  <c r="BK280" i="25"/>
  <c r="BK308" i="25"/>
  <c r="J300" i="25"/>
  <c r="BK236" i="25"/>
  <c r="J199" i="25"/>
  <c r="J244" i="25"/>
  <c r="J135" i="26"/>
  <c r="BK160" i="26"/>
  <c r="J160" i="26"/>
  <c r="BK169" i="26"/>
  <c r="J157" i="26"/>
  <c r="J166" i="26"/>
  <c r="BK132" i="26"/>
  <c r="BK200" i="27"/>
  <c r="J175" i="27"/>
  <c r="BK167" i="27"/>
  <c r="BK182" i="27"/>
  <c r="J167" i="27"/>
  <c r="BK190" i="28"/>
  <c r="J181" i="28"/>
  <c r="J172" i="28"/>
  <c r="BK187" i="28"/>
  <c r="BK125" i="28"/>
  <c r="J170" i="28"/>
  <c r="BK147" i="28"/>
  <c r="BK166" i="28"/>
  <c r="J130" i="28"/>
  <c r="J166" i="28"/>
  <c r="J140" i="28"/>
  <c r="BK158" i="28"/>
  <c r="J147" i="28"/>
  <c r="J160" i="28"/>
  <c r="BK342" i="29"/>
  <c r="BK279" i="29"/>
  <c r="J351" i="29"/>
  <c r="BK294" i="29"/>
  <c r="BK190" i="29"/>
  <c r="J273" i="29"/>
  <c r="BK333" i="29"/>
  <c r="J336" i="29"/>
  <c r="J169" i="29"/>
  <c r="J157" i="29"/>
  <c r="J324" i="29"/>
  <c r="BK297" i="29"/>
  <c r="J357" i="29"/>
  <c r="J345" i="29"/>
  <c r="J330" i="29"/>
  <c r="BK318" i="29"/>
  <c r="J190" i="29"/>
  <c r="BK157" i="29"/>
  <c r="J309" i="29"/>
  <c r="J294" i="29"/>
  <c r="J148" i="29"/>
  <c r="BK182" i="30"/>
  <c r="J233" i="30"/>
  <c r="J227" i="30"/>
  <c r="J188" i="30"/>
  <c r="J230" i="30"/>
  <c r="J182" i="30"/>
  <c r="J153" i="30"/>
  <c r="J212" i="30"/>
  <c r="BK193" i="30"/>
  <c r="J209" i="30"/>
  <c r="BK207" i="30"/>
  <c r="BK156" i="30"/>
  <c r="BK131" i="30"/>
  <c r="J162" i="31"/>
  <c r="BK134" i="31"/>
  <c r="BK173" i="31"/>
  <c r="J141" i="31"/>
  <c r="J185" i="31"/>
  <c r="J180" i="31"/>
  <c r="J158" i="31"/>
  <c r="J143" i="31"/>
  <c r="BK184" i="31"/>
  <c r="J164" i="31"/>
  <c r="J160" i="31"/>
  <c r="J177" i="31"/>
  <c r="BK166" i="31"/>
  <c r="J156" i="31"/>
  <c r="BK136" i="31"/>
  <c r="BK132" i="31"/>
  <c r="T308" i="10" l="1"/>
  <c r="BK125" i="11"/>
  <c r="J125" i="11"/>
  <c r="J98" i="11" s="1"/>
  <c r="R216" i="11"/>
  <c r="T252" i="11"/>
  <c r="T251" i="11"/>
  <c r="T133" i="12"/>
  <c r="BK231" i="12"/>
  <c r="J231" i="12"/>
  <c r="J100" i="12"/>
  <c r="T362" i="12"/>
  <c r="R440" i="12"/>
  <c r="P486" i="12"/>
  <c r="P485" i="12"/>
  <c r="R146" i="13"/>
  <c r="T184" i="13"/>
  <c r="BK232" i="13"/>
  <c r="J232" i="13" s="1"/>
  <c r="J108" i="13" s="1"/>
  <c r="R211" i="21"/>
  <c r="R228" i="21"/>
  <c r="BK238" i="21"/>
  <c r="J238" i="21" s="1"/>
  <c r="J104" i="21" s="1"/>
  <c r="R294" i="21"/>
  <c r="R130" i="23"/>
  <c r="R209" i="23"/>
  <c r="P236" i="23"/>
  <c r="P272" i="23"/>
  <c r="BK124" i="24"/>
  <c r="R159" i="24"/>
  <c r="R172" i="24"/>
  <c r="P211" i="25"/>
  <c r="T260" i="25"/>
  <c r="P305" i="25"/>
  <c r="P298" i="25"/>
  <c r="R122" i="26"/>
  <c r="R121" i="26"/>
  <c r="R120" i="26"/>
  <c r="T172" i="27"/>
  <c r="BK220" i="27"/>
  <c r="J220" i="27"/>
  <c r="J104" i="27"/>
  <c r="R233" i="27"/>
  <c r="R231" i="27"/>
  <c r="BK308" i="10"/>
  <c r="J308" i="10" s="1"/>
  <c r="J100" i="10" s="1"/>
  <c r="T398" i="10"/>
  <c r="BK441" i="10"/>
  <c r="J441" i="10"/>
  <c r="J107" i="10"/>
  <c r="P441" i="10"/>
  <c r="R478" i="10"/>
  <c r="P231" i="12"/>
  <c r="BK362" i="12"/>
  <c r="J362" i="12" s="1"/>
  <c r="J102" i="12" s="1"/>
  <c r="BK440" i="12"/>
  <c r="J440" i="12"/>
  <c r="J105" i="12"/>
  <c r="P172" i="27"/>
  <c r="BK206" i="27"/>
  <c r="J206" i="27"/>
  <c r="J103" i="27"/>
  <c r="P215" i="20"/>
  <c r="R244" i="21"/>
  <c r="P131" i="22"/>
  <c r="BK208" i="22"/>
  <c r="J208" i="22"/>
  <c r="J102" i="22"/>
  <c r="BK279" i="22"/>
  <c r="J279" i="22"/>
  <c r="J104" i="22"/>
  <c r="P291" i="22"/>
  <c r="P290" i="22"/>
  <c r="BK267" i="2"/>
  <c r="J267" i="2" s="1"/>
  <c r="J99" i="2" s="1"/>
  <c r="BK306" i="2"/>
  <c r="J306" i="2"/>
  <c r="J103" i="2"/>
  <c r="P318" i="2"/>
  <c r="BK339" i="2"/>
  <c r="J339" i="2"/>
  <c r="J109" i="2"/>
  <c r="T126" i="3"/>
  <c r="P262" i="3"/>
  <c r="BK281" i="3"/>
  <c r="J281" i="3" s="1"/>
  <c r="J102" i="3" s="1"/>
  <c r="R290" i="3"/>
  <c r="P266" i="4"/>
  <c r="P284" i="4"/>
  <c r="R130" i="5"/>
  <c r="R204" i="5"/>
  <c r="R200" i="5"/>
  <c r="P124" i="6"/>
  <c r="BK232" i="6"/>
  <c r="J232" i="6" s="1"/>
  <c r="J100" i="6" s="1"/>
  <c r="T241" i="6"/>
  <c r="T129" i="7"/>
  <c r="T327" i="7"/>
  <c r="BK377" i="7"/>
  <c r="J377" i="7" s="1"/>
  <c r="J106" i="7" s="1"/>
  <c r="R380" i="7"/>
  <c r="BK270" i="8"/>
  <c r="J270" i="8" s="1"/>
  <c r="J100" i="8" s="1"/>
  <c r="R308" i="8"/>
  <c r="P315" i="8"/>
  <c r="P340" i="8"/>
  <c r="P359" i="8"/>
  <c r="P352" i="8"/>
  <c r="T359" i="8"/>
  <c r="T352" i="8" s="1"/>
  <c r="R366" i="8"/>
  <c r="R365" i="8"/>
  <c r="R123" i="9"/>
  <c r="P155" i="9"/>
  <c r="R131" i="10"/>
  <c r="R292" i="10"/>
  <c r="P398" i="10"/>
  <c r="BK455" i="10"/>
  <c r="J455" i="10"/>
  <c r="J108" i="10" s="1"/>
  <c r="T478" i="10"/>
  <c r="BK216" i="11"/>
  <c r="J216" i="11"/>
  <c r="J99" i="11" s="1"/>
  <c r="BK252" i="11"/>
  <c r="J252" i="11" s="1"/>
  <c r="J103" i="11" s="1"/>
  <c r="R231" i="12"/>
  <c r="R362" i="12"/>
  <c r="T375" i="12"/>
  <c r="T458" i="12"/>
  <c r="T457" i="12" s="1"/>
  <c r="T492" i="12"/>
  <c r="BK196" i="14"/>
  <c r="J196" i="14" s="1"/>
  <c r="J100" i="14" s="1"/>
  <c r="BK251" i="14"/>
  <c r="J251" i="14"/>
  <c r="J101" i="14" s="1"/>
  <c r="P314" i="14"/>
  <c r="BK230" i="15"/>
  <c r="J230" i="15" s="1"/>
  <c r="J100" i="15" s="1"/>
  <c r="R289" i="15"/>
  <c r="T355" i="15"/>
  <c r="BK413" i="15"/>
  <c r="J413" i="15"/>
  <c r="J108" i="15" s="1"/>
  <c r="BK247" i="16"/>
  <c r="J247" i="16"/>
  <c r="J101" i="16"/>
  <c r="P315" i="16"/>
  <c r="T129" i="17"/>
  <c r="R247" i="17"/>
  <c r="T298" i="17"/>
  <c r="P218" i="18"/>
  <c r="BK211" i="19"/>
  <c r="J211" i="19" s="1"/>
  <c r="J102" i="19" s="1"/>
  <c r="BK246" i="19"/>
  <c r="J246" i="19" s="1"/>
  <c r="J105" i="19" s="1"/>
  <c r="P295" i="19"/>
  <c r="T215" i="20"/>
  <c r="BK244" i="21"/>
  <c r="J244" i="21" s="1"/>
  <c r="J105" i="21" s="1"/>
  <c r="T131" i="22"/>
  <c r="P208" i="22"/>
  <c r="R279" i="22"/>
  <c r="BK236" i="23"/>
  <c r="J236" i="23"/>
  <c r="J104" i="23"/>
  <c r="T272" i="23"/>
  <c r="T124" i="24"/>
  <c r="BK172" i="24"/>
  <c r="J172" i="24"/>
  <c r="J101" i="24"/>
  <c r="T133" i="25"/>
  <c r="R232" i="25"/>
  <c r="R286" i="25"/>
  <c r="BK320" i="25"/>
  <c r="J320" i="25" s="1"/>
  <c r="J111" i="25" s="1"/>
  <c r="T130" i="14"/>
  <c r="R196" i="14"/>
  <c r="BK294" i="14"/>
  <c r="J294" i="14" s="1"/>
  <c r="J102" i="14" s="1"/>
  <c r="BK314" i="14"/>
  <c r="J314" i="14"/>
  <c r="J104" i="14" s="1"/>
  <c r="BK352" i="14"/>
  <c r="J352" i="14"/>
  <c r="J107" i="14"/>
  <c r="P374" i="14"/>
  <c r="BK202" i="15"/>
  <c r="J202" i="15" s="1"/>
  <c r="J99" i="15" s="1"/>
  <c r="R230" i="15"/>
  <c r="T335" i="15"/>
  <c r="P348" i="15"/>
  <c r="T348" i="15"/>
  <c r="R393" i="15"/>
  <c r="R392" i="15" s="1"/>
  <c r="R129" i="16"/>
  <c r="R210" i="16"/>
  <c r="P237" i="16"/>
  <c r="T296" i="16"/>
  <c r="T364" i="16"/>
  <c r="R216" i="17"/>
  <c r="T247" i="17"/>
  <c r="P298" i="17"/>
  <c r="T218" i="18"/>
  <c r="P131" i="19"/>
  <c r="R211" i="19"/>
  <c r="P246" i="19"/>
  <c r="T295" i="19"/>
  <c r="T131" i="20"/>
  <c r="P209" i="20"/>
  <c r="R297" i="20"/>
  <c r="P309" i="20"/>
  <c r="P308" i="20" s="1"/>
  <c r="P232" i="25"/>
  <c r="T286" i="25"/>
  <c r="T320" i="25"/>
  <c r="T319" i="25" s="1"/>
  <c r="BK158" i="27"/>
  <c r="J158" i="27"/>
  <c r="J99" i="27" s="1"/>
  <c r="P194" i="27"/>
  <c r="T220" i="27"/>
  <c r="P233" i="27"/>
  <c r="P231" i="27" s="1"/>
  <c r="BK124" i="28"/>
  <c r="J124" i="28"/>
  <c r="J100" i="28" s="1"/>
  <c r="T124" i="30"/>
  <c r="R120" i="29"/>
  <c r="R119" i="29"/>
  <c r="R118" i="29"/>
  <c r="BK124" i="30"/>
  <c r="P201" i="30"/>
  <c r="T131" i="2"/>
  <c r="BK280" i="2"/>
  <c r="J280" i="2" s="1"/>
  <c r="J101" i="2" s="1"/>
  <c r="BK299" i="2"/>
  <c r="J299" i="2" s="1"/>
  <c r="J102" i="2" s="1"/>
  <c r="P306" i="2"/>
  <c r="R318" i="2"/>
  <c r="R332" i="2"/>
  <c r="R331" i="2" s="1"/>
  <c r="BK247" i="3"/>
  <c r="J247" i="3" s="1"/>
  <c r="J99" i="3" s="1"/>
  <c r="BK262" i="3"/>
  <c r="J262" i="3" s="1"/>
  <c r="J100" i="3" s="1"/>
  <c r="P281" i="3"/>
  <c r="T290" i="3"/>
  <c r="BK272" i="4"/>
  <c r="J272" i="4" s="1"/>
  <c r="J100" i="4" s="1"/>
  <c r="T284" i="4"/>
  <c r="T305" i="4"/>
  <c r="P328" i="4"/>
  <c r="BK343" i="4"/>
  <c r="J343" i="4"/>
  <c r="J109" i="4" s="1"/>
  <c r="R142" i="5"/>
  <c r="BK204" i="5"/>
  <c r="J204" i="5" s="1"/>
  <c r="J107" i="5" s="1"/>
  <c r="P234" i="5"/>
  <c r="R124" i="6"/>
  <c r="R232" i="6"/>
  <c r="T283" i="7"/>
  <c r="T298" i="7"/>
  <c r="R320" i="7"/>
  <c r="P368" i="7"/>
  <c r="T132" i="8"/>
  <c r="P216" i="11"/>
  <c r="P142" i="13"/>
  <c r="P141" i="13" s="1"/>
  <c r="R214" i="22"/>
  <c r="R291" i="22"/>
  <c r="R290" i="22" s="1"/>
  <c r="T211" i="25"/>
  <c r="BK172" i="27"/>
  <c r="J172" i="27"/>
  <c r="J100" i="27" s="1"/>
  <c r="T194" i="27"/>
  <c r="P220" i="27"/>
  <c r="R124" i="30"/>
  <c r="T201" i="30"/>
  <c r="BK131" i="2"/>
  <c r="T267" i="2"/>
  <c r="R126" i="3"/>
  <c r="T247" i="3"/>
  <c r="R281" i="3"/>
  <c r="P290" i="3"/>
  <c r="R131" i="4"/>
  <c r="T266" i="4"/>
  <c r="R284" i="4"/>
  <c r="BK305" i="4"/>
  <c r="J305" i="4" s="1"/>
  <c r="J103" i="4" s="1"/>
  <c r="P317" i="4"/>
  <c r="R328" i="4"/>
  <c r="P337" i="4"/>
  <c r="P336" i="4"/>
  <c r="T343" i="4"/>
  <c r="BK130" i="5"/>
  <c r="J130" i="5" s="1"/>
  <c r="J98" i="5" s="1"/>
  <c r="T130" i="5"/>
  <c r="T204" i="5"/>
  <c r="T200" i="5" s="1"/>
  <c r="T128" i="5" s="1"/>
  <c r="BK124" i="6"/>
  <c r="T220" i="6"/>
  <c r="R129" i="7"/>
  <c r="BK327" i="7"/>
  <c r="J327" i="7"/>
  <c r="J102" i="7" s="1"/>
  <c r="T368" i="7"/>
  <c r="P380" i="7"/>
  <c r="BK259" i="8"/>
  <c r="J259" i="8" s="1"/>
  <c r="J99" i="8" s="1"/>
  <c r="P308" i="10"/>
  <c r="BK338" i="10"/>
  <c r="J338" i="10" s="1"/>
  <c r="J101" i="10" s="1"/>
  <c r="R338" i="10"/>
  <c r="R125" i="11"/>
  <c r="T225" i="11"/>
  <c r="R296" i="12"/>
  <c r="P375" i="12"/>
  <c r="T440" i="12"/>
  <c r="T486" i="12"/>
  <c r="T485" i="12"/>
  <c r="T146" i="13"/>
  <c r="P224" i="13"/>
  <c r="R131" i="20"/>
  <c r="P297" i="20"/>
  <c r="P214" i="22"/>
  <c r="BK190" i="30"/>
  <c r="J190" i="30"/>
  <c r="J99" i="30"/>
  <c r="P229" i="30"/>
  <c r="P131" i="2"/>
  <c r="R267" i="2"/>
  <c r="R280" i="2"/>
  <c r="P299" i="2"/>
  <c r="R306" i="2"/>
  <c r="T318" i="2"/>
  <c r="T332" i="2"/>
  <c r="T331" i="2" s="1"/>
  <c r="T339" i="2"/>
  <c r="T338" i="2" s="1"/>
  <c r="P126" i="3"/>
  <c r="R247" i="3"/>
  <c r="T262" i="3"/>
  <c r="T281" i="3"/>
  <c r="BK266" i="4"/>
  <c r="J266" i="4"/>
  <c r="J99" i="4"/>
  <c r="R272" i="4"/>
  <c r="R296" i="4"/>
  <c r="R305" i="4"/>
  <c r="T317" i="4"/>
  <c r="T337" i="4"/>
  <c r="T336" i="4"/>
  <c r="BK142" i="5"/>
  <c r="J142" i="5" s="1"/>
  <c r="J100" i="5" s="1"/>
  <c r="P182" i="5"/>
  <c r="BK234" i="5"/>
  <c r="J234" i="5" s="1"/>
  <c r="J108" i="5" s="1"/>
  <c r="T124" i="6"/>
  <c r="P232" i="6"/>
  <c r="P283" i="7"/>
  <c r="P327" i="7"/>
  <c r="R368" i="7"/>
  <c r="R377" i="7"/>
  <c r="R376" i="7"/>
  <c r="T377" i="7"/>
  <c r="T376" i="7"/>
  <c r="BK132" i="8"/>
  <c r="P259" i="8"/>
  <c r="P347" i="10"/>
  <c r="T427" i="10"/>
  <c r="R455" i="10"/>
  <c r="R133" i="13"/>
  <c r="R132" i="13"/>
  <c r="R190" i="13"/>
  <c r="P232" i="13"/>
  <c r="P211" i="19"/>
  <c r="T246" i="19"/>
  <c r="BK131" i="20"/>
  <c r="J131" i="20" s="1"/>
  <c r="J100" i="20" s="1"/>
  <c r="BK297" i="20"/>
  <c r="J297" i="20" s="1"/>
  <c r="J104" i="20" s="1"/>
  <c r="BK309" i="20"/>
  <c r="J309" i="20" s="1"/>
  <c r="J107" i="20" s="1"/>
  <c r="T131" i="21"/>
  <c r="T211" i="21"/>
  <c r="BK214" i="22"/>
  <c r="J214" i="22" s="1"/>
  <c r="J103" i="22" s="1"/>
  <c r="BK211" i="25"/>
  <c r="J211" i="25" s="1"/>
  <c r="J100" i="25" s="1"/>
  <c r="BK131" i="27"/>
  <c r="BK130" i="27" s="1"/>
  <c r="BK129" i="27" s="1"/>
  <c r="J129" i="27" s="1"/>
  <c r="J30" i="27" s="1"/>
  <c r="BK120" i="29"/>
  <c r="BK119" i="29"/>
  <c r="J119" i="29" s="1"/>
  <c r="J97" i="29" s="1"/>
  <c r="P190" i="30"/>
  <c r="BK229" i="30"/>
  <c r="J229" i="30" s="1"/>
  <c r="J101" i="30" s="1"/>
  <c r="R172" i="27"/>
  <c r="T206" i="27"/>
  <c r="T190" i="30"/>
  <c r="BK131" i="10"/>
  <c r="J131" i="10"/>
  <c r="J98" i="10" s="1"/>
  <c r="T347" i="10"/>
  <c r="R427" i="10"/>
  <c r="T441" i="10"/>
  <c r="P478" i="10"/>
  <c r="R225" i="11"/>
  <c r="P252" i="11"/>
  <c r="P251" i="11" s="1"/>
  <c r="P182" i="12"/>
  <c r="BK382" i="12"/>
  <c r="J382" i="12"/>
  <c r="J104" i="12" s="1"/>
  <c r="R458" i="12"/>
  <c r="R457" i="12"/>
  <c r="P492" i="12"/>
  <c r="P130" i="14"/>
  <c r="P196" i="14"/>
  <c r="R251" i="14"/>
  <c r="R294" i="14"/>
  <c r="BK307" i="14"/>
  <c r="J307" i="14" s="1"/>
  <c r="J103" i="14" s="1"/>
  <c r="R307" i="14"/>
  <c r="T374" i="14"/>
  <c r="R130" i="15"/>
  <c r="T202" i="15"/>
  <c r="P289" i="15"/>
  <c r="R335" i="15"/>
  <c r="BK348" i="15"/>
  <c r="J348" i="15" s="1"/>
  <c r="J103" i="15" s="1"/>
  <c r="R348" i="15"/>
  <c r="P393" i="15"/>
  <c r="P392" i="15" s="1"/>
  <c r="P413" i="15"/>
  <c r="P129" i="16"/>
  <c r="P247" i="16"/>
  <c r="P296" i="16"/>
  <c r="P364" i="16"/>
  <c r="BK129" i="17"/>
  <c r="P216" i="17"/>
  <c r="R223" i="17"/>
  <c r="R235" i="17"/>
  <c r="P280" i="17"/>
  <c r="P321" i="17"/>
  <c r="R335" i="17"/>
  <c r="T211" i="19"/>
  <c r="R246" i="19"/>
  <c r="R295" i="19"/>
  <c r="T244" i="21"/>
  <c r="R211" i="25"/>
  <c r="P260" i="25"/>
  <c r="R320" i="25"/>
  <c r="R319" i="25"/>
  <c r="T122" i="26"/>
  <c r="T121" i="26" s="1"/>
  <c r="T120" i="26" s="1"/>
  <c r="R124" i="28"/>
  <c r="R123" i="28" s="1"/>
  <c r="R122" i="28" s="1"/>
  <c r="P120" i="29"/>
  <c r="P119" i="29" s="1"/>
  <c r="P118" i="29" s="1"/>
  <c r="AU127" i="1" s="1"/>
  <c r="R190" i="30"/>
  <c r="R229" i="30"/>
  <c r="R131" i="2"/>
  <c r="R130" i="2" s="1"/>
  <c r="P280" i="2"/>
  <c r="R299" i="2"/>
  <c r="T306" i="2"/>
  <c r="P332" i="2"/>
  <c r="P331" i="2" s="1"/>
  <c r="R339" i="2"/>
  <c r="R338" i="2"/>
  <c r="BK131" i="4"/>
  <c r="J131" i="4" s="1"/>
  <c r="J98" i="4" s="1"/>
  <c r="R266" i="4"/>
  <c r="BK284" i="4"/>
  <c r="J284" i="4" s="1"/>
  <c r="J101" i="4" s="1"/>
  <c r="BK296" i="4"/>
  <c r="J296" i="4" s="1"/>
  <c r="J102" i="4" s="1"/>
  <c r="P305" i="4"/>
  <c r="R317" i="4"/>
  <c r="T328" i="4"/>
  <c r="R337" i="4"/>
  <c r="R336" i="4"/>
  <c r="P343" i="4"/>
  <c r="P142" i="5"/>
  <c r="BK182" i="5"/>
  <c r="J182" i="5"/>
  <c r="J103" i="5" s="1"/>
  <c r="P204" i="5"/>
  <c r="P200" i="5"/>
  <c r="R234" i="5"/>
  <c r="BK220" i="6"/>
  <c r="J220" i="6" s="1"/>
  <c r="J99" i="6" s="1"/>
  <c r="T232" i="6"/>
  <c r="P241" i="6"/>
  <c r="BK129" i="7"/>
  <c r="R283" i="7"/>
  <c r="P298" i="7"/>
  <c r="BK320" i="7"/>
  <c r="J320" i="7" s="1"/>
  <c r="J101" i="7" s="1"/>
  <c r="T320" i="7"/>
  <c r="BK368" i="7"/>
  <c r="J368" i="7"/>
  <c r="J103" i="7"/>
  <c r="P377" i="7"/>
  <c r="P376" i="7"/>
  <c r="T380" i="7"/>
  <c r="T270" i="8"/>
  <c r="T131" i="10"/>
  <c r="T292" i="10"/>
  <c r="R398" i="10"/>
  <c r="T455" i="10"/>
  <c r="T216" i="11"/>
  <c r="R133" i="12"/>
  <c r="T296" i="12"/>
  <c r="BK375" i="12"/>
  <c r="J375" i="12" s="1"/>
  <c r="J103" i="12" s="1"/>
  <c r="P440" i="12"/>
  <c r="BK486" i="12"/>
  <c r="BK485" i="12" s="1"/>
  <c r="J485" i="12" s="1"/>
  <c r="J109" i="12" s="1"/>
  <c r="BK492" i="12"/>
  <c r="J492" i="12"/>
  <c r="J111" i="12"/>
  <c r="P190" i="13"/>
  <c r="R232" i="13"/>
  <c r="P124" i="30"/>
  <c r="P123" i="30" s="1"/>
  <c r="P122" i="30" s="1"/>
  <c r="AU128" i="1" s="1"/>
  <c r="R201" i="30"/>
  <c r="BK210" i="16"/>
  <c r="J210" i="16" s="1"/>
  <c r="J99" i="16" s="1"/>
  <c r="P210" i="16"/>
  <c r="BK237" i="16"/>
  <c r="J237" i="16" s="1"/>
  <c r="J100" i="16" s="1"/>
  <c r="T237" i="16"/>
  <c r="BK315" i="16"/>
  <c r="J315" i="16" s="1"/>
  <c r="J104" i="16" s="1"/>
  <c r="R364" i="16"/>
  <c r="P129" i="17"/>
  <c r="BK216" i="17"/>
  <c r="J216" i="17"/>
  <c r="J99" i="17" s="1"/>
  <c r="T223" i="17"/>
  <c r="P235" i="17"/>
  <c r="BK280" i="17"/>
  <c r="J280" i="17" s="1"/>
  <c r="J103" i="17" s="1"/>
  <c r="R298" i="17"/>
  <c r="T335" i="17"/>
  <c r="T123" i="18"/>
  <c r="BK218" i="18"/>
  <c r="J218" i="18" s="1"/>
  <c r="J100" i="18" s="1"/>
  <c r="BK131" i="19"/>
  <c r="J131" i="19" s="1"/>
  <c r="J100" i="19" s="1"/>
  <c r="BK227" i="19"/>
  <c r="J227" i="19" s="1"/>
  <c r="J103" i="19" s="1"/>
  <c r="R227" i="19"/>
  <c r="BK240" i="19"/>
  <c r="J240" i="19"/>
  <c r="J104" i="19"/>
  <c r="T240" i="19"/>
  <c r="R215" i="20"/>
  <c r="T309" i="20"/>
  <c r="T308" i="20" s="1"/>
  <c r="T130" i="23"/>
  <c r="P209" i="23"/>
  <c r="T236" i="23"/>
  <c r="R124" i="24"/>
  <c r="R123" i="24" s="1"/>
  <c r="R122" i="24" s="1"/>
  <c r="P159" i="24"/>
  <c r="P172" i="24"/>
  <c r="T232" i="25"/>
  <c r="T305" i="25"/>
  <c r="T298" i="25"/>
  <c r="BK122" i="26"/>
  <c r="J122" i="26" s="1"/>
  <c r="J98" i="26" s="1"/>
  <c r="T158" i="27"/>
  <c r="BK133" i="12"/>
  <c r="BK296" i="12"/>
  <c r="J296" i="12"/>
  <c r="J101" i="12" s="1"/>
  <c r="P133" i="12"/>
  <c r="P296" i="12"/>
  <c r="R130" i="14"/>
  <c r="T196" i="14"/>
  <c r="P294" i="14"/>
  <c r="T314" i="14"/>
  <c r="R352" i="14"/>
  <c r="R351" i="14" s="1"/>
  <c r="BK374" i="14"/>
  <c r="J374" i="14" s="1"/>
  <c r="J108" i="14" s="1"/>
  <c r="T130" i="15"/>
  <c r="R202" i="15"/>
  <c r="BK289" i="15"/>
  <c r="J289" i="15" s="1"/>
  <c r="J101" i="15" s="1"/>
  <c r="BK335" i="15"/>
  <c r="J335" i="15" s="1"/>
  <c r="J102" i="15" s="1"/>
  <c r="P355" i="15"/>
  <c r="T393" i="15"/>
  <c r="T392" i="15" s="1"/>
  <c r="T413" i="15"/>
  <c r="T129" i="16"/>
  <c r="T210" i="16"/>
  <c r="R237" i="16"/>
  <c r="BK296" i="16"/>
  <c r="J296" i="16"/>
  <c r="J103" i="16" s="1"/>
  <c r="R296" i="16"/>
  <c r="BK364" i="16"/>
  <c r="J364" i="16" s="1"/>
  <c r="J105" i="16" s="1"/>
  <c r="R129" i="17"/>
  <c r="P223" i="17"/>
  <c r="BK235" i="17"/>
  <c r="J235" i="17" s="1"/>
  <c r="J101" i="17" s="1"/>
  <c r="T235" i="17"/>
  <c r="R280" i="17"/>
  <c r="BK321" i="17"/>
  <c r="J321" i="17"/>
  <c r="J105" i="17"/>
  <c r="P123" i="18"/>
  <c r="BK211" i="18"/>
  <c r="BK122" i="18" s="1"/>
  <c r="J122" i="18" s="1"/>
  <c r="J97" i="18" s="1"/>
  <c r="J211" i="18"/>
  <c r="J99" i="18" s="1"/>
  <c r="R211" i="18"/>
  <c r="R209" i="20"/>
  <c r="P211" i="21"/>
  <c r="BK228" i="21"/>
  <c r="J228" i="21" s="1"/>
  <c r="J103" i="21" s="1"/>
  <c r="P238" i="21"/>
  <c r="P294" i="21"/>
  <c r="T214" i="22"/>
  <c r="R133" i="25"/>
  <c r="BK286" i="25"/>
  <c r="J286" i="25" s="1"/>
  <c r="J104" i="25" s="1"/>
  <c r="R158" i="27"/>
  <c r="R206" i="27"/>
  <c r="BK201" i="30"/>
  <c r="J201" i="30"/>
  <c r="J100" i="30"/>
  <c r="T229" i="30"/>
  <c r="T131" i="4"/>
  <c r="T272" i="4"/>
  <c r="P296" i="4"/>
  <c r="P130" i="5"/>
  <c r="R182" i="5"/>
  <c r="R220" i="6"/>
  <c r="BK241" i="6"/>
  <c r="J241" i="6" s="1"/>
  <c r="J102" i="6" s="1"/>
  <c r="P129" i="7"/>
  <c r="P128" i="7" s="1"/>
  <c r="P127" i="7" s="1"/>
  <c r="AU100" i="1" s="1"/>
  <c r="BK298" i="7"/>
  <c r="J298" i="7" s="1"/>
  <c r="J100" i="7" s="1"/>
  <c r="R298" i="7"/>
  <c r="P320" i="7"/>
  <c r="P270" i="8"/>
  <c r="P308" i="8"/>
  <c r="T315" i="8"/>
  <c r="T340" i="8"/>
  <c r="BK359" i="8"/>
  <c r="J359" i="8"/>
  <c r="J108" i="8" s="1"/>
  <c r="P366" i="8"/>
  <c r="P365" i="8"/>
  <c r="P131" i="10"/>
  <c r="BK347" i="10"/>
  <c r="J347" i="10" s="1"/>
  <c r="J102" i="10" s="1"/>
  <c r="P125" i="11"/>
  <c r="BK225" i="11"/>
  <c r="J225" i="11" s="1"/>
  <c r="J100" i="11" s="1"/>
  <c r="R182" i="12"/>
  <c r="P382" i="12"/>
  <c r="P458" i="12"/>
  <c r="P457" i="12"/>
  <c r="R492" i="12"/>
  <c r="P133" i="13"/>
  <c r="P132" i="13"/>
  <c r="BK190" i="13"/>
  <c r="J190" i="13" s="1"/>
  <c r="J106" i="13" s="1"/>
  <c r="T232" i="13"/>
  <c r="R236" i="23"/>
  <c r="BK159" i="24"/>
  <c r="J159" i="24"/>
  <c r="J99" i="24"/>
  <c r="T172" i="24"/>
  <c r="BK133" i="25"/>
  <c r="BK260" i="25"/>
  <c r="J260" i="25" s="1"/>
  <c r="J103" i="25" s="1"/>
  <c r="P122" i="26"/>
  <c r="P121" i="26" s="1"/>
  <c r="P120" i="26" s="1"/>
  <c r="AU122" i="1" s="1"/>
  <c r="T131" i="27"/>
  <c r="T130" i="27"/>
  <c r="BK194" i="27"/>
  <c r="J194" i="27" s="1"/>
  <c r="J101" i="27" s="1"/>
  <c r="R220" i="27"/>
  <c r="BK233" i="27"/>
  <c r="BK231" i="27"/>
  <c r="J231" i="27"/>
  <c r="J106" i="27" s="1"/>
  <c r="T124" i="28"/>
  <c r="T123" i="28"/>
  <c r="T122" i="28"/>
  <c r="P123" i="31"/>
  <c r="R270" i="8"/>
  <c r="T308" i="8"/>
  <c r="R315" i="8"/>
  <c r="R340" i="8"/>
  <c r="R359" i="8"/>
  <c r="R352" i="8" s="1"/>
  <c r="BK366" i="8"/>
  <c r="J366" i="8" s="1"/>
  <c r="J110" i="8" s="1"/>
  <c r="T366" i="8"/>
  <c r="T365" i="8" s="1"/>
  <c r="BK123" i="9"/>
  <c r="P123" i="9"/>
  <c r="P122" i="9"/>
  <c r="P121" i="9" s="1"/>
  <c r="AU102" i="1" s="1"/>
  <c r="BK155" i="9"/>
  <c r="J155" i="9" s="1"/>
  <c r="J99" i="9" s="1"/>
  <c r="T155" i="9"/>
  <c r="R308" i="10"/>
  <c r="P338" i="10"/>
  <c r="T338" i="10"/>
  <c r="P427" i="10"/>
  <c r="R441" i="10"/>
  <c r="R440" i="10" s="1"/>
  <c r="BK478" i="10"/>
  <c r="J478" i="10" s="1"/>
  <c r="J109" i="10" s="1"/>
  <c r="P225" i="11"/>
  <c r="BK182" i="12"/>
  <c r="J182" i="12"/>
  <c r="J99" i="12" s="1"/>
  <c r="R382" i="12"/>
  <c r="BK133" i="13"/>
  <c r="J133" i="13"/>
  <c r="J100" i="13" s="1"/>
  <c r="T190" i="13"/>
  <c r="BK215" i="20"/>
  <c r="J215" i="20" s="1"/>
  <c r="J103" i="20" s="1"/>
  <c r="R131" i="21"/>
  <c r="P244" i="21"/>
  <c r="P133" i="25"/>
  <c r="P132" i="25" s="1"/>
  <c r="BK232" i="25"/>
  <c r="J232" i="25"/>
  <c r="J102" i="25" s="1"/>
  <c r="P286" i="25"/>
  <c r="BK305" i="25"/>
  <c r="J305" i="25"/>
  <c r="J109" i="25" s="1"/>
  <c r="P158" i="27"/>
  <c r="P206" i="27"/>
  <c r="T233" i="27"/>
  <c r="T231" i="27" s="1"/>
  <c r="R123" i="31"/>
  <c r="P132" i="8"/>
  <c r="P131" i="8" s="1"/>
  <c r="R259" i="8"/>
  <c r="BK292" i="10"/>
  <c r="J292" i="10" s="1"/>
  <c r="J99" i="10" s="1"/>
  <c r="P292" i="10"/>
  <c r="BK398" i="10"/>
  <c r="J398" i="10" s="1"/>
  <c r="J103" i="10" s="1"/>
  <c r="T231" i="12"/>
  <c r="P362" i="12"/>
  <c r="R375" i="12"/>
  <c r="BK458" i="12"/>
  <c r="BK457" i="12" s="1"/>
  <c r="J457" i="12" s="1"/>
  <c r="J107" i="12" s="1"/>
  <c r="T133" i="13"/>
  <c r="T132" i="13"/>
  <c r="BK142" i="13"/>
  <c r="J142" i="13" s="1"/>
  <c r="J102" i="13" s="1"/>
  <c r="R142" i="13"/>
  <c r="R141" i="13" s="1"/>
  <c r="T142" i="13"/>
  <c r="T141" i="13"/>
  <c r="BK184" i="13"/>
  <c r="J184" i="13" s="1"/>
  <c r="J105" i="13" s="1"/>
  <c r="BK224" i="13"/>
  <c r="J224" i="13" s="1"/>
  <c r="J107" i="13" s="1"/>
  <c r="BK177" i="14"/>
  <c r="BK129" i="14" s="1"/>
  <c r="J177" i="14"/>
  <c r="J99" i="14" s="1"/>
  <c r="T177" i="14"/>
  <c r="T251" i="14"/>
  <c r="R314" i="14"/>
  <c r="P352" i="14"/>
  <c r="P351" i="14"/>
  <c r="R374" i="14"/>
  <c r="BK130" i="15"/>
  <c r="P202" i="15"/>
  <c r="T230" i="15"/>
  <c r="P335" i="15"/>
  <c r="R355" i="15"/>
  <c r="BK129" i="16"/>
  <c r="J129" i="16"/>
  <c r="J98" i="16" s="1"/>
  <c r="R247" i="16"/>
  <c r="R315" i="16"/>
  <c r="BK223" i="17"/>
  <c r="J223" i="17" s="1"/>
  <c r="J100" i="17" s="1"/>
  <c r="P247" i="17"/>
  <c r="BK298" i="17"/>
  <c r="J298" i="17" s="1"/>
  <c r="J104" i="17" s="1"/>
  <c r="T321" i="17"/>
  <c r="P335" i="17"/>
  <c r="BK123" i="18"/>
  <c r="J123" i="18"/>
  <c r="J98" i="18"/>
  <c r="R218" i="18"/>
  <c r="T131" i="19"/>
  <c r="T209" i="20"/>
  <c r="BK131" i="21"/>
  <c r="T228" i="21"/>
  <c r="R238" i="21"/>
  <c r="BK294" i="21"/>
  <c r="J294" i="21" s="1"/>
  <c r="J106" i="21" s="1"/>
  <c r="BK131" i="22"/>
  <c r="J131" i="22"/>
  <c r="J100" i="22" s="1"/>
  <c r="T208" i="22"/>
  <c r="T279" i="22"/>
  <c r="BK291" i="22"/>
  <c r="J291" i="22" s="1"/>
  <c r="J107" i="22" s="1"/>
  <c r="P130" i="23"/>
  <c r="BK209" i="23"/>
  <c r="J209" i="23"/>
  <c r="J102" i="23"/>
  <c r="BK226" i="23"/>
  <c r="J226" i="23" s="1"/>
  <c r="J103" i="23" s="1"/>
  <c r="R226" i="23"/>
  <c r="BK272" i="23"/>
  <c r="J272" i="23"/>
  <c r="J105" i="23"/>
  <c r="R260" i="25"/>
  <c r="R305" i="25"/>
  <c r="R298" i="25"/>
  <c r="P131" i="27"/>
  <c r="P130" i="27" s="1"/>
  <c r="P129" i="27" s="1"/>
  <c r="AU123" i="1" s="1"/>
  <c r="R194" i="27"/>
  <c r="T120" i="29"/>
  <c r="T119" i="29" s="1"/>
  <c r="T118" i="29" s="1"/>
  <c r="BK152" i="31"/>
  <c r="J152" i="31" s="1"/>
  <c r="J99" i="31" s="1"/>
  <c r="R152" i="31"/>
  <c r="P146" i="13"/>
  <c r="P145" i="13" s="1"/>
  <c r="P184" i="13"/>
  <c r="R224" i="13"/>
  <c r="BK130" i="14"/>
  <c r="J130" i="14"/>
  <c r="J98" i="14"/>
  <c r="P177" i="14"/>
  <c r="R177" i="14"/>
  <c r="P251" i="14"/>
  <c r="T294" i="14"/>
  <c r="P307" i="14"/>
  <c r="T307" i="14"/>
  <c r="T352" i="14"/>
  <c r="T351" i="14"/>
  <c r="P130" i="15"/>
  <c r="P129" i="15" s="1"/>
  <c r="P128" i="15" s="1"/>
  <c r="AU109" i="1" s="1"/>
  <c r="P230" i="15"/>
  <c r="T289" i="15"/>
  <c r="BK355" i="15"/>
  <c r="J355" i="15" s="1"/>
  <c r="J104" i="15" s="1"/>
  <c r="BK393" i="15"/>
  <c r="BK392" i="15" s="1"/>
  <c r="J392" i="15" s="1"/>
  <c r="J106" i="15" s="1"/>
  <c r="J393" i="15"/>
  <c r="J107" i="15" s="1"/>
  <c r="R413" i="15"/>
  <c r="T247" i="16"/>
  <c r="T315" i="16"/>
  <c r="T216" i="17"/>
  <c r="BK247" i="17"/>
  <c r="J247" i="17"/>
  <c r="J102" i="17" s="1"/>
  <c r="T280" i="17"/>
  <c r="R321" i="17"/>
  <c r="BK335" i="17"/>
  <c r="J335" i="17" s="1"/>
  <c r="J107" i="17" s="1"/>
  <c r="R123" i="18"/>
  <c r="R122" i="18" s="1"/>
  <c r="R121" i="18" s="1"/>
  <c r="P211" i="18"/>
  <c r="T211" i="18"/>
  <c r="R131" i="19"/>
  <c r="R130" i="19" s="1"/>
  <c r="R129" i="19" s="1"/>
  <c r="P227" i="19"/>
  <c r="T227" i="19"/>
  <c r="P240" i="19"/>
  <c r="R240" i="19"/>
  <c r="BK295" i="19"/>
  <c r="J295" i="19" s="1"/>
  <c r="J106" i="19" s="1"/>
  <c r="P131" i="20"/>
  <c r="P130" i="20" s="1"/>
  <c r="P129" i="20" s="1"/>
  <c r="AU116" i="1" s="1"/>
  <c r="BK209" i="20"/>
  <c r="BK130" i="20" s="1"/>
  <c r="BK129" i="20" s="1"/>
  <c r="J129" i="20" s="1"/>
  <c r="J32" i="20" s="1"/>
  <c r="T297" i="20"/>
  <c r="R309" i="20"/>
  <c r="R308" i="20" s="1"/>
  <c r="P131" i="21"/>
  <c r="P130" i="21"/>
  <c r="P129" i="21" s="1"/>
  <c r="AU117" i="1" s="1"/>
  <c r="BK211" i="21"/>
  <c r="J211" i="21"/>
  <c r="J102" i="21" s="1"/>
  <c r="P228" i="21"/>
  <c r="T238" i="21"/>
  <c r="T294" i="21"/>
  <c r="R131" i="22"/>
  <c r="R130" i="22"/>
  <c r="R208" i="22"/>
  <c r="P279" i="22"/>
  <c r="T291" i="22"/>
  <c r="T290" i="22"/>
  <c r="BK130" i="23"/>
  <c r="J130" i="23" s="1"/>
  <c r="J100" i="23" s="1"/>
  <c r="T209" i="23"/>
  <c r="P226" i="23"/>
  <c r="T226" i="23"/>
  <c r="R272" i="23"/>
  <c r="P124" i="24"/>
  <c r="P123" i="24" s="1"/>
  <c r="P122" i="24" s="1"/>
  <c r="AU120" i="1" s="1"/>
  <c r="T159" i="24"/>
  <c r="T123" i="31"/>
  <c r="T152" i="31"/>
  <c r="P168" i="31"/>
  <c r="R168" i="31"/>
  <c r="R178" i="31"/>
  <c r="P267" i="2"/>
  <c r="T280" i="2"/>
  <c r="T299" i="2"/>
  <c r="BK318" i="2"/>
  <c r="J318" i="2"/>
  <c r="J104" i="2" s="1"/>
  <c r="BK332" i="2"/>
  <c r="J332" i="2"/>
  <c r="J107" i="2" s="1"/>
  <c r="P339" i="2"/>
  <c r="P338" i="2" s="1"/>
  <c r="BK126" i="3"/>
  <c r="J126" i="3" s="1"/>
  <c r="J98" i="3" s="1"/>
  <c r="P247" i="3"/>
  <c r="R262" i="3"/>
  <c r="BK290" i="3"/>
  <c r="J290" i="3"/>
  <c r="J104" i="3"/>
  <c r="P131" i="4"/>
  <c r="P130" i="4" s="1"/>
  <c r="P129" i="4" s="1"/>
  <c r="AU97" i="1" s="1"/>
  <c r="P272" i="4"/>
  <c r="T296" i="4"/>
  <c r="BK317" i="4"/>
  <c r="J317" i="4"/>
  <c r="J104" i="4" s="1"/>
  <c r="BK328" i="4"/>
  <c r="J328" i="4"/>
  <c r="J105" i="4" s="1"/>
  <c r="BK337" i="4"/>
  <c r="J337" i="4" s="1"/>
  <c r="J108" i="4" s="1"/>
  <c r="R343" i="4"/>
  <c r="T142" i="5"/>
  <c r="T129" i="5"/>
  <c r="T182" i="5"/>
  <c r="T234" i="5"/>
  <c r="P220" i="6"/>
  <c r="R241" i="6"/>
  <c r="BK283" i="7"/>
  <c r="J283" i="7"/>
  <c r="J99" i="7" s="1"/>
  <c r="R327" i="7"/>
  <c r="BK380" i="7"/>
  <c r="J380" i="7"/>
  <c r="J107" i="7"/>
  <c r="R132" i="8"/>
  <c r="R131" i="8" s="1"/>
  <c r="T259" i="8"/>
  <c r="BK308" i="8"/>
  <c r="J308" i="8" s="1"/>
  <c r="J101" i="8" s="1"/>
  <c r="BK315" i="8"/>
  <c r="J315" i="8" s="1"/>
  <c r="J102" i="8" s="1"/>
  <c r="BK340" i="8"/>
  <c r="J340" i="8" s="1"/>
  <c r="J103" i="8" s="1"/>
  <c r="T123" i="9"/>
  <c r="T122" i="9" s="1"/>
  <c r="T121" i="9" s="1"/>
  <c r="R155" i="9"/>
  <c r="R347" i="10"/>
  <c r="BK427" i="10"/>
  <c r="J427" i="10" s="1"/>
  <c r="J104" i="10" s="1"/>
  <c r="P455" i="10"/>
  <c r="T125" i="11"/>
  <c r="T124" i="11" s="1"/>
  <c r="T123" i="11" s="1"/>
  <c r="R252" i="11"/>
  <c r="R251" i="11"/>
  <c r="T182" i="12"/>
  <c r="T382" i="12"/>
  <c r="R486" i="12"/>
  <c r="R485" i="12" s="1"/>
  <c r="BK146" i="13"/>
  <c r="J146" i="13"/>
  <c r="J104" i="13" s="1"/>
  <c r="R184" i="13"/>
  <c r="T224" i="13"/>
  <c r="P320" i="25"/>
  <c r="P319" i="25" s="1"/>
  <c r="R131" i="27"/>
  <c r="R130" i="27" s="1"/>
  <c r="R129" i="27" s="1"/>
  <c r="P124" i="28"/>
  <c r="P123" i="28"/>
  <c r="P122" i="28"/>
  <c r="AU126" i="1" s="1"/>
  <c r="AU124" i="1" s="1"/>
  <c r="BK123" i="31"/>
  <c r="J123" i="31"/>
  <c r="J98" i="31" s="1"/>
  <c r="P152" i="31"/>
  <c r="BK168" i="31"/>
  <c r="J168" i="31"/>
  <c r="J100" i="31" s="1"/>
  <c r="T168" i="31"/>
  <c r="BK178" i="31"/>
  <c r="J178" i="31"/>
  <c r="J101" i="31" s="1"/>
  <c r="P178" i="31"/>
  <c r="T178" i="31"/>
  <c r="BK207" i="21"/>
  <c r="J207" i="21" s="1"/>
  <c r="J101" i="21" s="1"/>
  <c r="BK299" i="25"/>
  <c r="J299" i="25" s="1"/>
  <c r="J107" i="25" s="1"/>
  <c r="BK201" i="26"/>
  <c r="J201" i="26"/>
  <c r="J100" i="26" s="1"/>
  <c r="BK202" i="27"/>
  <c r="J202" i="27"/>
  <c r="J102" i="27" s="1"/>
  <c r="BK437" i="10"/>
  <c r="J437" i="10" s="1"/>
  <c r="J105" i="10" s="1"/>
  <c r="BK377" i="16"/>
  <c r="J377" i="16" s="1"/>
  <c r="J106" i="16" s="1"/>
  <c r="BK205" i="23"/>
  <c r="BK129" i="23" s="1"/>
  <c r="J129" i="23" s="1"/>
  <c r="J99" i="23" s="1"/>
  <c r="BK168" i="24"/>
  <c r="J168" i="24" s="1"/>
  <c r="J100" i="24" s="1"/>
  <c r="BK180" i="24"/>
  <c r="J180" i="24" s="1"/>
  <c r="J102" i="24" s="1"/>
  <c r="BK292" i="16"/>
  <c r="J292" i="16"/>
  <c r="J102" i="16"/>
  <c r="BK380" i="16"/>
  <c r="J380" i="16"/>
  <c r="J107" i="16"/>
  <c r="BK278" i="3"/>
  <c r="J278" i="3"/>
  <c r="J101" i="3" s="1"/>
  <c r="BK333" i="4"/>
  <c r="J333" i="4" s="1"/>
  <c r="J106" i="4" s="1"/>
  <c r="BK197" i="5"/>
  <c r="J197" i="5"/>
  <c r="J104" i="5" s="1"/>
  <c r="BK201" i="5"/>
  <c r="BK200" i="5" s="1"/>
  <c r="J200" i="5" s="1"/>
  <c r="J105" i="5" s="1"/>
  <c r="J201" i="5"/>
  <c r="J106" i="5" s="1"/>
  <c r="BK305" i="19"/>
  <c r="J305" i="19"/>
  <c r="J107" i="19" s="1"/>
  <c r="BK287" i="22"/>
  <c r="J287" i="22" s="1"/>
  <c r="J105" i="22" s="1"/>
  <c r="BK239" i="27"/>
  <c r="J239" i="27" s="1"/>
  <c r="J109" i="27" s="1"/>
  <c r="BK240" i="30"/>
  <c r="J240" i="30" s="1"/>
  <c r="J102" i="30" s="1"/>
  <c r="BK348" i="14"/>
  <c r="J348" i="14"/>
  <c r="J105" i="14" s="1"/>
  <c r="BK302" i="25"/>
  <c r="J302" i="25"/>
  <c r="J108" i="25"/>
  <c r="BK276" i="2"/>
  <c r="J276" i="2"/>
  <c r="J100" i="2"/>
  <c r="BK332" i="17"/>
  <c r="J332" i="17" s="1"/>
  <c r="J106" i="17" s="1"/>
  <c r="E85" i="18"/>
  <c r="BK236" i="18"/>
  <c r="J236" i="18" s="1"/>
  <c r="J101" i="18" s="1"/>
  <c r="BK207" i="19"/>
  <c r="BK130" i="19" s="1"/>
  <c r="J130" i="19" s="1"/>
  <c r="J99" i="19" s="1"/>
  <c r="BK280" i="23"/>
  <c r="J280" i="23" s="1"/>
  <c r="J106" i="23" s="1"/>
  <c r="BK295" i="25"/>
  <c r="J295" i="25"/>
  <c r="J105" i="25" s="1"/>
  <c r="BK190" i="26"/>
  <c r="BK121" i="26" s="1"/>
  <c r="BK120" i="26" s="1"/>
  <c r="J120" i="26" s="1"/>
  <c r="J96" i="26" s="1"/>
  <c r="J190" i="26"/>
  <c r="J99" i="26"/>
  <c r="BK305" i="20"/>
  <c r="J305" i="20"/>
  <c r="J105" i="20"/>
  <c r="BK229" i="25"/>
  <c r="J229" i="25" s="1"/>
  <c r="J101" i="25" s="1"/>
  <c r="BK136" i="5"/>
  <c r="BK129" i="5" s="1"/>
  <c r="BK179" i="5"/>
  <c r="J179" i="5"/>
  <c r="J102" i="5" s="1"/>
  <c r="BK238" i="6"/>
  <c r="J238" i="6"/>
  <c r="J101" i="6" s="1"/>
  <c r="BK356" i="8"/>
  <c r="J356" i="8" s="1"/>
  <c r="J107" i="8" s="1"/>
  <c r="BK248" i="11"/>
  <c r="J248" i="11" s="1"/>
  <c r="J101" i="11" s="1"/>
  <c r="BK304" i="21"/>
  <c r="J304" i="21" s="1"/>
  <c r="J107" i="21" s="1"/>
  <c r="BK228" i="27"/>
  <c r="J228" i="27" s="1"/>
  <c r="J105" i="27" s="1"/>
  <c r="BK179" i="9"/>
  <c r="J179" i="9"/>
  <c r="J101" i="9" s="1"/>
  <c r="BK205" i="20"/>
  <c r="J205" i="20"/>
  <c r="J101" i="20"/>
  <c r="BK204" i="22"/>
  <c r="J204" i="22"/>
  <c r="J101" i="22"/>
  <c r="F94" i="23"/>
  <c r="BK207" i="25"/>
  <c r="J207" i="25" s="1"/>
  <c r="J99" i="25" s="1"/>
  <c r="BK236" i="13"/>
  <c r="J236" i="13" s="1"/>
  <c r="J109" i="13" s="1"/>
  <c r="BK389" i="15"/>
  <c r="J389" i="15" s="1"/>
  <c r="J105" i="15" s="1"/>
  <c r="BK328" i="2"/>
  <c r="J328" i="2" s="1"/>
  <c r="J105" i="2" s="1"/>
  <c r="BK287" i="3"/>
  <c r="J287" i="3"/>
  <c r="J103" i="3" s="1"/>
  <c r="BK373" i="7"/>
  <c r="J373" i="7"/>
  <c r="J104" i="7"/>
  <c r="BK349" i="8"/>
  <c r="J349" i="8"/>
  <c r="J104" i="8"/>
  <c r="BK353" i="8"/>
  <c r="J353" i="8"/>
  <c r="J106" i="8" s="1"/>
  <c r="BK176" i="9"/>
  <c r="J176" i="9" s="1"/>
  <c r="J100" i="9" s="1"/>
  <c r="BK454" i="12"/>
  <c r="J454" i="12"/>
  <c r="J106" i="12" s="1"/>
  <c r="J89" i="31"/>
  <c r="BE124" i="31"/>
  <c r="J124" i="30"/>
  <c r="J98" i="30" s="1"/>
  <c r="BE128" i="31"/>
  <c r="E111" i="31"/>
  <c r="F118" i="31"/>
  <c r="BE130" i="31"/>
  <c r="BE135" i="31"/>
  <c r="BE136" i="31"/>
  <c r="BE138" i="31"/>
  <c r="BE158" i="31"/>
  <c r="BE156" i="31"/>
  <c r="BE134" i="31"/>
  <c r="BE140" i="31"/>
  <c r="BE145" i="31"/>
  <c r="BE184" i="31"/>
  <c r="BE126" i="31"/>
  <c r="BE132" i="31"/>
  <c r="BE141" i="31"/>
  <c r="BE143" i="31"/>
  <c r="BE146" i="31"/>
  <c r="BE150" i="31"/>
  <c r="BE153" i="31"/>
  <c r="BE164" i="31"/>
  <c r="BE175" i="31"/>
  <c r="BE166" i="31"/>
  <c r="BE173" i="31"/>
  <c r="BE188" i="31"/>
  <c r="BE148" i="31"/>
  <c r="BE160" i="31"/>
  <c r="BE162" i="31"/>
  <c r="BE180" i="31"/>
  <c r="BE182" i="31"/>
  <c r="BE185" i="31"/>
  <c r="BE169" i="31"/>
  <c r="BE171" i="31"/>
  <c r="BE177" i="31"/>
  <c r="BE179" i="31"/>
  <c r="BE186" i="31"/>
  <c r="J120" i="29"/>
  <c r="J98" i="29"/>
  <c r="E112" i="30"/>
  <c r="J89" i="30"/>
  <c r="BK118" i="29"/>
  <c r="J118" i="29"/>
  <c r="J96" i="29" s="1"/>
  <c r="BE147" i="30"/>
  <c r="BE150" i="30"/>
  <c r="F92" i="30"/>
  <c r="BE163" i="30"/>
  <c r="BE128" i="30"/>
  <c r="BE156" i="30"/>
  <c r="BE176" i="30"/>
  <c r="BE182" i="30"/>
  <c r="BE131" i="30"/>
  <c r="BE153" i="30"/>
  <c r="BE125" i="30"/>
  <c r="BE166" i="30"/>
  <c r="BE207" i="30"/>
  <c r="BE217" i="30"/>
  <c r="BE224" i="30"/>
  <c r="BE221" i="30"/>
  <c r="BE159" i="30"/>
  <c r="BE191" i="30"/>
  <c r="BE209" i="30"/>
  <c r="BE215" i="30"/>
  <c r="BE185" i="30"/>
  <c r="BE202" i="30"/>
  <c r="BE212" i="30"/>
  <c r="BE233" i="30"/>
  <c r="BE173" i="30"/>
  <c r="BE196" i="30"/>
  <c r="BE227" i="30"/>
  <c r="BE230" i="30"/>
  <c r="BE179" i="30"/>
  <c r="BE188" i="30"/>
  <c r="BE193" i="30"/>
  <c r="BE219" i="30"/>
  <c r="BE236" i="30"/>
  <c r="BE239" i="30"/>
  <c r="BE241" i="30"/>
  <c r="E85" i="29"/>
  <c r="J112" i="29"/>
  <c r="BE226" i="29"/>
  <c r="BE181" i="29"/>
  <c r="BE187" i="29"/>
  <c r="BE190" i="29"/>
  <c r="BE193" i="29"/>
  <c r="BE202" i="29"/>
  <c r="F115" i="29"/>
  <c r="BE130" i="29"/>
  <c r="BE133" i="29"/>
  <c r="BE163" i="29"/>
  <c r="BE220" i="29"/>
  <c r="BE229" i="29"/>
  <c r="BE244" i="29"/>
  <c r="BE253" i="29"/>
  <c r="BE157" i="29"/>
  <c r="BE169" i="29"/>
  <c r="BE178" i="29"/>
  <c r="BE184" i="29"/>
  <c r="BE238" i="29"/>
  <c r="BE255" i="29"/>
  <c r="BE124" i="29"/>
  <c r="BE148" i="29"/>
  <c r="BE166" i="29"/>
  <c r="BE205" i="29"/>
  <c r="BE217" i="29"/>
  <c r="BE196" i="29"/>
  <c r="BE208" i="29"/>
  <c r="BE223" i="29"/>
  <c r="BE235" i="29"/>
  <c r="BE247" i="29"/>
  <c r="BE258" i="29"/>
  <c r="BE264" i="29"/>
  <c r="BE267" i="29"/>
  <c r="BE270" i="29"/>
  <c r="BE300" i="29"/>
  <c r="BE309" i="29"/>
  <c r="BE199" i="29"/>
  <c r="BE211" i="29"/>
  <c r="BE214" i="29"/>
  <c r="BE232" i="29"/>
  <c r="BE241" i="29"/>
  <c r="BE261" i="29"/>
  <c r="BE142" i="29"/>
  <c r="BE145" i="29"/>
  <c r="BE172" i="29"/>
  <c r="BE127" i="29"/>
  <c r="BE175" i="29"/>
  <c r="BE303" i="29"/>
  <c r="BE333" i="29"/>
  <c r="BK123" i="28"/>
  <c r="J123" i="28" s="1"/>
  <c r="J99" i="28" s="1"/>
  <c r="BE297" i="29"/>
  <c r="BE306" i="29"/>
  <c r="BE315" i="29"/>
  <c r="BE324" i="29"/>
  <c r="BE336" i="29"/>
  <c r="BE276" i="29"/>
  <c r="BE279" i="29"/>
  <c r="BE282" i="29"/>
  <c r="BE294" i="29"/>
  <c r="BE318" i="29"/>
  <c r="BE330" i="29"/>
  <c r="BE348" i="29"/>
  <c r="BE351" i="29"/>
  <c r="BE136" i="29"/>
  <c r="BE291" i="29"/>
  <c r="BE342" i="29"/>
  <c r="BE139" i="29"/>
  <c r="BE151" i="29"/>
  <c r="BE154" i="29"/>
  <c r="BE160" i="29"/>
  <c r="BE345" i="29"/>
  <c r="BE312" i="29"/>
  <c r="BE360" i="29"/>
  <c r="BE121" i="29"/>
  <c r="BE250" i="29"/>
  <c r="BE273" i="29"/>
  <c r="BE288" i="29"/>
  <c r="BE321" i="29"/>
  <c r="BE354" i="29"/>
  <c r="BE285" i="29"/>
  <c r="BE327" i="29"/>
  <c r="BE339" i="29"/>
  <c r="BE357" i="29"/>
  <c r="J233" i="27"/>
  <c r="J108" i="27"/>
  <c r="J91" i="28"/>
  <c r="E110" i="28"/>
  <c r="F94" i="28"/>
  <c r="BE135" i="28"/>
  <c r="BE130" i="28"/>
  <c r="BE169" i="28"/>
  <c r="BE142" i="28"/>
  <c r="BE147" i="28"/>
  <c r="BE167" i="28"/>
  <c r="BE168" i="28"/>
  <c r="BE175" i="28"/>
  <c r="BE163" i="28"/>
  <c r="BE125" i="28"/>
  <c r="BE172" i="28"/>
  <c r="BE173" i="28"/>
  <c r="BE171" i="28"/>
  <c r="BE174" i="28"/>
  <c r="BE176" i="28"/>
  <c r="BE181" i="28"/>
  <c r="BE192" i="28"/>
  <c r="BE150" i="28"/>
  <c r="BE152" i="28"/>
  <c r="BE160" i="28"/>
  <c r="BE166" i="28"/>
  <c r="BE155" i="28"/>
  <c r="BE170" i="28"/>
  <c r="BE178" i="28"/>
  <c r="BE190" i="28"/>
  <c r="BE195" i="28"/>
  <c r="BE184" i="28"/>
  <c r="BE187" i="28"/>
  <c r="BE140" i="28"/>
  <c r="BE158" i="28"/>
  <c r="J89" i="27"/>
  <c r="F126" i="27"/>
  <c r="BE153" i="27"/>
  <c r="BE167" i="27"/>
  <c r="BE132" i="27"/>
  <c r="BE164" i="27"/>
  <c r="BE173" i="27"/>
  <c r="BE175" i="27"/>
  <c r="BE188" i="27"/>
  <c r="BE192" i="27"/>
  <c r="BE207" i="27"/>
  <c r="BE139" i="27"/>
  <c r="BE151" i="27"/>
  <c r="BE156" i="27"/>
  <c r="BE159" i="27"/>
  <c r="BE169" i="27"/>
  <c r="BE176" i="27"/>
  <c r="BE179" i="27"/>
  <c r="BE195" i="27"/>
  <c r="BE197" i="27"/>
  <c r="BE213" i="27"/>
  <c r="BE226" i="27"/>
  <c r="BE200" i="27"/>
  <c r="BE218" i="27"/>
  <c r="BE237" i="27"/>
  <c r="BE145" i="27"/>
  <c r="BE148" i="27"/>
  <c r="BE180" i="27"/>
  <c r="BE182" i="27"/>
  <c r="BE203" i="27"/>
  <c r="BE223" i="27"/>
  <c r="BE229" i="27"/>
  <c r="BE234" i="27"/>
  <c r="BE210" i="27"/>
  <c r="BE216" i="27"/>
  <c r="BE221" i="27"/>
  <c r="E85" i="27"/>
  <c r="BE142" i="27"/>
  <c r="BE240" i="27"/>
  <c r="BE126" i="26"/>
  <c r="J133" i="25"/>
  <c r="J98" i="25" s="1"/>
  <c r="J89" i="26"/>
  <c r="BE163" i="26"/>
  <c r="E110" i="26"/>
  <c r="BE155" i="26"/>
  <c r="BE183" i="26"/>
  <c r="BE196" i="26"/>
  <c r="BK298" i="25"/>
  <c r="J298" i="25" s="1"/>
  <c r="J106" i="25" s="1"/>
  <c r="F92" i="26"/>
  <c r="BE152" i="26"/>
  <c r="BE157" i="26"/>
  <c r="BE191" i="26"/>
  <c r="BE129" i="26"/>
  <c r="BE180" i="26"/>
  <c r="BE143" i="26"/>
  <c r="BE146" i="26"/>
  <c r="BE169" i="26"/>
  <c r="BE172" i="26"/>
  <c r="BE178" i="26"/>
  <c r="BE188" i="26"/>
  <c r="BE202" i="26"/>
  <c r="BE149" i="26"/>
  <c r="BE166" i="26"/>
  <c r="BK319" i="25"/>
  <c r="J319" i="25"/>
  <c r="J110" i="25" s="1"/>
  <c r="BE123" i="26"/>
  <c r="BE132" i="26"/>
  <c r="BE160" i="26"/>
  <c r="BE175" i="26"/>
  <c r="BE186" i="26"/>
  <c r="BE135" i="26"/>
  <c r="BE142" i="25"/>
  <c r="BE153" i="25"/>
  <c r="BE173" i="25"/>
  <c r="BE179" i="25"/>
  <c r="BE199" i="25"/>
  <c r="J124" i="24"/>
  <c r="J98" i="24" s="1"/>
  <c r="F92" i="25"/>
  <c r="J89" i="25"/>
  <c r="BE164" i="25"/>
  <c r="BE167" i="25"/>
  <c r="BE176" i="25"/>
  <c r="BE194" i="25"/>
  <c r="BE145" i="25"/>
  <c r="BE205" i="25"/>
  <c r="BE261" i="25"/>
  <c r="BE203" i="25"/>
  <c r="BE208" i="25"/>
  <c r="BE220" i="25"/>
  <c r="BE223" i="25"/>
  <c r="BE134" i="25"/>
  <c r="BE170" i="25"/>
  <c r="BE187" i="25"/>
  <c r="BE192" i="25"/>
  <c r="BE212" i="25"/>
  <c r="BE226" i="25"/>
  <c r="BE233" i="25"/>
  <c r="BE296" i="25"/>
  <c r="BE303" i="25"/>
  <c r="BE151" i="25"/>
  <c r="BE215" i="25"/>
  <c r="BE218" i="25"/>
  <c r="BE243" i="25"/>
  <c r="BE314" i="25"/>
  <c r="E85" i="25"/>
  <c r="BE240" i="25"/>
  <c r="BE254" i="25"/>
  <c r="BE317" i="25"/>
  <c r="BE136" i="25"/>
  <c r="BE138" i="25"/>
  <c r="BE236" i="25"/>
  <c r="BE324" i="25"/>
  <c r="BE196" i="25"/>
  <c r="BE230" i="25"/>
  <c r="BE247" i="25"/>
  <c r="BE251" i="25"/>
  <c r="BE272" i="25"/>
  <c r="BE280" i="25"/>
  <c r="BE292" i="25"/>
  <c r="BE139" i="25"/>
  <c r="BE148" i="25"/>
  <c r="BE184" i="25"/>
  <c r="BE201" i="25"/>
  <c r="BE252" i="25"/>
  <c r="BE257" i="25"/>
  <c r="BE269" i="25"/>
  <c r="BE321" i="25"/>
  <c r="BE239" i="25"/>
  <c r="BE248" i="25"/>
  <c r="BE263" i="25"/>
  <c r="BE266" i="25"/>
  <c r="BE275" i="25"/>
  <c r="BE306" i="25"/>
  <c r="BE244" i="25"/>
  <c r="BE277" i="25"/>
  <c r="BE300" i="25"/>
  <c r="BE308" i="25"/>
  <c r="BE310" i="25"/>
  <c r="BE325" i="25"/>
  <c r="BE282" i="25"/>
  <c r="BE287" i="25"/>
  <c r="BE290" i="25"/>
  <c r="BE153" i="24"/>
  <c r="E112" i="24"/>
  <c r="BE128" i="24"/>
  <c r="BE131" i="24"/>
  <c r="BE141" i="24"/>
  <c r="J89" i="24"/>
  <c r="BE144" i="24"/>
  <c r="BE150" i="24"/>
  <c r="BE160" i="24"/>
  <c r="BE166" i="24"/>
  <c r="BE169" i="24"/>
  <c r="BE175" i="24"/>
  <c r="F119" i="24"/>
  <c r="BE125" i="24"/>
  <c r="BE156" i="24"/>
  <c r="BE181" i="24"/>
  <c r="BE178" i="24"/>
  <c r="BE147" i="24"/>
  <c r="BE163" i="24"/>
  <c r="BE173" i="24"/>
  <c r="J122" i="23"/>
  <c r="E85" i="23"/>
  <c r="BE155" i="23"/>
  <c r="BE145" i="23"/>
  <c r="BK130" i="22"/>
  <c r="J130" i="22"/>
  <c r="J99" i="22" s="1"/>
  <c r="BE136" i="23"/>
  <c r="BE141" i="23"/>
  <c r="BE153" i="23"/>
  <c r="BE179" i="23"/>
  <c r="BE170" i="23"/>
  <c r="BE189" i="23"/>
  <c r="BE214" i="23"/>
  <c r="BE206" i="23"/>
  <c r="BE218" i="23"/>
  <c r="BE237" i="23"/>
  <c r="BE253" i="23"/>
  <c r="BE260" i="23"/>
  <c r="BE268" i="23"/>
  <c r="BE277" i="23"/>
  <c r="BE281" i="23"/>
  <c r="BE135" i="23"/>
  <c r="BE167" i="23"/>
  <c r="BE266" i="23"/>
  <c r="BE251" i="23"/>
  <c r="BE257" i="23"/>
  <c r="BE131" i="23"/>
  <c r="BE193" i="23"/>
  <c r="BE196" i="23"/>
  <c r="BE229" i="23"/>
  <c r="BE256" i="23"/>
  <c r="BE223" i="23"/>
  <c r="BE249" i="23"/>
  <c r="BE199" i="23"/>
  <c r="BE232" i="23"/>
  <c r="BE263" i="23"/>
  <c r="BE173" i="23"/>
  <c r="BE201" i="23"/>
  <c r="BE210" i="23"/>
  <c r="BE234" i="23"/>
  <c r="BE240" i="23"/>
  <c r="BE248" i="23"/>
  <c r="BE203" i="23"/>
  <c r="BE220" i="23"/>
  <c r="BE242" i="23"/>
  <c r="BE245" i="23"/>
  <c r="BE275" i="23"/>
  <c r="BE133" i="23"/>
  <c r="BE149" i="23"/>
  <c r="BE176" i="23"/>
  <c r="BE185" i="23"/>
  <c r="BE227" i="23"/>
  <c r="BE273" i="23"/>
  <c r="BE137" i="22"/>
  <c r="BE169" i="22"/>
  <c r="BE172" i="22"/>
  <c r="BE175" i="22"/>
  <c r="J131" i="21"/>
  <c r="J100" i="21" s="1"/>
  <c r="E85" i="22"/>
  <c r="F126" i="22"/>
  <c r="BE193" i="22"/>
  <c r="BE196" i="22"/>
  <c r="BE202" i="22"/>
  <c r="BE215" i="22"/>
  <c r="BE221" i="22"/>
  <c r="BE178" i="22"/>
  <c r="BE188" i="22"/>
  <c r="BE212" i="22"/>
  <c r="BE218" i="22"/>
  <c r="BE146" i="22"/>
  <c r="BE150" i="22"/>
  <c r="BE156" i="22"/>
  <c r="BE209" i="22"/>
  <c r="BE226" i="22"/>
  <c r="BE230" i="22"/>
  <c r="BE254" i="22"/>
  <c r="BE231" i="22"/>
  <c r="BE232" i="22"/>
  <c r="BE241" i="22"/>
  <c r="BE248" i="22"/>
  <c r="BE257" i="22"/>
  <c r="BE288" i="22"/>
  <c r="J91" i="22"/>
  <c r="BE267" i="22"/>
  <c r="BE269" i="22"/>
  <c r="BE282" i="22"/>
  <c r="BE284" i="22"/>
  <c r="BE223" i="22"/>
  <c r="BE234" i="22"/>
  <c r="BE259" i="22"/>
  <c r="BE262" i="22"/>
  <c r="BE278" i="22"/>
  <c r="BE280" i="22"/>
  <c r="BE292" i="22"/>
  <c r="BE294" i="22"/>
  <c r="BE132" i="22"/>
  <c r="BE134" i="22"/>
  <c r="BE198" i="22"/>
  <c r="BE200" i="22"/>
  <c r="BE205" i="22"/>
  <c r="BE252" i="22"/>
  <c r="BE260" i="22"/>
  <c r="BE275" i="22"/>
  <c r="BE244" i="22"/>
  <c r="BE246" i="22"/>
  <c r="BE184" i="22"/>
  <c r="BE228" i="22"/>
  <c r="BE266" i="22"/>
  <c r="BE272" i="22"/>
  <c r="BE270" i="22"/>
  <c r="BE276" i="22"/>
  <c r="BE264" i="22"/>
  <c r="BE136" i="22"/>
  <c r="BE142" i="22"/>
  <c r="BE154" i="22"/>
  <c r="BE166" i="22"/>
  <c r="BE250" i="22"/>
  <c r="BE258" i="22"/>
  <c r="BE273" i="22"/>
  <c r="BK308" i="20"/>
  <c r="J308" i="20" s="1"/>
  <c r="J106" i="20" s="1"/>
  <c r="J91" i="21"/>
  <c r="F94" i="21"/>
  <c r="BE132" i="21"/>
  <c r="E85" i="21"/>
  <c r="BE136" i="21"/>
  <c r="BE208" i="21"/>
  <c r="BE137" i="21"/>
  <c r="BE142" i="21"/>
  <c r="BE150" i="21"/>
  <c r="BE178" i="21"/>
  <c r="BE187" i="21"/>
  <c r="BE198" i="21"/>
  <c r="BE154" i="21"/>
  <c r="BE169" i="21"/>
  <c r="BE195" i="21"/>
  <c r="BE220" i="21"/>
  <c r="BE172" i="21"/>
  <c r="BE201" i="21"/>
  <c r="BE205" i="21"/>
  <c r="BE216" i="21"/>
  <c r="BE231" i="21"/>
  <c r="BE203" i="21"/>
  <c r="BE229" i="21"/>
  <c r="BE234" i="21"/>
  <c r="BE261" i="21"/>
  <c r="BE242" i="21"/>
  <c r="BE282" i="21"/>
  <c r="BE276" i="21"/>
  <c r="BE279" i="21"/>
  <c r="BE225" i="21"/>
  <c r="BE301" i="21"/>
  <c r="BE236" i="21"/>
  <c r="BE248" i="21"/>
  <c r="BE253" i="21"/>
  <c r="BE255" i="21"/>
  <c r="BE297" i="21"/>
  <c r="BE299" i="21"/>
  <c r="BE239" i="21"/>
  <c r="BE251" i="21"/>
  <c r="BE305" i="21"/>
  <c r="BE285" i="21"/>
  <c r="BE268" i="21"/>
  <c r="BE288" i="21"/>
  <c r="BE275" i="21"/>
  <c r="BE278" i="21"/>
  <c r="BE295" i="21"/>
  <c r="BE134" i="21"/>
  <c r="BE146" i="21"/>
  <c r="BE156" i="21"/>
  <c r="BE175" i="21"/>
  <c r="BE181" i="21"/>
  <c r="BE191" i="21"/>
  <c r="BE212" i="21"/>
  <c r="BE245" i="21"/>
  <c r="BE260" i="21"/>
  <c r="BE271" i="21"/>
  <c r="BE272" i="21"/>
  <c r="BE222" i="21"/>
  <c r="BE257" i="21"/>
  <c r="BE283" i="21"/>
  <c r="BE290" i="21"/>
  <c r="BE182" i="20"/>
  <c r="BE203" i="20"/>
  <c r="BE210" i="20"/>
  <c r="BE224" i="20"/>
  <c r="BE201" i="20"/>
  <c r="BE229" i="20"/>
  <c r="BE232" i="20"/>
  <c r="BE145" i="20"/>
  <c r="E85" i="20"/>
  <c r="F126" i="20"/>
  <c r="BE172" i="20"/>
  <c r="BE187" i="20"/>
  <c r="BE216" i="20"/>
  <c r="BE238" i="20"/>
  <c r="J91" i="20"/>
  <c r="BE137" i="20"/>
  <c r="BE151" i="20"/>
  <c r="BE219" i="20"/>
  <c r="BE247" i="20"/>
  <c r="BE250" i="20"/>
  <c r="BE252" i="20"/>
  <c r="BE254" i="20"/>
  <c r="BE260" i="20"/>
  <c r="BE132" i="20"/>
  <c r="BE240" i="20"/>
  <c r="BE258" i="20"/>
  <c r="BE264" i="20"/>
  <c r="BE266" i="20"/>
  <c r="BE272" i="20"/>
  <c r="BE160" i="20"/>
  <c r="BE274" i="20"/>
  <c r="BE290" i="20"/>
  <c r="BE268" i="20"/>
  <c r="BE288" i="20"/>
  <c r="BE296" i="20"/>
  <c r="BE302" i="20"/>
  <c r="BE169" i="20"/>
  <c r="BE178" i="20"/>
  <c r="BE194" i="20"/>
  <c r="BE236" i="20"/>
  <c r="BE237" i="20"/>
  <c r="BE262" i="20"/>
  <c r="BE276" i="20"/>
  <c r="BE199" i="20"/>
  <c r="BE206" i="20"/>
  <c r="BE213" i="20"/>
  <c r="BE221" i="20"/>
  <c r="BE227" i="20"/>
  <c r="BE234" i="20"/>
  <c r="BE256" i="20"/>
  <c r="BE271" i="20"/>
  <c r="BE275" i="20"/>
  <c r="BE279" i="20"/>
  <c r="BE281" i="20"/>
  <c r="BE283" i="20"/>
  <c r="BE285" i="20"/>
  <c r="BE293" i="20"/>
  <c r="BE310" i="20"/>
  <c r="BE277" i="20"/>
  <c r="BE294" i="20"/>
  <c r="BE300" i="20"/>
  <c r="BE306" i="20"/>
  <c r="BE312" i="20"/>
  <c r="BE141" i="20"/>
  <c r="BE149" i="20"/>
  <c r="BE163" i="20"/>
  <c r="BE166" i="20"/>
  <c r="BE189" i="20"/>
  <c r="BE191" i="20"/>
  <c r="BE197" i="20"/>
  <c r="BE287" i="20"/>
  <c r="BE291" i="20"/>
  <c r="BE298" i="20"/>
  <c r="BE168" i="19"/>
  <c r="BE132" i="19"/>
  <c r="BE136" i="19"/>
  <c r="BE150" i="19"/>
  <c r="BE174" i="19"/>
  <c r="BE177" i="19"/>
  <c r="BE203" i="19"/>
  <c r="J91" i="19"/>
  <c r="BE190" i="19"/>
  <c r="BE198" i="19"/>
  <c r="BE205" i="19"/>
  <c r="BE208" i="19"/>
  <c r="BE212" i="19"/>
  <c r="BE235" i="19"/>
  <c r="F126" i="19"/>
  <c r="BE134" i="19"/>
  <c r="BE146" i="19"/>
  <c r="BE233" i="19"/>
  <c r="BE241" i="19"/>
  <c r="BE244" i="19"/>
  <c r="BE279" i="19"/>
  <c r="E85" i="19"/>
  <c r="BE142" i="19"/>
  <c r="BE154" i="19"/>
  <c r="BE171" i="19"/>
  <c r="BE284" i="19"/>
  <c r="BE186" i="19"/>
  <c r="BE201" i="19"/>
  <c r="BE221" i="19"/>
  <c r="BE224" i="19"/>
  <c r="BE268" i="19"/>
  <c r="BE288" i="19"/>
  <c r="BE215" i="19"/>
  <c r="BE228" i="19"/>
  <c r="BE238" i="19"/>
  <c r="BE247" i="19"/>
  <c r="BE258" i="19"/>
  <c r="BE275" i="19"/>
  <c r="BE281" i="19"/>
  <c r="BE285" i="19"/>
  <c r="BE250" i="19"/>
  <c r="BE252" i="19"/>
  <c r="BE300" i="19"/>
  <c r="BE302" i="19"/>
  <c r="BE255" i="19"/>
  <c r="BE259" i="19"/>
  <c r="BE271" i="19"/>
  <c r="BE277" i="19"/>
  <c r="BE287" i="19"/>
  <c r="BE291" i="19"/>
  <c r="BE137" i="19"/>
  <c r="BE156" i="19"/>
  <c r="BE296" i="19"/>
  <c r="BE180" i="19"/>
  <c r="BE195" i="19"/>
  <c r="BE298" i="19"/>
  <c r="BE306" i="19"/>
  <c r="BE219" i="19"/>
  <c r="BE230" i="19"/>
  <c r="BE261" i="19"/>
  <c r="BE272" i="19"/>
  <c r="BE290" i="19"/>
  <c r="J129" i="17"/>
  <c r="J98" i="17"/>
  <c r="BE124" i="18"/>
  <c r="BE152" i="18"/>
  <c r="J115" i="18"/>
  <c r="BE160" i="18"/>
  <c r="BE147" i="18"/>
  <c r="BE155" i="18"/>
  <c r="BE164" i="18"/>
  <c r="BE129" i="18"/>
  <c r="BE135" i="18"/>
  <c r="BE172" i="18"/>
  <c r="BE182" i="18"/>
  <c r="BE179" i="18"/>
  <c r="BE185" i="18"/>
  <c r="BE194" i="18"/>
  <c r="BE199" i="18"/>
  <c r="BE209" i="18"/>
  <c r="BE237" i="18"/>
  <c r="F92" i="18"/>
  <c r="BE132" i="18"/>
  <c r="BE177" i="18"/>
  <c r="BE197" i="18"/>
  <c r="BE188" i="18"/>
  <c r="BE191" i="18"/>
  <c r="BE202" i="18"/>
  <c r="BE207" i="18"/>
  <c r="BE212" i="18"/>
  <c r="BE215" i="18"/>
  <c r="BE233" i="18"/>
  <c r="BE167" i="18"/>
  <c r="BE205" i="18"/>
  <c r="BE219" i="18"/>
  <c r="BE222" i="18"/>
  <c r="BE225" i="18"/>
  <c r="BE228" i="18"/>
  <c r="BE230" i="18"/>
  <c r="F92" i="17"/>
  <c r="BE138" i="17"/>
  <c r="BE151" i="17"/>
  <c r="BE181" i="17"/>
  <c r="J89" i="17"/>
  <c r="BE135" i="17"/>
  <c r="BE166" i="17"/>
  <c r="BE141" i="17"/>
  <c r="BE150" i="17"/>
  <c r="BE198" i="17"/>
  <c r="BE205" i="17"/>
  <c r="BE207" i="17"/>
  <c r="BE214" i="17"/>
  <c r="BE217" i="17"/>
  <c r="BE259" i="17"/>
  <c r="BK128" i="16"/>
  <c r="J128" i="16" s="1"/>
  <c r="J97" i="16" s="1"/>
  <c r="BE240" i="17"/>
  <c r="BE245" i="17"/>
  <c r="BE265" i="17"/>
  <c r="BE248" i="17"/>
  <c r="BE212" i="17"/>
  <c r="BE236" i="17"/>
  <c r="BE238" i="17"/>
  <c r="BE130" i="17"/>
  <c r="BE144" i="17"/>
  <c r="BE327" i="17"/>
  <c r="BE224" i="17"/>
  <c r="BE291" i="17"/>
  <c r="BE297" i="17"/>
  <c r="BE277" i="17"/>
  <c r="BE307" i="17"/>
  <c r="BE330" i="17"/>
  <c r="BE176" i="17"/>
  <c r="BE184" i="17"/>
  <c r="BE200" i="17"/>
  <c r="BE230" i="17"/>
  <c r="BE253" i="17"/>
  <c r="BE256" i="17"/>
  <c r="BE295" i="17"/>
  <c r="BE299" i="17"/>
  <c r="BE303" i="17"/>
  <c r="BE322" i="17"/>
  <c r="BE203" i="17"/>
  <c r="BE227" i="17"/>
  <c r="BE286" i="17"/>
  <c r="BE333" i="17"/>
  <c r="BE336" i="17"/>
  <c r="BE337" i="17"/>
  <c r="BE220" i="17"/>
  <c r="BE232" i="17"/>
  <c r="BE268" i="17"/>
  <c r="BE308" i="17"/>
  <c r="BE314" i="17"/>
  <c r="E85" i="17"/>
  <c r="BE147" i="17"/>
  <c r="BE173" i="17"/>
  <c r="BE271" i="17"/>
  <c r="BE274" i="17"/>
  <c r="BE305" i="17"/>
  <c r="BE306" i="17"/>
  <c r="BE318" i="17"/>
  <c r="BE324" i="17"/>
  <c r="BE262" i="17"/>
  <c r="BE281" i="17"/>
  <c r="BE289" i="17"/>
  <c r="BE293" i="17"/>
  <c r="BE302" i="17"/>
  <c r="BE187" i="17"/>
  <c r="BE193" i="17"/>
  <c r="BE317" i="17"/>
  <c r="BE148" i="16"/>
  <c r="BE183" i="16"/>
  <c r="BE265" i="16"/>
  <c r="BE268" i="16"/>
  <c r="BE151" i="16"/>
  <c r="BE259" i="16"/>
  <c r="BE271" i="16"/>
  <c r="BE283" i="16"/>
  <c r="BE285" i="16"/>
  <c r="J130" i="15"/>
  <c r="J98" i="15" s="1"/>
  <c r="BE133" i="16"/>
  <c r="BE240" i="16"/>
  <c r="BE293" i="16"/>
  <c r="BE305" i="16"/>
  <c r="BE312" i="16"/>
  <c r="BE201" i="16"/>
  <c r="BE262" i="16"/>
  <c r="BE277" i="16"/>
  <c r="BE303" i="16"/>
  <c r="BE309" i="16"/>
  <c r="BE311" i="16"/>
  <c r="BE320" i="16"/>
  <c r="BE238" i="16"/>
  <c r="BE280" i="16"/>
  <c r="BE322" i="16"/>
  <c r="BE323" i="16"/>
  <c r="BE204" i="16"/>
  <c r="BE318" i="16"/>
  <c r="BE191" i="16"/>
  <c r="BE196" i="16"/>
  <c r="BE208" i="16"/>
  <c r="BE222" i="16"/>
  <c r="BE242" i="16"/>
  <c r="BE251" i="16"/>
  <c r="BE287" i="16"/>
  <c r="BE219" i="16"/>
  <c r="BE228" i="16"/>
  <c r="BE256" i="16"/>
  <c r="BE154" i="16"/>
  <c r="BE180" i="16"/>
  <c r="BE225" i="16"/>
  <c r="BE232" i="16"/>
  <c r="BE328" i="16"/>
  <c r="BE338" i="16"/>
  <c r="J121" i="16"/>
  <c r="BE130" i="16"/>
  <c r="BE143" i="16"/>
  <c r="BE157" i="16"/>
  <c r="BE188" i="16"/>
  <c r="BE206" i="16"/>
  <c r="BE365" i="16"/>
  <c r="BE356" i="16"/>
  <c r="BE367" i="16"/>
  <c r="BE372" i="16"/>
  <c r="BE375" i="16"/>
  <c r="BE378" i="16"/>
  <c r="BE381" i="16"/>
  <c r="F92" i="16"/>
  <c r="BE217" i="16"/>
  <c r="BE326" i="16"/>
  <c r="BE339" i="16"/>
  <c r="BE344" i="16"/>
  <c r="BE355" i="16"/>
  <c r="BE299" i="16"/>
  <c r="BE300" i="16"/>
  <c r="BE307" i="16"/>
  <c r="BE321" i="16"/>
  <c r="BE324" i="16"/>
  <c r="BE359" i="16"/>
  <c r="BE370" i="16"/>
  <c r="BE160" i="16"/>
  <c r="BE174" i="16"/>
  <c r="BE177" i="16"/>
  <c r="BE211" i="16"/>
  <c r="BE230" i="16"/>
  <c r="BE274" i="16"/>
  <c r="BE290" i="16"/>
  <c r="BE325" i="16"/>
  <c r="BE329" i="16"/>
  <c r="BE331" i="16"/>
  <c r="BE342" i="16"/>
  <c r="BE352" i="16"/>
  <c r="BE248" i="16"/>
  <c r="BE327" i="16"/>
  <c r="BE330" i="16"/>
  <c r="BE340" i="16"/>
  <c r="BE349" i="16"/>
  <c r="BE360" i="16"/>
  <c r="BE361" i="16"/>
  <c r="E85" i="16"/>
  <c r="BE138" i="16"/>
  <c r="BE297" i="16"/>
  <c r="BE316" i="16"/>
  <c r="BE346" i="16"/>
  <c r="E85" i="15"/>
  <c r="F92" i="15"/>
  <c r="J122" i="15"/>
  <c r="BE149" i="15"/>
  <c r="BE138" i="15"/>
  <c r="BE167" i="15"/>
  <c r="BK351" i="14"/>
  <c r="J351" i="14" s="1"/>
  <c r="J106" i="14" s="1"/>
  <c r="BE172" i="15"/>
  <c r="BE175" i="15"/>
  <c r="BE196" i="15"/>
  <c r="BE198" i="15"/>
  <c r="BE205" i="15"/>
  <c r="BE211" i="15"/>
  <c r="BE222" i="15"/>
  <c r="BE227" i="15"/>
  <c r="BE192" i="15"/>
  <c r="BE203" i="15"/>
  <c r="BE208" i="15"/>
  <c r="BE245" i="15"/>
  <c r="BE267" i="15"/>
  <c r="BE146" i="15"/>
  <c r="BE187" i="15"/>
  <c r="BE194" i="15"/>
  <c r="BE213" i="15"/>
  <c r="BE216" i="15"/>
  <c r="BE231" i="15"/>
  <c r="BE269" i="15"/>
  <c r="BE280" i="15"/>
  <c r="BE288" i="15"/>
  <c r="BE162" i="15"/>
  <c r="BE219" i="15"/>
  <c r="BE234" i="15"/>
  <c r="BE247" i="15"/>
  <c r="BE259" i="15"/>
  <c r="BE283" i="15"/>
  <c r="BE315" i="15"/>
  <c r="BE342" i="15"/>
  <c r="BE135" i="15"/>
  <c r="BE181" i="15"/>
  <c r="BE293" i="15"/>
  <c r="BE303" i="15"/>
  <c r="BE133" i="15"/>
  <c r="BE152" i="15"/>
  <c r="BE156" i="15"/>
  <c r="BE184" i="15"/>
  <c r="BE189" i="15"/>
  <c r="BE236" i="15"/>
  <c r="BE239" i="15"/>
  <c r="BE251" i="15"/>
  <c r="BE256" i="15"/>
  <c r="BE272" i="15"/>
  <c r="BE277" i="15"/>
  <c r="BE290" i="15"/>
  <c r="BE298" i="15"/>
  <c r="BE312" i="15"/>
  <c r="BE352" i="15"/>
  <c r="BE369" i="15"/>
  <c r="BE390" i="15"/>
  <c r="BE333" i="15"/>
  <c r="BE336" i="15"/>
  <c r="BE356" i="15"/>
  <c r="BE387" i="15"/>
  <c r="BE406" i="15"/>
  <c r="BE224" i="15"/>
  <c r="BE275" i="15"/>
  <c r="BE305" i="15"/>
  <c r="BE373" i="15"/>
  <c r="BE397" i="15"/>
  <c r="BE411" i="15"/>
  <c r="BE321" i="15"/>
  <c r="BE325" i="15"/>
  <c r="BE330" i="15"/>
  <c r="BE339" i="15"/>
  <c r="BE262" i="15"/>
  <c r="BE141" i="15"/>
  <c r="BE385" i="15"/>
  <c r="BE200" i="15"/>
  <c r="BE328" i="15"/>
  <c r="BE358" i="15"/>
  <c r="BE366" i="15"/>
  <c r="BE371" i="15"/>
  <c r="BE301" i="15"/>
  <c r="BE308" i="15"/>
  <c r="BE319" i="15"/>
  <c r="BE345" i="15"/>
  <c r="BE349" i="15"/>
  <c r="BE362" i="15"/>
  <c r="BE364" i="15"/>
  <c r="BE376" i="15"/>
  <c r="BE379" i="15"/>
  <c r="BE131" i="15"/>
  <c r="BE400" i="15"/>
  <c r="BE414" i="15"/>
  <c r="BE416" i="15"/>
  <c r="BE382" i="15"/>
  <c r="BE394" i="15"/>
  <c r="BE408" i="15"/>
  <c r="BE211" i="14"/>
  <c r="BE190" i="14"/>
  <c r="BE234" i="14"/>
  <c r="BE237" i="14"/>
  <c r="BE223" i="14"/>
  <c r="BE226" i="14"/>
  <c r="BE264" i="14"/>
  <c r="E118" i="14"/>
  <c r="BE131" i="14"/>
  <c r="BE187" i="14"/>
  <c r="BE256" i="14"/>
  <c r="BE252" i="14"/>
  <c r="BE262" i="14"/>
  <c r="BE274" i="14"/>
  <c r="BE282" i="14"/>
  <c r="BE286" i="14"/>
  <c r="BE133" i="14"/>
  <c r="BE144" i="14"/>
  <c r="BE197" i="14"/>
  <c r="BE269" i="14"/>
  <c r="BE271" i="14"/>
  <c r="BE135" i="14"/>
  <c r="BE161" i="14"/>
  <c r="BE213" i="14"/>
  <c r="BE220" i="14"/>
  <c r="BE279" i="14"/>
  <c r="BE289" i="14"/>
  <c r="BE311" i="14"/>
  <c r="BK145" i="13"/>
  <c r="J145" i="13"/>
  <c r="J103" i="13" s="1"/>
  <c r="BE178" i="14"/>
  <c r="BE202" i="14"/>
  <c r="BE205" i="14"/>
  <c r="BE239" i="14"/>
  <c r="BE258" i="14"/>
  <c r="BE266" i="14"/>
  <c r="BE284" i="14"/>
  <c r="BE308" i="14"/>
  <c r="BE327" i="14"/>
  <c r="BE138" i="14"/>
  <c r="BE229" i="14"/>
  <c r="BE242" i="14"/>
  <c r="BE295" i="14"/>
  <c r="BE315" i="14"/>
  <c r="BE331" i="14"/>
  <c r="J122" i="14"/>
  <c r="BE141" i="14"/>
  <c r="BE154" i="14"/>
  <c r="BE317" i="14"/>
  <c r="BE323" i="14"/>
  <c r="BE325" i="14"/>
  <c r="BE340" i="14"/>
  <c r="BE346" i="14"/>
  <c r="BK132" i="13"/>
  <c r="J132" i="13" s="1"/>
  <c r="J99" i="13" s="1"/>
  <c r="BE245" i="14"/>
  <c r="BE329" i="14"/>
  <c r="BE334" i="14"/>
  <c r="BE356" i="14"/>
  <c r="BE337" i="14"/>
  <c r="F92" i="14"/>
  <c r="BE164" i="14"/>
  <c r="BE175" i="14"/>
  <c r="BE184" i="14"/>
  <c r="BE193" i="14"/>
  <c r="BE298" i="14"/>
  <c r="BE304" i="14"/>
  <c r="BE321" i="14"/>
  <c r="BE349" i="14"/>
  <c r="BE376" i="14"/>
  <c r="BE250" i="14"/>
  <c r="BE370" i="14"/>
  <c r="BE372" i="14"/>
  <c r="BE169" i="14"/>
  <c r="BE301" i="14"/>
  <c r="BE146" i="14"/>
  <c r="BE200" i="14"/>
  <c r="BE217" i="14"/>
  <c r="BE231" i="14"/>
  <c r="BE343" i="14"/>
  <c r="BE353" i="14"/>
  <c r="BE359" i="14"/>
  <c r="BE365" i="14"/>
  <c r="BE375" i="14"/>
  <c r="BE172" i="14"/>
  <c r="BE181" i="14"/>
  <c r="BE367" i="14"/>
  <c r="BE144" i="13"/>
  <c r="BE139" i="13"/>
  <c r="BE160" i="13"/>
  <c r="BE161" i="13"/>
  <c r="BE164" i="13"/>
  <c r="BE165" i="13"/>
  <c r="BE173" i="13"/>
  <c r="BE147" i="13"/>
  <c r="BE154" i="13"/>
  <c r="BE163" i="13"/>
  <c r="BE198" i="13"/>
  <c r="BE201" i="13"/>
  <c r="BE208" i="13"/>
  <c r="J458" i="12"/>
  <c r="J108" i="12"/>
  <c r="E119" i="13"/>
  <c r="BE134" i="13"/>
  <c r="BE136" i="13"/>
  <c r="BE183" i="13"/>
  <c r="BE185" i="13"/>
  <c r="BE203" i="13"/>
  <c r="BE177" i="13"/>
  <c r="BE180" i="13"/>
  <c r="BE212" i="13"/>
  <c r="F94" i="13"/>
  <c r="BE151" i="13"/>
  <c r="BE187" i="13"/>
  <c r="BE192" i="13"/>
  <c r="BE193" i="13"/>
  <c r="BE209" i="13"/>
  <c r="BE214" i="13"/>
  <c r="BE215" i="13"/>
  <c r="BE216" i="13"/>
  <c r="BE217" i="13"/>
  <c r="BE220" i="13"/>
  <c r="BE149" i="13"/>
  <c r="BE176" i="13"/>
  <c r="BE181" i="13"/>
  <c r="BE188" i="13"/>
  <c r="BE191" i="13"/>
  <c r="BE194" i="13"/>
  <c r="BE195" i="13"/>
  <c r="BE205" i="13"/>
  <c r="BE206" i="13"/>
  <c r="BE137" i="13"/>
  <c r="BE140" i="13"/>
  <c r="BE170" i="13"/>
  <c r="BE221" i="13"/>
  <c r="BE222" i="13"/>
  <c r="BE223" i="13"/>
  <c r="J133" i="12"/>
  <c r="J98" i="12" s="1"/>
  <c r="J486" i="12"/>
  <c r="J110" i="12" s="1"/>
  <c r="J91" i="13"/>
  <c r="BE135" i="13"/>
  <c r="BE155" i="13"/>
  <c r="BE157" i="13"/>
  <c r="BE167" i="13"/>
  <c r="BE174" i="13"/>
  <c r="BE207" i="13"/>
  <c r="BE210" i="13"/>
  <c r="BE211" i="13"/>
  <c r="BE225" i="13"/>
  <c r="BE233" i="13"/>
  <c r="BE158" i="13"/>
  <c r="BE169" i="13"/>
  <c r="BE178" i="13"/>
  <c r="BE179" i="13"/>
  <c r="BE182" i="13"/>
  <c r="BE229" i="13"/>
  <c r="BE235" i="13"/>
  <c r="BE231" i="13"/>
  <c r="BE227" i="13"/>
  <c r="BE234" i="13"/>
  <c r="BE143" i="13"/>
  <c r="BE153" i="13"/>
  <c r="BE172" i="13"/>
  <c r="BE213" i="13"/>
  <c r="BE219" i="13"/>
  <c r="BE237" i="13"/>
  <c r="BE218" i="13"/>
  <c r="BE147" i="12"/>
  <c r="J125" i="12"/>
  <c r="BE213" i="12"/>
  <c r="BE293" i="12"/>
  <c r="E85" i="12"/>
  <c r="F92" i="12"/>
  <c r="BE160" i="12"/>
  <c r="BE202" i="12"/>
  <c r="BE210" i="12"/>
  <c r="BE240" i="12"/>
  <c r="BE199" i="12"/>
  <c r="BE309" i="12"/>
  <c r="BE322" i="12"/>
  <c r="BE256" i="12"/>
  <c r="BE325" i="12"/>
  <c r="BE328" i="12"/>
  <c r="BE225" i="12"/>
  <c r="BE312" i="12"/>
  <c r="BE335" i="12"/>
  <c r="BE351" i="12"/>
  <c r="BE165" i="12"/>
  <c r="BE170" i="12"/>
  <c r="BE180" i="12"/>
  <c r="BE163" i="12"/>
  <c r="BE175" i="12"/>
  <c r="BE183" i="12"/>
  <c r="BE189" i="12"/>
  <c r="BE207" i="12"/>
  <c r="BE246" i="12"/>
  <c r="BE297" i="12"/>
  <c r="BE300" i="12"/>
  <c r="BE345" i="12"/>
  <c r="BE359" i="12"/>
  <c r="BE331" i="12"/>
  <c r="BE340" i="12"/>
  <c r="BE341" i="12"/>
  <c r="BE363" i="12"/>
  <c r="BE369" i="12"/>
  <c r="BE186" i="12"/>
  <c r="BE193" i="12"/>
  <c r="BE277" i="12"/>
  <c r="BE393" i="12"/>
  <c r="BE142" i="12"/>
  <c r="BE167" i="12"/>
  <c r="BE196" i="12"/>
  <c r="BE244" i="12"/>
  <c r="BE283" i="12"/>
  <c r="BE288" i="12"/>
  <c r="BE303" i="12"/>
  <c r="BE333" i="12"/>
  <c r="BE379" i="12"/>
  <c r="BE395" i="12"/>
  <c r="BK251" i="11"/>
  <c r="J251" i="11"/>
  <c r="J102" i="11"/>
  <c r="BE137" i="12"/>
  <c r="BE140" i="12"/>
  <c r="BE153" i="12"/>
  <c r="BE356" i="12"/>
  <c r="BE409" i="12"/>
  <c r="BE414" i="12"/>
  <c r="BE216" i="12"/>
  <c r="BE314" i="12"/>
  <c r="BE316" i="12"/>
  <c r="BE398" i="12"/>
  <c r="BE219" i="12"/>
  <c r="BE221" i="12"/>
  <c r="BE227" i="12"/>
  <c r="BE230" i="12"/>
  <c r="BE235" i="12"/>
  <c r="BE386" i="12"/>
  <c r="BE432" i="12"/>
  <c r="BE435" i="12"/>
  <c r="BE439" i="12"/>
  <c r="BE468" i="12"/>
  <c r="BE495" i="12"/>
  <c r="BE496" i="12"/>
  <c r="BE250" i="12"/>
  <c r="BE253" i="12"/>
  <c r="BE372" i="12"/>
  <c r="BE389" i="12"/>
  <c r="BE420" i="12"/>
  <c r="BE421" i="12"/>
  <c r="BE437" i="12"/>
  <c r="BE449" i="12"/>
  <c r="BE455" i="12"/>
  <c r="BE459" i="12"/>
  <c r="BE474" i="12"/>
  <c r="BE134" i="12"/>
  <c r="BE232" i="12"/>
  <c r="BE401" i="12"/>
  <c r="BE411" i="12"/>
  <c r="BE337" i="12"/>
  <c r="BE344" i="12"/>
  <c r="BE417" i="12"/>
  <c r="BE429" i="12"/>
  <c r="BE447" i="12"/>
  <c r="BE490" i="12"/>
  <c r="BE493" i="12"/>
  <c r="BE229" i="12"/>
  <c r="BE237" i="12"/>
  <c r="BE441" i="12"/>
  <c r="BE465" i="12"/>
  <c r="BE480" i="12"/>
  <c r="BE150" i="12"/>
  <c r="BE275" i="12"/>
  <c r="BE286" i="12"/>
  <c r="BE290" i="12"/>
  <c r="BE319" i="12"/>
  <c r="BE366" i="12"/>
  <c r="BE376" i="12"/>
  <c r="BE383" i="12"/>
  <c r="BE445" i="12"/>
  <c r="BE451" i="12"/>
  <c r="BE483" i="12"/>
  <c r="BE406" i="12"/>
  <c r="BE415" i="12"/>
  <c r="BE423" i="12"/>
  <c r="BE426" i="12"/>
  <c r="BE443" i="12"/>
  <c r="BE462" i="12"/>
  <c r="BE487" i="12"/>
  <c r="BK440" i="10"/>
  <c r="J440" i="10"/>
  <c r="J106" i="10" s="1"/>
  <c r="E85" i="11"/>
  <c r="F120" i="11"/>
  <c r="BE140" i="11"/>
  <c r="BE185" i="11"/>
  <c r="BE209" i="11"/>
  <c r="BE220" i="11"/>
  <c r="BE234" i="11"/>
  <c r="BE249" i="11"/>
  <c r="BE256" i="11"/>
  <c r="BE129" i="11"/>
  <c r="BE163" i="11"/>
  <c r="BE201" i="11"/>
  <c r="BE206" i="11"/>
  <c r="BE211" i="11"/>
  <c r="BE226" i="11"/>
  <c r="BE246" i="11"/>
  <c r="BE193" i="11"/>
  <c r="BE203" i="11"/>
  <c r="BE223" i="11"/>
  <c r="BE229" i="11"/>
  <c r="BE240" i="11"/>
  <c r="J117" i="11"/>
  <c r="BE132" i="11"/>
  <c r="BE156" i="11"/>
  <c r="BE179" i="11"/>
  <c r="BE214" i="11"/>
  <c r="BE161" i="11"/>
  <c r="BE170" i="11"/>
  <c r="BE173" i="11"/>
  <c r="BE176" i="11"/>
  <c r="BE217" i="11"/>
  <c r="BE237" i="11"/>
  <c r="BE243" i="11"/>
  <c r="BK130" i="10"/>
  <c r="BK129" i="10" s="1"/>
  <c r="J129" i="10" s="1"/>
  <c r="J30" i="10" s="1"/>
  <c r="BE126" i="11"/>
  <c r="BE153" i="11"/>
  <c r="BE159" i="11"/>
  <c r="BE190" i="11"/>
  <c r="BE198" i="11"/>
  <c r="BE253" i="11"/>
  <c r="BE135" i="11"/>
  <c r="BE195" i="11"/>
  <c r="BE231" i="11"/>
  <c r="J123" i="9"/>
  <c r="J98" i="9"/>
  <c r="BE204" i="10"/>
  <c r="BE360" i="10"/>
  <c r="BE312" i="10"/>
  <c r="BE317" i="10"/>
  <c r="BE353" i="10"/>
  <c r="BE355" i="10"/>
  <c r="BE367" i="10"/>
  <c r="BE348" i="10"/>
  <c r="BE359" i="10"/>
  <c r="BE361" i="10"/>
  <c r="BE374" i="10"/>
  <c r="BE377" i="10"/>
  <c r="BE380" i="10"/>
  <c r="BE382" i="10"/>
  <c r="BE132" i="10"/>
  <c r="BE137" i="10"/>
  <c r="BE146" i="10"/>
  <c r="BE153" i="10"/>
  <c r="BE173" i="10"/>
  <c r="BE178" i="10"/>
  <c r="BE191" i="10"/>
  <c r="BE198" i="10"/>
  <c r="BE384" i="10"/>
  <c r="F92" i="10"/>
  <c r="E119" i="10"/>
  <c r="BE182" i="10"/>
  <c r="BE193" i="10"/>
  <c r="BE391" i="10"/>
  <c r="BE402" i="10"/>
  <c r="J89" i="10"/>
  <c r="BE143" i="10"/>
  <c r="BE165" i="10"/>
  <c r="BE251" i="10"/>
  <c r="BE268" i="10"/>
  <c r="BE274" i="10"/>
  <c r="BE419" i="10"/>
  <c r="BE233" i="10"/>
  <c r="BE363" i="10"/>
  <c r="BE371" i="10"/>
  <c r="BE373" i="10"/>
  <c r="BE381" i="10"/>
  <c r="BE385" i="10"/>
  <c r="BE236" i="10"/>
  <c r="BE241" i="10"/>
  <c r="BE276" i="10"/>
  <c r="BE293" i="10"/>
  <c r="BE327" i="10"/>
  <c r="BE342" i="10"/>
  <c r="BE438" i="10"/>
  <c r="BE445" i="10"/>
  <c r="BE451" i="10"/>
  <c r="BE456" i="10"/>
  <c r="BE185" i="10"/>
  <c r="BE201" i="10"/>
  <c r="BE247" i="10"/>
  <c r="BE322" i="10"/>
  <c r="BE324" i="10"/>
  <c r="BE332" i="10"/>
  <c r="BE460" i="10"/>
  <c r="BE249" i="10"/>
  <c r="BE279" i="10"/>
  <c r="BE302" i="10"/>
  <c r="BE320" i="10"/>
  <c r="BE337" i="10"/>
  <c r="BE366" i="10"/>
  <c r="BE148" i="10"/>
  <c r="BE170" i="10"/>
  <c r="BE175" i="10"/>
  <c r="BE180" i="10"/>
  <c r="BE286" i="10"/>
  <c r="BE448" i="10"/>
  <c r="BE466" i="10"/>
  <c r="BE458" i="10"/>
  <c r="BE477" i="10"/>
  <c r="BE479" i="10"/>
  <c r="BE168" i="10"/>
  <c r="BE290" i="10"/>
  <c r="BE297" i="10"/>
  <c r="BE300" i="10"/>
  <c r="BE344" i="10"/>
  <c r="BE370" i="10"/>
  <c r="BE378" i="10"/>
  <c r="BE408" i="10"/>
  <c r="BE411" i="10"/>
  <c r="BE424" i="10"/>
  <c r="BE259" i="10"/>
  <c r="BE393" i="10"/>
  <c r="BE399" i="10"/>
  <c r="BE405" i="10"/>
  <c r="BE416" i="10"/>
  <c r="BE428" i="10"/>
  <c r="BE430" i="10"/>
  <c r="BE434" i="10"/>
  <c r="BE442" i="10"/>
  <c r="BE470" i="10"/>
  <c r="BE453" i="10"/>
  <c r="BE462" i="10"/>
  <c r="BE468" i="10"/>
  <c r="BE475" i="10"/>
  <c r="BE481" i="10"/>
  <c r="BE228" i="10"/>
  <c r="BE256" i="10"/>
  <c r="BE281" i="10"/>
  <c r="BE283" i="10"/>
  <c r="BE288" i="10"/>
  <c r="BE309" i="10"/>
  <c r="BE339" i="10"/>
  <c r="BE388" i="10"/>
  <c r="BE396" i="10"/>
  <c r="BE432" i="10"/>
  <c r="BE464" i="10"/>
  <c r="BE472" i="10"/>
  <c r="J115" i="9"/>
  <c r="BE124" i="9"/>
  <c r="F118" i="9"/>
  <c r="BE138" i="9"/>
  <c r="BE146" i="9"/>
  <c r="BE149" i="9"/>
  <c r="BE161" i="9"/>
  <c r="BE164" i="9"/>
  <c r="BE177" i="9"/>
  <c r="J132" i="8"/>
  <c r="J98" i="8"/>
  <c r="BK365" i="8"/>
  <c r="J365" i="8"/>
  <c r="J109" i="8" s="1"/>
  <c r="E85" i="9"/>
  <c r="BE135" i="9"/>
  <c r="BE143" i="9"/>
  <c r="BE156" i="9"/>
  <c r="BE174" i="9"/>
  <c r="BE167" i="9"/>
  <c r="BE180" i="9"/>
  <c r="BE170" i="9"/>
  <c r="BE152" i="9"/>
  <c r="J129" i="7"/>
  <c r="J98" i="7"/>
  <c r="F127" i="8"/>
  <c r="BE148" i="8"/>
  <c r="BE172" i="8"/>
  <c r="BE254" i="8"/>
  <c r="BE260" i="8"/>
  <c r="BE265" i="8"/>
  <c r="BE271" i="8"/>
  <c r="BE139" i="8"/>
  <c r="BE151" i="8"/>
  <c r="BE156" i="8"/>
  <c r="BE280" i="8"/>
  <c r="E85" i="8"/>
  <c r="J124" i="8"/>
  <c r="BE136" i="8"/>
  <c r="BE142" i="8"/>
  <c r="BE145" i="8"/>
  <c r="BE161" i="8"/>
  <c r="BE167" i="8"/>
  <c r="BE170" i="8"/>
  <c r="BE297" i="8"/>
  <c r="BE182" i="8"/>
  <c r="BE283" i="8"/>
  <c r="BE291" i="8"/>
  <c r="BE133" i="8"/>
  <c r="BE189" i="8"/>
  <c r="BE212" i="8"/>
  <c r="BE240" i="8"/>
  <c r="BE344" i="8"/>
  <c r="BE319" i="8"/>
  <c r="BE334" i="8"/>
  <c r="BE159" i="8"/>
  <c r="BE321" i="8"/>
  <c r="BE329" i="8"/>
  <c r="BE338" i="8"/>
  <c r="BE178" i="8"/>
  <c r="BE185" i="8"/>
  <c r="BE223" i="8"/>
  <c r="BE286" i="8"/>
  <c r="BE294" i="8"/>
  <c r="BE302" i="8"/>
  <c r="BE347" i="8"/>
  <c r="BE300" i="8"/>
  <c r="BE309" i="8"/>
  <c r="BE336" i="8"/>
  <c r="BE180" i="8"/>
  <c r="BE205" i="8"/>
  <c r="BE215" i="8"/>
  <c r="BE218" i="8"/>
  <c r="BE226" i="8"/>
  <c r="BE305" i="8"/>
  <c r="BE316" i="8"/>
  <c r="BE360" i="8"/>
  <c r="BE370" i="8"/>
  <c r="BE246" i="8"/>
  <c r="BE263" i="8"/>
  <c r="BE268" i="8"/>
  <c r="BE274" i="8"/>
  <c r="BE289" i="8"/>
  <c r="BE292" i="8"/>
  <c r="BE350" i="8"/>
  <c r="BE371" i="8"/>
  <c r="BE256" i="8"/>
  <c r="BE276" i="8"/>
  <c r="BE303" i="8"/>
  <c r="BE306" i="8"/>
  <c r="BE354" i="8"/>
  <c r="BE367" i="8"/>
  <c r="BE372" i="8"/>
  <c r="BE341" i="8"/>
  <c r="BE357" i="8"/>
  <c r="BE164" i="8"/>
  <c r="BE174" i="8"/>
  <c r="BE236" i="8"/>
  <c r="BE251" i="8"/>
  <c r="BE312" i="8"/>
  <c r="BE325" i="8"/>
  <c r="BE326" i="8"/>
  <c r="BE327" i="8"/>
  <c r="BE331" i="8"/>
  <c r="BE363" i="8"/>
  <c r="BE248" i="7"/>
  <c r="BE165" i="7"/>
  <c r="BE176" i="7"/>
  <c r="BE192" i="7"/>
  <c r="BE142" i="7"/>
  <c r="BE280" i="7"/>
  <c r="J121" i="7"/>
  <c r="BE138" i="7"/>
  <c r="BE293" i="7"/>
  <c r="BE222" i="7"/>
  <c r="BE269" i="7"/>
  <c r="BE290" i="7"/>
  <c r="BE299" i="7"/>
  <c r="BE301" i="7"/>
  <c r="BE136" i="7"/>
  <c r="BE260" i="7"/>
  <c r="BE199" i="7"/>
  <c r="BE203" i="7"/>
  <c r="BE317" i="7"/>
  <c r="J124" i="6"/>
  <c r="J98" i="6" s="1"/>
  <c r="E85" i="7"/>
  <c r="F124" i="7"/>
  <c r="BE130" i="7"/>
  <c r="BE163" i="7"/>
  <c r="BE225" i="7"/>
  <c r="BE257" i="7"/>
  <c r="BE278" i="7"/>
  <c r="BE284" i="7"/>
  <c r="BE311" i="7"/>
  <c r="BE314" i="7"/>
  <c r="BE338" i="7"/>
  <c r="BE372" i="7"/>
  <c r="BE385" i="7"/>
  <c r="BE218" i="7"/>
  <c r="BE236" i="7"/>
  <c r="BE275" i="7"/>
  <c r="BE306" i="7"/>
  <c r="BE328" i="7"/>
  <c r="BE337" i="7"/>
  <c r="BE342" i="7"/>
  <c r="BE344" i="7"/>
  <c r="BE363" i="7"/>
  <c r="BE365" i="7"/>
  <c r="BE389" i="7"/>
  <c r="BE348" i="7"/>
  <c r="BE358" i="7"/>
  <c r="BE369" i="7"/>
  <c r="BE388" i="7"/>
  <c r="BE392" i="7"/>
  <c r="BE324" i="7"/>
  <c r="BE334" i="7"/>
  <c r="BE336" i="7"/>
  <c r="BE353" i="7"/>
  <c r="BE374" i="7"/>
  <c r="BE140" i="7"/>
  <c r="BE153" i="7"/>
  <c r="BE361" i="7"/>
  <c r="BE378" i="7"/>
  <c r="BE133" i="7"/>
  <c r="BE158" i="7"/>
  <c r="BE195" i="7"/>
  <c r="BE201" i="7"/>
  <c r="BE239" i="7"/>
  <c r="BE263" i="7"/>
  <c r="BE266" i="7"/>
  <c r="BE272" i="7"/>
  <c r="BE379" i="7"/>
  <c r="BE383" i="7"/>
  <c r="BE386" i="7"/>
  <c r="BE179" i="7"/>
  <c r="BE252" i="7"/>
  <c r="BE186" i="7"/>
  <c r="BE189" i="7"/>
  <c r="BE197" i="7"/>
  <c r="BE230" i="7"/>
  <c r="BE233" i="7"/>
  <c r="BE250" i="7"/>
  <c r="BE296" i="7"/>
  <c r="BE309" i="7"/>
  <c r="BE321" i="7"/>
  <c r="BE354" i="7"/>
  <c r="BE356" i="7"/>
  <c r="BE387" i="7"/>
  <c r="BE390" i="7"/>
  <c r="BE147" i="7"/>
  <c r="BE287" i="7"/>
  <c r="BE303" i="7"/>
  <c r="BE340" i="7"/>
  <c r="BE346" i="7"/>
  <c r="BE350" i="7"/>
  <c r="BE381" i="7"/>
  <c r="F92" i="6"/>
  <c r="BE160" i="6"/>
  <c r="BE169" i="6"/>
  <c r="E112" i="6"/>
  <c r="BE125" i="6"/>
  <c r="BE133" i="6"/>
  <c r="BE136" i="6"/>
  <c r="BE139" i="6"/>
  <c r="BE158" i="6"/>
  <c r="BE166" i="6"/>
  <c r="J89" i="6"/>
  <c r="BE201" i="6"/>
  <c r="BE128" i="6"/>
  <c r="BE142" i="6"/>
  <c r="BE172" i="6"/>
  <c r="BE176" i="6"/>
  <c r="BE179" i="6"/>
  <c r="BE195" i="6"/>
  <c r="BE213" i="6"/>
  <c r="BE233" i="6"/>
  <c r="BE190" i="6"/>
  <c r="BE198" i="6"/>
  <c r="BE221" i="6"/>
  <c r="BE224" i="6"/>
  <c r="BE210" i="6"/>
  <c r="BE207" i="6"/>
  <c r="BE244" i="6"/>
  <c r="BE235" i="6"/>
  <c r="BE204" i="6"/>
  <c r="BE216" i="6"/>
  <c r="BE239" i="6"/>
  <c r="BE230" i="6"/>
  <c r="BE248" i="6"/>
  <c r="BE187" i="6"/>
  <c r="BE218" i="6"/>
  <c r="BE227" i="6"/>
  <c r="BE242" i="6"/>
  <c r="BE246" i="6"/>
  <c r="BE131" i="5"/>
  <c r="BE146" i="5"/>
  <c r="BE154" i="5"/>
  <c r="BE143" i="5"/>
  <c r="BE151" i="5"/>
  <c r="E118" i="5"/>
  <c r="J89" i="5"/>
  <c r="BE137" i="5"/>
  <c r="BE189" i="5"/>
  <c r="BE157" i="5"/>
  <c r="BE159" i="5"/>
  <c r="BE192" i="5"/>
  <c r="BE208" i="5"/>
  <c r="BE134" i="5"/>
  <c r="BE186" i="5"/>
  <c r="BE235" i="5"/>
  <c r="F92" i="5"/>
  <c r="BE162" i="5"/>
  <c r="BE164" i="5"/>
  <c r="BE166" i="5"/>
  <c r="BE169" i="5"/>
  <c r="BE172" i="5"/>
  <c r="BE173" i="5"/>
  <c r="BE177" i="5"/>
  <c r="BE183" i="5"/>
  <c r="BE202" i="5"/>
  <c r="BE220" i="5"/>
  <c r="BE205" i="5"/>
  <c r="BE209" i="5"/>
  <c r="BE211" i="5"/>
  <c r="BE216" i="5"/>
  <c r="BE228" i="5"/>
  <c r="BE232" i="5"/>
  <c r="BE237" i="5"/>
  <c r="BE180" i="5"/>
  <c r="BE195" i="5"/>
  <c r="BE198" i="5"/>
  <c r="BE213" i="5"/>
  <c r="BE226" i="5"/>
  <c r="BE222" i="5"/>
  <c r="BE224" i="5"/>
  <c r="BE218" i="5"/>
  <c r="BE230" i="5"/>
  <c r="E85" i="4"/>
  <c r="BK125" i="3"/>
  <c r="J125" i="3" s="1"/>
  <c r="J97" i="3" s="1"/>
  <c r="BE132" i="4"/>
  <c r="F92" i="4"/>
  <c r="BE135" i="4"/>
  <c r="J123" i="4"/>
  <c r="BE157" i="4"/>
  <c r="BE150" i="4"/>
  <c r="BE205" i="4"/>
  <c r="BE214" i="4"/>
  <c r="BE183" i="4"/>
  <c r="BE186" i="4"/>
  <c r="BE197" i="4"/>
  <c r="BE200" i="4"/>
  <c r="BE238" i="4"/>
  <c r="BE261" i="4"/>
  <c r="BE281" i="4"/>
  <c r="BE267" i="4"/>
  <c r="BE288" i="4"/>
  <c r="BE142" i="4"/>
  <c r="BE192" i="4"/>
  <c r="BE211" i="4"/>
  <c r="BE216" i="4"/>
  <c r="BE218" i="4"/>
  <c r="BE225" i="4"/>
  <c r="BE264" i="4"/>
  <c r="BE270" i="4"/>
  <c r="BE297" i="4"/>
  <c r="BE313" i="4"/>
  <c r="BE334" i="4"/>
  <c r="BE342" i="4"/>
  <c r="BE346" i="4"/>
  <c r="BE138" i="4"/>
  <c r="BE331" i="4"/>
  <c r="BE338" i="4"/>
  <c r="BE350" i="4"/>
  <c r="BE140" i="4"/>
  <c r="BE228" i="4"/>
  <c r="BE233" i="4"/>
  <c r="BE247" i="4"/>
  <c r="BE255" i="4"/>
  <c r="BE258" i="4"/>
  <c r="BE279" i="4"/>
  <c r="BE244" i="4"/>
  <c r="BE252" i="4"/>
  <c r="BE273" i="4"/>
  <c r="BE294" i="4"/>
  <c r="BE302" i="4"/>
  <c r="BE306" i="4"/>
  <c r="BE309" i="4"/>
  <c r="BE311" i="4"/>
  <c r="BE318" i="4"/>
  <c r="BE322" i="4"/>
  <c r="BE321" i="4"/>
  <c r="BE147" i="4"/>
  <c r="BE154" i="4"/>
  <c r="BE167" i="4"/>
  <c r="BE326" i="4"/>
  <c r="BE208" i="4"/>
  <c r="BE341" i="4"/>
  <c r="BE202" i="4"/>
  <c r="BE276" i="4"/>
  <c r="BE285" i="4"/>
  <c r="BE291" i="4"/>
  <c r="BE315" i="4"/>
  <c r="BE329" i="4"/>
  <c r="BE344" i="4"/>
  <c r="BE348" i="4"/>
  <c r="J131" i="2"/>
  <c r="J98" i="2" s="1"/>
  <c r="F121" i="3"/>
  <c r="BK338" i="2"/>
  <c r="J338" i="2"/>
  <c r="J108" i="2" s="1"/>
  <c r="BE137" i="3"/>
  <c r="BE237" i="3"/>
  <c r="BE210" i="3"/>
  <c r="BE213" i="3"/>
  <c r="BE245" i="3"/>
  <c r="BE263" i="3"/>
  <c r="BE279" i="3"/>
  <c r="E114" i="3"/>
  <c r="BE140" i="3"/>
  <c r="BE143" i="3"/>
  <c r="BE146" i="3"/>
  <c r="BE158" i="3"/>
  <c r="BE175" i="3"/>
  <c r="BE178" i="3"/>
  <c r="BE183" i="3"/>
  <c r="BE186" i="3"/>
  <c r="BE207" i="3"/>
  <c r="BE225" i="3"/>
  <c r="BE240" i="3"/>
  <c r="BE248" i="3"/>
  <c r="BE291" i="3"/>
  <c r="BE292" i="3"/>
  <c r="BE293" i="3"/>
  <c r="J118" i="3"/>
  <c r="BE132" i="3"/>
  <c r="BE172" i="3"/>
  <c r="BE180" i="3"/>
  <c r="BE195" i="3"/>
  <c r="BE204" i="3"/>
  <c r="BE219" i="3"/>
  <c r="BE251" i="3"/>
  <c r="BE269" i="3"/>
  <c r="BE272" i="3"/>
  <c r="BE228" i="3"/>
  <c r="BE294" i="3"/>
  <c r="BE275" i="3"/>
  <c r="BE284" i="3"/>
  <c r="BE288" i="3"/>
  <c r="BE282" i="3"/>
  <c r="BE127" i="3"/>
  <c r="BE166" i="3"/>
  <c r="BE189" i="3"/>
  <c r="BE197" i="3"/>
  <c r="BE231" i="3"/>
  <c r="BE234" i="3"/>
  <c r="BE254" i="3"/>
  <c r="BE256" i="3"/>
  <c r="BE259" i="3"/>
  <c r="BE266" i="3"/>
  <c r="BE169" i="3"/>
  <c r="BE192" i="3"/>
  <c r="BE215" i="2"/>
  <c r="BE300" i="2"/>
  <c r="BE336" i="2"/>
  <c r="BE343" i="2"/>
  <c r="BE201" i="2"/>
  <c r="BE203" i="2"/>
  <c r="BE206" i="2"/>
  <c r="BE209" i="2"/>
  <c r="BE212" i="2"/>
  <c r="BE307" i="2"/>
  <c r="BE311" i="2"/>
  <c r="BE313" i="2"/>
  <c r="BE316" i="2"/>
  <c r="BE319" i="2"/>
  <c r="BE321" i="2"/>
  <c r="BE326" i="2"/>
  <c r="BE329" i="2"/>
  <c r="AN114" i="1"/>
  <c r="AN125" i="1"/>
  <c r="E85" i="2"/>
  <c r="J89" i="2"/>
  <c r="F92" i="2"/>
  <c r="BE132" i="2"/>
  <c r="BE135" i="2"/>
  <c r="BE138" i="2"/>
  <c r="BE141" i="2"/>
  <c r="BE143" i="2"/>
  <c r="BE145" i="2"/>
  <c r="BE150" i="2"/>
  <c r="BE153" i="2"/>
  <c r="BE156" i="2"/>
  <c r="BE159" i="2"/>
  <c r="BE162" i="2"/>
  <c r="BE184" i="2"/>
  <c r="BE187" i="2"/>
  <c r="BE193" i="2"/>
  <c r="BE198" i="2"/>
  <c r="BE240" i="2"/>
  <c r="BE248" i="2"/>
  <c r="BE253" i="2"/>
  <c r="BE256" i="2"/>
  <c r="BE259" i="2"/>
  <c r="BE262" i="2"/>
  <c r="BE264" i="2"/>
  <c r="BE268" i="2"/>
  <c r="BE271" i="2"/>
  <c r="BE274" i="2"/>
  <c r="BE277" i="2"/>
  <c r="BE284" i="2"/>
  <c r="BE286" i="2"/>
  <c r="BE295" i="2"/>
  <c r="BE226" i="2"/>
  <c r="BE229" i="2"/>
  <c r="BE232" i="2"/>
  <c r="BE235" i="2"/>
  <c r="BE333" i="2"/>
  <c r="BE217" i="2"/>
  <c r="BE219" i="2"/>
  <c r="BE281" i="2"/>
  <c r="BE289" i="2"/>
  <c r="BE292" i="2"/>
  <c r="BE303" i="2"/>
  <c r="BE340" i="2"/>
  <c r="J34" i="3"/>
  <c r="AW96" i="1"/>
  <c r="F34" i="4"/>
  <c r="BA97" i="1" s="1"/>
  <c r="F37" i="4"/>
  <c r="BD97" i="1"/>
  <c r="F36" i="7"/>
  <c r="BC100" i="1" s="1"/>
  <c r="F34" i="11"/>
  <c r="BA104" i="1"/>
  <c r="F36" i="13"/>
  <c r="BA107" i="1"/>
  <c r="J36" i="13"/>
  <c r="AW107" i="1" s="1"/>
  <c r="F37" i="14"/>
  <c r="BD108" i="1" s="1"/>
  <c r="J34" i="17"/>
  <c r="AW111" i="1" s="1"/>
  <c r="F36" i="20"/>
  <c r="BA116" i="1" s="1"/>
  <c r="J36" i="23"/>
  <c r="AW119" i="1" s="1"/>
  <c r="J34" i="27"/>
  <c r="AW123" i="1"/>
  <c r="F39" i="28"/>
  <c r="BD126" i="1" s="1"/>
  <c r="BD124" i="1" s="1"/>
  <c r="F37" i="30"/>
  <c r="BD128" i="1" s="1"/>
  <c r="F36" i="2"/>
  <c r="BC95" i="1"/>
  <c r="F35" i="4"/>
  <c r="BB97" i="1" s="1"/>
  <c r="F37" i="7"/>
  <c r="BD100" i="1"/>
  <c r="J34" i="11"/>
  <c r="AW104" i="1"/>
  <c r="F37" i="12"/>
  <c r="BD106" i="1"/>
  <c r="F36" i="15"/>
  <c r="BC109" i="1"/>
  <c r="F36" i="17"/>
  <c r="BC111" i="1"/>
  <c r="F37" i="19"/>
  <c r="BB115" i="1"/>
  <c r="F39" i="21"/>
  <c r="BD117" i="1" s="1"/>
  <c r="F34" i="24"/>
  <c r="BA120" i="1"/>
  <c r="F37" i="24"/>
  <c r="BD120" i="1" s="1"/>
  <c r="F34" i="25"/>
  <c r="BA121" i="1"/>
  <c r="J34" i="29"/>
  <c r="AW127" i="1" s="1"/>
  <c r="J34" i="2"/>
  <c r="AW95" i="1"/>
  <c r="F34" i="5"/>
  <c r="BA98" i="1"/>
  <c r="F34" i="7"/>
  <c r="BA100" i="1"/>
  <c r="F35" i="10"/>
  <c r="BB103" i="1"/>
  <c r="F38" i="13"/>
  <c r="BC107" i="1"/>
  <c r="J34" i="15"/>
  <c r="AW109" i="1"/>
  <c r="F37" i="18"/>
  <c r="BD112" i="1" s="1"/>
  <c r="F36" i="21"/>
  <c r="BA117" i="1"/>
  <c r="J36" i="22"/>
  <c r="AW118" i="1" s="1"/>
  <c r="J34" i="26"/>
  <c r="AW122" i="1"/>
  <c r="F38" i="28"/>
  <c r="BC126" i="1" s="1"/>
  <c r="BC124" i="1" s="1"/>
  <c r="AY124" i="1" s="1"/>
  <c r="J34" i="30"/>
  <c r="AW128" i="1"/>
  <c r="F34" i="2"/>
  <c r="BA95" i="1"/>
  <c r="F35" i="7"/>
  <c r="BB100" i="1"/>
  <c r="F36" i="10"/>
  <c r="BC103" i="1"/>
  <c r="F36" i="14"/>
  <c r="BC108" i="1"/>
  <c r="F37" i="16"/>
  <c r="BD110" i="1" s="1"/>
  <c r="J34" i="18"/>
  <c r="AW112" i="1"/>
  <c r="F37" i="20"/>
  <c r="BB116" i="1" s="1"/>
  <c r="F36" i="23"/>
  <c r="BA119" i="1"/>
  <c r="F35" i="26"/>
  <c r="BB122" i="1" s="1"/>
  <c r="F36" i="27"/>
  <c r="BC123" i="1"/>
  <c r="F37" i="29"/>
  <c r="BD127" i="1" s="1"/>
  <c r="F34" i="6"/>
  <c r="BA99" i="1" s="1"/>
  <c r="F34" i="9"/>
  <c r="BA102" i="1" s="1"/>
  <c r="F36" i="9"/>
  <c r="BC102" i="1" s="1"/>
  <c r="F37" i="9"/>
  <c r="BD102" i="1"/>
  <c r="F37" i="10"/>
  <c r="BD103" i="1" s="1"/>
  <c r="F35" i="14"/>
  <c r="BB108" i="1"/>
  <c r="F34" i="17"/>
  <c r="BA111" i="1" s="1"/>
  <c r="F34" i="18"/>
  <c r="BA112" i="1"/>
  <c r="F39" i="20"/>
  <c r="BD116" i="1"/>
  <c r="F38" i="23"/>
  <c r="BC119" i="1" s="1"/>
  <c r="F34" i="27"/>
  <c r="BA123" i="1" s="1"/>
  <c r="J36" i="28"/>
  <c r="AW126" i="1" s="1"/>
  <c r="F37" i="31"/>
  <c r="BD129" i="1" s="1"/>
  <c r="F34" i="31"/>
  <c r="BA129" i="1" s="1"/>
  <c r="F36" i="31"/>
  <c r="BC129" i="1"/>
  <c r="F35" i="5"/>
  <c r="BB98" i="1" s="1"/>
  <c r="F34" i="8"/>
  <c r="BA101" i="1"/>
  <c r="F34" i="12"/>
  <c r="BA106" i="1" s="1"/>
  <c r="F34" i="16"/>
  <c r="BA110" i="1"/>
  <c r="F38" i="19"/>
  <c r="BC115" i="1"/>
  <c r="F37" i="21"/>
  <c r="BB117" i="1" s="1"/>
  <c r="F35" i="24"/>
  <c r="BB120" i="1" s="1"/>
  <c r="F36" i="24"/>
  <c r="BC120" i="1" s="1"/>
  <c r="J34" i="24"/>
  <c r="AW120" i="1" s="1"/>
  <c r="J34" i="25"/>
  <c r="AW121" i="1" s="1"/>
  <c r="F34" i="30"/>
  <c r="BA128" i="1"/>
  <c r="F37" i="5"/>
  <c r="BD98" i="1" s="1"/>
  <c r="J34" i="8"/>
  <c r="AW101" i="1"/>
  <c r="F35" i="12"/>
  <c r="BB106" i="1"/>
  <c r="F35" i="15"/>
  <c r="BB109" i="1" s="1"/>
  <c r="F36" i="18"/>
  <c r="BC112" i="1"/>
  <c r="J36" i="20"/>
  <c r="AW116" i="1"/>
  <c r="F37" i="23"/>
  <c r="BB119" i="1"/>
  <c r="F37" i="26"/>
  <c r="BD122" i="1"/>
  <c r="F36" i="28"/>
  <c r="BA126" i="1"/>
  <c r="BA124" i="1" s="1"/>
  <c r="AW124" i="1" s="1"/>
  <c r="F36" i="30"/>
  <c r="BC128" i="1" s="1"/>
  <c r="F36" i="6"/>
  <c r="BC99" i="1"/>
  <c r="F37" i="8"/>
  <c r="BD101" i="1" s="1"/>
  <c r="F35" i="11"/>
  <c r="BB104" i="1"/>
  <c r="F36" i="12"/>
  <c r="BC106" i="1" s="1"/>
  <c r="F37" i="15"/>
  <c r="BD109" i="1"/>
  <c r="F37" i="17"/>
  <c r="BD111" i="1"/>
  <c r="F39" i="19"/>
  <c r="BD115" i="1"/>
  <c r="F38" i="21"/>
  <c r="BC117" i="1"/>
  <c r="F39" i="23"/>
  <c r="BD119" i="1"/>
  <c r="F36" i="26"/>
  <c r="BC122" i="1"/>
  <c r="F35" i="27"/>
  <c r="BB123" i="1" s="1"/>
  <c r="F37" i="28"/>
  <c r="BB126" i="1"/>
  <c r="BB124" i="1"/>
  <c r="AX124" i="1" s="1"/>
  <c r="J34" i="31"/>
  <c r="AW129" i="1"/>
  <c r="F35" i="31"/>
  <c r="BB129" i="1" s="1"/>
  <c r="F35" i="2"/>
  <c r="BB95" i="1" s="1"/>
  <c r="F36" i="5"/>
  <c r="BC98" i="1" s="1"/>
  <c r="F35" i="6"/>
  <c r="BB99" i="1" s="1"/>
  <c r="F35" i="8"/>
  <c r="BB101" i="1" s="1"/>
  <c r="F36" i="11"/>
  <c r="BC104" i="1" s="1"/>
  <c r="J34" i="12"/>
  <c r="AW106" i="1"/>
  <c r="F35" i="16"/>
  <c r="BB110" i="1" s="1"/>
  <c r="F36" i="19"/>
  <c r="BA115" i="1"/>
  <c r="F36" i="22"/>
  <c r="BA118" i="1" s="1"/>
  <c r="F37" i="25"/>
  <c r="BD121" i="1"/>
  <c r="F35" i="29"/>
  <c r="BB127" i="1"/>
  <c r="F37" i="3"/>
  <c r="BD96" i="1" s="1"/>
  <c r="J34" i="4"/>
  <c r="AW97" i="1" s="1"/>
  <c r="F36" i="4"/>
  <c r="BC97" i="1" s="1"/>
  <c r="J34" i="6"/>
  <c r="AW99" i="1" s="1"/>
  <c r="F36" i="8"/>
  <c r="BC101" i="1" s="1"/>
  <c r="F37" i="11"/>
  <c r="BD104" i="1"/>
  <c r="F39" i="13"/>
  <c r="BD107" i="1" s="1"/>
  <c r="J34" i="14"/>
  <c r="AW108" i="1"/>
  <c r="F36" i="16"/>
  <c r="BC110" i="1" s="1"/>
  <c r="J36" i="21"/>
  <c r="AW117" i="1" s="1"/>
  <c r="F37" i="22"/>
  <c r="BB118" i="1"/>
  <c r="F35" i="25"/>
  <c r="BB121" i="1"/>
  <c r="F34" i="29"/>
  <c r="BA127" i="1"/>
  <c r="F36" i="3"/>
  <c r="BC96" i="1"/>
  <c r="F34" i="3"/>
  <c r="BA96" i="1"/>
  <c r="F35" i="3"/>
  <c r="BB96" i="1"/>
  <c r="F37" i="2"/>
  <c r="BD95" i="1" s="1"/>
  <c r="J34" i="5"/>
  <c r="AW98" i="1"/>
  <c r="J34" i="7"/>
  <c r="AW100" i="1" s="1"/>
  <c r="J34" i="10"/>
  <c r="AW103" i="1"/>
  <c r="F34" i="14"/>
  <c r="BA108" i="1" s="1"/>
  <c r="J34" i="16"/>
  <c r="AW110" i="1"/>
  <c r="J36" i="19"/>
  <c r="AW115" i="1"/>
  <c r="F38" i="22"/>
  <c r="BC118" i="1"/>
  <c r="F36" i="25"/>
  <c r="BC121" i="1"/>
  <c r="F36" i="29"/>
  <c r="BC127" i="1"/>
  <c r="AS94" i="1"/>
  <c r="F37" i="6"/>
  <c r="BD99" i="1"/>
  <c r="J34" i="9"/>
  <c r="AW102" i="1" s="1"/>
  <c r="F35" i="9"/>
  <c r="BB102" i="1"/>
  <c r="F34" i="10"/>
  <c r="BA103" i="1" s="1"/>
  <c r="F37" i="13"/>
  <c r="BB107" i="1"/>
  <c r="F34" i="15"/>
  <c r="BA109" i="1"/>
  <c r="F35" i="17"/>
  <c r="BB111" i="1" s="1"/>
  <c r="F35" i="18"/>
  <c r="BB112" i="1" s="1"/>
  <c r="F38" i="20"/>
  <c r="BC116" i="1" s="1"/>
  <c r="F39" i="22"/>
  <c r="BD118" i="1" s="1"/>
  <c r="F34" i="26"/>
  <c r="BA122" i="1" s="1"/>
  <c r="F37" i="27"/>
  <c r="BD123" i="1"/>
  <c r="F35" i="30"/>
  <c r="BB128" i="1" s="1"/>
  <c r="R130" i="8" l="1"/>
  <c r="BK128" i="5"/>
  <c r="J128" i="5" s="1"/>
  <c r="J96" i="5" s="1"/>
  <c r="R129" i="22"/>
  <c r="R129" i="2"/>
  <c r="J207" i="19"/>
  <c r="J101" i="19" s="1"/>
  <c r="J209" i="20"/>
  <c r="J102" i="20" s="1"/>
  <c r="BK290" i="22"/>
  <c r="J290" i="22" s="1"/>
  <c r="J106" i="22" s="1"/>
  <c r="BK124" i="11"/>
  <c r="J124" i="11" s="1"/>
  <c r="J97" i="11" s="1"/>
  <c r="J136" i="5"/>
  <c r="J99" i="5" s="1"/>
  <c r="BK352" i="8"/>
  <c r="J352" i="8" s="1"/>
  <c r="J105" i="8" s="1"/>
  <c r="J131" i="27"/>
  <c r="J98" i="27" s="1"/>
  <c r="BK130" i="4"/>
  <c r="J130" i="4" s="1"/>
  <c r="J97" i="4" s="1"/>
  <c r="J205" i="23"/>
  <c r="J101" i="23" s="1"/>
  <c r="P129" i="23"/>
  <c r="P128" i="23" s="1"/>
  <c r="AU119" i="1" s="1"/>
  <c r="T129" i="15"/>
  <c r="T128" i="15"/>
  <c r="T122" i="18"/>
  <c r="T121" i="18"/>
  <c r="P131" i="25"/>
  <c r="AU121" i="1"/>
  <c r="T129" i="27"/>
  <c r="P131" i="13"/>
  <c r="AU107" i="1" s="1"/>
  <c r="T145" i="13"/>
  <c r="BK130" i="2"/>
  <c r="J130" i="2"/>
  <c r="J97" i="2"/>
  <c r="BK130" i="21"/>
  <c r="J130" i="21"/>
  <c r="J99" i="21"/>
  <c r="P130" i="8"/>
  <c r="AU101" i="1"/>
  <c r="T123" i="6"/>
  <c r="T122" i="6"/>
  <c r="R130" i="4"/>
  <c r="R129" i="4" s="1"/>
  <c r="P130" i="19"/>
  <c r="P129" i="19"/>
  <c r="AU115" i="1"/>
  <c r="P122" i="31"/>
  <c r="P121" i="31"/>
  <c r="AU129" i="1"/>
  <c r="P128" i="17"/>
  <c r="P127" i="17"/>
  <c r="AU111" i="1" s="1"/>
  <c r="R132" i="12"/>
  <c r="R131" i="12" s="1"/>
  <c r="P129" i="5"/>
  <c r="P128" i="5" s="1"/>
  <c r="AU98" i="1" s="1"/>
  <c r="P128" i="16"/>
  <c r="P127" i="16"/>
  <c r="AU110" i="1"/>
  <c r="T130" i="21"/>
  <c r="T129" i="21" s="1"/>
  <c r="P125" i="3"/>
  <c r="P124" i="3" s="1"/>
  <c r="AU96" i="1" s="1"/>
  <c r="R130" i="20"/>
  <c r="R129" i="20"/>
  <c r="R125" i="3"/>
  <c r="R124" i="3" s="1"/>
  <c r="R123" i="6"/>
  <c r="R122" i="6"/>
  <c r="T123" i="24"/>
  <c r="T122" i="24"/>
  <c r="BK129" i="15"/>
  <c r="J129" i="15"/>
  <c r="J97" i="15" s="1"/>
  <c r="R129" i="14"/>
  <c r="R128" i="14" s="1"/>
  <c r="T130" i="20"/>
  <c r="T129" i="20"/>
  <c r="P123" i="6"/>
  <c r="P122" i="6"/>
  <c r="AU99" i="1"/>
  <c r="P132" i="12"/>
  <c r="P131" i="12"/>
  <c r="AU106" i="1" s="1"/>
  <c r="R128" i="16"/>
  <c r="R127" i="16"/>
  <c r="R130" i="10"/>
  <c r="R129" i="10"/>
  <c r="R129" i="5"/>
  <c r="R128" i="5"/>
  <c r="P124" i="11"/>
  <c r="P123" i="11" s="1"/>
  <c r="AU104" i="1" s="1"/>
  <c r="T130" i="22"/>
  <c r="T129" i="22"/>
  <c r="P130" i="22"/>
  <c r="P129" i="22"/>
  <c r="AU118" i="1" s="1"/>
  <c r="T122" i="31"/>
  <c r="T121" i="31"/>
  <c r="R130" i="21"/>
  <c r="R129" i="21"/>
  <c r="R128" i="17"/>
  <c r="R127" i="17" s="1"/>
  <c r="BK132" i="12"/>
  <c r="BK131" i="12" s="1"/>
  <c r="J131" i="12" s="1"/>
  <c r="J30" i="12" s="1"/>
  <c r="AG106" i="1" s="1"/>
  <c r="R128" i="7"/>
  <c r="R127" i="7"/>
  <c r="T130" i="2"/>
  <c r="T129" i="2"/>
  <c r="T128" i="17"/>
  <c r="T127" i="17" s="1"/>
  <c r="T128" i="7"/>
  <c r="T127" i="7"/>
  <c r="T130" i="19"/>
  <c r="T129" i="19"/>
  <c r="P130" i="10"/>
  <c r="BK128" i="7"/>
  <c r="BK131" i="8"/>
  <c r="J131" i="8" s="1"/>
  <c r="J97" i="8" s="1"/>
  <c r="R124" i="11"/>
  <c r="R123" i="11"/>
  <c r="T131" i="8"/>
  <c r="T130" i="8" s="1"/>
  <c r="T123" i="30"/>
  <c r="T122" i="30" s="1"/>
  <c r="T125" i="3"/>
  <c r="T124" i="3"/>
  <c r="BK123" i="24"/>
  <c r="BK122" i="24"/>
  <c r="J122" i="24"/>
  <c r="J96" i="24"/>
  <c r="R129" i="23"/>
  <c r="R128" i="23" s="1"/>
  <c r="T131" i="13"/>
  <c r="P122" i="18"/>
  <c r="P121" i="18" s="1"/>
  <c r="AU112" i="1" s="1"/>
  <c r="T129" i="23"/>
  <c r="T128" i="23"/>
  <c r="R129" i="15"/>
  <c r="R128" i="15"/>
  <c r="P130" i="2"/>
  <c r="P129" i="2"/>
  <c r="AU95" i="1"/>
  <c r="BK123" i="6"/>
  <c r="BK122" i="6"/>
  <c r="J122" i="6" s="1"/>
  <c r="J30" i="6" s="1"/>
  <c r="AG99" i="1" s="1"/>
  <c r="AN99" i="1" s="1"/>
  <c r="R123" i="30"/>
  <c r="R122" i="30"/>
  <c r="T130" i="4"/>
  <c r="T129" i="4"/>
  <c r="T128" i="16"/>
  <c r="T127" i="16"/>
  <c r="P129" i="14"/>
  <c r="P128" i="14" s="1"/>
  <c r="AU108" i="1" s="1"/>
  <c r="T440" i="10"/>
  <c r="T129" i="10" s="1"/>
  <c r="R122" i="31"/>
  <c r="R121" i="31"/>
  <c r="BK122" i="9"/>
  <c r="J122" i="9"/>
  <c r="J97" i="9" s="1"/>
  <c r="BK132" i="25"/>
  <c r="J132" i="25"/>
  <c r="J97" i="25"/>
  <c r="BK128" i="17"/>
  <c r="J128" i="17" s="1"/>
  <c r="J97" i="17" s="1"/>
  <c r="BK123" i="30"/>
  <c r="BK122" i="30" s="1"/>
  <c r="J122" i="30" s="1"/>
  <c r="J30" i="30" s="1"/>
  <c r="AG128" i="1" s="1"/>
  <c r="T129" i="14"/>
  <c r="T128" i="14"/>
  <c r="R145" i="13"/>
  <c r="R131" i="13"/>
  <c r="T132" i="25"/>
  <c r="T131" i="25" s="1"/>
  <c r="R122" i="9"/>
  <c r="R121" i="9"/>
  <c r="T132" i="12"/>
  <c r="T131" i="12"/>
  <c r="R132" i="25"/>
  <c r="R131" i="25" s="1"/>
  <c r="T130" i="10"/>
  <c r="P440" i="10"/>
  <c r="BK141" i="13"/>
  <c r="BK131" i="13" s="1"/>
  <c r="J131" i="13" s="1"/>
  <c r="J98" i="13" s="1"/>
  <c r="J141" i="13"/>
  <c r="J101" i="13" s="1"/>
  <c r="BK376" i="7"/>
  <c r="J376" i="7" s="1"/>
  <c r="J105" i="7" s="1"/>
  <c r="BK331" i="2"/>
  <c r="J331" i="2"/>
  <c r="J106" i="2"/>
  <c r="BK336" i="4"/>
  <c r="J336" i="4"/>
  <c r="J107" i="4"/>
  <c r="BK122" i="31"/>
  <c r="J122" i="31"/>
  <c r="J97" i="31"/>
  <c r="BK122" i="28"/>
  <c r="J122" i="28"/>
  <c r="AG123" i="1"/>
  <c r="J96" i="27"/>
  <c r="J130" i="27"/>
  <c r="J97" i="27"/>
  <c r="J121" i="26"/>
  <c r="J97" i="26"/>
  <c r="BK131" i="25"/>
  <c r="J131" i="25" s="1"/>
  <c r="J96" i="25" s="1"/>
  <c r="BK128" i="23"/>
  <c r="J128" i="23" s="1"/>
  <c r="J98" i="23" s="1"/>
  <c r="BK129" i="22"/>
  <c r="J129" i="22"/>
  <c r="J98" i="22"/>
  <c r="AG116" i="1"/>
  <c r="AN116" i="1" s="1"/>
  <c r="J98" i="20"/>
  <c r="J130" i="20"/>
  <c r="J99" i="20"/>
  <c r="BK129" i="19"/>
  <c r="J129" i="19" s="1"/>
  <c r="J32" i="19" s="1"/>
  <c r="AG115" i="1" s="1"/>
  <c r="BK121" i="18"/>
  <c r="J121" i="18" s="1"/>
  <c r="J30" i="18" s="1"/>
  <c r="AG112" i="1" s="1"/>
  <c r="BK127" i="16"/>
  <c r="J127" i="16" s="1"/>
  <c r="J30" i="16" s="1"/>
  <c r="AG110" i="1" s="1"/>
  <c r="BK128" i="15"/>
  <c r="J128" i="15"/>
  <c r="J96" i="15"/>
  <c r="BK128" i="14"/>
  <c r="J128" i="14" s="1"/>
  <c r="J30" i="14" s="1"/>
  <c r="AG108" i="1" s="1"/>
  <c r="J129" i="14"/>
  <c r="J97" i="14" s="1"/>
  <c r="BK123" i="11"/>
  <c r="J123" i="11"/>
  <c r="J96" i="11"/>
  <c r="AG103" i="1"/>
  <c r="J130" i="10"/>
  <c r="J97" i="10"/>
  <c r="J96" i="10"/>
  <c r="J129" i="5"/>
  <c r="J97" i="5" s="1"/>
  <c r="BK124" i="3"/>
  <c r="J124" i="3" s="1"/>
  <c r="J96" i="3" s="1"/>
  <c r="F33" i="5"/>
  <c r="AZ98" i="1" s="1"/>
  <c r="F33" i="9"/>
  <c r="AZ102" i="1" s="1"/>
  <c r="J33" i="12"/>
  <c r="AV106" i="1"/>
  <c r="AT106" i="1" s="1"/>
  <c r="F35" i="20"/>
  <c r="AZ116" i="1" s="1"/>
  <c r="J30" i="26"/>
  <c r="AG122" i="1"/>
  <c r="J32" i="28"/>
  <c r="AG126" i="1"/>
  <c r="AG124" i="1"/>
  <c r="F33" i="30"/>
  <c r="AZ128" i="1"/>
  <c r="J33" i="3"/>
  <c r="AV96" i="1" s="1"/>
  <c r="AT96" i="1" s="1"/>
  <c r="J33" i="7"/>
  <c r="AV100" i="1"/>
  <c r="AT100" i="1"/>
  <c r="BA105" i="1"/>
  <c r="AW105" i="1"/>
  <c r="J33" i="14"/>
  <c r="AV108" i="1"/>
  <c r="AT108" i="1"/>
  <c r="J35" i="19"/>
  <c r="AV115" i="1" s="1"/>
  <c r="AT115" i="1" s="1"/>
  <c r="F33" i="25"/>
  <c r="AZ121" i="1" s="1"/>
  <c r="F33" i="2"/>
  <c r="AZ95" i="1"/>
  <c r="F33" i="11"/>
  <c r="AZ104" i="1"/>
  <c r="J33" i="15"/>
  <c r="AV109" i="1"/>
  <c r="AT109" i="1"/>
  <c r="J35" i="21"/>
  <c r="AV117" i="1"/>
  <c r="AT117" i="1"/>
  <c r="J33" i="26"/>
  <c r="AV122" i="1"/>
  <c r="AT122" i="1"/>
  <c r="J33" i="31"/>
  <c r="AV129" i="1"/>
  <c r="AT129" i="1"/>
  <c r="J30" i="5"/>
  <c r="AG98" i="1"/>
  <c r="F33" i="7"/>
  <c r="AZ100" i="1"/>
  <c r="F35" i="13"/>
  <c r="AZ107" i="1"/>
  <c r="F33" i="17"/>
  <c r="AZ111" i="1"/>
  <c r="F35" i="22"/>
  <c r="AZ118" i="1"/>
  <c r="J33" i="29"/>
  <c r="AV127" i="1"/>
  <c r="AT127" i="1" s="1"/>
  <c r="J33" i="2"/>
  <c r="AV95" i="1"/>
  <c r="AT95" i="1" s="1"/>
  <c r="J33" i="11"/>
  <c r="AV104" i="1"/>
  <c r="AT104" i="1"/>
  <c r="F33" i="15"/>
  <c r="AZ109" i="1"/>
  <c r="J35" i="20"/>
  <c r="AV116" i="1"/>
  <c r="AT116" i="1"/>
  <c r="J33" i="27"/>
  <c r="AV123" i="1" s="1"/>
  <c r="AT123" i="1" s="1"/>
  <c r="J33" i="6"/>
  <c r="AV99" i="1"/>
  <c r="AT99" i="1"/>
  <c r="J33" i="10"/>
  <c r="AV103" i="1" s="1"/>
  <c r="AT103" i="1" s="1"/>
  <c r="J33" i="18"/>
  <c r="AV112" i="1"/>
  <c r="AT112" i="1"/>
  <c r="BB113" i="1"/>
  <c r="AX113" i="1" s="1"/>
  <c r="F33" i="24"/>
  <c r="AZ120" i="1"/>
  <c r="F33" i="27"/>
  <c r="AZ123" i="1"/>
  <c r="J33" i="4"/>
  <c r="AV97" i="1"/>
  <c r="AT97" i="1" s="1"/>
  <c r="BB105" i="1"/>
  <c r="AX105" i="1"/>
  <c r="J35" i="13"/>
  <c r="AV107" i="1"/>
  <c r="AT107" i="1"/>
  <c r="J33" i="17"/>
  <c r="AV111" i="1"/>
  <c r="AT111" i="1" s="1"/>
  <c r="F35" i="23"/>
  <c r="AZ119" i="1"/>
  <c r="F35" i="28"/>
  <c r="AZ126" i="1"/>
  <c r="AZ124" i="1"/>
  <c r="AV124" i="1"/>
  <c r="AT124" i="1" s="1"/>
  <c r="F33" i="3"/>
  <c r="AZ96" i="1"/>
  <c r="F33" i="8"/>
  <c r="AZ101" i="1"/>
  <c r="F33" i="16"/>
  <c r="AZ110" i="1"/>
  <c r="BD113" i="1"/>
  <c r="J35" i="23"/>
  <c r="AV119" i="1"/>
  <c r="AT119" i="1"/>
  <c r="J35" i="28"/>
  <c r="AV126" i="1"/>
  <c r="AT126" i="1"/>
  <c r="F33" i="4"/>
  <c r="AZ97" i="1" s="1"/>
  <c r="BC105" i="1"/>
  <c r="AY105" i="1"/>
  <c r="BD105" i="1"/>
  <c r="F33" i="14"/>
  <c r="AZ108" i="1"/>
  <c r="F35" i="19"/>
  <c r="AZ115" i="1" s="1"/>
  <c r="J33" i="25"/>
  <c r="AV121" i="1"/>
  <c r="AT121" i="1"/>
  <c r="J33" i="5"/>
  <c r="AV98" i="1" s="1"/>
  <c r="AT98" i="1" s="1"/>
  <c r="F33" i="10"/>
  <c r="AZ103" i="1" s="1"/>
  <c r="F33" i="18"/>
  <c r="AZ112" i="1"/>
  <c r="BA113" i="1"/>
  <c r="AW113" i="1"/>
  <c r="BC113" i="1"/>
  <c r="AY113" i="1"/>
  <c r="J33" i="24"/>
  <c r="AV120" i="1"/>
  <c r="AT120" i="1"/>
  <c r="J30" i="29"/>
  <c r="AG127" i="1"/>
  <c r="J33" i="30"/>
  <c r="AV128" i="1" s="1"/>
  <c r="AT128" i="1" s="1"/>
  <c r="F33" i="6"/>
  <c r="AZ99" i="1"/>
  <c r="J33" i="9"/>
  <c r="AV102" i="1"/>
  <c r="AT102" i="1" s="1"/>
  <c r="F33" i="12"/>
  <c r="AZ106" i="1" s="1"/>
  <c r="F35" i="21"/>
  <c r="AZ117" i="1"/>
  <c r="F33" i="26"/>
  <c r="AZ122" i="1"/>
  <c r="F33" i="31"/>
  <c r="AZ129" i="1"/>
  <c r="J33" i="8"/>
  <c r="AV101" i="1" s="1"/>
  <c r="AT101" i="1" s="1"/>
  <c r="J33" i="16"/>
  <c r="AV110" i="1" s="1"/>
  <c r="AT110" i="1" s="1"/>
  <c r="J35" i="22"/>
  <c r="AV118" i="1"/>
  <c r="AT118" i="1"/>
  <c r="F33" i="29"/>
  <c r="AZ127" i="1" s="1"/>
  <c r="AN106" i="1" l="1"/>
  <c r="AN103" i="1"/>
  <c r="AN123" i="1"/>
  <c r="AN128" i="1"/>
  <c r="BK129" i="4"/>
  <c r="J129" i="4" s="1"/>
  <c r="J96" i="4" s="1"/>
  <c r="BK130" i="8"/>
  <c r="J130" i="8" s="1"/>
  <c r="J30" i="8" s="1"/>
  <c r="AG101" i="1" s="1"/>
  <c r="P129" i="10"/>
  <c r="AU103" i="1" s="1"/>
  <c r="BK127" i="7"/>
  <c r="J127" i="7" s="1"/>
  <c r="J30" i="7" s="1"/>
  <c r="AG100" i="1" s="1"/>
  <c r="J123" i="24"/>
  <c r="J97" i="24"/>
  <c r="BK129" i="21"/>
  <c r="J129" i="21"/>
  <c r="J98" i="21"/>
  <c r="J132" i="12"/>
  <c r="J97" i="12" s="1"/>
  <c r="BK121" i="9"/>
  <c r="J121" i="9" s="1"/>
  <c r="J96" i="9" s="1"/>
  <c r="J128" i="7"/>
  <c r="J97" i="7"/>
  <c r="BK129" i="2"/>
  <c r="J129" i="2"/>
  <c r="J96" i="2"/>
  <c r="J96" i="30"/>
  <c r="J123" i="6"/>
  <c r="J97" i="6"/>
  <c r="J123" i="30"/>
  <c r="J97" i="30"/>
  <c r="J96" i="6"/>
  <c r="BK127" i="17"/>
  <c r="J127" i="17"/>
  <c r="J96" i="17"/>
  <c r="J96" i="12"/>
  <c r="BK121" i="31"/>
  <c r="J121" i="31"/>
  <c r="J96" i="31"/>
  <c r="AN127" i="1"/>
  <c r="J39" i="30"/>
  <c r="AN126" i="1"/>
  <c r="AN124" i="1"/>
  <c r="J98" i="28"/>
  <c r="J39" i="29"/>
  <c r="J41" i="28"/>
  <c r="AN122" i="1"/>
  <c r="J39" i="27"/>
  <c r="J39" i="26"/>
  <c r="AN115" i="1"/>
  <c r="J98" i="19"/>
  <c r="J41" i="20"/>
  <c r="AN112" i="1"/>
  <c r="J41" i="19"/>
  <c r="J96" i="18"/>
  <c r="J39" i="18"/>
  <c r="AN110" i="1"/>
  <c r="J96" i="16"/>
  <c r="J39" i="16"/>
  <c r="AN108" i="1"/>
  <c r="J96" i="14"/>
  <c r="J39" i="14"/>
  <c r="J39" i="12"/>
  <c r="J39" i="10"/>
  <c r="AN101" i="1"/>
  <c r="J96" i="8"/>
  <c r="J39" i="8"/>
  <c r="AN98" i="1"/>
  <c r="J39" i="6"/>
  <c r="J39" i="5"/>
  <c r="AU105" i="1"/>
  <c r="AZ105" i="1"/>
  <c r="AV105" i="1"/>
  <c r="AT105" i="1"/>
  <c r="BA94" i="1"/>
  <c r="W30" i="1"/>
  <c r="J30" i="24"/>
  <c r="AG120" i="1"/>
  <c r="J30" i="3"/>
  <c r="AG96" i="1" s="1"/>
  <c r="J32" i="22"/>
  <c r="AG118" i="1" s="1"/>
  <c r="BD94" i="1"/>
  <c r="W33" i="1" s="1"/>
  <c r="AU113" i="1"/>
  <c r="J30" i="15"/>
  <c r="AG109" i="1" s="1"/>
  <c r="AN109" i="1" s="1"/>
  <c r="BB94" i="1"/>
  <c r="W31" i="1" s="1"/>
  <c r="J32" i="23"/>
  <c r="AG119" i="1"/>
  <c r="AN119" i="1"/>
  <c r="J32" i="13"/>
  <c r="AG107" i="1" s="1"/>
  <c r="AG105" i="1" s="1"/>
  <c r="BC94" i="1"/>
  <c r="W32" i="1"/>
  <c r="J30" i="4"/>
  <c r="AG97" i="1"/>
  <c r="AN97" i="1"/>
  <c r="AZ113" i="1"/>
  <c r="AV113" i="1"/>
  <c r="AT113" i="1"/>
  <c r="J30" i="11"/>
  <c r="AG104" i="1" s="1"/>
  <c r="AN104" i="1" s="1"/>
  <c r="J30" i="25"/>
  <c r="AG121" i="1"/>
  <c r="AN121" i="1" s="1"/>
  <c r="J39" i="7" l="1"/>
  <c r="J39" i="24"/>
  <c r="J96" i="7"/>
  <c r="J39" i="25"/>
  <c r="J41" i="23"/>
  <c r="J41" i="22"/>
  <c r="AN118" i="1"/>
  <c r="J39" i="15"/>
  <c r="AN105" i="1"/>
  <c r="J41" i="13"/>
  <c r="AN107" i="1"/>
  <c r="J39" i="11"/>
  <c r="J39" i="4"/>
  <c r="J39" i="3"/>
  <c r="AN96" i="1"/>
  <c r="AN100" i="1"/>
  <c r="AN120" i="1"/>
  <c r="J30" i="31"/>
  <c r="AG129" i="1" s="1"/>
  <c r="J30" i="2"/>
  <c r="AG95" i="1" s="1"/>
  <c r="AN95" i="1" s="1"/>
  <c r="J32" i="21"/>
  <c r="AG117" i="1"/>
  <c r="AN117" i="1"/>
  <c r="AZ94" i="1"/>
  <c r="W29" i="1"/>
  <c r="J30" i="9"/>
  <c r="AG102" i="1" s="1"/>
  <c r="AN102" i="1" s="1"/>
  <c r="J30" i="17"/>
  <c r="AG111" i="1" s="1"/>
  <c r="AN111" i="1" s="1"/>
  <c r="AU94" i="1"/>
  <c r="AX94" i="1"/>
  <c r="AY94" i="1"/>
  <c r="AW94" i="1"/>
  <c r="AK30" i="1"/>
  <c r="J39" i="31" l="1"/>
  <c r="J39" i="9"/>
  <c r="J41" i="21"/>
  <c r="J39" i="2"/>
  <c r="J39" i="17"/>
  <c r="AN129" i="1"/>
  <c r="AG113" i="1"/>
  <c r="AN113" i="1"/>
  <c r="AV94" i="1"/>
  <c r="AK29" i="1"/>
  <c r="AG94" i="1" l="1"/>
  <c r="AK26" i="1"/>
  <c r="AT94" i="1"/>
  <c r="AN94" i="1" s="1"/>
  <c r="AK35" i="1" l="1"/>
</calcChain>
</file>

<file path=xl/sharedStrings.xml><?xml version="1.0" encoding="utf-8"?>
<sst xmlns="http://schemas.openxmlformats.org/spreadsheetml/2006/main" count="55624" uniqueCount="6042">
  <si>
    <t>Export Komplet</t>
  </si>
  <si>
    <t/>
  </si>
  <si>
    <t>2.0</t>
  </si>
  <si>
    <t>ZAMOK</t>
  </si>
  <si>
    <t>False</t>
  </si>
  <si>
    <t>{4cd676ab-571f-48dd-b1f0-5105b5b6d1b9}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</si>
  <si>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</si>
  <si>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</si>
  <si>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</si>
  <si>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</si>
  <si>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</si>
  <si>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</si>
  <si>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</si>
  <si>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</si>
  <si>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122155A_030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</si>
  <si>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</si>
  <si>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</si>
  <si>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Opatření Zátor-Loučky, OHO, Dílčí stavba 02.030 Opatření pod přehradní hrází Nové Heřminovy</t>
  </si>
  <si>
    <t>KSO:</t>
  </si>
  <si>
    <t>833 21</t>
  </si>
  <si>
    <t>CC-CZ:</t>
  </si>
  <si>
    <t>2</t>
  </si>
  <si>
    <t>Místo:</t>
  </si>
  <si>
    <t>Loučky u Zátoru</t>
  </si>
  <si>
    <t>Datum:</t>
  </si>
  <si>
    <t>20. 12. 2024</t>
  </si>
  <si>
    <t>CZ-CPA:</t>
  </si>
  <si>
    <t>42.91</t>
  </si>
  <si>
    <t>Zadavatel:</t>
  </si>
  <si>
    <t>IČ:</t>
  </si>
  <si>
    <t>Povodí Odry, státní podnik</t>
  </si>
  <si>
    <t>DIČ:</t>
  </si>
  <si>
    <t>Uchazeč:</t>
  </si>
  <si>
    <t>Vyplň údaj</t>
  </si>
  <si>
    <t>Projektant:</t>
  </si>
  <si>
    <t>AQUATIS, a.s.</t>
  </si>
  <si>
    <t>True</t>
  </si>
  <si>
    <t>Zpracovatel:</t>
  </si>
  <si>
    <t>Ing. Michal Jendruščák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</si>
  <si>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</si>
  <si>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</si>
  <si>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</si>
  <si>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</si>
  <si>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</si>
  <si>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</si>
  <si>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</si>
  <si>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</si>
  <si>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</si>
  <si>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</si>
  <si>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</si>
  <si>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</si>
  <si>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</si>
  <si>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</si>
  <si>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</si>
  <si>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</si>
  <si>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</si>
  <si>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</si>
  <si>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</si>
  <si>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</si>
  <si>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</si>
  <si>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</si>
  <si>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</si>
  <si>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</si>
  <si>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</si>
  <si>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</si>
  <si>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</si>
  <si>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</si>
  <si>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</si>
  <si>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</si>
  <si>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</si>
  <si>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</si>
  <si>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</si>
  <si>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</si>
  <si>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</si>
  <si>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</si>
  <si>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</si>
  <si>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</si>
  <si>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</si>
  <si>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</si>
  <si>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</si>
  <si>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</si>
  <si>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</si>
  <si>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</si>
  <si>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</si>
  <si>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</si>
  <si>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030.11.1</t>
  </si>
  <si>
    <t xml:space="preserve">Úprava koryta v úseku km 0,000 – 0,551 78 </t>
  </si>
  <si>
    <t>STA</t>
  </si>
  <si>
    <t>1</t>
  </si>
  <si>
    <t>{9c8f642e-5d06-4a32-83dd-aa2c64a008c5}</t>
  </si>
  <si>
    <t>030.11.2</t>
  </si>
  <si>
    <t xml:space="preserve">Úprava koryta v úseku km 0,551 78 – 0,650 62 </t>
  </si>
  <si>
    <t>{7f0358fb-dfe2-4628-99f5-0069104b2509}</t>
  </si>
  <si>
    <t>030.11.3</t>
  </si>
  <si>
    <t>Úprava koryta v úseku km 0,664 50 – 0,940 56</t>
  </si>
  <si>
    <t>{aa2b4a17-52b6-42a8-826b-00c2b496eb30}</t>
  </si>
  <si>
    <t>030.11.5</t>
  </si>
  <si>
    <t>Přeložka náhonu na MVE</t>
  </si>
  <si>
    <t>{143a8779-c875-47d2-9787-38456100690c}</t>
  </si>
  <si>
    <t>030.11.6</t>
  </si>
  <si>
    <t>Úprava v navázání na stávající koryto</t>
  </si>
  <si>
    <t>{7142a112-c7f7-4654-a1a8-95ab6246d292}</t>
  </si>
  <si>
    <t>030.12.1</t>
  </si>
  <si>
    <t>Pravobřežní ochranná hráz v úseku km 0,118 80 – 0,335 70</t>
  </si>
  <si>
    <t>{eaa0e61f-9861-4ac0-8c47-bf5eb8d195d8}</t>
  </si>
  <si>
    <t>030.13.1</t>
  </si>
  <si>
    <t>Pravostranná nábřežní zeď v úseku km 0,003 00 - 0,118 80</t>
  </si>
  <si>
    <t>{180be8b1-02e1-482a-8fe8-7b09c14eeb88}</t>
  </si>
  <si>
    <t>030.21.1</t>
  </si>
  <si>
    <t>Balvanitý skluz v km 0.920 00</t>
  </si>
  <si>
    <t>{6f387fd8-06e7-4e6f-b85a-0cd31fcbc9c2}</t>
  </si>
  <si>
    <t>030.23.1</t>
  </si>
  <si>
    <t>Nový pevný jez v km 0.664 50 (TPE km 83.940)</t>
  </si>
  <si>
    <t>{37cce99f-0b36-418e-8651-80fde12d9502}</t>
  </si>
  <si>
    <t>030.24.1</t>
  </si>
  <si>
    <t>Obtokové koryto</t>
  </si>
  <si>
    <t>{d9f57cf1-1053-48f3-b302-2de7e6494e47}</t>
  </si>
  <si>
    <t>030.31.1</t>
  </si>
  <si>
    <t>Nový most v km 0,003 (TPE km 83.250)</t>
  </si>
  <si>
    <t>{6ffddc53-3fd2-4448-9c81-98d0643e6751}</t>
  </si>
  <si>
    <t>Soupis</t>
  </si>
  <si>
    <t>###NOINSERT###</t>
  </si>
  <si>
    <t>030.31.1.1</t>
  </si>
  <si>
    <t>Nový most v km 0,003 - elektro</t>
  </si>
  <si>
    <t>{8f35ea77-e024-4e83-9254-04fec8ecd32b}</t>
  </si>
  <si>
    <t>030.31.2</t>
  </si>
  <si>
    <t>Přemostění náhonu v km 0,624</t>
  </si>
  <si>
    <t>{3017a923-4126-4912-b8b2-1d3f311b2281}</t>
  </si>
  <si>
    <t>030.31.3</t>
  </si>
  <si>
    <t>Přemostění náhonu v km 0,450</t>
  </si>
  <si>
    <t>{6d4aff21-22fc-4d46-ac8e-06fe750fb3ef}</t>
  </si>
  <si>
    <t>030.32.1</t>
  </si>
  <si>
    <t xml:space="preserve">Úpravy nájezdů na most a příjezdu k výrobnímu areálu </t>
  </si>
  <si>
    <t>{4b0436d7-b683-4bb5-9c21-f0d3d2ee22da}</t>
  </si>
  <si>
    <t>030.32.2</t>
  </si>
  <si>
    <t>Příjezdová komunikace k jezu</t>
  </si>
  <si>
    <t>{bd61e59a-d6a1-4ff7-9aa7-36e4d8d4b34b}</t>
  </si>
  <si>
    <t>030.33.1</t>
  </si>
  <si>
    <t xml:space="preserve">Sjezdová rampa do koryta </t>
  </si>
  <si>
    <t>{d67c4862-103a-4312-9bc8-325d5d5bb6b3}</t>
  </si>
  <si>
    <t>030.42</t>
  </si>
  <si>
    <t>Vyústění vnitřních vod</t>
  </si>
  <si>
    <t>{ef4c4707-3cd8-41ae-be49-9b3c7e70bb03}</t>
  </si>
  <si>
    <t>030.42.1</t>
  </si>
  <si>
    <t xml:space="preserve">Vyústění vnitřních vod zleva v km 0,024 04 </t>
  </si>
  <si>
    <t>{4f60c5cf-6e3e-4c99-a4af-05e13f66842f}</t>
  </si>
  <si>
    <t>030.42.2</t>
  </si>
  <si>
    <t>Vyústění vnitřních vod zprava v km 0,104 50</t>
  </si>
  <si>
    <t>{4e706cb1-0b96-4b75-92c0-31c9d80a27cc}</t>
  </si>
  <si>
    <t>030.42.6</t>
  </si>
  <si>
    <t>Vyústění vnitřních vod zleva v km 0,070 80</t>
  </si>
  <si>
    <t>{cdca63e8-4952-4493-989c-6bbcd4b7c495}</t>
  </si>
  <si>
    <t>030.42.7</t>
  </si>
  <si>
    <t>Vyústění vnitřních vod zprava v km 0,007 80</t>
  </si>
  <si>
    <t>{4413bfc6-98a2-4326-a2a2-6f5c097eb58a}</t>
  </si>
  <si>
    <t>030.42.8</t>
  </si>
  <si>
    <t>Vyústění dešťové kanalizace v km  0,496 70 (nová výusť)</t>
  </si>
  <si>
    <t>{119eb0a1-412a-465e-991d-db05c011d8bc}</t>
  </si>
  <si>
    <t>030.42.3</t>
  </si>
  <si>
    <t>Úprava zaústění Čakovského potoka v km 0,143 69 (TPE km 83,340)</t>
  </si>
  <si>
    <t>{96033e81-b233-41ad-aec2-f9c16791fc2a}</t>
  </si>
  <si>
    <t>030.42.4</t>
  </si>
  <si>
    <t>Vyústění vnitřních vod zprava v km 0,451 40</t>
  </si>
  <si>
    <t>{009c1ae6-0faf-4431-bb99-7371792751f7}</t>
  </si>
  <si>
    <t>030.42.5</t>
  </si>
  <si>
    <t>Vyústění propustku v km 0,609 00</t>
  </si>
  <si>
    <t>{55641bc1-8c03-4d5e-8915-cc6f84b07d14}</t>
  </si>
  <si>
    <t>030.57.1</t>
  </si>
  <si>
    <t>Přeložka oplocení a brány na p.č. 733/3</t>
  </si>
  <si>
    <t>{a718e292-1f94-49a8-9718-20aba4084f64}</t>
  </si>
  <si>
    <t>030.61</t>
  </si>
  <si>
    <t>Náhradní výsadba</t>
  </si>
  <si>
    <t>{581c4c8e-5444-4a12-a90f-347659d5e699}</t>
  </si>
  <si>
    <t>030.61.1</t>
  </si>
  <si>
    <t>{dfe505a3-e536-449e-ab90-d5c08c895135}</t>
  </si>
  <si>
    <t>030.75</t>
  </si>
  <si>
    <t>Kácení dřevin</t>
  </si>
  <si>
    <t>{7aaf51a0-0bae-4ef9-885b-99bf59ccd6c6}</t>
  </si>
  <si>
    <t>SO</t>
  </si>
  <si>
    <t>Úprava příjezdu do areálu IKTUS</t>
  </si>
  <si>
    <t>{46add0f0-3c86-4458-89b9-b319faccf88d}</t>
  </si>
  <si>
    <t>VRN</t>
  </si>
  <si>
    <t>Vedlejší rozpočtové náklady</t>
  </si>
  <si>
    <t>VON</t>
  </si>
  <si>
    <t>{fad90540-a81f-4aac-a56d-83a532dba7d2}</t>
  </si>
  <si>
    <t>nalozeni</t>
  </si>
  <si>
    <t>27738,023</t>
  </si>
  <si>
    <t>naložení_2</t>
  </si>
  <si>
    <t>20876</t>
  </si>
  <si>
    <t>KRYCÍ LIST SOUPISU PRACÍ</t>
  </si>
  <si>
    <t>Objekt:</t>
  </si>
  <si>
    <t xml:space="preserve">030.11.1 - Úprava koryta v úseku km 0,000 – 0,551 78 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</si>
  <si>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</si>
  <si>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</si>
  <si>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</si>
  <si>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</si>
  <si>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</si>
  <si>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</si>
  <si>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</si>
  <si>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</si>
  <si>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</si>
  <si>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</si>
  <si>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</si>
  <si>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</si>
  <si>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</si>
  <si>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</si>
  <si>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</si>
  <si>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767 - Konstrukce zámečnické</t>
  </si>
  <si>
    <t>M - Práce a dodávky M</t>
  </si>
  <si>
    <t xml:space="preserve">    21-M - Elektromontáže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</si>
  <si>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</si>
  <si>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</si>
  <si>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</si>
  <si>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</si>
  <si>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</si>
  <si>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</si>
  <si>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</si>
  <si>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</si>
  <si>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</si>
  <si>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</si>
  <si>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</si>
  <si>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</si>
  <si>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</si>
  <si>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</si>
  <si>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</si>
  <si>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</si>
  <si>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</si>
  <si>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</si>
  <si>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113107223</t>
  </si>
  <si>
    <t>Odstranění podkladu z kameniva drceného tl přes 200 do 300 mm strojně pl přes 200 m2</t>
  </si>
  <si>
    <t>m2</t>
  </si>
  <si>
    <t>CS ÚRS 2024 02</t>
  </si>
  <si>
    <t>4</t>
  </si>
  <si>
    <t>-326048576</t>
  </si>
  <si>
    <t>Online PSC</t>
  </si>
  <si>
    <t>https://podminky.urs.cz/item/CS_URS_2024_02/113107223</t>
  </si>
  <si>
    <t>VV</t>
  </si>
  <si>
    <t>1067 "VV pol. 1.8.1"</t>
  </si>
  <si>
    <t>114203104</t>
  </si>
  <si>
    <t>Rozebrání záhozů a rovnanin na sucho</t>
  </si>
  <si>
    <t>m3</t>
  </si>
  <si>
    <t>1217823703</t>
  </si>
  <si>
    <t>https://podminky.urs.cz/item/CS_URS_2024_02/114203104</t>
  </si>
  <si>
    <t>1857,9 "VV pol. 1.9.2"</t>
  </si>
  <si>
    <t>3</t>
  </si>
  <si>
    <t>115101201</t>
  </si>
  <si>
    <t>Čerpání vody na dopravní výšku do 10 m průměrný přítok do 500 l/min</t>
  </si>
  <si>
    <t>hod</t>
  </si>
  <si>
    <t>-710164938</t>
  </si>
  <si>
    <t>https://podminky.urs.cz/item/CS_URS_2024_02/115101201</t>
  </si>
  <si>
    <t>240 "VV pol. 1.34"</t>
  </si>
  <si>
    <t>115101301</t>
  </si>
  <si>
    <t>Pohotovost čerpací soupravy pro dopravní výšku do 10 m přítok do 500 l/min</t>
  </si>
  <si>
    <t>den</t>
  </si>
  <si>
    <t>-1638146561</t>
  </si>
  <si>
    <t>https://podminky.urs.cz/item/CS_URS_2024_02/115101301</t>
  </si>
  <si>
    <t>5</t>
  </si>
  <si>
    <t>115R001</t>
  </si>
  <si>
    <t>Čerpací jímka - opakované použití</t>
  </si>
  <si>
    <t>kplt</t>
  </si>
  <si>
    <t>-164689866</t>
  </si>
  <si>
    <t>P</t>
  </si>
  <si>
    <t>Poznámka k položce:_x000D_
VV pol. 1.35</t>
  </si>
  <si>
    <t>6</t>
  </si>
  <si>
    <t>121151123</t>
  </si>
  <si>
    <t>Sejmutí ornice plochy přes 500 m2 tl vrstvy do 200 mm strojně</t>
  </si>
  <si>
    <t>1192758056</t>
  </si>
  <si>
    <t>https://podminky.urs.cz/item/CS_URS_2024_02/121151123</t>
  </si>
  <si>
    <t>16578"VV pol. 1.1"</t>
  </si>
  <si>
    <t>1969 "VV pol. 1.2"</t>
  </si>
  <si>
    <t>Součet</t>
  </si>
  <si>
    <t>7</t>
  </si>
  <si>
    <t>122251406</t>
  </si>
  <si>
    <t>Vykopávky v zemníku na suchu v hornině třídy těžitelnosti I skupiny 3 objem do 5000 m3 strojně</t>
  </si>
  <si>
    <t>1772905703</t>
  </si>
  <si>
    <t>https://podminky.urs.cz/item/CS_URS_2024_02/122251406</t>
  </si>
  <si>
    <t>3867,5 "VV pol. 1.3.2"</t>
  </si>
  <si>
    <t>8</t>
  </si>
  <si>
    <t>124353104</t>
  </si>
  <si>
    <t>Vykopávky pro koryta vodotečí v hornině třídy těžitelnosti II skupiny 4 objem přes 20000 m3 strojně</t>
  </si>
  <si>
    <t>908013897</t>
  </si>
  <si>
    <t>https://podminky.urs.cz/item/CS_URS_2024_02/124353104</t>
  </si>
  <si>
    <t>42379,33*0,8 "VV pol. 1.3.1"</t>
  </si>
  <si>
    <t>9</t>
  </si>
  <si>
    <t>127751113</t>
  </si>
  <si>
    <t>Vykopávky pod vodou v hornině třídy těžitelnosti I a II skupiny 1 až 4 tl vrstvy přes 0,5 m objem přes 5000 m3 strojně</t>
  </si>
  <si>
    <t>126795074</t>
  </si>
  <si>
    <t>https://podminky.urs.cz/item/CS_URS_2024_02/127751113</t>
  </si>
  <si>
    <t>42379,33*0,2 "VV pol. 1.3.1"</t>
  </si>
  <si>
    <t>10</t>
  </si>
  <si>
    <t>162351104</t>
  </si>
  <si>
    <t>Vodorovné přemístění přes 500 do 1000 m výkopku/sypaniny z horniny třídy těžitelnosti I skupiny 1 až 3</t>
  </si>
  <si>
    <t>-107752638</t>
  </si>
  <si>
    <t>https://podminky.urs.cz/item/CS_URS_2024_02/162351104</t>
  </si>
  <si>
    <t>34793 "VV pol. 1.38"</t>
  </si>
  <si>
    <t>11</t>
  </si>
  <si>
    <t>162551128</t>
  </si>
  <si>
    <t>Vodorovné přemístění přes 2 500 do 3000 m výkopku/sypaniny z horniny třídy těžitelnosti II skupiny 4 a 5</t>
  </si>
  <si>
    <t>-390454766</t>
  </si>
  <si>
    <t>https://podminky.urs.cz/item/CS_URS_2024_02/162551128</t>
  </si>
  <si>
    <t>2570 "VV pol. 1.1"</t>
  </si>
  <si>
    <t>196,9 "VV pol. 1.2"</t>
  </si>
  <si>
    <t>3348 "VV pol. 1.37"</t>
  </si>
  <si>
    <t>Mezisoučet</t>
  </si>
  <si>
    <t>13917 "VV pol. 1.39"</t>
  </si>
  <si>
    <t>3348,11 "VV pol. 1.16"</t>
  </si>
  <si>
    <t>14521*0,15 "VV pol. 1.11"</t>
  </si>
  <si>
    <t>1283,3*0,15 "VV pol. 1.12"</t>
  </si>
  <si>
    <t>2639*0,25 "VV pol. 1.13"</t>
  </si>
  <si>
    <t>3668,16 "VV pol. 1.14"</t>
  </si>
  <si>
    <t>546*0,3 "VV pol. 1.15"</t>
  </si>
  <si>
    <t>0,3*6935,36 "VV pol. 1.9.1"</t>
  </si>
  <si>
    <t>1486,34 "VV pol. 1.9.2"</t>
  </si>
  <si>
    <t>109*0,05 "VV pol. 1.19"</t>
  </si>
  <si>
    <t>8,20 "VV pol. 1.20"</t>
  </si>
  <si>
    <t>77*0,15 "VV pol. 1.21"</t>
  </si>
  <si>
    <t>18,41 "VV pol. 1.24"</t>
  </si>
  <si>
    <t>12</t>
  </si>
  <si>
    <t>171152501</t>
  </si>
  <si>
    <t>Zhutnění podloží z hornin soudržných nebo nesoudržných pod násypy</t>
  </si>
  <si>
    <t>-1439760637</t>
  </si>
  <si>
    <t>https://podminky.urs.cz/item/CS_URS_2024_02/171152501</t>
  </si>
  <si>
    <t>171,8 "VV pol. 1.6"</t>
  </si>
  <si>
    <t>13</t>
  </si>
  <si>
    <t>174151101</t>
  </si>
  <si>
    <t>Zásyp jam, šachet rýh nebo kolem objektů sypaninou se zhutněním</t>
  </si>
  <si>
    <t>-402112680</t>
  </si>
  <si>
    <t>https://podminky.urs.cz/item/CS_URS_2024_02/174151101</t>
  </si>
  <si>
    <t>14</t>
  </si>
  <si>
    <t>181451131</t>
  </si>
  <si>
    <t>Založení parkového trávníku výsevem pl přes 1000 m2 v rovině a ve svahu do 1:5</t>
  </si>
  <si>
    <t>464700703</t>
  </si>
  <si>
    <t>https://podminky.urs.cz/item/CS_URS_2024_02/181451131</t>
  </si>
  <si>
    <t>14521"VV pol. 1.11"</t>
  </si>
  <si>
    <t>2639 "VV pol. 1.13"</t>
  </si>
  <si>
    <t>182111111</t>
  </si>
  <si>
    <t>Zpevnění svahu tkaninou nebo rohoží na svahu sklonu přes 1:2 do 1:1</t>
  </si>
  <si>
    <t>-689377071</t>
  </si>
  <si>
    <t>https://podminky.urs.cz/item/CS_URS_2024_02/182111111</t>
  </si>
  <si>
    <t>1016,56 "2/O"</t>
  </si>
  <si>
    <t>16</t>
  </si>
  <si>
    <t>M</t>
  </si>
  <si>
    <t>182R001</t>
  </si>
  <si>
    <t>Travní rohož s travním semenem</t>
  </si>
  <si>
    <t>1617475161</t>
  </si>
  <si>
    <t>1016,56*1,05 'Přepočtené koeficientem množství</t>
  </si>
  <si>
    <t>17</t>
  </si>
  <si>
    <t>182151111</t>
  </si>
  <si>
    <t>Svahování v zářezech v hornině třídy těžitelnosti I skupiny 1 až 3 strojně</t>
  </si>
  <si>
    <t>-1957506838</t>
  </si>
  <si>
    <t>https://podminky.urs.cz/item/CS_URS_2024_02/182151111</t>
  </si>
  <si>
    <t>3038,97 "VV pol. 1.4"</t>
  </si>
  <si>
    <t>18</t>
  </si>
  <si>
    <t>182251101</t>
  </si>
  <si>
    <t>Svahování násypů strojně</t>
  </si>
  <si>
    <t>-2074282495</t>
  </si>
  <si>
    <t>https://podminky.urs.cz/item/CS_URS_2024_02/182251101</t>
  </si>
  <si>
    <t>977,88 "VV pol. 1.5"</t>
  </si>
  <si>
    <t>19</t>
  </si>
  <si>
    <t>182351133</t>
  </si>
  <si>
    <t>Rozprostření ornice pl přes 500 m2 ve svahu přes 1:5 tl vrstvy do 200 mm strojně</t>
  </si>
  <si>
    <t>1674198792</t>
  </si>
  <si>
    <t>https://podminky.urs.cz/item/CS_URS_2024_02/182351133</t>
  </si>
  <si>
    <t>1283,30 "VV pol. 1.12"</t>
  </si>
  <si>
    <t>20</t>
  </si>
  <si>
    <t>R 18135 002</t>
  </si>
  <si>
    <t>Odkopávka zeminy z břehů toku  a odvoz na skládku vč. skládkovného</t>
  </si>
  <si>
    <t>713105303</t>
  </si>
  <si>
    <t>Poznámka k položce:_x000D_
Položka obsahuje:_x000D_
- výkop a naložení zeminy na dopravní prostředek_x000D_
- odvoz do 20 km_x000D_
- skládkovné</t>
  </si>
  <si>
    <t>1000 "Odvoz vybraného výkopku z koryta"</t>
  </si>
  <si>
    <t>R01 001</t>
  </si>
  <si>
    <t>Převádění vody staveništěm, ochrana staveniště</t>
  </si>
  <si>
    <t>-1984031836</t>
  </si>
  <si>
    <t>Poznámka k položce:_x000D_
položka obsahuje:_x000D_
- čerpání vody_x000D_
- pohotovostní soustavu_x000D_
- převedení vody potrubím _x000D_
- zemní hrázky př. jiné_x000D_
- položka bude soutěžena dle §92 odst. 2 dle zákona č.134/2016 Sb. na výkon nebo funkci</t>
  </si>
  <si>
    <t>22</t>
  </si>
  <si>
    <t>R162 001</t>
  </si>
  <si>
    <t>Třídění kameniva a zeminy na mobilním zařízení</t>
  </si>
  <si>
    <t>-2128090533</t>
  </si>
  <si>
    <t>33651,06 "VV pol. 1.41"</t>
  </si>
  <si>
    <t>23</t>
  </si>
  <si>
    <t>162751117</t>
  </si>
  <si>
    <t>Vodorovné přemístění přes 9 000 do 10000 m výkopku/sypaniny z horniny třídy těžitelnosti I skupiny 1 až 3</t>
  </si>
  <si>
    <t>-1991020445</t>
  </si>
  <si>
    <t>https://podminky.urs.cz/item/CS_URS_2024_02/162751117</t>
  </si>
  <si>
    <t>4283,58 "VV pol. 1.36"</t>
  </si>
  <si>
    <t>20876 "VV pol. 1.40"</t>
  </si>
  <si>
    <t>24</t>
  </si>
  <si>
    <t>162751119</t>
  </si>
  <si>
    <t>Příplatek k vodorovnému přemístění výkopku/sypaniny z horniny třídy těžitelnosti I skupiny 1 až 3 ZKD 1000 m přes 10000 m</t>
  </si>
  <si>
    <t>-1147275647</t>
  </si>
  <si>
    <t>https://podminky.urs.cz/item/CS_URS_2024_02/162751119</t>
  </si>
  <si>
    <t>10*25159,58</t>
  </si>
  <si>
    <t>25</t>
  </si>
  <si>
    <t>171201231</t>
  </si>
  <si>
    <t>Poplatek za uložení zeminy a kamení na recyklační skládce (skládkovné) kód odpadu 17 05 04</t>
  </si>
  <si>
    <t>t</t>
  </si>
  <si>
    <t>-1660710401</t>
  </si>
  <si>
    <t>https://podminky.urs.cz/item/CS_URS_2024_02/171201231</t>
  </si>
  <si>
    <t>25159,58*2</t>
  </si>
  <si>
    <t>26</t>
  </si>
  <si>
    <t>167151112</t>
  </si>
  <si>
    <t>Nakládání výkopku z hornin třídy těžitelnosti II skupiny 4 a 5 přes 100 m3</t>
  </si>
  <si>
    <t>-192183590</t>
  </si>
  <si>
    <t>https://podminky.urs.cz/item/CS_URS_2024_02/167151112</t>
  </si>
  <si>
    <t>nalozeni+naložení_2</t>
  </si>
  <si>
    <t>27</t>
  </si>
  <si>
    <t>171151131</t>
  </si>
  <si>
    <t>Uložení sypaniny z hornin nesoudržných a soudržných střídavě do násypů zhutněných strojně</t>
  </si>
  <si>
    <t>-924478768</t>
  </si>
  <si>
    <t>https://podminky.urs.cz/item/CS_URS_2024_02/171151131</t>
  </si>
  <si>
    <t>3348,1 "VV pol. 1.15"</t>
  </si>
  <si>
    <t>1650 "VV pol. 1.36"</t>
  </si>
  <si>
    <t>28</t>
  </si>
  <si>
    <t>171251201</t>
  </si>
  <si>
    <t>Uložení sypaniny na skládky nebo meziskládky</t>
  </si>
  <si>
    <t>-1999654339</t>
  </si>
  <si>
    <t>https://podminky.urs.cz/item/CS_URS_2024_02/171251201</t>
  </si>
  <si>
    <t>2570,3 "VV pol. 1.1"</t>
  </si>
  <si>
    <t>3348,11 "VV pol. 1.37"</t>
  </si>
  <si>
    <t>29</t>
  </si>
  <si>
    <t>181351113</t>
  </si>
  <si>
    <t>Rozprostření ornice tl vrstvy do 200 mm pl přes 500 m2 v rovině nebo ve svahu do 1:5 strojně</t>
  </si>
  <si>
    <t>-668149202</t>
  </si>
  <si>
    <t>https://podminky.urs.cz/item/CS_URS_2024_02/181351113</t>
  </si>
  <si>
    <t>14521 "VV pol. 1.11"</t>
  </si>
  <si>
    <t>30</t>
  </si>
  <si>
    <t>181451132</t>
  </si>
  <si>
    <t>Založení parkového trávníku výsevem pl přes 1000 m2 ve svahu přes 1:5 do 1:2</t>
  </si>
  <si>
    <t>-449415853</t>
  </si>
  <si>
    <t>https://podminky.urs.cz/item/CS_URS_2024_02/181451132</t>
  </si>
  <si>
    <t>31</t>
  </si>
  <si>
    <t>00572470</t>
  </si>
  <si>
    <t>osivo směs travní univerzál</t>
  </si>
  <si>
    <t>kg</t>
  </si>
  <si>
    <t>851639390</t>
  </si>
  <si>
    <t>14521+1283,3+2639</t>
  </si>
  <si>
    <t>18443,3*0,02 'Přepočtené koeficientem množství</t>
  </si>
  <si>
    <t>32</t>
  </si>
  <si>
    <t>181951111</t>
  </si>
  <si>
    <t>Úprava pláně v hornině třídy těžitelnosti I skupiny 1 až 3 bez zhutnění strojně</t>
  </si>
  <si>
    <t>1884195790</t>
  </si>
  <si>
    <t>https://podminky.urs.cz/item/CS_URS_2024_02/181951111</t>
  </si>
  <si>
    <t>19023,57"VV pol. 1.7"</t>
  </si>
  <si>
    <t>33</t>
  </si>
  <si>
    <t>185804312</t>
  </si>
  <si>
    <t>Zalití rostlin vodou plocha přes 20 m2</t>
  </si>
  <si>
    <t>877918486</t>
  </si>
  <si>
    <t>https://podminky.urs.cz/item/CS_URS_2024_02/185804312</t>
  </si>
  <si>
    <t>34</t>
  </si>
  <si>
    <t>R18135 001</t>
  </si>
  <si>
    <t>Rekultivace pozemků ZPF  dočasně odňatých na dobu delší než 1 rok</t>
  </si>
  <si>
    <t>-2007881231</t>
  </si>
  <si>
    <t xml:space="preserve">Poznámka k položce:_x000D_
zahrnuje:_x000D_
 technickou rekultivaci s následnou dvouletou biologickou rekultivací (urovnání plochy, sběr a odstranění kamenů s průměrem nad 10 cm, hluboká orba, smykování, výsev přípravných rostlin – zelené hnojení, zaorání zelené hmoty, smykování, osetí ploch travním semenem)_x000D_
</t>
  </si>
  <si>
    <t>Zakládání</t>
  </si>
  <si>
    <t>35</t>
  </si>
  <si>
    <t>291111111</t>
  </si>
  <si>
    <t>Podklad pro zpevněné plochy z kameniva drceného 0 až 63 mm</t>
  </si>
  <si>
    <t>-2015744584</t>
  </si>
  <si>
    <t>https://podminky.urs.cz/item/CS_URS_2024_02/291111111</t>
  </si>
  <si>
    <t>36</t>
  </si>
  <si>
    <t>291211111</t>
  </si>
  <si>
    <t>Zřízení plochy ze silničních panelů do lože tl 50 mm z kameniva</t>
  </si>
  <si>
    <t>1711920133</t>
  </si>
  <si>
    <t>https://podminky.urs.cz/item/CS_URS_2024_02/291211111</t>
  </si>
  <si>
    <t>109 "1/B"</t>
  </si>
  <si>
    <t>37</t>
  </si>
  <si>
    <t>59381006</t>
  </si>
  <si>
    <t>panel silniční 3,00x1,00x0,215m</t>
  </si>
  <si>
    <t>kus</t>
  </si>
  <si>
    <t>901279408</t>
  </si>
  <si>
    <t>96*0,25 'Přepočtené koeficientem množství</t>
  </si>
  <si>
    <t>Svislé a kompletní konstrukce</t>
  </si>
  <si>
    <t>38</t>
  </si>
  <si>
    <t>326216221</t>
  </si>
  <si>
    <t>Zdivo LTM z pravidelných kamenů na sucho, objem jednoho kamene přes 0,02 m3</t>
  </si>
  <si>
    <t>1423648805</t>
  </si>
  <si>
    <t>https://podminky.urs.cz/item/CS_URS_2024_02/326216221</t>
  </si>
  <si>
    <t>35,64 "VV pol. 1.23"</t>
  </si>
  <si>
    <t>Vodorovné konstrukce</t>
  </si>
  <si>
    <t>39</t>
  </si>
  <si>
    <t>457971121</t>
  </si>
  <si>
    <t>Zřízení vrstvy z geotextilie o sklonu přes 10° do 35° š do 3 m</t>
  </si>
  <si>
    <t>1831817641</t>
  </si>
  <si>
    <t>https://podminky.urs.cz/item/CS_URS_2024_02/457971121</t>
  </si>
  <si>
    <t>59,80 "1/O"</t>
  </si>
  <si>
    <t>40</t>
  </si>
  <si>
    <t>69311089</t>
  </si>
  <si>
    <t>geotextilie netkaná separační, ochranná, filtrační, drenážní PES 600g/m2</t>
  </si>
  <si>
    <t>58317925</t>
  </si>
  <si>
    <t>59,8*1,2 'Přepočtené koeficientem množství</t>
  </si>
  <si>
    <t>41</t>
  </si>
  <si>
    <t>462512270_R001</t>
  </si>
  <si>
    <t>Zához z lomového kamene s proštěrkováním z místního materiálu z terénu hmotnost do 200 kg (TKZ)</t>
  </si>
  <si>
    <t>1773709098</t>
  </si>
  <si>
    <t>Poznámka k položce:_x000D_
Proštěrkování kamenem (30 % objemu) fr. 16/30 z místního natříděného materiálu, vč dovozu</t>
  </si>
  <si>
    <t>6935,36 "VV pol. 1.9.1"</t>
  </si>
  <si>
    <t>42</t>
  </si>
  <si>
    <t>462512270_R0011</t>
  </si>
  <si>
    <t>Zához z lomového kamene z místních materiálu s proštěrkováním z místního materiálu z terénu hmotnost do 200 kg (TKZ)</t>
  </si>
  <si>
    <t>1008264910</t>
  </si>
  <si>
    <t>0,8*1857,92 "VV pol. 1.9.2"</t>
  </si>
  <si>
    <t>43</t>
  </si>
  <si>
    <t>462519002</t>
  </si>
  <si>
    <t>Příplatek za urovnání ploch záhozu z lomového kamene hmotnost do 200 kg</t>
  </si>
  <si>
    <t>660337999</t>
  </si>
  <si>
    <t>https://podminky.urs.cz/item/CS_URS_2024_02/462519002</t>
  </si>
  <si>
    <t>5530,69 "VV pol. 1.10"</t>
  </si>
  <si>
    <t>44</t>
  </si>
  <si>
    <t>464571124_R</t>
  </si>
  <si>
    <t>Pohoz z kameniva z těžených materiálů z terénu</t>
  </si>
  <si>
    <t>-1278587253</t>
  </si>
  <si>
    <t>3668,15 "VV pol. 1.14"</t>
  </si>
  <si>
    <t>545,0*0,3 "VV pol. 1.15"</t>
  </si>
  <si>
    <t>Komunikace pozemní</t>
  </si>
  <si>
    <t>45</t>
  </si>
  <si>
    <t>564851011</t>
  </si>
  <si>
    <t>Podklad ze štěrkodrtě ŠD plochy do 100 m2 tl 150 mm</t>
  </si>
  <si>
    <t>-666385120</t>
  </si>
  <si>
    <t>https://podminky.urs.cz/item/CS_URS_2024_02/564851011</t>
  </si>
  <si>
    <t>45 "VV pol. 1.22"</t>
  </si>
  <si>
    <t>46</t>
  </si>
  <si>
    <t>564952111</t>
  </si>
  <si>
    <t>Podklad z mechanicky zpevněného kameniva MZK tl 150 mm</t>
  </si>
  <si>
    <t>-1000451180</t>
  </si>
  <si>
    <t>https://podminky.urs.cz/item/CS_URS_2024_02/564952111</t>
  </si>
  <si>
    <t>Ostatní konstrukce a práce, bourání</t>
  </si>
  <si>
    <t>47</t>
  </si>
  <si>
    <t>936124112</t>
  </si>
  <si>
    <t>Montáž lavičky stabilní parkové se zabetonováním noh</t>
  </si>
  <si>
    <t>1874816193</t>
  </si>
  <si>
    <t>https://podminky.urs.cz/item/CS_URS_2024_02/936124112</t>
  </si>
  <si>
    <t>Poznámka k položce:_x000D_
kompletní montáž lavičky</t>
  </si>
  <si>
    <t>48</t>
  </si>
  <si>
    <t>936R001</t>
  </si>
  <si>
    <t>Parková lavička 3/O</t>
  </si>
  <si>
    <t>325984409</t>
  </si>
  <si>
    <t xml:space="preserve">Poznámka k položce:_x000D_
Obsahuje:_x000D_
dodávka ocelové konstrukce, žárově pozinkovaná, sedák a opěradlo lavičky z tvrdého dřeva tl. min. 0,040 mm. Celková délka 1,8 m, výška sedáku nad zemí 0,45 m. </t>
  </si>
  <si>
    <t>49</t>
  </si>
  <si>
    <t>966071711</t>
  </si>
  <si>
    <t>Bourání sloupků a vzpěr plotových ocelových do 2,5 m zabetonovaných</t>
  </si>
  <si>
    <t>906654478</t>
  </si>
  <si>
    <t>https://podminky.urs.cz/item/CS_URS_2024_02/966071711</t>
  </si>
  <si>
    <t>140,5/2,5</t>
  </si>
  <si>
    <t>50</t>
  </si>
  <si>
    <t>966071822</t>
  </si>
  <si>
    <t>Rozebrání oplocení z drátěného pletiva se čtvercovými oky v přes 1,6 do 2,0 m</t>
  </si>
  <si>
    <t>m</t>
  </si>
  <si>
    <t>-1207705244</t>
  </si>
  <si>
    <t>https://podminky.urs.cz/item/CS_URS_2024_02/966071822</t>
  </si>
  <si>
    <t>997</t>
  </si>
  <si>
    <t>Přesun sutě</t>
  </si>
  <si>
    <t>51</t>
  </si>
  <si>
    <t>997221571</t>
  </si>
  <si>
    <t>Vodorovná doprava vybouraných hmot do 1 km</t>
  </si>
  <si>
    <t>314325454</t>
  </si>
  <si>
    <t>https://podminky.urs.cz/item/CS_URS_2024_02/997221571</t>
  </si>
  <si>
    <t>52</t>
  </si>
  <si>
    <t>997221579</t>
  </si>
  <si>
    <t>Příplatek ZKD 1 km u vodorovné dopravy vybouraných hmot</t>
  </si>
  <si>
    <t>296963463</t>
  </si>
  <si>
    <t>https://podminky.urs.cz/item/CS_URS_2024_02/997221579</t>
  </si>
  <si>
    <t>19*(3860,479-3381)</t>
  </si>
  <si>
    <t>3*3381</t>
  </si>
  <si>
    <t>53</t>
  </si>
  <si>
    <t>997221655</t>
  </si>
  <si>
    <t>Poplatek za uložení na skládce (skládkovné) zeminy a kamení kód odpadu 17 05 04</t>
  </si>
  <si>
    <t>624886732</t>
  </si>
  <si>
    <t>https://podminky.urs.cz/item/CS_URS_2024_02/997221655</t>
  </si>
  <si>
    <t>998</t>
  </si>
  <si>
    <t>Přesun hmot</t>
  </si>
  <si>
    <t>54</t>
  </si>
  <si>
    <t>998332011</t>
  </si>
  <si>
    <t>Přesun hmot pro úpravy vodních toků a kanály</t>
  </si>
  <si>
    <t>1549174560</t>
  </si>
  <si>
    <t>https://podminky.urs.cz/item/CS_URS_2024_02/998332011</t>
  </si>
  <si>
    <t>PSV</t>
  </si>
  <si>
    <t>Práce a dodávky PSV</t>
  </si>
  <si>
    <t>767</t>
  </si>
  <si>
    <t>Konstrukce zámečnické</t>
  </si>
  <si>
    <t>55</t>
  </si>
  <si>
    <t>911121111</t>
  </si>
  <si>
    <t>Montáž zábradlí ocelového přichyceného vruty do betonového podkladu</t>
  </si>
  <si>
    <t>-801627321</t>
  </si>
  <si>
    <t>https://podminky.urs.cz/item/CS_URS_2024_02/911121111</t>
  </si>
  <si>
    <t>14,6 "1/Z"</t>
  </si>
  <si>
    <t>56</t>
  </si>
  <si>
    <t>767 R 002</t>
  </si>
  <si>
    <t>Zábradlí pozinkované trojmadlové</t>
  </si>
  <si>
    <t>987279136</t>
  </si>
  <si>
    <t>14,6"1/Z"</t>
  </si>
  <si>
    <t>Práce a dodávky M</t>
  </si>
  <si>
    <t>21-M</t>
  </si>
  <si>
    <t>Elektromontáže</t>
  </si>
  <si>
    <t>57</t>
  </si>
  <si>
    <t>210220001</t>
  </si>
  <si>
    <t>Montáž uzemňovacího vedení vodičů FeZn pomocí svorek na povrchu páskou do 120 mm2</t>
  </si>
  <si>
    <t>64</t>
  </si>
  <si>
    <t>-812455935</t>
  </si>
  <si>
    <t>https://podminky.urs.cz/item/CS_URS_2024_02/210220001</t>
  </si>
  <si>
    <t>17 "2/Z"</t>
  </si>
  <si>
    <t>58</t>
  </si>
  <si>
    <t>35442062</t>
  </si>
  <si>
    <t>pás zemnící 30x4mm FeZn</t>
  </si>
  <si>
    <t>128</t>
  </si>
  <si>
    <t>1934297505</t>
  </si>
  <si>
    <t>413,1</t>
  </si>
  <si>
    <t>nalozeni_45</t>
  </si>
  <si>
    <t>2745,74</t>
  </si>
  <si>
    <t>HB</t>
  </si>
  <si>
    <t>756,3</t>
  </si>
  <si>
    <t xml:space="preserve">030.11.2 - Úprava koryta v úseku km 0,551 78 – 0,650 62 </t>
  </si>
  <si>
    <t xml:space="preserve">    8 - Trubní vedení</t>
  </si>
  <si>
    <t>OST - Ostatní</t>
  </si>
  <si>
    <t>1832807639</t>
  </si>
  <si>
    <t>283,98 "VV pol. 2"</t>
  </si>
  <si>
    <t>571 "VV pol. 3"</t>
  </si>
  <si>
    <t>-1101582757</t>
  </si>
  <si>
    <t>1709  "VV pol.1.1"</t>
  </si>
  <si>
    <t>1099 "VV pol. 1.2"</t>
  </si>
  <si>
    <t>-530117996</t>
  </si>
  <si>
    <t>7563,20*0,7  "VV pol.4"</t>
  </si>
  <si>
    <t>127451113</t>
  </si>
  <si>
    <t>Vykopávky pod vodou v hornině třídy těžitelnosti II skupiny 5 tl vrstvy přes 0,5 m objem přes 5000 m3 strojně</t>
  </si>
  <si>
    <t>-702941119</t>
  </si>
  <si>
    <t>https://podminky.urs.cz/item/CS_URS_2024_02/127451113</t>
  </si>
  <si>
    <t>7563,19*0,3  "VV pol. 4"</t>
  </si>
  <si>
    <t>162351124</t>
  </si>
  <si>
    <t>Vodorovné přemístění přes 500 do 1000 m výkopku/sypaniny z hornin třídy těžitelnosti II skupiny 4 a 5</t>
  </si>
  <si>
    <t>-1915555092</t>
  </si>
  <si>
    <t>https://podminky.urs.cz/item/CS_URS_2024_02/162351124</t>
  </si>
  <si>
    <t>3170 "VV pol. 25"</t>
  </si>
  <si>
    <t>-1067864701</t>
  </si>
  <si>
    <t>3635 "VV pol. 24"</t>
  </si>
  <si>
    <t>1268,1 "VV pol. 26"</t>
  </si>
  <si>
    <t>48 "VV pol. 8"</t>
  </si>
  <si>
    <t>525,6 "VV pol. 7"</t>
  </si>
  <si>
    <t>1584 "VV pol. 10"</t>
  </si>
  <si>
    <t>0,3*2665 "VV pol. 12.1"</t>
  </si>
  <si>
    <t>684 "VV pol. 12.2"</t>
  </si>
  <si>
    <t>naloženi_45</t>
  </si>
  <si>
    <t>162551108</t>
  </si>
  <si>
    <t>Vodorovné přemístění přes 2 500 do 3000 m výkopku/sypaniny z horniny třídy těžitelnosti I skupiny 1 až 3</t>
  </si>
  <si>
    <t>-2034384133</t>
  </si>
  <si>
    <t>https://podminky.urs.cz/item/CS_URS_2024_02/162551108</t>
  </si>
  <si>
    <t>(1709+1099)*0,15 "VV pol.1.1 a 1.2"</t>
  </si>
  <si>
    <t>(1916+158)*0,15 "VV pol. 14.1 a 15"</t>
  </si>
  <si>
    <t>408*0,25 "VV pol. 14.2"</t>
  </si>
  <si>
    <t>1884797608</t>
  </si>
  <si>
    <t>980 "VV pol. 22"</t>
  </si>
  <si>
    <t>174251101</t>
  </si>
  <si>
    <t>Zásyp jam, šachet rýh nebo kolem objektů sypaninou bez zhutnění</t>
  </si>
  <si>
    <t>713148940</t>
  </si>
  <si>
    <t>https://podminky.urs.cz/item/CS_URS_2024_02/174251101</t>
  </si>
  <si>
    <t>526 "VV pol. 7"</t>
  </si>
  <si>
    <t>181951112</t>
  </si>
  <si>
    <t>Úprava pláně v hornině třídy těžitelnosti I skupiny 1 až 3 se zhutněním strojně</t>
  </si>
  <si>
    <t>1446598354</t>
  </si>
  <si>
    <t>https://podminky.urs.cz/item/CS_URS_2024_02/181951112</t>
  </si>
  <si>
    <t>5256,5 "VV pol. 6"</t>
  </si>
  <si>
    <t>99551233</t>
  </si>
  <si>
    <t xml:space="preserve">158  "VV pol. 16" </t>
  </si>
  <si>
    <t>JTA.67390860</t>
  </si>
  <si>
    <t>textilie jutařská PETEX 150g/m2 š 150cm</t>
  </si>
  <si>
    <t>-672151290</t>
  </si>
  <si>
    <t>143,636363636364*1,1 'Přepočtené koeficientem množství</t>
  </si>
  <si>
    <t>182351023</t>
  </si>
  <si>
    <t>Rozprostření ornice pl do 100 m2 ve svahu přes 1:5 tl vrstvy do 200 mm strojně</t>
  </si>
  <si>
    <t>1826613399</t>
  </si>
  <si>
    <t>https://podminky.urs.cz/item/CS_URS_2024_02/182351023</t>
  </si>
  <si>
    <t>158 "VV pol. 15"</t>
  </si>
  <si>
    <t>37653506</t>
  </si>
  <si>
    <t>2115,11 "VV pol. 5"</t>
  </si>
  <si>
    <t>1293004241</t>
  </si>
  <si>
    <t>100R001</t>
  </si>
  <si>
    <t>-619967923</t>
  </si>
  <si>
    <t>Poznámka k položce:_x000D_
- položka bude soutěžena dle §92 odst. 2 dle zákona č.134/2016 Sb. na výkon nebo funkci</t>
  </si>
  <si>
    <t>1 "VV pol. 28"</t>
  </si>
  <si>
    <t>-653199352</t>
  </si>
  <si>
    <t>-1738599876</t>
  </si>
  <si>
    <t>3170  "VV pol.25"</t>
  </si>
  <si>
    <t>162751137</t>
  </si>
  <si>
    <t>Vodorovné přemístění přes 9 000 do 10000 m výkopku/sypaniny z horniny třídy těžitelnosti II skupiny 4 a 5</t>
  </si>
  <si>
    <t>-311815410</t>
  </si>
  <si>
    <t>https://podminky.urs.cz/item/CS_URS_2024_02/162751137</t>
  </si>
  <si>
    <t>756,3 "VV pol. 23"</t>
  </si>
  <si>
    <t>1902,2 "VV pol. 27"</t>
  </si>
  <si>
    <t>nalozeni_HB</t>
  </si>
  <si>
    <t>162751139</t>
  </si>
  <si>
    <t>Příplatek k vodorovnému přemístění výkopku/sypaniny z horniny třídy těžitelnosti II skupiny 4 a 5 ZKD 1000 m přes 10000 m</t>
  </si>
  <si>
    <t>560443634</t>
  </si>
  <si>
    <t>https://podminky.urs.cz/item/CS_URS_2024_02/162751139</t>
  </si>
  <si>
    <t>10*2658,5</t>
  </si>
  <si>
    <t>-582396090</t>
  </si>
  <si>
    <t>2658,5*2</t>
  </si>
  <si>
    <t>166353203</t>
  </si>
  <si>
    <t>nalozeni+nalozeni_45+HB</t>
  </si>
  <si>
    <t>-1363451599</t>
  </si>
  <si>
    <t>1583,9 "VV pol. 10"</t>
  </si>
  <si>
    <t>2052,5 "VV pol. 11"</t>
  </si>
  <si>
    <t>-891421740</t>
  </si>
  <si>
    <t>1447,1 "VV pol. 25"</t>
  </si>
  <si>
    <t>1149,6 "VV pol. 26"</t>
  </si>
  <si>
    <t>756,32 "VV pol. 23"</t>
  </si>
  <si>
    <t>-174443704</t>
  </si>
  <si>
    <t>1916 "VV pol.14.1"</t>
  </si>
  <si>
    <t>181351114</t>
  </si>
  <si>
    <t>Rozprostření ornice tl vrstvy přes 200 do 250 mm pl přes 500 m2 v rovině nebo ve svahu do 1:5 strojně</t>
  </si>
  <si>
    <t>-29298185</t>
  </si>
  <si>
    <t>https://podminky.urs.cz/item/CS_URS_2024_02/181351114</t>
  </si>
  <si>
    <t>408 "VV pol. 14.2"</t>
  </si>
  <si>
    <t>-168232146</t>
  </si>
  <si>
    <t>-1001101624</t>
  </si>
  <si>
    <t>1916+408 "VV pol. 14.1. a 14.2"</t>
  </si>
  <si>
    <t>-1485495114</t>
  </si>
  <si>
    <t>(158+1916+408)" VV pol. 14 a 15"</t>
  </si>
  <si>
    <t>2482*0,02 'Přepočtené koeficientem množství</t>
  </si>
  <si>
    <t>181951114</t>
  </si>
  <si>
    <t>Úprava pláně v hornině třídy těžitelnosti II skupiny 4 a 5 se zhutněním strojně</t>
  </si>
  <si>
    <t>1837882757</t>
  </si>
  <si>
    <t>https://podminky.urs.cz/item/CS_URS_2024_02/181951114</t>
  </si>
  <si>
    <t>7217 "VV pol. 6"</t>
  </si>
  <si>
    <t>980 "VV pol. 27"</t>
  </si>
  <si>
    <t>1018221705</t>
  </si>
  <si>
    <t>321311116</t>
  </si>
  <si>
    <t>Konstrukce vodních staveb z betonu prostého mrazuvzdorného tř. C 30/37</t>
  </si>
  <si>
    <t>-2131717475</t>
  </si>
  <si>
    <t>https://podminky.urs.cz/item/CS_URS_2024_02/321311116</t>
  </si>
  <si>
    <t>3,92 "VV pol. 17"</t>
  </si>
  <si>
    <t>321351010</t>
  </si>
  <si>
    <t>Bednění konstrukcí vodních staveb rovinné - zřízení</t>
  </si>
  <si>
    <t>-1490499759</t>
  </si>
  <si>
    <t>https://podminky.urs.cz/item/CS_URS_2024_02/321351010</t>
  </si>
  <si>
    <t>7,08 "VV pol. 18"</t>
  </si>
  <si>
    <t>321352010</t>
  </si>
  <si>
    <t>Bednění konstrukcí vodních staveb rovinné - odstranění</t>
  </si>
  <si>
    <t>-1661177369</t>
  </si>
  <si>
    <t>https://podminky.urs.cz/item/CS_URS_2024_02/321352010</t>
  </si>
  <si>
    <t>321366112</t>
  </si>
  <si>
    <t>Výztuž železobetonových konstrukcí vodních staveb z oceli 10 505 D do 32 mm</t>
  </si>
  <si>
    <t>1882914088</t>
  </si>
  <si>
    <t>https://podminky.urs.cz/item/CS_URS_2024_02/321366112</t>
  </si>
  <si>
    <t>0,010415 "VV pol. 21"</t>
  </si>
  <si>
    <t>321368211</t>
  </si>
  <si>
    <t>Výztuž železobetonových konstrukcí vodních staveb ze svařovaných sítí</t>
  </si>
  <si>
    <t>-588065434</t>
  </si>
  <si>
    <t>https://podminky.urs.cz/item/CS_URS_2024_02/321368211</t>
  </si>
  <si>
    <t>7,90*18,30/1000 "VV pol. 21"</t>
  </si>
  <si>
    <t>2111707484</t>
  </si>
  <si>
    <t>2665 "VV pol. 12.1"</t>
  </si>
  <si>
    <t>688759148</t>
  </si>
  <si>
    <t>684"VV pol.12.2"</t>
  </si>
  <si>
    <t>1138748804</t>
  </si>
  <si>
    <t>1849,7 "VV pol. 13"</t>
  </si>
  <si>
    <t>465220111</t>
  </si>
  <si>
    <t>Zřízení schodů z kopáků na maltu cementovou s vyspárováním</t>
  </si>
  <si>
    <t>600934459</t>
  </si>
  <si>
    <t>https://podminky.urs.cz/item/CS_URS_2024_02/465220111</t>
  </si>
  <si>
    <t>0,49+0,42 "VV pol. 19 a 20"</t>
  </si>
  <si>
    <t>58381076</t>
  </si>
  <si>
    <t>kopák hrubý 25x25x25-80cm</t>
  </si>
  <si>
    <t>-967462042</t>
  </si>
  <si>
    <t>Poznámka k položce:_x000D_
kamenická úprava kopáku do požadovaného tvaru</t>
  </si>
  <si>
    <t>0,25*1,2*11+3,5*0,3*2</t>
  </si>
  <si>
    <t>Trubní vedení</t>
  </si>
  <si>
    <t>899722114</t>
  </si>
  <si>
    <t>Krytí potrubí z plastů výstražnou fólií z PVC přes 34 do 40 cm</t>
  </si>
  <si>
    <t>1250264164</t>
  </si>
  <si>
    <t>https://podminky.urs.cz/item/CS_URS_2024_02/899722114</t>
  </si>
  <si>
    <t>997321511</t>
  </si>
  <si>
    <t>Vodorovná doprava suti a vybouraných hmot po suchu do 1 km</t>
  </si>
  <si>
    <t>-887382581</t>
  </si>
  <si>
    <t>https://podminky.urs.cz/item/CS_URS_2024_02/997321511</t>
  </si>
  <si>
    <t>997321519</t>
  </si>
  <si>
    <t>Příplatek ZKD 1 km vodorovné dopravy suti a vybouraných hmot po suchu</t>
  </si>
  <si>
    <t>-1453260064</t>
  </si>
  <si>
    <t>https://podminky.urs.cz/item/CS_URS_2024_02/997321519</t>
  </si>
  <si>
    <t>3*1556,06</t>
  </si>
  <si>
    <t>-774039750</t>
  </si>
  <si>
    <t>OST</t>
  </si>
  <si>
    <t>Ostatní</t>
  </si>
  <si>
    <t>O 001</t>
  </si>
  <si>
    <t>Statická zátěžová zkouška</t>
  </si>
  <si>
    <t>-1833468705</t>
  </si>
  <si>
    <t>O 002</t>
  </si>
  <si>
    <t>Hutnící pokus</t>
  </si>
  <si>
    <t>1018335689</t>
  </si>
  <si>
    <t>O 003</t>
  </si>
  <si>
    <t>Zkoušky pro ověření zkutnění hráze</t>
  </si>
  <si>
    <t>1835838915</t>
  </si>
  <si>
    <t>O 004</t>
  </si>
  <si>
    <t>Zkoušky zeminy pro sypání hráze</t>
  </si>
  <si>
    <t>-393954461</t>
  </si>
  <si>
    <t>16485,485</t>
  </si>
  <si>
    <t>4753</t>
  </si>
  <si>
    <t>ornice</t>
  </si>
  <si>
    <t>1266,315</t>
  </si>
  <si>
    <t>030.11.3 - Úprava koryta v úseku km 0,664 50 – 0,940 56</t>
  </si>
  <si>
    <t xml:space="preserve">    721 - Zdravotechnika - vnitřní kanalizace</t>
  </si>
  <si>
    <t>-496276396</t>
  </si>
  <si>
    <t>208,3 "VV pol. 6"</t>
  </si>
  <si>
    <t>-254402801</t>
  </si>
  <si>
    <t>60 "VV pol. 35"</t>
  </si>
  <si>
    <t>-1234698025</t>
  </si>
  <si>
    <t>673733289</t>
  </si>
  <si>
    <t>1102799118</t>
  </si>
  <si>
    <t>8449  "VV pol.1.1"</t>
  </si>
  <si>
    <t>416,6 "VV pol. 1.2"</t>
  </si>
  <si>
    <t>-2083553978</t>
  </si>
  <si>
    <t>556,1 "VV pol.2.2"</t>
  </si>
  <si>
    <t>1168959292</t>
  </si>
  <si>
    <t>12194   "VV pol.2.1"</t>
  </si>
  <si>
    <t>-2028790826</t>
  </si>
  <si>
    <t>7922 "VV pol. 17"</t>
  </si>
  <si>
    <t>-206383433</t>
  </si>
  <si>
    <t>844,9 "VV pol. 1.1"</t>
  </si>
  <si>
    <t>41,66 "VV pol. 1.2"</t>
  </si>
  <si>
    <t>4703*0,15 "VV pol. 9.1"</t>
  </si>
  <si>
    <t>2634,1*0,15 "VV pol. 9.2"</t>
  </si>
  <si>
    <t>663*0,25 "VV pol. 9.3"</t>
  </si>
  <si>
    <t>-662823284</t>
  </si>
  <si>
    <t>556,1 "VV pol. 2.2"</t>
  </si>
  <si>
    <t>0,3*166,6 "VV pol. 7.2"</t>
  </si>
  <si>
    <t>0,3*22797,8 "VV pol 7.1"</t>
  </si>
  <si>
    <t>1607,1 "VV pol. 10"</t>
  </si>
  <si>
    <t>121*0,15 "VV pol. 11"</t>
  </si>
  <si>
    <t>2997,9 "VV pol. 12"</t>
  </si>
  <si>
    <t>556,1 "VV pol. 13"</t>
  </si>
  <si>
    <t>3169 "VV pol. 18"</t>
  </si>
  <si>
    <t>0,15*(5366+2634,1) "VV pol. 9.1 a 9.2"</t>
  </si>
  <si>
    <t>38 "VV pol. 31.1"</t>
  </si>
  <si>
    <t>49,5*0,05+49,5*0,15 "VV pol. 21 a 22"</t>
  </si>
  <si>
    <t>1423634779</t>
  </si>
  <si>
    <t>1835 "VV pol. 4"</t>
  </si>
  <si>
    <t>175151101</t>
  </si>
  <si>
    <t>Obsypání potrubí strojně sypaninou bez prohození, uloženou do 3 m</t>
  </si>
  <si>
    <t>-1513586272</t>
  </si>
  <si>
    <t>https://podminky.urs.cz/item/CS_URS_2024_02/175151101</t>
  </si>
  <si>
    <t>38 "VV pol. 31.1 - z místních materiálu"</t>
  </si>
  <si>
    <t>30,5 "VV pol. 31.2"</t>
  </si>
  <si>
    <t>5,2 "VV pol. 33"</t>
  </si>
  <si>
    <t>58337331</t>
  </si>
  <si>
    <t>štěrkopísek frakce 0/22</t>
  </si>
  <si>
    <t>-1907195541</t>
  </si>
  <si>
    <t>35,7*2 'Přepočtené koeficientem množství</t>
  </si>
  <si>
    <t>377613966</t>
  </si>
  <si>
    <t>2116,1 "1/O"</t>
  </si>
  <si>
    <t>-1201234918</t>
  </si>
  <si>
    <t>2116,1*1,05 'Přepočtené koeficientem množství</t>
  </si>
  <si>
    <t>182151112</t>
  </si>
  <si>
    <t>Svahování v zářezech v hornině třídy těžitelnosti II skupiny 4 a 5 strojně</t>
  </si>
  <si>
    <t>-1621638282</t>
  </si>
  <si>
    <t>https://podminky.urs.cz/item/CS_URS_2024_02/182151112</t>
  </si>
  <si>
    <t>3810,2 "VV pol. 3"</t>
  </si>
  <si>
    <t>-670512110</t>
  </si>
  <si>
    <t>2634,1 "VV pol. 9.2"</t>
  </si>
  <si>
    <t>-204087358</t>
  </si>
  <si>
    <t>-1242028774</t>
  </si>
  <si>
    <t>1258425189</t>
  </si>
  <si>
    <t>-112098588</t>
  </si>
  <si>
    <t>-502463387</t>
  </si>
  <si>
    <t>1275 "VV pol. 15"</t>
  </si>
  <si>
    <t>4753"VV pol. 19"</t>
  </si>
  <si>
    <t>-778434794</t>
  </si>
  <si>
    <t>10*6028</t>
  </si>
  <si>
    <t>1474607159</t>
  </si>
  <si>
    <t>nalozeni+nalozeni_HB</t>
  </si>
  <si>
    <t>-580685007</t>
  </si>
  <si>
    <t>556 "VV pol. 13"</t>
  </si>
  <si>
    <t>-842208571</t>
  </si>
  <si>
    <t>0,1*(8449+416,6) "VV pol. 1.1 a 1.2"</t>
  </si>
  <si>
    <t>556,1 "VV pol. 2.2."</t>
  </si>
  <si>
    <t>-1424845129</t>
  </si>
  <si>
    <t>6028*2</t>
  </si>
  <si>
    <t>-507671905</t>
  </si>
  <si>
    <t>4703 "VV pol. 9.1"</t>
  </si>
  <si>
    <t>663 "VV pol. 9.3"</t>
  </si>
  <si>
    <t>-1506449328</t>
  </si>
  <si>
    <t>5366 "VV pol. 9.1"</t>
  </si>
  <si>
    <t>-2065735712</t>
  </si>
  <si>
    <t>-1440511500</t>
  </si>
  <si>
    <t>4703+2634+663 "VV pol. 9.1 a 9.2 a 9.3"</t>
  </si>
  <si>
    <t>8000*0,02 'Přepočtené koeficientem množství</t>
  </si>
  <si>
    <t>-742449931</t>
  </si>
  <si>
    <t>7725 "VV pol. 5"</t>
  </si>
  <si>
    <t>-246088095</t>
  </si>
  <si>
    <t>-681001192</t>
  </si>
  <si>
    <t>11*3 "1/B"</t>
  </si>
  <si>
    <t>-246500897</t>
  </si>
  <si>
    <t>44*0,25 'Přepočtené koeficientem množství</t>
  </si>
  <si>
    <t>321321116</t>
  </si>
  <si>
    <t>Konstrukce vodních staveb ze ŽB mrazuvzdorného tř. C 30/37</t>
  </si>
  <si>
    <t>1707479104</t>
  </si>
  <si>
    <t>https://podminky.urs.cz/item/CS_URS_2024_02/321321116</t>
  </si>
  <si>
    <t>0,3 "VV pol. 25"</t>
  </si>
  <si>
    <t>-1052230335</t>
  </si>
  <si>
    <t>Poznámka k položce:_x000D_
VV pol. 27</t>
  </si>
  <si>
    <t>-399886273</t>
  </si>
  <si>
    <t>413380981</t>
  </si>
  <si>
    <t>12,6/1000 "VV pol. 26"</t>
  </si>
  <si>
    <t>-999651090</t>
  </si>
  <si>
    <t>2797,8"VV pol. 7.1"</t>
  </si>
  <si>
    <t>1240066051</t>
  </si>
  <si>
    <t>166,6"VV pol.7.2"</t>
  </si>
  <si>
    <t>1028645510</t>
  </si>
  <si>
    <t>1778,1 "VV pol. 8"</t>
  </si>
  <si>
    <t>753238646</t>
  </si>
  <si>
    <t>564251011R</t>
  </si>
  <si>
    <t>Podklad nebo podsyp ze štěrkopísku ŠP z místního materiálu plochy do 100 m2 tl 150 mm</t>
  </si>
  <si>
    <t>1062418045</t>
  </si>
  <si>
    <t>121 "VV pol. 11"</t>
  </si>
  <si>
    <t>49,5 "VV pol. 21"</t>
  </si>
  <si>
    <t>49,5 "VV pol. 22"</t>
  </si>
  <si>
    <t>564972111</t>
  </si>
  <si>
    <t>Podklad z mechanicky zpevněného kameniva MZK tl 250 mm</t>
  </si>
  <si>
    <t>2058121947</t>
  </si>
  <si>
    <t>https://podminky.urs.cz/item/CS_URS_2024_02/564972111</t>
  </si>
  <si>
    <t>106,5 "VV pol. 23"</t>
  </si>
  <si>
    <t>894812315</t>
  </si>
  <si>
    <t>Revizní a čistící šachta z PP typ DN 600/200 šachtové dno průtočné</t>
  </si>
  <si>
    <t>1854806609</t>
  </si>
  <si>
    <t>https://podminky.urs.cz/item/CS_URS_2024_02/894812315</t>
  </si>
  <si>
    <t>Poznámka k položce:_x000D_
3/P</t>
  </si>
  <si>
    <t>894812333</t>
  </si>
  <si>
    <t>Revizní a čistící šachta z PP DN 600 šachtová roura korugovaná světlé hloubky 3000 mm</t>
  </si>
  <si>
    <t>-10559756</t>
  </si>
  <si>
    <t>https://podminky.urs.cz/item/CS_URS_2024_02/894812333</t>
  </si>
  <si>
    <t>894812339</t>
  </si>
  <si>
    <t>Příplatek k rourám revizní a čistící šachty z PP DN 600 za uříznutí šachtové roury</t>
  </si>
  <si>
    <t>856150196</t>
  </si>
  <si>
    <t>https://podminky.urs.cz/item/CS_URS_2024_02/894812339</t>
  </si>
  <si>
    <t>894812356</t>
  </si>
  <si>
    <t>Revizní a čistící šachta z PP DN 600 poklop litinový pro třídu zatížení B125 s betonovým prstencem</t>
  </si>
  <si>
    <t>-1418690184</t>
  </si>
  <si>
    <t>https://podminky.urs.cz/item/CS_URS_2024_02/894812356</t>
  </si>
  <si>
    <t>R93002</t>
  </si>
  <si>
    <t>Výstražná tyč dl. 1,5 m D+M</t>
  </si>
  <si>
    <t>50392279</t>
  </si>
  <si>
    <t>Poznámka k položce:_x000D_
VV pol. 32</t>
  </si>
  <si>
    <t>935111211</t>
  </si>
  <si>
    <t>Osazení příkopového žlabu do štěrkopísku tl 100 mm z betonových tvárnic š 800 mm</t>
  </si>
  <si>
    <t>1185930981</t>
  </si>
  <si>
    <t>https://podminky.urs.cz/item/CS_URS_2024_02/935111211</t>
  </si>
  <si>
    <t>95 "VV pol. 24"</t>
  </si>
  <si>
    <t>59227003</t>
  </si>
  <si>
    <t>žlabovka příkopová betonová s lomenými stěnami 330x570x140mm</t>
  </si>
  <si>
    <t>1918941076</t>
  </si>
  <si>
    <t>605655010</t>
  </si>
  <si>
    <t>Poznámka k položce:_x000D_
vč betonu, bednění</t>
  </si>
  <si>
    <t>8 "VV pol. 34.2"</t>
  </si>
  <si>
    <t>Parková lavička 2/O</t>
  </si>
  <si>
    <t>-1595929281</t>
  </si>
  <si>
    <t>Poznámka k položce:_x000D_
vč. dřeva... komplet pol. 34</t>
  </si>
  <si>
    <t>313502169</t>
  </si>
  <si>
    <t>2098252515</t>
  </si>
  <si>
    <t>1331143674</t>
  </si>
  <si>
    <t>721</t>
  </si>
  <si>
    <t>Zdravotechnika - vnitřní kanalizace</t>
  </si>
  <si>
    <t>871353123</t>
  </si>
  <si>
    <t>Montáž kanalizačního potrubí hladkého plnostěnného SN 12 z PVC-U DN 200</t>
  </si>
  <si>
    <t>-287167261</t>
  </si>
  <si>
    <t>https://podminky.urs.cz/item/CS_URS_2024_02/871353123</t>
  </si>
  <si>
    <t>43,5+51,5 "VV pol. 29 a 30"</t>
  </si>
  <si>
    <t>59</t>
  </si>
  <si>
    <t>OSM.223110</t>
  </si>
  <si>
    <t>KGEM Trubka DN 200/1000, plnostěnná SN10 EN 1401-1</t>
  </si>
  <si>
    <t>462262797</t>
  </si>
  <si>
    <t>60</t>
  </si>
  <si>
    <t>OSM.223110R</t>
  </si>
  <si>
    <t>KGEM Trubka DN 200/1000, plnostěnná SN10 EN 1401-1 perforovaná</t>
  </si>
  <si>
    <t>501562410</t>
  </si>
  <si>
    <t>61</t>
  </si>
  <si>
    <t>122856238</t>
  </si>
  <si>
    <t>Poznámka k položce:_x000D_
VV pol.38</t>
  </si>
  <si>
    <t>62</t>
  </si>
  <si>
    <t>992862374</t>
  </si>
  <si>
    <t>Poznámka k položce:_x000D_
VV pol. 39</t>
  </si>
  <si>
    <t>63</t>
  </si>
  <si>
    <t>535772874</t>
  </si>
  <si>
    <t>Poznámka k položce:_x000D_
VV pol. 41</t>
  </si>
  <si>
    <t>1911551162</t>
  </si>
  <si>
    <t>Poznámka k položce:_x000D_
VV pol. 40</t>
  </si>
  <si>
    <t>030.11.5 - Přeložka náhonu na MVE</t>
  </si>
  <si>
    <t xml:space="preserve">    711 - Izolace proti vodě, vlhkosti a plynům</t>
  </si>
  <si>
    <t>175151201</t>
  </si>
  <si>
    <t>Obsypání objektu nad přilehlým původním terénem sypaninou bez prohození, uloženou do 3 m strojně</t>
  </si>
  <si>
    <t>-975719244</t>
  </si>
  <si>
    <t>https://podminky.urs.cz/item/CS_URS_2024_02/175151201</t>
  </si>
  <si>
    <t>6,40 "VV pol. 4.9.3"</t>
  </si>
  <si>
    <t>-1371289819</t>
  </si>
  <si>
    <t>6,4*2 'Přepočtené koeficientem množství</t>
  </si>
  <si>
    <t>273313611</t>
  </si>
  <si>
    <t>Základové desky z betonu tř. C 16/20</t>
  </si>
  <si>
    <t>-2130271932</t>
  </si>
  <si>
    <t>https://podminky.urs.cz/item/CS_URS_2024_02/273313611</t>
  </si>
  <si>
    <t>39,50 "VV pol. 4.1"</t>
  </si>
  <si>
    <t>39,5 "VV pol. 4.2"</t>
  </si>
  <si>
    <t>232348572</t>
  </si>
  <si>
    <t>295 "VV pol. 4.3"</t>
  </si>
  <si>
    <t>1800041249</t>
  </si>
  <si>
    <t>6,70 "VV pol. 4.4"</t>
  </si>
  <si>
    <t>404 "VV pol. 4.6.1"</t>
  </si>
  <si>
    <t>321351010_R</t>
  </si>
  <si>
    <t>Bednění konstrukcí z překližky rovinné - zřízení a odstranění</t>
  </si>
  <si>
    <t>-238756740</t>
  </si>
  <si>
    <t>22 "VV pol. 4.9.1"</t>
  </si>
  <si>
    <t>60621148</t>
  </si>
  <si>
    <t>překližka vodovzdorná hladká/hladká bříza tl 18mm</t>
  </si>
  <si>
    <t>676199415</t>
  </si>
  <si>
    <t>Poznámka k položce:_x000D_
6/P</t>
  </si>
  <si>
    <t>22*1,05 'Přepočtené koeficientem množství</t>
  </si>
  <si>
    <t>60512125</t>
  </si>
  <si>
    <t>hranol stavební řezivo průřezu do 120cm2 do dl 6m</t>
  </si>
  <si>
    <t>759615590</t>
  </si>
  <si>
    <t>21*1,2*0,14*0,12</t>
  </si>
  <si>
    <t>321351020</t>
  </si>
  <si>
    <t>Bednění konstrukcí vodních staveb válcově zakřivené - zřízení</t>
  </si>
  <si>
    <t>-292665401</t>
  </si>
  <si>
    <t>https://podminky.urs.cz/item/CS_URS_2024_02/321351020</t>
  </si>
  <si>
    <t>188 "VV pol. 4.6.2"</t>
  </si>
  <si>
    <t>1077321342</t>
  </si>
  <si>
    <t>321352020</t>
  </si>
  <si>
    <t>Bednění konstrukcí vodních staveb válcově zakřivené - odstranění</t>
  </si>
  <si>
    <t>-355931710</t>
  </si>
  <si>
    <t>https://podminky.urs.cz/item/CS_URS_2024_02/321352020</t>
  </si>
  <si>
    <t>321366111</t>
  </si>
  <si>
    <t>Výztuž železobetonových konstrukcí vodních staveb z oceli 10 505 D do 12 mm</t>
  </si>
  <si>
    <t>1434264483</t>
  </si>
  <si>
    <t>https://podminky.urs.cz/item/CS_URS_2024_02/321366111</t>
  </si>
  <si>
    <t>3709/1000 "VV pol. 4.7.1"</t>
  </si>
  <si>
    <t>2131732721</t>
  </si>
  <si>
    <t>39000/1000 "VV pol. 4.7.2"</t>
  </si>
  <si>
    <t>321R001</t>
  </si>
  <si>
    <t>Vylamovací box s výztuží pr.12/150 dl. 1,25 m</t>
  </si>
  <si>
    <t>988893565</t>
  </si>
  <si>
    <t>R321351010</t>
  </si>
  <si>
    <t>Bednění konstrukcí vodních staveb - negativní, zřízení</t>
  </si>
  <si>
    <t>1007698152</t>
  </si>
  <si>
    <t>0,70 "VV pol. 4.4"</t>
  </si>
  <si>
    <t>12 "VV pol. 4.6.3"</t>
  </si>
  <si>
    <t>R321351011</t>
  </si>
  <si>
    <t>Bednění konstrukcí vodních staveb - negativní, odstranění</t>
  </si>
  <si>
    <t>-628389003</t>
  </si>
  <si>
    <t>8 001</t>
  </si>
  <si>
    <t>Potrubí ve zdi náhonu DN 200</t>
  </si>
  <si>
    <t>1814415437</t>
  </si>
  <si>
    <t>Poznámka k položce:_x000D_
VV pol. 6.1 a 6.2</t>
  </si>
  <si>
    <t>931992121</t>
  </si>
  <si>
    <t>Výplň dilatačních spár z extrudovaného polystyrénu tl 20 mm</t>
  </si>
  <si>
    <t>-162891981</t>
  </si>
  <si>
    <t>https://podminky.urs.cz/item/CS_URS_2024_02/931992121</t>
  </si>
  <si>
    <t>46 "VV pol. 4.8.1"</t>
  </si>
  <si>
    <t>936457113</t>
  </si>
  <si>
    <t>Zálivka kotevních šroubů betonem objemu přes 0,25 do 1 m3</t>
  </si>
  <si>
    <t>594861417</t>
  </si>
  <si>
    <t>https://podminky.urs.cz/item/CS_URS_2024_02/936457113</t>
  </si>
  <si>
    <t>1,30 "VV pol. 4.4"</t>
  </si>
  <si>
    <t>936501111</t>
  </si>
  <si>
    <t>Limnigrafická lať</t>
  </si>
  <si>
    <t>625798506</t>
  </si>
  <si>
    <t>https://podminky.urs.cz/item/CS_URS_2024_02/936501111</t>
  </si>
  <si>
    <t>2,75 "VV pol. 9"</t>
  </si>
  <si>
    <t>953333318</t>
  </si>
  <si>
    <t>PVC těsnící pás do dilatačních spar betonových kcí vnitřní š 190 mm</t>
  </si>
  <si>
    <t>-1811252496</t>
  </si>
  <si>
    <t>https://podminky.urs.cz/item/CS_URS_2024_02/953333318</t>
  </si>
  <si>
    <t>65 "VV pol. 4.8.2"</t>
  </si>
  <si>
    <t>9R 001</t>
  </si>
  <si>
    <t>Stavidlový uzávěr náhonu 3,0*1,5 m D+M</t>
  </si>
  <si>
    <t>-971210902</t>
  </si>
  <si>
    <t>1  "VV pol.10.1"</t>
  </si>
  <si>
    <t>-1453602012</t>
  </si>
  <si>
    <t>711</t>
  </si>
  <si>
    <t>Izolace proti vodě, vlhkosti a plynům</t>
  </si>
  <si>
    <t>711792183R</t>
  </si>
  <si>
    <t>Izolace proti vodě těsnění svislých dilatačních spár těsnícím provazcem a trvale pružným tmelem</t>
  </si>
  <si>
    <t>1031619607</t>
  </si>
  <si>
    <t>70,50 "VV pol. 4.8.3"</t>
  </si>
  <si>
    <t>767832122</t>
  </si>
  <si>
    <t>Montáž venkovních požárních žebříků do betonu bez suchovodu</t>
  </si>
  <si>
    <t>2075803943</t>
  </si>
  <si>
    <t>https://podminky.urs.cz/item/CS_URS_2024_02/767832122</t>
  </si>
  <si>
    <t>2,67 "VV pol. 10.5"</t>
  </si>
  <si>
    <t>767R122</t>
  </si>
  <si>
    <t>Žebřík dl. 2,67 m pozinkovaný trubkový</t>
  </si>
  <si>
    <t>645899743</t>
  </si>
  <si>
    <t>767 001</t>
  </si>
  <si>
    <t>Kotevní deska K.01</t>
  </si>
  <si>
    <t>-1546443943</t>
  </si>
  <si>
    <t>Poznámka k položce:_x000D_
VV pol. 4.7.4</t>
  </si>
  <si>
    <t>767 002</t>
  </si>
  <si>
    <t>Kotevní deska K.02</t>
  </si>
  <si>
    <t>-804875914</t>
  </si>
  <si>
    <t>354056797</t>
  </si>
  <si>
    <t>68,8 "VV pol. 7.1.1"</t>
  </si>
  <si>
    <t>767 R 001</t>
  </si>
  <si>
    <t>Zábradlí pozinkované s vodorovnou výplní vč. uzamykatelné branky</t>
  </si>
  <si>
    <t>1387676529</t>
  </si>
  <si>
    <t>767 R</t>
  </si>
  <si>
    <t>Uzemňovací systém vč. uzemňovacích bodů</t>
  </si>
  <si>
    <t>176167251</t>
  </si>
  <si>
    <t>Poznámka k položce:_x000D_
VV pol. 8.1</t>
  </si>
  <si>
    <t>Mobilní odnímatelné zábradlí vč. kotvení a přípravy</t>
  </si>
  <si>
    <t>-167237187</t>
  </si>
  <si>
    <t>Poznámka k položce:_x000D_
VV pol. 7.2"</t>
  </si>
  <si>
    <t>-1590930092</t>
  </si>
  <si>
    <t>212 "VV pol. 8.2"</t>
  </si>
  <si>
    <t>35441073</t>
  </si>
  <si>
    <t>drát D 10mm FeZn</t>
  </si>
  <si>
    <t>-1994249152</t>
  </si>
  <si>
    <t>17 "VV pol. 8.3"</t>
  </si>
  <si>
    <t>767 R 003</t>
  </si>
  <si>
    <t>Hradidla plovoucího náhonu 2,96 m pr. 140x140 mm 19 ks</t>
  </si>
  <si>
    <t>1019805468</t>
  </si>
  <si>
    <t>Poznámka k položce:_x000D_
VV pol. 10.2.1</t>
  </si>
  <si>
    <t>767 R 004</t>
  </si>
  <si>
    <t>Vedení hradidel náhonu</t>
  </si>
  <si>
    <t>-1406408334</t>
  </si>
  <si>
    <t>Poznámka k položce:_x000D_
VV pol. 10.2.2</t>
  </si>
  <si>
    <t>767 R 005</t>
  </si>
  <si>
    <t>Hrubé česle na vtoku náhonu, pozinkované</t>
  </si>
  <si>
    <t>-2092565909</t>
  </si>
  <si>
    <t>Poznámka k položce:_x000D_
VV pol. 10.3</t>
  </si>
  <si>
    <t>767 R 006</t>
  </si>
  <si>
    <t xml:space="preserve">Plošina z pororoštu vč. rámu </t>
  </si>
  <si>
    <t>1496443785</t>
  </si>
  <si>
    <t>Poznámka k položce:_x000D_
VV pol. 10.4</t>
  </si>
  <si>
    <t>O001.1</t>
  </si>
  <si>
    <t>Zkoušky a uvedení do rpovozu</t>
  </si>
  <si>
    <t>-967667915</t>
  </si>
  <si>
    <t>Poznámka k položce:_x000D_
VV pol. 10.6</t>
  </si>
  <si>
    <t>O002</t>
  </si>
  <si>
    <t>Předmět dodávky technologie</t>
  </si>
  <si>
    <t>-1411246845</t>
  </si>
  <si>
    <t>Poznámka k položce:_x000D_
VV pol. 10.7</t>
  </si>
  <si>
    <t>nalozeni_14</t>
  </si>
  <si>
    <t>1201,3</t>
  </si>
  <si>
    <t>793</t>
  </si>
  <si>
    <t>030.11.6 - Úprava v navázání na stávající koryto</t>
  </si>
  <si>
    <t>1495284983</t>
  </si>
  <si>
    <t>140 "VV pol. 7"</t>
  </si>
  <si>
    <t>-138367638</t>
  </si>
  <si>
    <t>1025  "VV pol. 1"</t>
  </si>
  <si>
    <t>71,4 "VV pol. 2"</t>
  </si>
  <si>
    <t>124353101</t>
  </si>
  <si>
    <t>Vykopávky pro koryta vodotečí v hornině třídy těžitelnosti II skupiny 4 objem do 1000 m3 strojně</t>
  </si>
  <si>
    <t>1049461349</t>
  </si>
  <si>
    <t>https://podminky.urs.cz/item/CS_URS_2024_02/124353101</t>
  </si>
  <si>
    <t>110,5 "VV pol. 4"</t>
  </si>
  <si>
    <t>127451111</t>
  </si>
  <si>
    <t>Vykopávky pod vodou v hornině třídy těžitelnosti II skupiny 5 tl vrstvy přes 0,5 m objem do 1000 m3 strojně</t>
  </si>
  <si>
    <t>-1944343251</t>
  </si>
  <si>
    <t>https://podminky.urs.cz/item/CS_URS_2024_02/127451111</t>
  </si>
  <si>
    <t>1491"VV pol. 3"</t>
  </si>
  <si>
    <t>-1190094649</t>
  </si>
  <si>
    <t>1321"VV pol. 17"</t>
  </si>
  <si>
    <t>-527260025</t>
  </si>
  <si>
    <t>0,1*(1025+71,4) "VV pol. 1 a 2"</t>
  </si>
  <si>
    <t>533,2 "VV pol. 17"</t>
  </si>
  <si>
    <t>9,8+110,5 "VV pol. 14"</t>
  </si>
  <si>
    <t>120 "VV pol. 20"</t>
  </si>
  <si>
    <t>9,8+110,5 "VV pol. 13 a 14"</t>
  </si>
  <si>
    <t>0,15*(57,4+104,4) "VV pol. 10 a 11.1."</t>
  </si>
  <si>
    <t>0,25*649 "VV pol. 11.2"</t>
  </si>
  <si>
    <t>0,3*(522,6+112) "VV pol. 8.1 a 8.2"</t>
  </si>
  <si>
    <t>176,1 "VV pol. 12"</t>
  </si>
  <si>
    <t>528 "vv pol 18"</t>
  </si>
  <si>
    <t>796338174</t>
  </si>
  <si>
    <t>1321 "VV pol.17"</t>
  </si>
  <si>
    <t>1147757606</t>
  </si>
  <si>
    <t>160 "VV pol. 15"</t>
  </si>
  <si>
    <t>793 "VV pol. 19"</t>
  </si>
  <si>
    <t>-1894928965</t>
  </si>
  <si>
    <t>953*10</t>
  </si>
  <si>
    <t>-756096802</t>
  </si>
  <si>
    <t>nalozeni_14+nalozeni_HB</t>
  </si>
  <si>
    <t>1122861707</t>
  </si>
  <si>
    <t>110,5 "VV pol. 14"</t>
  </si>
  <si>
    <t>652303239</t>
  </si>
  <si>
    <t>953*2 "skládka HB"</t>
  </si>
  <si>
    <t>-128408625</t>
  </si>
  <si>
    <t>120 "VV pol. 19"</t>
  </si>
  <si>
    <t>948 "skládka HB"</t>
  </si>
  <si>
    <t>533 "VV pol. 17"</t>
  </si>
  <si>
    <t>-1479769746</t>
  </si>
  <si>
    <t>9,8 "VV pol. 13""</t>
  </si>
  <si>
    <t>181351103</t>
  </si>
  <si>
    <t>Rozprostření ornice tl vrstvy do 200 mm pl přes 100 do 500 m2 v rovině nebo ve svahu do 1:5 strojně</t>
  </si>
  <si>
    <t>1900789061</t>
  </si>
  <si>
    <t>https://podminky.urs.cz/item/CS_URS_2024_02/181351103</t>
  </si>
  <si>
    <t>57,4"VV pol. 10"</t>
  </si>
  <si>
    <t>649,0 "VV pol. 11.2"</t>
  </si>
  <si>
    <t>181411131</t>
  </si>
  <si>
    <t>Založení parkového trávníku výsevem pl do 1000 m2 v rovině a ve svahu do 1:5</t>
  </si>
  <si>
    <t>-1300819347</t>
  </si>
  <si>
    <t>https://podminky.urs.cz/item/CS_URS_2024_02/181411131</t>
  </si>
  <si>
    <t>57,4+649 "VV pol. 10 a 11.2"</t>
  </si>
  <si>
    <t>1748716508</t>
  </si>
  <si>
    <t>649 "VV pol. 11.2"</t>
  </si>
  <si>
    <t>-1289880455</t>
  </si>
  <si>
    <t>125,4 "VV pol. 6"</t>
  </si>
  <si>
    <t>-456506834</t>
  </si>
  <si>
    <t>405,7 "VV pol. 5"</t>
  </si>
  <si>
    <t>-564684735</t>
  </si>
  <si>
    <t>104,4 "VV pol. 11"</t>
  </si>
  <si>
    <t>181411132</t>
  </si>
  <si>
    <t>Založení parkového trávníku výsevem pl do 1000 m2 ve svahu přes 1:5 do 1:2</t>
  </si>
  <si>
    <t>1343999848</t>
  </si>
  <si>
    <t>https://podminky.urs.cz/item/CS_URS_2024_02/181411132</t>
  </si>
  <si>
    <t>-926979320</t>
  </si>
  <si>
    <t>57,4+104,4+649 "VVpol. 10, 11.1 a 11.2"</t>
  </si>
  <si>
    <t>810,8*0,02 'Přepočtené koeficientem množství</t>
  </si>
  <si>
    <t>-1681358285</t>
  </si>
  <si>
    <t>-988375683</t>
  </si>
  <si>
    <t>-760292283</t>
  </si>
  <si>
    <t>522,6 "VV pol. 8.1"</t>
  </si>
  <si>
    <t>-1428732216</t>
  </si>
  <si>
    <t>112"VV pol.8.2"</t>
  </si>
  <si>
    <t>-2065342441</t>
  </si>
  <si>
    <t>456,9 "VV pol. 9"</t>
  </si>
  <si>
    <t>1734762098</t>
  </si>
  <si>
    <t>-4645681</t>
  </si>
  <si>
    <t>-1945525008</t>
  </si>
  <si>
    <t>254,8*4</t>
  </si>
  <si>
    <t>1300208120</t>
  </si>
  <si>
    <t>-1793929439</t>
  </si>
  <si>
    <t>Poznámka k položce:_x000D_
VV pol. 21</t>
  </si>
  <si>
    <t>22425569</t>
  </si>
  <si>
    <t>Poznámka k položce:_x000D_
VV pol. 22</t>
  </si>
  <si>
    <t>1447234748</t>
  </si>
  <si>
    <t>Poznámka k položce:_x000D_
VV pol. 23</t>
  </si>
  <si>
    <t>889415340</t>
  </si>
  <si>
    <t>Poznámka k položce:_x000D_
VV pol. 24</t>
  </si>
  <si>
    <t>nalozeni_3km</t>
  </si>
  <si>
    <t>10167,63</t>
  </si>
  <si>
    <t>nalozeni_TM</t>
  </si>
  <si>
    <t>788,627</t>
  </si>
  <si>
    <t>030.12.1 - Pravobřežní ochranná hráz v úseku km 0,118 80 – 0,335 70</t>
  </si>
  <si>
    <t>113107323</t>
  </si>
  <si>
    <t>Odstranění podkladu z kameniva drceného tl přes 200 do 300 mm strojně pl do 50 m2</t>
  </si>
  <si>
    <t>-760185201</t>
  </si>
  <si>
    <t>https://podminky.urs.cz/item/CS_URS_2024_02/113107323</t>
  </si>
  <si>
    <t>35,8 "VV pol. 1.3"</t>
  </si>
  <si>
    <t>324727805</t>
  </si>
  <si>
    <t>72 "VV pol. 1.4"</t>
  </si>
  <si>
    <t>1538516892</t>
  </si>
  <si>
    <t>119003211</t>
  </si>
  <si>
    <t>Mobilní plotová zábrana s reflexním pásem výšky do 1,5 m pro zabezpečení výkopu zřízení</t>
  </si>
  <si>
    <t>-1469915275</t>
  </si>
  <si>
    <t>https://podminky.urs.cz/item/CS_URS_2024_02/119003211</t>
  </si>
  <si>
    <t>119003212</t>
  </si>
  <si>
    <t>Mobilní plotová zábrana s reflexním pásem výšky do 1,5 m pro zabezpečení výkopu odstranění</t>
  </si>
  <si>
    <t>-1161890720</t>
  </si>
  <si>
    <t>https://podminky.urs.cz/item/CS_URS_2024_02/119003212</t>
  </si>
  <si>
    <t>-745990506</t>
  </si>
  <si>
    <t>6543 "VV pol. 1.1"</t>
  </si>
  <si>
    <t>143,2 "VV pol. 1.2"</t>
  </si>
  <si>
    <t>127451102</t>
  </si>
  <si>
    <t>Vykopávky pod vodou v hornině třídy těžitelnosti II skupiny 5 tl vrstvy do 0,5 m objem do 5000 m3 strojně</t>
  </si>
  <si>
    <t>794887091</t>
  </si>
  <si>
    <t>https://podminky.urs.cz/item/CS_URS_2024_02/127451102</t>
  </si>
  <si>
    <t>1066,5 "VV pol. 1.8"</t>
  </si>
  <si>
    <t>405 "VV pol. 1.9"</t>
  </si>
  <si>
    <t>30 "VV pol. 1.10"</t>
  </si>
  <si>
    <t>131351106</t>
  </si>
  <si>
    <t>Hloubení jam nezapažených v hornině třídy těžitelnosti II skupiny 4 objem do 5000 m3 strojně</t>
  </si>
  <si>
    <t>356307753</t>
  </si>
  <si>
    <t>https://podminky.urs.cz/item/CS_URS_2024_02/131351106</t>
  </si>
  <si>
    <t>8 "VV pol. 1.6"</t>
  </si>
  <si>
    <t>3781 "VV pol. 1.7"</t>
  </si>
  <si>
    <t>131313701</t>
  </si>
  <si>
    <t>Hloubení nezapažených jam v soudržných horninách třídy těžitelnosti II skupiny 4 ručně</t>
  </si>
  <si>
    <t>989081312</t>
  </si>
  <si>
    <t>https://podminky.urs.cz/item/CS_URS_2024_02/131313701</t>
  </si>
  <si>
    <t>2,9 "VV pol. 1.11"</t>
  </si>
  <si>
    <t>1,4 "VV pol. 1.12"</t>
  </si>
  <si>
    <t>-2085864751</t>
  </si>
  <si>
    <t>819825918</t>
  </si>
  <si>
    <t>0,15*(6543+143,2) "VV pol. 1.1 a 1.2"</t>
  </si>
  <si>
    <t>41,50 "VV pol. 1.33"</t>
  </si>
  <si>
    <t>4331,18*0,5 "VV pol. 1.34"</t>
  </si>
  <si>
    <t>369*0,15 "VV pol. 1.28.1"</t>
  </si>
  <si>
    <t>980,4*0,15 "VV pol. 1.29"</t>
  </si>
  <si>
    <t>2858*0,25 "VV pol. 1.28.2"</t>
  </si>
  <si>
    <t>nalozeni_1_3</t>
  </si>
  <si>
    <t>138484133</t>
  </si>
  <si>
    <t>1677572908</t>
  </si>
  <si>
    <t>529,3 "VV pol. 1.31"</t>
  </si>
  <si>
    <t>2833,6 "VV pol. 1.35"</t>
  </si>
  <si>
    <t>nalozeni_3_20</t>
  </si>
  <si>
    <t>615894610</t>
  </si>
  <si>
    <t>10*3362,9</t>
  </si>
  <si>
    <t>793162636</t>
  </si>
  <si>
    <t>3362,9*2</t>
  </si>
  <si>
    <t>1325207529</t>
  </si>
  <si>
    <t>750 "2/O"</t>
  </si>
  <si>
    <t>1284830899</t>
  </si>
  <si>
    <t>750*1,05 'Přepočtené koeficientem množství</t>
  </si>
  <si>
    <t>598867705</t>
  </si>
  <si>
    <t>-1375998740</t>
  </si>
  <si>
    <t>4722,6 "VV pol. 1.33"</t>
  </si>
  <si>
    <t>R 162 002</t>
  </si>
  <si>
    <t>Nákup, naložení, dovoz zeminy (20 km) vhodné do násypu hráze</t>
  </si>
  <si>
    <t>-679898098</t>
  </si>
  <si>
    <t>Poznámka k položce:_x000D_
VV pol. 1.30</t>
  </si>
  <si>
    <t>1355317737</t>
  </si>
  <si>
    <t>41,5 "VV pol. 1.32"</t>
  </si>
  <si>
    <t>221,1 "VV pol. 1.20"</t>
  </si>
  <si>
    <t>3411,32 "VV pol. 1.30"</t>
  </si>
  <si>
    <t>405 "VV pol. 1.25"</t>
  </si>
  <si>
    <t>30 "VV pol. 1.26"</t>
  </si>
  <si>
    <t>41,5 "VV pol. 1.27"</t>
  </si>
  <si>
    <t>3411 "VV pol. 1.24"</t>
  </si>
  <si>
    <t>1889 "VV pol. 1.34"</t>
  </si>
  <si>
    <t>260,5 "VV pol. 3.5"</t>
  </si>
  <si>
    <t>0,3*1660,7 "VV pol. 3.6"</t>
  </si>
  <si>
    <t>-1513995456</t>
  </si>
  <si>
    <t>0,5*922,31</t>
  </si>
  <si>
    <t>nalozeni_5_20</t>
  </si>
  <si>
    <t>940147650</t>
  </si>
  <si>
    <t>10*461,155</t>
  </si>
  <si>
    <t>-1813043492</t>
  </si>
  <si>
    <t>171103201</t>
  </si>
  <si>
    <t>Uložení sypanin z horniny třídy těžitelnosti I a II skupiny 1 až 4 do hrází nádrží se zhutněním 100 % PS C s příměsí jílu do 20 %</t>
  </si>
  <si>
    <t>-1608614993</t>
  </si>
  <si>
    <t>https://podminky.urs.cz/item/CS_URS_2024_02/171103201</t>
  </si>
  <si>
    <t>3411,32 "VV pol. 1.24"</t>
  </si>
  <si>
    <t>-1719484654</t>
  </si>
  <si>
    <t>2378,1 "VV pol. 1.14"</t>
  </si>
  <si>
    <t>-1917700949</t>
  </si>
  <si>
    <t>1200  "VV pol. 1.4"</t>
  </si>
  <si>
    <t>1235840295</t>
  </si>
  <si>
    <t>77,28 "VV pol. 1.18"</t>
  </si>
  <si>
    <t>51,52 "VV pol. 1.19"</t>
  </si>
  <si>
    <t>22,08 "VV pol. 1.20"</t>
  </si>
  <si>
    <t>41,50 "VV pol. 1.27"</t>
  </si>
  <si>
    <t>58337310</t>
  </si>
  <si>
    <t>štěrkopísek frakce 0/4</t>
  </si>
  <si>
    <t>-2122284862</t>
  </si>
  <si>
    <t>77,28*2 "VV pol. 1.18"</t>
  </si>
  <si>
    <t>-530142719</t>
  </si>
  <si>
    <t>51,52*2 "VV pol. 1.19"</t>
  </si>
  <si>
    <t>-692722791</t>
  </si>
  <si>
    <t>369 "VV pol. 1.28.1"</t>
  </si>
  <si>
    <t>2858 "VV pol . 1.28.2"</t>
  </si>
  <si>
    <t>-1650427243</t>
  </si>
  <si>
    <t>3227,6 "VV pol. 1.28.1 a 1.28.2"</t>
  </si>
  <si>
    <t>1082900088</t>
  </si>
  <si>
    <t>980,4 "VV pol. 1.29"</t>
  </si>
  <si>
    <t>1359312815</t>
  </si>
  <si>
    <t>1416812093</t>
  </si>
  <si>
    <t>369+980,4+2858</t>
  </si>
  <si>
    <t>4207,4*0,02 'Přepočtené koeficientem množství</t>
  </si>
  <si>
    <t>1991528954</t>
  </si>
  <si>
    <t>2858 "VV pol. 1.28.2"</t>
  </si>
  <si>
    <t>-1628224775</t>
  </si>
  <si>
    <t>357,7 "VV pol. 1.13"</t>
  </si>
  <si>
    <t>-476299161</t>
  </si>
  <si>
    <t>1785,8 "VV pol. 1.15"</t>
  </si>
  <si>
    <t>-1849634576</t>
  </si>
  <si>
    <t>86979887</t>
  </si>
  <si>
    <t>3197,1 "VV pol. 1.16"</t>
  </si>
  <si>
    <t>273313711</t>
  </si>
  <si>
    <t>Základové desky z betonu tř. C 20/25</t>
  </si>
  <si>
    <t>1261129331</t>
  </si>
  <si>
    <t>https://podminky.urs.cz/item/CS_URS_2024_02/273313711</t>
  </si>
  <si>
    <t>0,48 "VV pol. 1.17"</t>
  </si>
  <si>
    <t>275313711</t>
  </si>
  <si>
    <t>Základové patky z betonu tř. C 20/25</t>
  </si>
  <si>
    <t>1676300473</t>
  </si>
  <si>
    <t>https://podminky.urs.cz/item/CS_URS_2024_02/275313711</t>
  </si>
  <si>
    <t>1,44 "VV pol. 3.10"</t>
  </si>
  <si>
    <t>1353300715</t>
  </si>
  <si>
    <t>7,80 "VV pol. 3.8"</t>
  </si>
  <si>
    <t>-821553079</t>
  </si>
  <si>
    <t>13*3 "3/B"</t>
  </si>
  <si>
    <t>982621380</t>
  </si>
  <si>
    <t>52*0,25 'Přepočtené koeficientem množství</t>
  </si>
  <si>
    <t>451311111</t>
  </si>
  <si>
    <t>Podklad pod dlažbu z betonu prostého C 20/25 tl do 100 mm</t>
  </si>
  <si>
    <t>-1471743698</t>
  </si>
  <si>
    <t>https://podminky.urs.cz/item/CS_URS_2024_02/451311111</t>
  </si>
  <si>
    <t>451571211R</t>
  </si>
  <si>
    <t>Lože pod dlažby z kameniva těženého hrubého vrstva tl do 100 mm z místního materiálu</t>
  </si>
  <si>
    <t>602745404</t>
  </si>
  <si>
    <t>2*260,54 "VV pol. 3.5"</t>
  </si>
  <si>
    <t>451577877</t>
  </si>
  <si>
    <t>Podklad nebo lože pod dlažbu vodorovný nebo do sklonu 1:5 ze štěrkopísku tl přes 30 do 100 mm</t>
  </si>
  <si>
    <t>1436680588</t>
  </si>
  <si>
    <t>https://podminky.urs.cz/item/CS_URS_2024_02/451577877</t>
  </si>
  <si>
    <t>185*0,6 "VV pol. 3.1"</t>
  </si>
  <si>
    <t>1691890819</t>
  </si>
  <si>
    <t>3970 "1/O"</t>
  </si>
  <si>
    <t>1670748520</t>
  </si>
  <si>
    <t>3970*1,2 'Přepočtené koeficientem množství</t>
  </si>
  <si>
    <t>1302639669</t>
  </si>
  <si>
    <t>1660,69 "VV pol. 3.6"</t>
  </si>
  <si>
    <t>-580120871</t>
  </si>
  <si>
    <t>1943,75 "VV pol. 3.8"</t>
  </si>
  <si>
    <t>465513127</t>
  </si>
  <si>
    <t>Dlažba z lomového kamene na cementovou maltu s vyspárováním tl 200 mm</t>
  </si>
  <si>
    <t>-397498633</t>
  </si>
  <si>
    <t>https://podminky.urs.cz/item/CS_URS_2024_02/465513127</t>
  </si>
  <si>
    <t>4,48 "VV pol. 3.3"</t>
  </si>
  <si>
    <t>93087790</t>
  </si>
  <si>
    <t>840 "VV pol. 3.9"</t>
  </si>
  <si>
    <t>1349016671</t>
  </si>
  <si>
    <t>890411811</t>
  </si>
  <si>
    <t>Bourání šachet z prefabrikovaných skruží ručně obestavěného prostoru do 1,5 m3</t>
  </si>
  <si>
    <t>572336809</t>
  </si>
  <si>
    <t>https://podminky.urs.cz/item/CS_URS_2024_02/890411811</t>
  </si>
  <si>
    <t>Poznámka k položce:_x000D_
VV pol. 3.11</t>
  </si>
  <si>
    <t>130/2600</t>
  </si>
  <si>
    <t>740/2600</t>
  </si>
  <si>
    <t>245111111</t>
  </si>
  <si>
    <t>Osazení krycí desky dvoudílné</t>
  </si>
  <si>
    <t>-497018442</t>
  </si>
  <si>
    <t>https://podminky.urs.cz/item/CS_URS_2024_02/245111111</t>
  </si>
  <si>
    <t>59225763</t>
  </si>
  <si>
    <t>deska betonová zákrytová studniční 124x7cm</t>
  </si>
  <si>
    <t>1457770777</t>
  </si>
  <si>
    <t>59225763R</t>
  </si>
  <si>
    <t>deska betonová zákrytová studniční uzamykatelná</t>
  </si>
  <si>
    <t>-904618590</t>
  </si>
  <si>
    <t>894411311</t>
  </si>
  <si>
    <t>Osazení betonových nebo železobetonových dílců pro šachty skruží rovných</t>
  </si>
  <si>
    <t>789159478</t>
  </si>
  <si>
    <t>https://podminky.urs.cz/item/CS_URS_2024_02/894411311</t>
  </si>
  <si>
    <t>59224080</t>
  </si>
  <si>
    <t>skruž betonová DN 1000x1000 100x100x9cm bez stupadel</t>
  </si>
  <si>
    <t>-2052841933</t>
  </si>
  <si>
    <t>Poznámka k položce:_x000D_
4/B</t>
  </si>
  <si>
    <t>59224597R</t>
  </si>
  <si>
    <t>skruž betonové šachty DN 1000 kanalizační 100x100x12cm, se stupadly s otvorem 700x500 mm</t>
  </si>
  <si>
    <t>-2012416928</t>
  </si>
  <si>
    <t>Poznámka k položce:_x000D_
2/B</t>
  </si>
  <si>
    <t>59224079</t>
  </si>
  <si>
    <t>skruž betonová DN 1000x500 100x50x9cm bez stupadel</t>
  </si>
  <si>
    <t>925650003</t>
  </si>
  <si>
    <t>894414111</t>
  </si>
  <si>
    <t>Osazení betonových nebo železobetonových dílců pro šachty skruží základových (dno)</t>
  </si>
  <si>
    <t>1563155867</t>
  </si>
  <si>
    <t>https://podminky.urs.cz/item/CS_URS_2024_02/894414111</t>
  </si>
  <si>
    <t>65</t>
  </si>
  <si>
    <t>59224337</t>
  </si>
  <si>
    <t>dno betonové šachty DN 1000 kanalizační výšky 60cm</t>
  </si>
  <si>
    <t>227880521</t>
  </si>
  <si>
    <t>66</t>
  </si>
  <si>
    <t>894414211</t>
  </si>
  <si>
    <t>Osazení betonových nebo železobetonových dílců pro šachty desek zákrytových</t>
  </si>
  <si>
    <t>-875478063</t>
  </si>
  <si>
    <t>https://podminky.urs.cz/item/CS_URS_2024_02/894414211</t>
  </si>
  <si>
    <t>67</t>
  </si>
  <si>
    <t>PFB.1121601</t>
  </si>
  <si>
    <t>Deska zákrytová TZK-Q.1 100-63/17</t>
  </si>
  <si>
    <t>-970236296</t>
  </si>
  <si>
    <t>68</t>
  </si>
  <si>
    <t>899103112</t>
  </si>
  <si>
    <t>Osazení poklopů litinových, ocelových nebo železobetonových včetně rámů pro třídu zatížení B125, C250</t>
  </si>
  <si>
    <t>-1313800415</t>
  </si>
  <si>
    <t>https://podminky.urs.cz/item/CS_URS_2024_02/899103112</t>
  </si>
  <si>
    <t>69</t>
  </si>
  <si>
    <t>63126038</t>
  </si>
  <si>
    <t>poklop šachtový s kompozitním rámem kruhový DN 600 D400</t>
  </si>
  <si>
    <t>1390465462</t>
  </si>
  <si>
    <t>70</t>
  </si>
  <si>
    <t>899623161</t>
  </si>
  <si>
    <t>Obetonování potrubí nebo zdiva stok betonem prostým tř. C 20/25 v otevřeném výkopu</t>
  </si>
  <si>
    <t>-176112258</t>
  </si>
  <si>
    <t>https://podminky.urs.cz/item/CS_URS_2024_02/899623161</t>
  </si>
  <si>
    <t>1,5 "VV pol. 3.12"</t>
  </si>
  <si>
    <t>71</t>
  </si>
  <si>
    <t>899643121</t>
  </si>
  <si>
    <t>Bednění pro obetonování potrubí otevřený výkop zřízení</t>
  </si>
  <si>
    <t>-690656197</t>
  </si>
  <si>
    <t>https://podminky.urs.cz/item/CS_URS_2024_02/899643121</t>
  </si>
  <si>
    <t>72</t>
  </si>
  <si>
    <t>899643122</t>
  </si>
  <si>
    <t>Bednění pro obetonování potrubí otevřený výkop odstranění</t>
  </si>
  <si>
    <t>-1871138922</t>
  </si>
  <si>
    <t>https://podminky.urs.cz/item/CS_URS_2024_02/899643122</t>
  </si>
  <si>
    <t>73</t>
  </si>
  <si>
    <t>899658211</t>
  </si>
  <si>
    <t>Výztuž pro obetonování potrubí ze svařovaných sítí typu Kari</t>
  </si>
  <si>
    <t>-1482498531</t>
  </si>
  <si>
    <t>https://podminky.urs.cz/item/CS_URS_2024_02/899658211</t>
  </si>
  <si>
    <t>7,90*7,80/1000</t>
  </si>
  <si>
    <t>74</t>
  </si>
  <si>
    <t>935112211</t>
  </si>
  <si>
    <t>Osazení příkopového žlabu do betonu tl 100 mm z betonových tvárnic š 800 mm</t>
  </si>
  <si>
    <t>-599119628</t>
  </si>
  <si>
    <t>https://podminky.urs.cz/item/CS_URS_2024_02/935112211</t>
  </si>
  <si>
    <t>185 "1/B"</t>
  </si>
  <si>
    <t>75</t>
  </si>
  <si>
    <t>-1302948543</t>
  </si>
  <si>
    <t>76</t>
  </si>
  <si>
    <t>1504384149</t>
  </si>
  <si>
    <t>77</t>
  </si>
  <si>
    <t>Česle 605x600 mm do prefa šachty D+M</t>
  </si>
  <si>
    <t>1118411839</t>
  </si>
  <si>
    <t>78</t>
  </si>
  <si>
    <t>Ocelová závora dvoudílná, uzamykatelná, žárově zinkovaná D+M</t>
  </si>
  <si>
    <t>309424292</t>
  </si>
  <si>
    <t>79</t>
  </si>
  <si>
    <t>-1413869282</t>
  </si>
  <si>
    <t>Poznámka k položce:_x000D_
VV pol. 1.21</t>
  </si>
  <si>
    <t>80</t>
  </si>
  <si>
    <t>1695396806</t>
  </si>
  <si>
    <t>Poznámka k položce:_x000D_
VV pol. 1.22</t>
  </si>
  <si>
    <t>81</t>
  </si>
  <si>
    <t>K003</t>
  </si>
  <si>
    <t>Vzorky z míst těžby zemin - Stanovení vlhkosti frakce pod 16 mm a zrnitosti</t>
  </si>
  <si>
    <t>-956127423</t>
  </si>
  <si>
    <t>82</t>
  </si>
  <si>
    <t>K004</t>
  </si>
  <si>
    <t>Vzorky z míst těžby zemin - Stanovení zhutnitelnosti dle PS na frakci pod 16 mm</t>
  </si>
  <si>
    <t>-1561497432</t>
  </si>
  <si>
    <t>83</t>
  </si>
  <si>
    <t>K005</t>
  </si>
  <si>
    <t>Vzorky z tělesa hráze - Stanovení vlhké objemové hmotnosti frakce pod 16 mm  ρpod 16</t>
  </si>
  <si>
    <t>-549260454</t>
  </si>
  <si>
    <t>84</t>
  </si>
  <si>
    <t>K006</t>
  </si>
  <si>
    <t>Vzorky z tělesa hráze - Stanovení vlhké objemové hmotnosti frakce pod 16 mm po zhutnění dle PS ρPS pod16</t>
  </si>
  <si>
    <t>-143953119</t>
  </si>
  <si>
    <t>85</t>
  </si>
  <si>
    <t>K007</t>
  </si>
  <si>
    <t>Vzorky z tělesa hráze - Stanovení vlhkosti wpod16</t>
  </si>
  <si>
    <t>-1457332584</t>
  </si>
  <si>
    <t>86</t>
  </si>
  <si>
    <t>K008</t>
  </si>
  <si>
    <t>Vzorky z tělesa hráze - Stanovení</t>
  </si>
  <si>
    <t>1668959474</t>
  </si>
  <si>
    <t>Poznámka k položce:_x000D_
• zhutnitelnost dle Proctora standard na frakci pod 16 mm (ρdmax PS pod16  a woptPS pod16),_x000D_
• zrnitost proséváním a hustoměrem.</t>
  </si>
  <si>
    <t>87</t>
  </si>
  <si>
    <t>803458668</t>
  </si>
  <si>
    <t>Poznámka k položce:_x000D_
• specifická (měrná) hmotnost ρs,_x000D_
• Atterbergovy meze wp, wl, Ip,_x000D_
• zatřídění zeminy.</t>
  </si>
  <si>
    <t>3390,93</t>
  </si>
  <si>
    <t>naložení_HB</t>
  </si>
  <si>
    <t>1274</t>
  </si>
  <si>
    <t>030.13.1 - Pravostranná nábřežní zeď v úseku km 0,003 00 - 0,118 80</t>
  </si>
  <si>
    <t>113107221</t>
  </si>
  <si>
    <t>Odstranění podkladu z kameniva drceného tl do 100 mm strojně pl přes 200 m2</t>
  </si>
  <si>
    <t>-10777385</t>
  </si>
  <si>
    <t>https://podminky.urs.cz/item/CS_URS_2024_02/113107221</t>
  </si>
  <si>
    <t>586 "VV pol. 1.2"</t>
  </si>
  <si>
    <t>-145615602</t>
  </si>
  <si>
    <t>42 "VV pol. 1.3"</t>
  </si>
  <si>
    <t>113107241</t>
  </si>
  <si>
    <t>Odstranění podkladu živičného tl 50 mm strojně pl přes 200 m2</t>
  </si>
  <si>
    <t>14080856</t>
  </si>
  <si>
    <t>https://podminky.urs.cz/item/CS_URS_2024_02/113107241</t>
  </si>
  <si>
    <t>1613739735</t>
  </si>
  <si>
    <t>13272 "VV pol. 2.11"</t>
  </si>
  <si>
    <t>1252388222</t>
  </si>
  <si>
    <t>4*146</t>
  </si>
  <si>
    <t>204015480</t>
  </si>
  <si>
    <t>(590+255+66) "VV pol. 1.1.1, 1.1.2, 1.1.3"</t>
  </si>
  <si>
    <t>124353102</t>
  </si>
  <si>
    <t>Vykopávky pro koryta vodotečí v hornině třídy těžitelnosti II skupiny 4 objem do 5000 m3 strojně</t>
  </si>
  <si>
    <t>-1710725995</t>
  </si>
  <si>
    <t>https://podminky.urs.cz/item/CS_URS_2024_02/124353102</t>
  </si>
  <si>
    <t>1753,2 "VV pol. 2.15"</t>
  </si>
  <si>
    <t>1291,5 "VV pol. 2.16"</t>
  </si>
  <si>
    <t>151712111</t>
  </si>
  <si>
    <t>Převázka ocelová zdvojená pro kotvení záporového pažení</t>
  </si>
  <si>
    <t>769585411</t>
  </si>
  <si>
    <t>https://podminky.urs.cz/item/CS_URS_2024_02/151712111</t>
  </si>
  <si>
    <t>255 "VV pol. 2.5"</t>
  </si>
  <si>
    <t>151712121</t>
  </si>
  <si>
    <t>Odstranění ocelové převázky zdvojené pro kotvení záporového pažení</t>
  </si>
  <si>
    <t>79626101</t>
  </si>
  <si>
    <t>https://podminky.urs.cz/item/CS_URS_2024_02/151712121</t>
  </si>
  <si>
    <t>153111115</t>
  </si>
  <si>
    <t>Podélné řezání ocelových zaberaněných štětovnic z terénu</t>
  </si>
  <si>
    <t>-1061948615</t>
  </si>
  <si>
    <t>https://podminky.urs.cz/item/CS_URS_2024_02/153111115</t>
  </si>
  <si>
    <t>7,2 "VV pol. 2.2"</t>
  </si>
  <si>
    <t>153112111</t>
  </si>
  <si>
    <t>Nastražení ocelových štětovnic dl do 10 m ve standardních podmínkách z terénu</t>
  </si>
  <si>
    <t>261030752</t>
  </si>
  <si>
    <t>https://podminky.urs.cz/item/CS_URS_2024_02/153112111</t>
  </si>
  <si>
    <t>1721,2  "VV pol. 2.1"</t>
  </si>
  <si>
    <t>153112122</t>
  </si>
  <si>
    <t>Zaberanění ocelových štětovnic na dl do 8 m ve standardních podmínkách z terénu</t>
  </si>
  <si>
    <t>2131818245</t>
  </si>
  <si>
    <t>https://podminky.urs.cz/item/CS_URS_2024_02/153112122</t>
  </si>
  <si>
    <t>1721,2 "VV pol. 2.1"</t>
  </si>
  <si>
    <t>153R001</t>
  </si>
  <si>
    <t>štětovnice VL 604</t>
  </si>
  <si>
    <t>616345113</t>
  </si>
  <si>
    <t>123,5*1721/1000*0,5</t>
  </si>
  <si>
    <t>153113112</t>
  </si>
  <si>
    <t>Vytažení ocelových štětovnic dl do 12 m zaberaněných do hl 8 m z terénu ve standardnich podmínkách</t>
  </si>
  <si>
    <t>1446660870</t>
  </si>
  <si>
    <t>https://podminky.urs.cz/item/CS_URS_2024_02/153113112</t>
  </si>
  <si>
    <t>15R 001</t>
  </si>
  <si>
    <t>Zřízení a odstranění rozepření stěn</t>
  </si>
  <si>
    <t>-1180899946</t>
  </si>
  <si>
    <t>62*3,9 "VV pol. 2.5"</t>
  </si>
  <si>
    <t>5,8+15,6 "VV pol. 2.6"</t>
  </si>
  <si>
    <t>55283924</t>
  </si>
  <si>
    <t>trubka ocelová bezešvá hladká jakost 11 353 159x8,0mm</t>
  </si>
  <si>
    <t>-1982079725</t>
  </si>
  <si>
    <t>55283918</t>
  </si>
  <si>
    <t>trubka ocelová bezešvá hladká jakost 11 353 114x3,6mm</t>
  </si>
  <si>
    <t>374639065</t>
  </si>
  <si>
    <t>13010826</t>
  </si>
  <si>
    <t>ocel profilová jakost S235JR (11 375) průřez U (UPN) 200</t>
  </si>
  <si>
    <t>1160286106</t>
  </si>
  <si>
    <t>Poznámka k položce:_x000D_
Hmotnost: 25,30 kg/m</t>
  </si>
  <si>
    <t>1,782 "VV pol. 2.6"</t>
  </si>
  <si>
    <t>177013500</t>
  </si>
  <si>
    <t>0,15*(590+255+66) "VV pol. 1.1.1, 1.12 a 1.1.3"</t>
  </si>
  <si>
    <t>934719732</t>
  </si>
  <si>
    <t>761 "VV pol. 2.28"</t>
  </si>
  <si>
    <t>715,7 "VV pol. 2.32"</t>
  </si>
  <si>
    <t>738,2 "VV pol. 2.35"</t>
  </si>
  <si>
    <t>144,13+336,29 "VV pol. 2.3"</t>
  </si>
  <si>
    <t>0,3*208,7 "VV pol. 2.18"</t>
  </si>
  <si>
    <t>134 "VV pol. 2.19"</t>
  </si>
  <si>
    <t>260 "VV pol. 2.20"</t>
  </si>
  <si>
    <t>25,6 "VV pol. 2.21"</t>
  </si>
  <si>
    <t>78,7 "VV pol. 2.22"</t>
  </si>
  <si>
    <t>46,7 "VV pol. 2.24"</t>
  </si>
  <si>
    <t>849 "VV pol. 2.30"</t>
  </si>
  <si>
    <t>805501158</t>
  </si>
  <si>
    <t>320 "VV pol. 2.27"</t>
  </si>
  <si>
    <t>1274 "VV pol. 2.31"</t>
  </si>
  <si>
    <t>1455372678</t>
  </si>
  <si>
    <t>19*1594 "odvoz na 20 km"</t>
  </si>
  <si>
    <t>905353072</t>
  </si>
  <si>
    <t>1594*2</t>
  </si>
  <si>
    <t>-902812119</t>
  </si>
  <si>
    <t>504840751</t>
  </si>
  <si>
    <t>572,4 "VV pol. 2.26"</t>
  </si>
  <si>
    <t>174151103</t>
  </si>
  <si>
    <t>Zásyp zářezů pro podzemní vedení sypaninou se zhutněním</t>
  </si>
  <si>
    <t>-1964888703</t>
  </si>
  <si>
    <t>https://podminky.urs.cz/item/CS_URS_2024_02/174151103</t>
  </si>
  <si>
    <t>453,94 "VV pol. 2.23"</t>
  </si>
  <si>
    <t>134,02 "VV pol. 2.19"</t>
  </si>
  <si>
    <t>160 "VV pol. 2.10"</t>
  </si>
  <si>
    <t>42,6 "VV pol. 2.17"</t>
  </si>
  <si>
    <t>402157249</t>
  </si>
  <si>
    <t>42,6*2 "VV pol. 2.17"</t>
  </si>
  <si>
    <t>78,66 "VV pol. 2.22"</t>
  </si>
  <si>
    <t>-673918591</t>
  </si>
  <si>
    <t>0,15*(590+255+66) "VV pol. 1.1.1, 1.1.2, 1.1.3"</t>
  </si>
  <si>
    <t>1547356646</t>
  </si>
  <si>
    <t>-1889932905</t>
  </si>
  <si>
    <t>572,4 "VV pol. 2.26.2"</t>
  </si>
  <si>
    <t>-107463744</t>
  </si>
  <si>
    <t>2124 "VV pol. 2.29"</t>
  </si>
  <si>
    <t>R162 002</t>
  </si>
  <si>
    <t>Zatěsnění štětové stěny - jílové těsnění</t>
  </si>
  <si>
    <t>85929112</t>
  </si>
  <si>
    <t>Poznámka k položce:_x000D_
- zřízení a odtěžení jílového těsnění_x000D_
- odvoz na skládku a likvidace_x000D_
- dovoz a pořízení jílového těsnění</t>
  </si>
  <si>
    <t>15,40 "VV pol. 2.9"</t>
  </si>
  <si>
    <t>226112113</t>
  </si>
  <si>
    <t>Vrty velkoprofilové svislé nezapažené D přes 550 do 650 mm hl od 0 do 5 m hornina III</t>
  </si>
  <si>
    <t>730414819</t>
  </si>
  <si>
    <t>https://podminky.urs.cz/item/CS_URS_2024_02/226112113</t>
  </si>
  <si>
    <t>1700 "VV pol. 2.3"</t>
  </si>
  <si>
    <t>226R001</t>
  </si>
  <si>
    <t>Zřízení a odstranění dočasného čerpacího vrtu DN300 vč. vystrojení</t>
  </si>
  <si>
    <t>-1599672671</t>
  </si>
  <si>
    <t>Poznámka k položce:_x000D_
VV pol. 2.13</t>
  </si>
  <si>
    <t>71316155</t>
  </si>
  <si>
    <t>46,7  "VV pol. 3.2"</t>
  </si>
  <si>
    <t>2R001</t>
  </si>
  <si>
    <t xml:space="preserve">Zajištění stability sloupu (zřízení a odstranění) - 4ks ocelových táhel ø60 mm </t>
  </si>
  <si>
    <t>-596005666</t>
  </si>
  <si>
    <t>Poznámka k položce:_x000D_
VV pol. 2.4</t>
  </si>
  <si>
    <t>1425181701</t>
  </si>
  <si>
    <t>520,5  "VV pol. 3.3"</t>
  </si>
  <si>
    <t>321 R 001</t>
  </si>
  <si>
    <t>Povrchová úprava betonu hlazením (zaglejtování)</t>
  </si>
  <si>
    <t>1235301353</t>
  </si>
  <si>
    <t>Poznámka k položce:_x000D_
VV pol. 3.4</t>
  </si>
  <si>
    <t>-1483367939</t>
  </si>
  <si>
    <t>413,24 "VV pol. 3.9"</t>
  </si>
  <si>
    <t>Bednění konstrukcí z překližky rovinné - zřízení</t>
  </si>
  <si>
    <t>-1326206402</t>
  </si>
  <si>
    <t>87,4+38,72 "VV pol. 3.7 a 3.8"</t>
  </si>
  <si>
    <t>-1764757624</t>
  </si>
  <si>
    <t>126,12*1,05 'Přepočtené koeficientem množství</t>
  </si>
  <si>
    <t>2059062228</t>
  </si>
  <si>
    <t>156,3 "VV pol. 3.10"</t>
  </si>
  <si>
    <t>863076904</t>
  </si>
  <si>
    <t>321352010_R</t>
  </si>
  <si>
    <t>Bednění konstrukcí z překližky rovinné - odstranění</t>
  </si>
  <si>
    <t>-178522708</t>
  </si>
  <si>
    <t>291406808</t>
  </si>
  <si>
    <t>498481361</t>
  </si>
  <si>
    <t>2980,257/1000</t>
  </si>
  <si>
    <t>-1908303666</t>
  </si>
  <si>
    <t>50728,641/1000</t>
  </si>
  <si>
    <t>Matrice z polyuretanu imitace kamenného zdiva</t>
  </si>
  <si>
    <t>-1631713978</t>
  </si>
  <si>
    <t>229,9*0,5 "11/P"</t>
  </si>
  <si>
    <t>R001 001</t>
  </si>
  <si>
    <t>Zkušební blok 2x2x0,5 m včetně odstranění a prostupu, opakované zkoušení</t>
  </si>
  <si>
    <t>187932503</t>
  </si>
  <si>
    <t>420096130</t>
  </si>
  <si>
    <t>224,8+105,05 "VV pol. 3.11 a 3.12"</t>
  </si>
  <si>
    <t>-2090839619</t>
  </si>
  <si>
    <t>321R002</t>
  </si>
  <si>
    <t xml:space="preserve">Trojúhelníková lišta 15/15/21 mm do bednění </t>
  </si>
  <si>
    <t>1137408964</t>
  </si>
  <si>
    <t>Poznámka k položce:_x000D_
9/P</t>
  </si>
  <si>
    <t>462451114</t>
  </si>
  <si>
    <t>Prolití kamenného záhozu maltou MC 25</t>
  </si>
  <si>
    <t>1029138042</t>
  </si>
  <si>
    <t>https://podminky.urs.cz/item/CS_URS_2024_02/462451114</t>
  </si>
  <si>
    <t>3,5 "VV pol. 2.9"</t>
  </si>
  <si>
    <t>-1593326074</t>
  </si>
  <si>
    <t>208,65 "VV pol. 2.18"</t>
  </si>
  <si>
    <t>871420310</t>
  </si>
  <si>
    <t>Montáž kanalizačního potrubí hladkého plnostěnného SN 10 z polypropylenu DN 500</t>
  </si>
  <si>
    <t>2004462235</t>
  </si>
  <si>
    <t>https://podminky.urs.cz/item/CS_URS_2024_02/871420310</t>
  </si>
  <si>
    <t>Poznámka k položce:_x000D_
5/P</t>
  </si>
  <si>
    <t>28617008</t>
  </si>
  <si>
    <t>trubka kanalizační PP plnostěnná třívrstvá DN 500x1000mm SN10</t>
  </si>
  <si>
    <t>1018123771</t>
  </si>
  <si>
    <t>2*1,015 'Přepočtené koeficientem množství</t>
  </si>
  <si>
    <t>877260330</t>
  </si>
  <si>
    <t>Montáž spojek na kanalizačním potrubí z PP nebo tvrdého PVC-U trub hladkých plnostěnných DN 100</t>
  </si>
  <si>
    <t>-307533213</t>
  </si>
  <si>
    <t>https://podminky.urs.cz/item/CS_URS_2024_02/877260330</t>
  </si>
  <si>
    <t>Poznámka k položce:_x000D_
4/P</t>
  </si>
  <si>
    <t>54+18</t>
  </si>
  <si>
    <t>28611738</t>
  </si>
  <si>
    <t>spojka dvouhrdlá kanalizační PVC DN 110</t>
  </si>
  <si>
    <t>1780581303</t>
  </si>
  <si>
    <t>28615691</t>
  </si>
  <si>
    <t>zátka hrdlová odpadní HTM DN 110</t>
  </si>
  <si>
    <t>1014922647</t>
  </si>
  <si>
    <t>891422421</t>
  </si>
  <si>
    <t>Montáž koncových klapek PE-HD na kolmou stěnu DN 500</t>
  </si>
  <si>
    <t>-583931390</t>
  </si>
  <si>
    <t>https://podminky.urs.cz/item/CS_URS_2024_02/891422421</t>
  </si>
  <si>
    <t>42285010</t>
  </si>
  <si>
    <t>klapka koncová PE-HD na PVC a PE-HD odpadní potrubí DN 500</t>
  </si>
  <si>
    <t>1312278863</t>
  </si>
  <si>
    <t>899722111</t>
  </si>
  <si>
    <t>Krytí potrubí z plastů výstražnou fólií z PVC do 20 cm</t>
  </si>
  <si>
    <t>-1218268780</t>
  </si>
  <si>
    <t>https://podminky.urs.cz/item/CS_URS_2024_02/899722111</t>
  </si>
  <si>
    <t>8 "VV pol. 2.25"</t>
  </si>
  <si>
    <t>8R001</t>
  </si>
  <si>
    <t>Provizorní převedení kanalizace po dobu výstavby zdi</t>
  </si>
  <si>
    <t>-655857849</t>
  </si>
  <si>
    <t>Poznámka k položce:_x000D_
VV pol. 2.14</t>
  </si>
  <si>
    <t>8R002</t>
  </si>
  <si>
    <t>Vyúst drenážního potrubí, nerez tr. 108x2mm dl. 250 mm</t>
  </si>
  <si>
    <t>-971343721</t>
  </si>
  <si>
    <t>Poznámka k položce:_x000D_
1/Z</t>
  </si>
  <si>
    <t>8R003</t>
  </si>
  <si>
    <t>Trubka ocelová 400x10 mm, s povrchovou úpravou nátěrem</t>
  </si>
  <si>
    <t>-1984449344</t>
  </si>
  <si>
    <t>2*7,5 "4/Z"</t>
  </si>
  <si>
    <t>-401812733</t>
  </si>
  <si>
    <t>62 "7/P"</t>
  </si>
  <si>
    <t>615536011</t>
  </si>
  <si>
    <t>38 "1/P"</t>
  </si>
  <si>
    <t>9R001</t>
  </si>
  <si>
    <t xml:space="preserve">Zatěsnění štětové stěny u mostu. </t>
  </si>
  <si>
    <t>-2088539711</t>
  </si>
  <si>
    <t>Poznámka k položce:_x000D_
VV pol. 2.8</t>
  </si>
  <si>
    <t>1000145377</t>
  </si>
  <si>
    <t>-1300084081</t>
  </si>
  <si>
    <t>91,5 "10/P"</t>
  </si>
  <si>
    <t>721173401.OSM</t>
  </si>
  <si>
    <t>Potrubí kanalizační KG-Systém SN 4 svodné DN 110</t>
  </si>
  <si>
    <t>174396949</t>
  </si>
  <si>
    <t>54*0,5+18*1</t>
  </si>
  <si>
    <t>767163122</t>
  </si>
  <si>
    <t>Montáž přímého kovového zábradlí do betonu v rovině v exteriéru</t>
  </si>
  <si>
    <t>-43308697</t>
  </si>
  <si>
    <t>https://podminky.urs.cz/item/CS_URS_2024_02/767163122</t>
  </si>
  <si>
    <t>111,2 "2/Z"</t>
  </si>
  <si>
    <t>Zábradlí pozinkované se svislou výplní</t>
  </si>
  <si>
    <t>-583694083</t>
  </si>
  <si>
    <t>112</t>
  </si>
  <si>
    <t>139614078</t>
  </si>
  <si>
    <t>335 "3/Z"</t>
  </si>
  <si>
    <t>-609151248</t>
  </si>
  <si>
    <t>35442060</t>
  </si>
  <si>
    <t>deska zemnící s příložkami 1000x500mm</t>
  </si>
  <si>
    <t>-105559567</t>
  </si>
  <si>
    <t>R21M - 001</t>
  </si>
  <si>
    <t>Dočasné vyvěšení NN vedení pro montáž a demontáž štětové stěny</t>
  </si>
  <si>
    <t>-856476502</t>
  </si>
  <si>
    <t>Poznámka k položce:_x000D_
VV pol. 2.7</t>
  </si>
  <si>
    <t>267,41</t>
  </si>
  <si>
    <t>030.21.1 - Balvanitý skluz v km 0.920 00</t>
  </si>
  <si>
    <t>933618399</t>
  </si>
  <si>
    <t>0,25*281,6 "VV pol. 3.2"</t>
  </si>
  <si>
    <t>32,6 "VV pol. 3.3"</t>
  </si>
  <si>
    <t>59,7 "VV pol. 3.4"</t>
  </si>
  <si>
    <t>6,51 "VV pol. 3.5"</t>
  </si>
  <si>
    <t>43,70 "VV pol. 3.6"</t>
  </si>
  <si>
    <t>51 "VV pol. 4.1"</t>
  </si>
  <si>
    <t>3,5 "VV pol. 4.2"</t>
  </si>
  <si>
    <t>1304562568</t>
  </si>
  <si>
    <t>171151103</t>
  </si>
  <si>
    <t>Uložení sypaniny z hornin soudržných do násypů zhutněných strojně</t>
  </si>
  <si>
    <t>908480136</t>
  </si>
  <si>
    <t>https://podminky.urs.cz/item/CS_URS_2024_02/171151103</t>
  </si>
  <si>
    <t>-264314955</t>
  </si>
  <si>
    <t>522 "VV pol. 3.9"</t>
  </si>
  <si>
    <t>-1383137044</t>
  </si>
  <si>
    <t>709 "VV pol. 3.7"</t>
  </si>
  <si>
    <t>-846038860</t>
  </si>
  <si>
    <t>203 "VV pol. 3.8"</t>
  </si>
  <si>
    <t>-2058091197</t>
  </si>
  <si>
    <t>1 "VV pol. 4.4"</t>
  </si>
  <si>
    <t>-1892433801</t>
  </si>
  <si>
    <t>199 "VV pol. 3.4"</t>
  </si>
  <si>
    <t>145,60 "VV pol. 3.6"</t>
  </si>
  <si>
    <t>462512270_R002</t>
  </si>
  <si>
    <t>Zához z lomového kamene s proštěrkováním do 15% z místního materiálu z terénu hmotnost do 200 kg (TKZ mezery)</t>
  </si>
  <si>
    <t>-288361884</t>
  </si>
  <si>
    <t>Poznámka k položce:_x000D_
Proštěrkování kamenem (15% objemu) fr. 16/30 z místního natříděného materiálu, vč dovozu</t>
  </si>
  <si>
    <t>21,70 "VV pol. 3.5"</t>
  </si>
  <si>
    <t>1143664495</t>
  </si>
  <si>
    <t>213 "VV pol. 3.6"</t>
  </si>
  <si>
    <t>467510111</t>
  </si>
  <si>
    <t>Balvanitý skluz z lomového kamene tl 700 až 1200 mm</t>
  </si>
  <si>
    <t>1116134430</t>
  </si>
  <si>
    <t>https://podminky.urs.cz/item/CS_URS_2024_02/467510111</t>
  </si>
  <si>
    <t>162,8 "VV pol. 3.3"</t>
  </si>
  <si>
    <t>46R25 001</t>
  </si>
  <si>
    <t xml:space="preserve">Uložení na místě tříděnného kameniva do hutněné vrstvy 200 - 300 mm </t>
  </si>
  <si>
    <t>-1082354297</t>
  </si>
  <si>
    <t>283,20 "VV pol. 3.1"</t>
  </si>
  <si>
    <t>281,6 "VV pol. 3.2"</t>
  </si>
  <si>
    <t>58344171</t>
  </si>
  <si>
    <t>štěrkodrť frakce 0/32</t>
  </si>
  <si>
    <t>1694813463</t>
  </si>
  <si>
    <t>283,20*0,25*2 "VV pol. 3.1"</t>
  </si>
  <si>
    <t>-1562573090</t>
  </si>
  <si>
    <t>-1288568443</t>
  </si>
  <si>
    <t>Poznámka k položce:_x000D_
VV pol.3.10</t>
  </si>
  <si>
    <t>nalozeni_MD</t>
  </si>
  <si>
    <t>4655,55</t>
  </si>
  <si>
    <t>nalozeni_20</t>
  </si>
  <si>
    <t>4706</t>
  </si>
  <si>
    <t>030.23.1 - Nový pevný jez v km 0.664 50 (TPE km 83.940)</t>
  </si>
  <si>
    <t>989011101</t>
  </si>
  <si>
    <t>177,4 "VV pol. 1.1"</t>
  </si>
  <si>
    <t>68,3 "VV pol. 1.2"</t>
  </si>
  <si>
    <t>-1422966629</t>
  </si>
  <si>
    <t>9936 "VV pol. 3.8.1"</t>
  </si>
  <si>
    <t>560 "VV pol. 3.8.2"</t>
  </si>
  <si>
    <t>600 "VV pol. 3.8.3"</t>
  </si>
  <si>
    <t>1101141902</t>
  </si>
  <si>
    <t>180+28+30</t>
  </si>
  <si>
    <t>Čerpací jímka zřízení a zrušení</t>
  </si>
  <si>
    <t>-1600385565</t>
  </si>
  <si>
    <t>Poznámka k položce:_x000D_
VV pol. 3.8</t>
  </si>
  <si>
    <t>2114044188</t>
  </si>
  <si>
    <t>6040 "VV pol. 2.1"</t>
  </si>
  <si>
    <t>53 "VV pol. 5.1"</t>
  </si>
  <si>
    <t>12524814</t>
  </si>
  <si>
    <t>5502 "VV pol. 2.2, ZP 3"</t>
  </si>
  <si>
    <t>2258 "VV pol. 2.3"</t>
  </si>
  <si>
    <t>723,7 "VV pol. 2.4, ZP2"</t>
  </si>
  <si>
    <t>526 "VV pol. 2.5"</t>
  </si>
  <si>
    <t>33,4 "VV pol. 2.6"</t>
  </si>
  <si>
    <t>707 "VV pol. 2.7"</t>
  </si>
  <si>
    <t>277 "VV pol. 2.8"</t>
  </si>
  <si>
    <t>785 "VV pol. 2.11, zp 4"</t>
  </si>
  <si>
    <t>433 "VV pol. 2.10, ZP 1"</t>
  </si>
  <si>
    <t>132354103</t>
  </si>
  <si>
    <t>Hloubení rýh zapažených š do 800 mm v hornině třídy těžitelnosti II skupiny 4 objem do 100 m3 strojně</t>
  </si>
  <si>
    <t>-1436145434</t>
  </si>
  <si>
    <t>https://podminky.urs.cz/item/CS_URS_2024_02/132354103</t>
  </si>
  <si>
    <t>76 "VV pol. 5.2"</t>
  </si>
  <si>
    <t>141722</t>
  </si>
  <si>
    <t>Hrazený otvor ve štětové jímce</t>
  </si>
  <si>
    <t>2121513858</t>
  </si>
  <si>
    <t>Poznámka k položce:_x000D_
VV pol. 3.6</t>
  </si>
  <si>
    <t>151101201</t>
  </si>
  <si>
    <t>Zřízení příložného pažení stěn výkopu hl do 4 m</t>
  </si>
  <si>
    <t>-2014852259</t>
  </si>
  <si>
    <t>https://podminky.urs.cz/item/CS_URS_2024_02/151101201</t>
  </si>
  <si>
    <t>77,5 "VV pol. 5.5"</t>
  </si>
  <si>
    <t>151101211</t>
  </si>
  <si>
    <t>Odstranění příložného pažení stěn hl do 4 m</t>
  </si>
  <si>
    <t>431556678</t>
  </si>
  <si>
    <t>https://podminky.urs.cz/item/CS_URS_2024_02/151101211</t>
  </si>
  <si>
    <t>-16632269</t>
  </si>
  <si>
    <t>39,50 "VV pol. 3.5"</t>
  </si>
  <si>
    <t>-572860984</t>
  </si>
  <si>
    <t>141721</t>
  </si>
  <si>
    <t>Rozepření štětové stěny TR 114,3x5,0 mm - vč. odstranění</t>
  </si>
  <si>
    <t>1113846830</t>
  </si>
  <si>
    <t>435/1000 "VV pol. 3.5"</t>
  </si>
  <si>
    <t>153111114</t>
  </si>
  <si>
    <t>Příčné řezání ocelových zaberaněných štětovnic z terénu</t>
  </si>
  <si>
    <t>-1114166106</t>
  </si>
  <si>
    <t>https://podminky.urs.cz/item/CS_URS_2024_02/153111114</t>
  </si>
  <si>
    <t>60,3/0,6 "VV pol. 3.7"</t>
  </si>
  <si>
    <t>-661598802</t>
  </si>
  <si>
    <t>731 "VV pol. 3.4.1"</t>
  </si>
  <si>
    <t>81 "VV pol. 3.4.3"</t>
  </si>
  <si>
    <t>394 "VV pol. 3.4.2"</t>
  </si>
  <si>
    <t>-388948543</t>
  </si>
  <si>
    <t>1983967327</t>
  </si>
  <si>
    <t>97735/1000*0,5 "VV pol. 3.4.1 - ztratné 50%"</t>
  </si>
  <si>
    <t>10830/1000 "VV pol. 3.4.3"</t>
  </si>
  <si>
    <t>52678/1000 "VV pol. 3.4.2"</t>
  </si>
  <si>
    <t>945574317</t>
  </si>
  <si>
    <t>253982658</t>
  </si>
  <si>
    <t>7843 "VV pol. 2.21"</t>
  </si>
  <si>
    <t>1269812767</t>
  </si>
  <si>
    <t>907 "VV pol. 2.1"</t>
  </si>
  <si>
    <t>2468 "VV pol. 2.21A"</t>
  </si>
  <si>
    <t>866 "VV pol. 2.12"</t>
  </si>
  <si>
    <t>148 "VV pol. 2.13"</t>
  </si>
  <si>
    <t>7,95 "VV pol. 5.1"</t>
  </si>
  <si>
    <t>433 "VV pol. 2.10"</t>
  </si>
  <si>
    <t>785 "VV pol. 2.11"</t>
  </si>
  <si>
    <t>22 "VV pol. 2.14"</t>
  </si>
  <si>
    <t>179 "VV pol. 2.9"</t>
  </si>
  <si>
    <t>120*0,2 "VV pol. 1.5"</t>
  </si>
  <si>
    <t>2,9 "VV pol. 2.15"</t>
  </si>
  <si>
    <t>1121*0,15 "VV pol. 2.16"</t>
  </si>
  <si>
    <t>3137"VV pol. 2.22"</t>
  </si>
  <si>
    <t>57 "VV pol. 5.3"</t>
  </si>
  <si>
    <t>50,9 "VV pol. 5.7"</t>
  </si>
  <si>
    <t>0,6 "VV pol. 6.3"</t>
  </si>
  <si>
    <t>855150339</t>
  </si>
  <si>
    <t>1010"VV pol. 2.20"</t>
  </si>
  <si>
    <t>4706 "VV pol. 2.20"</t>
  </si>
  <si>
    <t>133856226</t>
  </si>
  <si>
    <t>10*5716 "20 km"</t>
  </si>
  <si>
    <t>-342168088</t>
  </si>
  <si>
    <t>-287841306</t>
  </si>
  <si>
    <t>433 "VV pol. 2.10, zp 1"</t>
  </si>
  <si>
    <t>R 100 001</t>
  </si>
  <si>
    <t>Vybudování (obnova) konstrukce zemní jímky ZP1</t>
  </si>
  <si>
    <t>1725311272</t>
  </si>
  <si>
    <t>Poznámka k položce:_x000D_
VV pol. 2.18 _x000D_
- položka bude soutěžena dle §92 odst. 2 dle zákona č.134/2016 Sb. na výkon nebo funkci</t>
  </si>
  <si>
    <t>R 100 002</t>
  </si>
  <si>
    <t>Vybudování (obnova) konstrukce zemní jímky ZP5</t>
  </si>
  <si>
    <t>-1841389559</t>
  </si>
  <si>
    <t>Poznámka k položce:_x000D_
VV pol. 2.19_x000D_
- položka bude soutěžena dle §92 odst. 2 dle zákona č.134/2016 Sb. na výkon nebo funkci</t>
  </si>
  <si>
    <t>1019415895</t>
  </si>
  <si>
    <t>2468"Násypy a zásypy na MD, VV pol. 2.20"</t>
  </si>
  <si>
    <t>1906868394</t>
  </si>
  <si>
    <t>5716*2</t>
  </si>
  <si>
    <t>168046636</t>
  </si>
  <si>
    <t xml:space="preserve">Poznámka k položce:_x000D_
pol. 2.14  - ZZ fr. 8/16, 16/32 - není obyč. zemina z výkopu - Hutnění materiálu po vrstvách  na Edef min 45 MPa, hutnění ověřit statickou zatěžovací zkouškou </t>
  </si>
  <si>
    <t>22 "VV pol. 2.14,  ZZ fr. 8/16, 16/32 - není obyč. zemina z výkopu - Hutnění materiálu po vrstvách  na Edef min 45 MPa, hutnění ověřit statickou zz"</t>
  </si>
  <si>
    <t>-728677278</t>
  </si>
  <si>
    <t>0,6 "VV pol. 6.4"</t>
  </si>
  <si>
    <t>1051051093</t>
  </si>
  <si>
    <t>0,6*2 "VV pol. 6.4"</t>
  </si>
  <si>
    <t>-1881287922</t>
  </si>
  <si>
    <t>1121 "VV pol. 2.16"</t>
  </si>
  <si>
    <t>2035590096</t>
  </si>
  <si>
    <t>-740936049</t>
  </si>
  <si>
    <t>1121*0,02 'Přepočtené koeficientem množství</t>
  </si>
  <si>
    <t>1463766316</t>
  </si>
  <si>
    <t>1932 "VV pol. 2.17"</t>
  </si>
  <si>
    <t>1122529946</t>
  </si>
  <si>
    <t>185R001</t>
  </si>
  <si>
    <t xml:space="preserve">Přehutnění zeminy  - základové spáry </t>
  </si>
  <si>
    <t>123516244</t>
  </si>
  <si>
    <t>642 "VV pol. 3.11"</t>
  </si>
  <si>
    <t>875983350</t>
  </si>
  <si>
    <t>7843"VV pol. 2.21"</t>
  </si>
  <si>
    <t>225411114</t>
  </si>
  <si>
    <t>Vrty maloprofilové jádrové D přes 156 do 195 mm úklon do 45° hl 0 až 25 m hornina III a IV</t>
  </si>
  <si>
    <t>-846718494</t>
  </si>
  <si>
    <t>https://podminky.urs.cz/item/CS_URS_2024_02/225411114</t>
  </si>
  <si>
    <t>Poznámka k položce:_x000D_
vč. dokumentace vrtů - 3</t>
  </si>
  <si>
    <t>12+9 "VV pol. 3.9"</t>
  </si>
  <si>
    <t>226212614</t>
  </si>
  <si>
    <t>Vrty velkoprofilové svislé zapažené D přes 650 do 850 mm hl od 0 do 10 m hornina IV</t>
  </si>
  <si>
    <t>672643</t>
  </si>
  <si>
    <t>https://podminky.urs.cz/item/CS_URS_2024_02/226212614</t>
  </si>
  <si>
    <t>994+494,5+383,5 "VV pol. 3.2"</t>
  </si>
  <si>
    <t>226 R 001</t>
  </si>
  <si>
    <t>Vyplnění vrtů jílocementem</t>
  </si>
  <si>
    <t>-1285186997</t>
  </si>
  <si>
    <t>Poznámka k položce:_x000D_
VV pol. 3.3</t>
  </si>
  <si>
    <t>-840065873</t>
  </si>
  <si>
    <t>72 "VV pol. 4.1"</t>
  </si>
  <si>
    <t>72 "VV pol. 4.2"</t>
  </si>
  <si>
    <t>0,78 "VV pol. 5.10.1"</t>
  </si>
  <si>
    <t>-1033535073</t>
  </si>
  <si>
    <t>670 "VV pol. 4.3"</t>
  </si>
  <si>
    <t>90518177</t>
  </si>
  <si>
    <t>3,10 "VV pol. 4.4"</t>
  </si>
  <si>
    <t>391 "VV pol. 4.6.1"</t>
  </si>
  <si>
    <t>-108176352</t>
  </si>
  <si>
    <t>98 "VV pol. 4.6.2"</t>
  </si>
  <si>
    <t>1907665932</t>
  </si>
  <si>
    <t>679346149</t>
  </si>
  <si>
    <t>1940181662</t>
  </si>
  <si>
    <t>2,913 "VV pol. 4.7.1"</t>
  </si>
  <si>
    <t>-311257472</t>
  </si>
  <si>
    <t>125035/1000 "VV pol. 4.7.2"</t>
  </si>
  <si>
    <t>0,010 "VV pol. 4.7.3"</t>
  </si>
  <si>
    <t>1255884099</t>
  </si>
  <si>
    <t>0,30 "VV pol. 4.4"</t>
  </si>
  <si>
    <t>149,80 "VV pol. 4.6.3"</t>
  </si>
  <si>
    <t>105,70 "VV pol. 4.6.4"</t>
  </si>
  <si>
    <t>-2144640863</t>
  </si>
  <si>
    <t>-477633709</t>
  </si>
  <si>
    <t xml:space="preserve">18,7 "VV pol. 5.8" </t>
  </si>
  <si>
    <t>69311095</t>
  </si>
  <si>
    <t>geotextilie netkaná separační, ochranná, filtrační, drenážní PES 1000g/m2</t>
  </si>
  <si>
    <t>-981478407</t>
  </si>
  <si>
    <t>18,7*1,2 'Přepočtené koeficientem množství</t>
  </si>
  <si>
    <t>462512270</t>
  </si>
  <si>
    <t>Zához z lomového kamene s proštěrkováním z terénu hmotnost do 200 kg</t>
  </si>
  <si>
    <t>1000206796</t>
  </si>
  <si>
    <t>https://podminky.urs.cz/item/CS_URS_2024_02/462512270</t>
  </si>
  <si>
    <t>571 "VV pol. 3.1"</t>
  </si>
  <si>
    <t>871393121</t>
  </si>
  <si>
    <t>Montáž kanalizačního potrubí hladkého plnostěnného SN 8 z PVC-U DN 400</t>
  </si>
  <si>
    <t>1347023126</t>
  </si>
  <si>
    <t>https://podminky.urs.cz/item/CS_URS_2024_02/871393121</t>
  </si>
  <si>
    <t>57 "VV pol. 5.6"</t>
  </si>
  <si>
    <t>2*0,8 "VV pol. 5.9.2"</t>
  </si>
  <si>
    <t>28611158</t>
  </si>
  <si>
    <t>trubka kanalizační PVC-U plnostěnná jednovrstvá DN 400x1000mm SN8</t>
  </si>
  <si>
    <t>1763026219</t>
  </si>
  <si>
    <t>58,6*1,03 'Přepočtené koeficientem množství</t>
  </si>
  <si>
    <t>113787441</t>
  </si>
  <si>
    <t>2 "VV pol. 6.1"</t>
  </si>
  <si>
    <t>-174970601</t>
  </si>
  <si>
    <t>-918146257</t>
  </si>
  <si>
    <t>28611112</t>
  </si>
  <si>
    <t>trubka kanalizační PVC DN 110x500mm SN4</t>
  </si>
  <si>
    <t>347296237</t>
  </si>
  <si>
    <t>2*0,3 "VV pol. 6.1"</t>
  </si>
  <si>
    <t>891392421</t>
  </si>
  <si>
    <t>Montáž koncových klapek PE-HD na kolmou stěnu DN 400</t>
  </si>
  <si>
    <t>-1575087253</t>
  </si>
  <si>
    <t>https://podminky.urs.cz/item/CS_URS_2024_02/891392421</t>
  </si>
  <si>
    <t>1 "VV pol. 5.9.1"</t>
  </si>
  <si>
    <t>42285111</t>
  </si>
  <si>
    <t>klapka koncová PE-HD na kolmou betonovou stěnu DN 400</t>
  </si>
  <si>
    <t>-517910919</t>
  </si>
  <si>
    <t>894410102</t>
  </si>
  <si>
    <t>Osazení betonových dílců pro kanalizační šachty DN 1000 šachtové dno výšky 800 mm</t>
  </si>
  <si>
    <t>-1128226756</t>
  </si>
  <si>
    <t>https://podminky.urs.cz/item/CS_URS_2024_02/894410102</t>
  </si>
  <si>
    <t>3 "VV pol. 5.10.2, 3, 4"</t>
  </si>
  <si>
    <t>59224338</t>
  </si>
  <si>
    <t>dno betonové šachty DN 1000 kanalizační výšky 80cm</t>
  </si>
  <si>
    <t>-4210359</t>
  </si>
  <si>
    <t>894410211</t>
  </si>
  <si>
    <t>Osazení betonových dílců pro kanalizační šachty DN 1000 skruž rovná výšky 250 mm</t>
  </si>
  <si>
    <t>505556113</t>
  </si>
  <si>
    <t>https://podminky.urs.cz/item/CS_URS_2024_02/894410211</t>
  </si>
  <si>
    <t>59224066</t>
  </si>
  <si>
    <t>skruž betonová DN 1000x250 PS 100x25x12cm</t>
  </si>
  <si>
    <t>-518753140</t>
  </si>
  <si>
    <t>894410213</t>
  </si>
  <si>
    <t>Osazení betonových dílců pro kanalizační šachty DN 1000 skruž rovná výšky 1000 mm</t>
  </si>
  <si>
    <t>-1288367869</t>
  </si>
  <si>
    <t>https://podminky.urs.cz/item/CS_URS_2024_02/894410213</t>
  </si>
  <si>
    <t>2+1+1 "VV pol. 5.10.2 až 5.10.4"</t>
  </si>
  <si>
    <t>59224069</t>
  </si>
  <si>
    <t>skruž betonová DN 1000x1000 100x100x12cm</t>
  </si>
  <si>
    <t>-621793416</t>
  </si>
  <si>
    <t>894410232</t>
  </si>
  <si>
    <t>Osazení betonových dílců pro kanalizační šachty DN 1000 skruž přechodová (konus)</t>
  </si>
  <si>
    <t>1111714618</t>
  </si>
  <si>
    <t>https://podminky.urs.cz/item/CS_URS_2024_02/894410232</t>
  </si>
  <si>
    <t>59224312</t>
  </si>
  <si>
    <t>konus betonové šachty DN 1000 kanalizační 100x62,5x58cm tl stěny 12 stupadla poplastovaná</t>
  </si>
  <si>
    <t>468170269</t>
  </si>
  <si>
    <t>59224013</t>
  </si>
  <si>
    <t>prstenec šachtový vyrovnávací betonový 625x100x100mm</t>
  </si>
  <si>
    <t>-700136543</t>
  </si>
  <si>
    <t>899113112</t>
  </si>
  <si>
    <t>Osazení poklopů plastových nebo kompozitních včetně rámů pro třídu zatížení B125, C250</t>
  </si>
  <si>
    <t>-902691508</t>
  </si>
  <si>
    <t>https://podminky.urs.cz/item/CS_URS_2024_02/899113112</t>
  </si>
  <si>
    <t>63126037</t>
  </si>
  <si>
    <t>poklop šachtový s kompozitním rámem kruhový DN 600 B125</t>
  </si>
  <si>
    <t>-983084589</t>
  </si>
  <si>
    <t>899633161</t>
  </si>
  <si>
    <t>Obetonování potrubí nebo zdiva stok ŽB bez zvláštních nároků na prostředí tř. C 25/30 v otevřeném výkopu</t>
  </si>
  <si>
    <t>-2101535973</t>
  </si>
  <si>
    <t>https://podminky.urs.cz/item/CS_URS_2024_02/899633161</t>
  </si>
  <si>
    <t>7,8 "VV pol. 5.10.5"</t>
  </si>
  <si>
    <t>1092230778</t>
  </si>
  <si>
    <t>34,7 "VV pol. 5.10.7"</t>
  </si>
  <si>
    <t>259727017</t>
  </si>
  <si>
    <t>155985528</t>
  </si>
  <si>
    <t>169,2/1000 "VV pol. 5.10.6"</t>
  </si>
  <si>
    <t>1614688738</t>
  </si>
  <si>
    <t>Poznámka k položce:_x000D_
VV pol. 6.2</t>
  </si>
  <si>
    <t>1033621468</t>
  </si>
  <si>
    <t>4,10 "VV pol. 4.8.1"</t>
  </si>
  <si>
    <t>931992122</t>
  </si>
  <si>
    <t>Výplň dilatačních spár z extrudovaného polystyrénu tl 30 mm</t>
  </si>
  <si>
    <t>154683953</t>
  </si>
  <si>
    <t>https://podminky.urs.cz/item/CS_URS_2024_02/931992122</t>
  </si>
  <si>
    <t>89*0,1 "VV pol. 4.8.2"</t>
  </si>
  <si>
    <t>936457112</t>
  </si>
  <si>
    <t>Zálivka kotevních šroubů betonem objemu přes 0,01 do 0,25 m3</t>
  </si>
  <si>
    <t>-1630393918</t>
  </si>
  <si>
    <t>https://podminky.urs.cz/item/CS_URS_2024_02/936457112</t>
  </si>
  <si>
    <t>0,3 "VV pol. 4.4"</t>
  </si>
  <si>
    <t>-895426760</t>
  </si>
  <si>
    <t>93,3 "VV pol. 4.8.4"</t>
  </si>
  <si>
    <t>960321271</t>
  </si>
  <si>
    <t>Bourání vodních staveb ze železobetonu, z vodní hladiny</t>
  </si>
  <si>
    <t>987962267</t>
  </si>
  <si>
    <t>https://podminky.urs.cz/item/CS_URS_2024_02/960321271</t>
  </si>
  <si>
    <t>111,9 "VV pol. 1.3"</t>
  </si>
  <si>
    <t>54,5 "VV pol. 1.4"</t>
  </si>
  <si>
    <t>966065111</t>
  </si>
  <si>
    <t>Bourání dřevěných konstrukcí pro LTM včetně výplně strojně</t>
  </si>
  <si>
    <t>545348879</t>
  </si>
  <si>
    <t>https://podminky.urs.cz/item/CS_URS_2024_02/966065111</t>
  </si>
  <si>
    <t>0,1*3,14*0,1*281 "VV pol. 1.5"</t>
  </si>
  <si>
    <t>985331215</t>
  </si>
  <si>
    <t>Dodatečné vlepování betonářské výztuže D 16 mm do chemické malty včetně vyvrtání otvoru</t>
  </si>
  <si>
    <t>512893272</t>
  </si>
  <si>
    <t>https://podminky.urs.cz/item/CS_URS_2024_02/985331215</t>
  </si>
  <si>
    <t>94*0,2 "VV pol. 4.7.3"</t>
  </si>
  <si>
    <t>10*0,2 "VV pol. 4.7.3"</t>
  </si>
  <si>
    <t>Stavidlové hrazení 1,13x1,49 m</t>
  </si>
  <si>
    <t>-1439229932</t>
  </si>
  <si>
    <t>Poznámka k položce:_x000D_
VV pol. 9.1</t>
  </si>
  <si>
    <t>1 "VV pol. 9.5"</t>
  </si>
  <si>
    <t>997013862</t>
  </si>
  <si>
    <t>Poplatek za uložení stavebního odpadu na recyklační skládce (skládkovné) z armovaného betonu kód odpadu 17 01 01</t>
  </si>
  <si>
    <t>351052668</t>
  </si>
  <si>
    <t>https://podminky.urs.cz/item/CS_URS_2024_02/997013862</t>
  </si>
  <si>
    <t>88</t>
  </si>
  <si>
    <t>997013873</t>
  </si>
  <si>
    <t>Poplatek za uložení stavebního odpadu na recyklační skládce (skládkovné) zeminy a kamení zatříděného do Katalogu odpadů pod kódem 17 05 04</t>
  </si>
  <si>
    <t>-687140571</t>
  </si>
  <si>
    <t>https://podminky.urs.cz/item/CS_URS_2024_02/997013873</t>
  </si>
  <si>
    <t>89</t>
  </si>
  <si>
    <t>2119094686</t>
  </si>
  <si>
    <t>90</t>
  </si>
  <si>
    <t>345294960</t>
  </si>
  <si>
    <t>19*926,285</t>
  </si>
  <si>
    <t>91</t>
  </si>
  <si>
    <t>-1815435768</t>
  </si>
  <si>
    <t>92</t>
  </si>
  <si>
    <t>711311001</t>
  </si>
  <si>
    <t>Provedení hydroizolace mostovek za studena lakem asfaltovým penetračním</t>
  </si>
  <si>
    <t>552935423</t>
  </si>
  <si>
    <t>https://podminky.urs.cz/item/CS_URS_2024_02/711311001</t>
  </si>
  <si>
    <t>104 "VV pol. 4.8.3"</t>
  </si>
  <si>
    <t>93</t>
  </si>
  <si>
    <t>11163150</t>
  </si>
  <si>
    <t>lak penetrační asfaltový</t>
  </si>
  <si>
    <t>-382841060</t>
  </si>
  <si>
    <t>Poznámka k položce:_x000D_
Spotřeba 0,3-0,4kg/m2</t>
  </si>
  <si>
    <t>104*0,00032 'Přepočtené koeficientem množství</t>
  </si>
  <si>
    <t>94</t>
  </si>
  <si>
    <t>711442559</t>
  </si>
  <si>
    <t>Provedení izolace proti tlakové vodě svislé přitavením pásu NAIP</t>
  </si>
  <si>
    <t>-660184459</t>
  </si>
  <si>
    <t>https://podminky.urs.cz/item/CS_URS_2024_02/711442559</t>
  </si>
  <si>
    <t>Poznámka k položce:_x000D_
VV pol. 4.8.3</t>
  </si>
  <si>
    <t>95</t>
  </si>
  <si>
    <t>62855002</t>
  </si>
  <si>
    <t>pás asfaltový natavitelný modifikovaný SBS s vložkou z polyesterové rohože a spalitelnou PE fólií nebo jemnozrnným minerálním posypem na horním povrchu tl 5,0mm</t>
  </si>
  <si>
    <t>127776952</t>
  </si>
  <si>
    <t>104*1,221 'Přepočtené koeficientem množství</t>
  </si>
  <si>
    <t>96</t>
  </si>
  <si>
    <t>-1821268600</t>
  </si>
  <si>
    <t>4,2 "VV pol. 4.8.5"</t>
  </si>
  <si>
    <t>97</t>
  </si>
  <si>
    <t>321879344</t>
  </si>
  <si>
    <t>98</t>
  </si>
  <si>
    <t>1949617327</t>
  </si>
  <si>
    <t>99</t>
  </si>
  <si>
    <t>767 003</t>
  </si>
  <si>
    <t>Ocelové česle žárově zinkované D+M</t>
  </si>
  <si>
    <t>-480534373</t>
  </si>
  <si>
    <t>Poznámka k položce:_x000D_
VV pol. 5.11.1</t>
  </si>
  <si>
    <t>100</t>
  </si>
  <si>
    <t>-1021463917</t>
  </si>
  <si>
    <t>101</t>
  </si>
  <si>
    <t>-751441357</t>
  </si>
  <si>
    <t>85 "VV pol. 8.2"</t>
  </si>
  <si>
    <t>102</t>
  </si>
  <si>
    <t>-611301604</t>
  </si>
  <si>
    <t>11"VV pol. 8.3"</t>
  </si>
  <si>
    <t>103</t>
  </si>
  <si>
    <t>Hradidla plovoucí - jalová propust 1055 x 60 mm - 40 ks</t>
  </si>
  <si>
    <t>-1209481198</t>
  </si>
  <si>
    <t>Poznámka k položce:_x000D_
VV pol. 9.2.1</t>
  </si>
  <si>
    <t>104</t>
  </si>
  <si>
    <t>Vedení hradidel jalové propusti</t>
  </si>
  <si>
    <t>-1200125709</t>
  </si>
  <si>
    <t>Poznámka k položce:_x000D_
VV pol. 9.2.2</t>
  </si>
  <si>
    <t>105</t>
  </si>
  <si>
    <t>1338761491</t>
  </si>
  <si>
    <t>19,5 "VV pol. 7.1.1"</t>
  </si>
  <si>
    <t>106</t>
  </si>
  <si>
    <t>1152247886</t>
  </si>
  <si>
    <t>107</t>
  </si>
  <si>
    <t>Ocelová pozinkovaná plošina s pororoštěm</t>
  </si>
  <si>
    <t>-1286565579</t>
  </si>
  <si>
    <t>108</t>
  </si>
  <si>
    <t>Zkoušky a uvedení do provozu</t>
  </si>
  <si>
    <t>2034017624</t>
  </si>
  <si>
    <t>Poznámka k položce:_x000D_
VV pol. 9.3</t>
  </si>
  <si>
    <t>109</t>
  </si>
  <si>
    <t>1904464296</t>
  </si>
  <si>
    <t>Poznámka k položce:_x000D_
VV pol. 9.4</t>
  </si>
  <si>
    <t>naloženi_HB</t>
  </si>
  <si>
    <t>739,2</t>
  </si>
  <si>
    <t>030.24.1 - Obtokové koryto</t>
  </si>
  <si>
    <t>-977582846</t>
  </si>
  <si>
    <t>698 "VV pol. 1"</t>
  </si>
  <si>
    <t>-1001349303</t>
  </si>
  <si>
    <t>1389,9*0,7 "VV pol. 2"</t>
  </si>
  <si>
    <t>-2003865637</t>
  </si>
  <si>
    <t>1389,90*0,3 "VV pol. 2"</t>
  </si>
  <si>
    <t>1395101668</t>
  </si>
  <si>
    <t>698*0,15 "VV pol. 1"</t>
  </si>
  <si>
    <t>1231,9 "VV pol. 25"</t>
  </si>
  <si>
    <t>2136757921</t>
  </si>
  <si>
    <t>492,8 "VV pol. 23"</t>
  </si>
  <si>
    <t>18,9 "VV pol. 24"</t>
  </si>
  <si>
    <t>18,9 "VV pol. 2.2"</t>
  </si>
  <si>
    <t>0,3*156,6 "VV pol. 12"</t>
  </si>
  <si>
    <t>6,4 "VV pol. 11"</t>
  </si>
  <si>
    <t>58,3 "VV pol. 14"</t>
  </si>
  <si>
    <t>72,1 "VV pol. 15"</t>
  </si>
  <si>
    <t>492,8 "VV pol. 26"</t>
  </si>
  <si>
    <t>nalozeni_</t>
  </si>
  <si>
    <t>-1782288579</t>
  </si>
  <si>
    <t>2*878,2</t>
  </si>
  <si>
    <t>-2058039512</t>
  </si>
  <si>
    <t>1937855257</t>
  </si>
  <si>
    <t>-1484262878</t>
  </si>
  <si>
    <t>1231,9"VV pol. 1.25"</t>
  </si>
  <si>
    <t>-1881096575</t>
  </si>
  <si>
    <t>139 "VV pol. 23"</t>
  </si>
  <si>
    <t>739,2 "VV pol. 27"</t>
  </si>
  <si>
    <t>-210794591</t>
  </si>
  <si>
    <t>10*878,2</t>
  </si>
  <si>
    <t>118758895</t>
  </si>
  <si>
    <t>566,77+46,98+naloženi_HB+18,9 "VV pol. 2.2"</t>
  </si>
  <si>
    <t>1853039608</t>
  </si>
  <si>
    <t>117,3 "VV pol. 5"</t>
  </si>
  <si>
    <t>1843724752</t>
  </si>
  <si>
    <t>175253102</t>
  </si>
  <si>
    <t>Přísyp vodních staveb těsnící fólií nebo geotextílií materiálem bez zhutnění sklon svahu přes 1:5</t>
  </si>
  <si>
    <t>-744221341</t>
  </si>
  <si>
    <t>https://podminky.urs.cz/item/CS_URS_2024_02/175253102</t>
  </si>
  <si>
    <t>72,07 "VV pol. 15"</t>
  </si>
  <si>
    <t>nal_zatopa</t>
  </si>
  <si>
    <t>-143600502</t>
  </si>
  <si>
    <t>133"VV pol. 16"</t>
  </si>
  <si>
    <t>-474232559</t>
  </si>
  <si>
    <t>765358076</t>
  </si>
  <si>
    <t>258,8 "VV pol. 4"</t>
  </si>
  <si>
    <t>2025011453</t>
  </si>
  <si>
    <t>437,1 "VV pol. 20"</t>
  </si>
  <si>
    <t>1177013022</t>
  </si>
  <si>
    <t>23,07*1,1 'Přepočtené koeficientem množství</t>
  </si>
  <si>
    <t>333302350</t>
  </si>
  <si>
    <t>716,16 "VV pol. 3"</t>
  </si>
  <si>
    <t>345360607</t>
  </si>
  <si>
    <t>304,2 "VV pol. 17"</t>
  </si>
  <si>
    <t>1657884315</t>
  </si>
  <si>
    <t>1887050060</t>
  </si>
  <si>
    <t>133+304,2 "VV pol.  16 a 17"</t>
  </si>
  <si>
    <t>437,2*0,02 'Přepočtené koeficientem množství</t>
  </si>
  <si>
    <t>-1383429831</t>
  </si>
  <si>
    <t>1803457963</t>
  </si>
  <si>
    <t>22,6 "VV pol 8"</t>
  </si>
  <si>
    <t>1900276962</t>
  </si>
  <si>
    <t>29,4 "VV pol. 7"</t>
  </si>
  <si>
    <t>-1806730973</t>
  </si>
  <si>
    <t>457971111</t>
  </si>
  <si>
    <t>Zřízení vrstvy z geotextilie o sklonu do 10° š do 3 m</t>
  </si>
  <si>
    <t>-1571524603</t>
  </si>
  <si>
    <t>https://podminky.urs.cz/item/CS_URS_2024_02/457971111</t>
  </si>
  <si>
    <t>1608,8 "VV pol.18"</t>
  </si>
  <si>
    <t>-994407214</t>
  </si>
  <si>
    <t>1608,8*1,2 'Přepočtené koeficientem množství</t>
  </si>
  <si>
    <t>53640196</t>
  </si>
  <si>
    <t>156,6 "VV pol. 12"</t>
  </si>
  <si>
    <t>-551711413</t>
  </si>
  <si>
    <t>44,9 "VV pol. 13"</t>
  </si>
  <si>
    <t>463212121</t>
  </si>
  <si>
    <t>Rovnanina z lomového kamene upraveného s vyplněním spár těženým kamenivem</t>
  </si>
  <si>
    <t>-1497820463</t>
  </si>
  <si>
    <t>https://podminky.urs.cz/item/CS_URS_2024_02/463212121</t>
  </si>
  <si>
    <t>21,17 "VV pol.11"</t>
  </si>
  <si>
    <t>464571121</t>
  </si>
  <si>
    <t>Pohoz z kameniva těženého hrubého zrno od 16 až 63 do 32 až 63 mm z terénu</t>
  </si>
  <si>
    <t>-1822774484</t>
  </si>
  <si>
    <t>https://podminky.urs.cz/item/CS_URS_2024_02/464571121</t>
  </si>
  <si>
    <t>60,76 "VV pol.10"</t>
  </si>
  <si>
    <t>R 4 001</t>
  </si>
  <si>
    <t>Prahy z kamenů lomařsky opracovaných</t>
  </si>
  <si>
    <t>-1497433197</t>
  </si>
  <si>
    <t>Poznámka k položce:_x000D_
včetně kamenické úpravy</t>
  </si>
  <si>
    <t>14,7 "VV pol. 6"</t>
  </si>
  <si>
    <t>45R001</t>
  </si>
  <si>
    <t>Balvan 0,7x0,7x0,7 m z LK</t>
  </si>
  <si>
    <t>-1304917893</t>
  </si>
  <si>
    <t>Poznámka k položce:_x000D_
VV pol. 9</t>
  </si>
  <si>
    <t>-1326864075</t>
  </si>
  <si>
    <t>711462103</t>
  </si>
  <si>
    <t>Provedení izolace proti tlakové vodě svislé fólií přilepenou v plné ploše</t>
  </si>
  <si>
    <t>-1894468731</t>
  </si>
  <si>
    <t>https://podminky.urs.cz/item/CS_URS_2024_02/711462103</t>
  </si>
  <si>
    <t>524,04"VV pol. 19"</t>
  </si>
  <si>
    <t>28322005</t>
  </si>
  <si>
    <t>fólie hydroizolační pro spodní stavbu mPVC tl 2,0mm</t>
  </si>
  <si>
    <t>1749503629</t>
  </si>
  <si>
    <t>Poznámka k položce:_x000D_
s výstražnou fólií 19b</t>
  </si>
  <si>
    <t>524,04*1,221 'Přepočtené koeficientem množství</t>
  </si>
  <si>
    <t>030.31.1 - Nový most v km 0,003 (TPE km 83.250)</t>
  </si>
  <si>
    <t xml:space="preserve">    6 - Úpravy povrchů, podlahy a osazování výplní</t>
  </si>
  <si>
    <t>113107325</t>
  </si>
  <si>
    <t>Odstranění podkladu z kameniva drceného tl přes 400 do 500 mm strojně pl do 50 m2</t>
  </si>
  <si>
    <t>2138674966</t>
  </si>
  <si>
    <t>https://podminky.urs.cz/item/CS_URS_2024_02/113107325</t>
  </si>
  <si>
    <t>12,4*5,8*1,1 "VV pol B10"</t>
  </si>
  <si>
    <t>113154523</t>
  </si>
  <si>
    <t>Frézování živičného krytu tl 50 mm pruh š přes 0,5 m pl do 500 m2</t>
  </si>
  <si>
    <t>1142477774</t>
  </si>
  <si>
    <t>https://podminky.urs.cz/item/CS_URS_2024_02/113154523</t>
  </si>
  <si>
    <t>4*(6,2+36,5+6,2)*1,1 "VV pol. B11"</t>
  </si>
  <si>
    <t>113154528</t>
  </si>
  <si>
    <t>Frézování živičného krytu tl 100 mm pruh š přes 0,5 m pl do 500 m2</t>
  </si>
  <si>
    <t>1953759592</t>
  </si>
  <si>
    <t>https://podminky.urs.cz/item/CS_URS_2024_02/113154528</t>
  </si>
  <si>
    <t>115101202</t>
  </si>
  <si>
    <t>Čerpání vody na dopravní výšku do 10 m průměrný přítok přes 500 do 1 000 l/min</t>
  </si>
  <si>
    <t>-1948094226</t>
  </si>
  <si>
    <t>https://podminky.urs.cz/item/CS_URS_2024_02/115101202</t>
  </si>
  <si>
    <t>400 "VV pol. 17"</t>
  </si>
  <si>
    <t>60 "VV pol. B11"</t>
  </si>
  <si>
    <t>115101302</t>
  </si>
  <si>
    <t>Pohotovost čerpací soupravy pro dopravní výšku do 10 m přítok přes 500 do 1 000 l/min</t>
  </si>
  <si>
    <t>-1837598327</t>
  </si>
  <si>
    <t>https://podminky.urs.cz/item/CS_URS_2024_02/115101302</t>
  </si>
  <si>
    <t>460/8</t>
  </si>
  <si>
    <t>121151103</t>
  </si>
  <si>
    <t>Sejmutí ornice plochy do 100 m2 tl vrstvy do 200 mm strojně</t>
  </si>
  <si>
    <t>1304546591</t>
  </si>
  <si>
    <t>https://podminky.urs.cz/item/CS_URS_2024_02/121151103</t>
  </si>
  <si>
    <t>66"VV pol. B9"</t>
  </si>
  <si>
    <t>131251104</t>
  </si>
  <si>
    <t>Hloubení jam nezapažených v hornině třídy těžitelnosti I skupiny 3 objem do 500 m3 strojně</t>
  </si>
  <si>
    <t>-470814220</t>
  </si>
  <si>
    <t>https://podminky.urs.cz/item/CS_URS_2024_02/131251104</t>
  </si>
  <si>
    <t>533,3 "VV pol. 18"</t>
  </si>
  <si>
    <t>86,6 "VV pol. B13"</t>
  </si>
  <si>
    <t>208473221</t>
  </si>
  <si>
    <t>"VV pol. 25" 370,92</t>
  </si>
  <si>
    <t>-610072045</t>
  </si>
  <si>
    <t>769593465</t>
  </si>
  <si>
    <t>123,5*370,92/1000*0,5</t>
  </si>
  <si>
    <t>-1352403600</t>
  </si>
  <si>
    <t>Poznámka k položce:_x000D_
VV pol. 26</t>
  </si>
  <si>
    <t>162651112</t>
  </si>
  <si>
    <t>Vodorovné přemístění přes 4 000 do 5000 m výkopku/sypaniny z horniny třídy těžitelnosti I skupiny 1 až 3</t>
  </si>
  <si>
    <t>400490028</t>
  </si>
  <si>
    <t>https://podminky.urs.cz/item/CS_URS_2024_02/162651112</t>
  </si>
  <si>
    <t>66*0,2 "VV pol. B8</t>
  </si>
  <si>
    <t>619,9 "VV pol. 18 a B13"</t>
  </si>
  <si>
    <t>2138739024</t>
  </si>
  <si>
    <t>"VV pol. 19" 42,99</t>
  </si>
  <si>
    <t>"VV pol. 48" 82,88</t>
  </si>
  <si>
    <t>-73209786</t>
  </si>
  <si>
    <t xml:space="preserve">125,87*2 </t>
  </si>
  <si>
    <t>212 R</t>
  </si>
  <si>
    <t>PVC trubka za tepla ohnutá do předepsaného poloměru pro odvodnění úložného prahu, DN50</t>
  </si>
  <si>
    <t>754877470</t>
  </si>
  <si>
    <t>Poznámka k položce:_x000D_
VV pol. 51</t>
  </si>
  <si>
    <t>5,88 "VV pol. 62"</t>
  </si>
  <si>
    <t>212341111</t>
  </si>
  <si>
    <t>Obetonování drenážních trub mezerovitým betonem</t>
  </si>
  <si>
    <t>831763285</t>
  </si>
  <si>
    <t>https://podminky.urs.cz/item/CS_URS_2024_02/212341111</t>
  </si>
  <si>
    <t xml:space="preserve">"VV pol. 20" 2,12 </t>
  </si>
  <si>
    <t>212792212</t>
  </si>
  <si>
    <t>Odvodnění mostní opěry - drenážní flexibilní plastové potrubí DN 160</t>
  </si>
  <si>
    <t>-918702204</t>
  </si>
  <si>
    <t>https://podminky.urs.cz/item/CS_URS_2024_02/212792212</t>
  </si>
  <si>
    <t xml:space="preserve">Poznámka k položce:_x000D_
vč. T kus - 2 ks_x000D_
příruba - 2 ks_x000D_
</t>
  </si>
  <si>
    <t>23,52  "VV pol. 63"</t>
  </si>
  <si>
    <t>388995212</t>
  </si>
  <si>
    <t>Chránička kabelů z trub HDPE v římse DN 110</t>
  </si>
  <si>
    <t>-260368420</t>
  </si>
  <si>
    <t>https://podminky.urs.cz/item/CS_URS_2024_02/388995212</t>
  </si>
  <si>
    <t>164,84 "VV pol. 64"</t>
  </si>
  <si>
    <t>213311111</t>
  </si>
  <si>
    <t>Polštáře zhutněné pod základy z kameniva drceného frakce 63 až 125 mm</t>
  </si>
  <si>
    <t>-1575954678</t>
  </si>
  <si>
    <t>https://podminky.urs.cz/item/CS_URS_2024_02/213311111</t>
  </si>
  <si>
    <t>13,55 "VV pol. 47"</t>
  </si>
  <si>
    <t>328084721</t>
  </si>
  <si>
    <t>432 "VV pol. 27"</t>
  </si>
  <si>
    <t>1503119326</t>
  </si>
  <si>
    <t>11,79 "VV pol. 44"</t>
  </si>
  <si>
    <t>9,85 "VV pol. 45"</t>
  </si>
  <si>
    <t>273313811</t>
  </si>
  <si>
    <t>Základové desky z betonu tř. C 25/30</t>
  </si>
  <si>
    <t>253918374</t>
  </si>
  <si>
    <t>https://podminky.urs.cz/item/CS_URS_2024_02/273313811</t>
  </si>
  <si>
    <t>3,62 "VV pol. 46"</t>
  </si>
  <si>
    <t>275322611</t>
  </si>
  <si>
    <t>Základové patky ze ŽB se zvýšenými nároky na prostředí tř. C 30/37</t>
  </si>
  <si>
    <t>-2101163143</t>
  </si>
  <si>
    <t>https://podminky.urs.cz/item/CS_URS_2024_02/275322611</t>
  </si>
  <si>
    <t>"VV pol. 28" 7,34</t>
  </si>
  <si>
    <t>275361821</t>
  </si>
  <si>
    <t>Výztuž základových patek betonářskou ocelí 10 505 (R)</t>
  </si>
  <si>
    <t>1247693526</t>
  </si>
  <si>
    <t>https://podminky.urs.cz/item/CS_URS_2024_02/275361821</t>
  </si>
  <si>
    <t>"VV pol. 29" 1,48</t>
  </si>
  <si>
    <t>282602112</t>
  </si>
  <si>
    <t>Injektování povrchové vysokotlaké s dvojitým obturátorem mikropilot a kotev tlakem přes 0,6 do 2 MPa</t>
  </si>
  <si>
    <t>1844552771</t>
  </si>
  <si>
    <t>https://podminky.urs.cz/item/CS_URS_2024_02/282602112</t>
  </si>
  <si>
    <t>48*2*0,5 "2 m kořen"</t>
  </si>
  <si>
    <t>58522150</t>
  </si>
  <si>
    <t>cement portlandský směsný CEM II 32,5MPa</t>
  </si>
  <si>
    <t>1013978562</t>
  </si>
  <si>
    <t>0,15*2*48</t>
  </si>
  <si>
    <t>283111113</t>
  </si>
  <si>
    <t>Zřízení trubkových mikropilot svislých část hladká D přes 105 do 115 mm</t>
  </si>
  <si>
    <t>299967278</t>
  </si>
  <si>
    <t>https://podminky.urs.cz/item/CS_URS_2024_02/283111113</t>
  </si>
  <si>
    <t>"VV pol. 24" 463,2</t>
  </si>
  <si>
    <t>14011080</t>
  </si>
  <si>
    <t>trubka ocelová bezešvá hladká jakost 11 353 108x20mm</t>
  </si>
  <si>
    <t>-1711462125</t>
  </si>
  <si>
    <t>421,090909090909*1,1 'Přepočtené koeficientem množství</t>
  </si>
  <si>
    <t>283131113</t>
  </si>
  <si>
    <t>Zřízení hlavy mikropilot namáhaných tlakem i tahem D přes 105 do 115 mm</t>
  </si>
  <si>
    <t>688144974</t>
  </si>
  <si>
    <t>https://podminky.urs.cz/item/CS_URS_2024_02/283131113</t>
  </si>
  <si>
    <t>R919 001</t>
  </si>
  <si>
    <t xml:space="preserve">Hlava mikropiloty </t>
  </si>
  <si>
    <t>-1729471255</t>
  </si>
  <si>
    <t>R919001</t>
  </si>
  <si>
    <t xml:space="preserve">Jílocementová zálivka mikropilot </t>
  </si>
  <si>
    <t>398984837</t>
  </si>
  <si>
    <t>317171126</t>
  </si>
  <si>
    <t>Kotvení monolitického betonu římsy do mostovky kotvou do vývrtu</t>
  </si>
  <si>
    <t>692208312</t>
  </si>
  <si>
    <t>https://podminky.urs.cz/item/CS_URS_2024_02/317171126</t>
  </si>
  <si>
    <t>47+44 "VV pol. 30"</t>
  </si>
  <si>
    <t>54879991</t>
  </si>
  <si>
    <t>kotva římsy M24 do vývrtu, NRk = 150 KN</t>
  </si>
  <si>
    <t>680829852</t>
  </si>
  <si>
    <t>Poznámka k položce:_x000D_
kompletní kotva (vč tzv. motýlů)</t>
  </si>
  <si>
    <t>317321118</t>
  </si>
  <si>
    <t>Mostní římsy ze ŽB C 30/37</t>
  </si>
  <si>
    <t>1968340004</t>
  </si>
  <si>
    <t>https://podminky.urs.cz/item/CS_URS_2024_02/317321118</t>
  </si>
  <si>
    <t>23,04 "VV pol. 31"</t>
  </si>
  <si>
    <t>317353121</t>
  </si>
  <si>
    <t>Bednění mostních říms všech tvarů - zřízení</t>
  </si>
  <si>
    <t>928342366</t>
  </si>
  <si>
    <t>https://podminky.urs.cz/item/CS_URS_2024_02/317353121</t>
  </si>
  <si>
    <t>Poznámka k položce:_x000D_
vč. lišt zkosení hran</t>
  </si>
  <si>
    <t>2*35,7*(0,25+0,6+0,4)</t>
  </si>
  <si>
    <t>317353221</t>
  </si>
  <si>
    <t>Bednění mostních říms všech tvarů - odstranění</t>
  </si>
  <si>
    <t>1691789279</t>
  </si>
  <si>
    <t>https://podminky.urs.cz/item/CS_URS_2024_02/317353221</t>
  </si>
  <si>
    <t>317361116</t>
  </si>
  <si>
    <t>Výztuž mostních říms z betonářské oceli 10 505</t>
  </si>
  <si>
    <t>1823934080</t>
  </si>
  <si>
    <t>https://podminky.urs.cz/item/CS_URS_2024_02/317361116</t>
  </si>
  <si>
    <t xml:space="preserve">Poznámka k položce:_x000D_
vč. nátěru </t>
  </si>
  <si>
    <t>3,57 "VV pol. 32"</t>
  </si>
  <si>
    <t>334323118</t>
  </si>
  <si>
    <t>Mostní opěry a úložné prahy ze ŽB C 30/37</t>
  </si>
  <si>
    <t>-423957812</t>
  </si>
  <si>
    <t>https://podminky.urs.cz/item/CS_URS_2024_02/334323118</t>
  </si>
  <si>
    <t>"VV pol. 33" 72,97</t>
  </si>
  <si>
    <t>334323418</t>
  </si>
  <si>
    <t>Mostní pilíře a sloupy ze ŽB C 30/37</t>
  </si>
  <si>
    <t>-788386574</t>
  </si>
  <si>
    <t>https://podminky.urs.cz/item/CS_URS_2024_02/334323418</t>
  </si>
  <si>
    <t>8,06 "P2 - VV pol. 31"</t>
  </si>
  <si>
    <t>334351112</t>
  </si>
  <si>
    <t>Bednění systémové mostních opěr a úložných prahů z překližek pro ŽB - zřízení</t>
  </si>
  <si>
    <t>217854988</t>
  </si>
  <si>
    <t>https://podminky.urs.cz/item/CS_URS_2024_02/334351112</t>
  </si>
  <si>
    <t>"OP1 - Základ" 2*(6*0,83)+2*(1,6*0,83)</t>
  </si>
  <si>
    <t>"dřík" 2*(1,6*0,8+2*(0,8*6)</t>
  </si>
  <si>
    <t>"závěrná zídka" 2*(1,2*0,45)+2*(1,2*6)</t>
  </si>
  <si>
    <t>"Křídlo P" 2*(2,2*1,9)+2*(0,6*0,6)</t>
  </si>
  <si>
    <t>"Křídlo L" 2*(2,2*1,9)+2*(0,6*0,6)</t>
  </si>
  <si>
    <t>"Plenta"  2*(1,1*0,6)+2*(0,6*0,25)</t>
  </si>
  <si>
    <t>"OP3 - základ" 2*(3*6)+2*(1,9*3)</t>
  </si>
  <si>
    <t>"dřík" 2*(1,6*0,8)+2*(6*0,8)</t>
  </si>
  <si>
    <t>"úložný práh" 2*(1,2*0,25)+2*(6*1,2)</t>
  </si>
  <si>
    <t>"Křídlo P" 2*(1,9*2,1)+2*(0,6*0,6)</t>
  </si>
  <si>
    <t>"Křídlo L" 2*(1,9*2,1)+2*(0,6*0,6)</t>
  </si>
  <si>
    <t>"P2" 2*(0,9*5,4)+2*(0,6*0,9)</t>
  </si>
  <si>
    <t>6*3,5</t>
  </si>
  <si>
    <t>334351211</t>
  </si>
  <si>
    <t>Bednění systémové mostních opěr a úložných prahů z překližek - odstranění</t>
  </si>
  <si>
    <t>-71723703</t>
  </si>
  <si>
    <t>https://podminky.urs.cz/item/CS_URS_2024_02/334351211</t>
  </si>
  <si>
    <t>334361226</t>
  </si>
  <si>
    <t>Výztuž křídel, závěrných zdí z betonářské oceli 10 505</t>
  </si>
  <si>
    <t>1190153599</t>
  </si>
  <si>
    <t>https://podminky.urs.cz/item/CS_URS_2024_02/334361226</t>
  </si>
  <si>
    <t>Poznámka k položce:_x000D_
VV pol. 34</t>
  </si>
  <si>
    <t>3,75 "OP1"</t>
  </si>
  <si>
    <t>6,31 "OP3"</t>
  </si>
  <si>
    <t>334361236</t>
  </si>
  <si>
    <t>Výztuž dříků pilířů z betonářské oceli 10 505</t>
  </si>
  <si>
    <t>1849528180</t>
  </si>
  <si>
    <t>https://podminky.urs.cz/item/CS_URS_2024_02/334361236</t>
  </si>
  <si>
    <t>1,01 "VV pol. 36"</t>
  </si>
  <si>
    <t>334951113</t>
  </si>
  <si>
    <t>Podpěrné skruže dočasné ze dřeva z hranolů - zřízení</t>
  </si>
  <si>
    <t>-1054284612</t>
  </si>
  <si>
    <t>https://podminky.urs.cz/item/CS_URS_2024_02/334951113</t>
  </si>
  <si>
    <t>334952113</t>
  </si>
  <si>
    <t>Podpěrné skruže dočasné ze dřeva z hranolů - odstranění</t>
  </si>
  <si>
    <t>2081481148</t>
  </si>
  <si>
    <t>https://podminky.urs.cz/item/CS_URS_2024_02/334952113</t>
  </si>
  <si>
    <t>348171111</t>
  </si>
  <si>
    <t>Osazení mostního ocelového zábradlí nesnímatelného do betonu říms přímo</t>
  </si>
  <si>
    <t>1940355938</t>
  </si>
  <si>
    <t>https://podminky.urs.cz/item/CS_URS_2024_02/348171111</t>
  </si>
  <si>
    <t>82,42 "VV pol. 65"</t>
  </si>
  <si>
    <t>911281</t>
  </si>
  <si>
    <t>Zábradlí ocelové pozinkované, mostní se svislou výplní</t>
  </si>
  <si>
    <t>1690038294</t>
  </si>
  <si>
    <t>Poznámka k položce:_x000D_
kompletní dodávka a montáž vč. kotvení, viz příloha 31.1._2.29</t>
  </si>
  <si>
    <t>421321107</t>
  </si>
  <si>
    <t>Mostní nosné konstrukce deskové přechodové ze ŽB C 25/30</t>
  </si>
  <si>
    <t>-287561072</t>
  </si>
  <si>
    <t>https://podminky.urs.cz/item/CS_URS_2024_02/421321107</t>
  </si>
  <si>
    <t>11,81 "VV pol. 37"</t>
  </si>
  <si>
    <t>421331141</t>
  </si>
  <si>
    <t>Mostní předpjaté betonové nosné konstrukce deskové z betonu C 35/45</t>
  </si>
  <si>
    <t>108612775</t>
  </si>
  <si>
    <t>https://podminky.urs.cz/item/CS_URS_2024_02/421331141</t>
  </si>
  <si>
    <t>"VV pol. 33" 139,07</t>
  </si>
  <si>
    <t>421351111</t>
  </si>
  <si>
    <t>Bednění přesahu spřažené mostovky š do 600 mm - zřízení</t>
  </si>
  <si>
    <t>1940925831</t>
  </si>
  <si>
    <t>https://podminky.urs.cz/item/CS_URS_2024_02/421351111</t>
  </si>
  <si>
    <t>0,8*35,7*2</t>
  </si>
  <si>
    <t>0,2*35,7*2</t>
  </si>
  <si>
    <t>1,6*35,7*2</t>
  </si>
  <si>
    <t>421351112</t>
  </si>
  <si>
    <t>Bednění boků přechodové desky konstrukcí mostů - zřízení</t>
  </si>
  <si>
    <t>-1081500810</t>
  </si>
  <si>
    <t>https://podminky.urs.cz/item/CS_URS_2024_02/421351112</t>
  </si>
  <si>
    <t>(5*0,35+4*0,35*2)*2</t>
  </si>
  <si>
    <t>421351211</t>
  </si>
  <si>
    <t>Bednění přesahu spřažené mostovky š do 600 mm - odstranění</t>
  </si>
  <si>
    <t>-1364784308</t>
  </si>
  <si>
    <t>https://podminky.urs.cz/item/CS_URS_2024_02/421351211</t>
  </si>
  <si>
    <t>421351212</t>
  </si>
  <si>
    <t>Bednění boků přechodové desky konstrukcí mostů - odstranění</t>
  </si>
  <si>
    <t>-498569565</t>
  </si>
  <si>
    <t>https://podminky.urs.cz/item/CS_URS_2024_02/421351212</t>
  </si>
  <si>
    <t>421361216</t>
  </si>
  <si>
    <t>Výztuž ŽB přechodové desky z betonářské oceli 10 505</t>
  </si>
  <si>
    <t>1884336820</t>
  </si>
  <si>
    <t>https://podminky.urs.cz/item/CS_URS_2024_02/421361216</t>
  </si>
  <si>
    <t>1,66 "VV pol. 38"</t>
  </si>
  <si>
    <t>421361226</t>
  </si>
  <si>
    <t>Výztuž ŽB deskového mostu z betonářské oceli 10 505</t>
  </si>
  <si>
    <t>-1728636629</t>
  </si>
  <si>
    <t>https://podminky.urs.cz/item/CS_URS_2024_02/421361226</t>
  </si>
  <si>
    <t>"VV pol. 40" 20,13</t>
  </si>
  <si>
    <t>421371131</t>
  </si>
  <si>
    <t>Výztuž předpínací nosné konstrukce mostů kabely pro vnitřní nebo vnější předpětí</t>
  </si>
  <si>
    <t>-306415005</t>
  </si>
  <si>
    <t>https://podminky.urs.cz/item/CS_URS_2024_02/421371131</t>
  </si>
  <si>
    <t>5,06 "VV pol. 41"</t>
  </si>
  <si>
    <t>421374224</t>
  </si>
  <si>
    <t>Kabelová chránička pro soudržné předpínání z vinutého plechu pro předpínací výztuž nosné konstrukce mostů D přes 80 do 100 mm</t>
  </si>
  <si>
    <t>-2109382533</t>
  </si>
  <si>
    <t>https://podminky.urs.cz/item/CS_URS_2024_02/421374224</t>
  </si>
  <si>
    <t>214,5</t>
  </si>
  <si>
    <t>421375114</t>
  </si>
  <si>
    <t>Kotva předpínací výztuže nosné konstrukce mostů aktivní 19 lan</t>
  </si>
  <si>
    <t>1174834936</t>
  </si>
  <si>
    <t>https://podminky.urs.cz/item/CS_URS_2024_02/421375114</t>
  </si>
  <si>
    <t>421375124</t>
  </si>
  <si>
    <t>Kotva předpínací výztuže nosné konstrukce mostů pasivní 19 lan</t>
  </si>
  <si>
    <t>346242670</t>
  </si>
  <si>
    <t>https://podminky.urs.cz/item/CS_URS_2024_02/421375124</t>
  </si>
  <si>
    <t>421376335</t>
  </si>
  <si>
    <t>Napínání předpínacích kabelů nosné konstrukce mostů soudržných i nesoudržných délky přes 30 do 60 m 19-lanových</t>
  </si>
  <si>
    <t>1040658783</t>
  </si>
  <si>
    <t>https://podminky.urs.cz/item/CS_URS_2024_02/421376335</t>
  </si>
  <si>
    <t>421378122</t>
  </si>
  <si>
    <t>Injektáž cementovou maltou chrániček předpínací výztuže nosné konstrukce mostů D přes 80 do 130 mm</t>
  </si>
  <si>
    <t>1968733265</t>
  </si>
  <si>
    <t>https://podminky.urs.cz/item/CS_URS_2024_02/421378122</t>
  </si>
  <si>
    <t>428941131</t>
  </si>
  <si>
    <t>Osazení mostního ložiska hrncového zatížení přes 1800 do 2500 kN</t>
  </si>
  <si>
    <t>1209238552</t>
  </si>
  <si>
    <t>https://podminky.urs.cz/item/CS_URS_2024_02/428941131</t>
  </si>
  <si>
    <t>4 "VV pol. 42"</t>
  </si>
  <si>
    <t>42862R</t>
  </si>
  <si>
    <t>Mostní ložisko hrncové zat. do 2,5 MN</t>
  </si>
  <si>
    <t>-27807593</t>
  </si>
  <si>
    <t>434313113</t>
  </si>
  <si>
    <t>Schody z vibrolisovaných prefabrikátů se zřízením podkladních stupňů z betonu C 16/20</t>
  </si>
  <si>
    <t>1085679300</t>
  </si>
  <si>
    <t>https://podminky.urs.cz/item/CS_URS_2024_02/434313113</t>
  </si>
  <si>
    <t>0,75*(13)" VV pol. 43"</t>
  </si>
  <si>
    <t>43413</t>
  </si>
  <si>
    <t xml:space="preserve">Prefabrikovaný schodišťový stupeň 0,18x0,5x0,75 m </t>
  </si>
  <si>
    <t>-55212094</t>
  </si>
  <si>
    <t>451477121</t>
  </si>
  <si>
    <t>Podkladní vrstva plastbetonová drenážní první vrstva tl 20 mm</t>
  </si>
  <si>
    <t>781899808</t>
  </si>
  <si>
    <t>https://podminky.urs.cz/item/CS_URS_2024_02/451477121</t>
  </si>
  <si>
    <t>0,15*35,7</t>
  </si>
  <si>
    <t>0,4*0,5*9</t>
  </si>
  <si>
    <t>451477122</t>
  </si>
  <si>
    <t>Podkladní vrstva plastbetonová drenážní každá další vrstva tl 20 mm</t>
  </si>
  <si>
    <t>-1847270954</t>
  </si>
  <si>
    <t>https://podminky.urs.cz/item/CS_URS_2024_02/451477122</t>
  </si>
  <si>
    <t>0,4*0,5*9*4</t>
  </si>
  <si>
    <t>1914002590</t>
  </si>
  <si>
    <t>45,3 "VV pol. 49"</t>
  </si>
  <si>
    <t>-1499517114</t>
  </si>
  <si>
    <t>5,3*1,05+4,2*1,05"VV pol. 50"</t>
  </si>
  <si>
    <t>573231108</t>
  </si>
  <si>
    <t>Postřik živičný spojovací ze silniční emulze v množství 0,50 kg/m2</t>
  </si>
  <si>
    <t>-2127520501</t>
  </si>
  <si>
    <t>https://podminky.urs.cz/item/CS_URS_2024_02/573231108</t>
  </si>
  <si>
    <t>178,5 "VV pol. 51"</t>
  </si>
  <si>
    <t>577144141</t>
  </si>
  <si>
    <t>Asfaltový beton vrstva obrusná ACO 11 (ABS) tl 50 mm š přes 3 m z modifikovaného asfaltu</t>
  </si>
  <si>
    <t>1078081635</t>
  </si>
  <si>
    <t>https://podminky.urs.cz/item/CS_URS_2024_02/577144141</t>
  </si>
  <si>
    <t>178,5 "VV pol. 53"</t>
  </si>
  <si>
    <t>578143233</t>
  </si>
  <si>
    <t>Litý asfalt MA 11 (LAS) tl 40 mm š přes 3 m z modifikovaného asfaltu</t>
  </si>
  <si>
    <t>-1847380677</t>
  </si>
  <si>
    <t>https://podminky.urs.cz/item/CS_URS_2024_02/578143233</t>
  </si>
  <si>
    <t>578901111</t>
  </si>
  <si>
    <t>Zdrsňovací posyp litého asfaltu v množství 4 kg/m2</t>
  </si>
  <si>
    <t>1812979948</t>
  </si>
  <si>
    <t>https://podminky.urs.cz/item/CS_URS_2024_02/578901111</t>
  </si>
  <si>
    <t>178,5 "VV pol. 54"</t>
  </si>
  <si>
    <t>Úpravy povrchů, podlahy a osazování výplní</t>
  </si>
  <si>
    <t>628611102</t>
  </si>
  <si>
    <t>Nátěr betonu mostu epoxidový 2x ochranný nepružný S2 (OS-B)</t>
  </si>
  <si>
    <t>-1953723313</t>
  </si>
  <si>
    <t>https://podminky.urs.cz/item/CS_URS_2024_02/628611102</t>
  </si>
  <si>
    <t>39,55 "VV pol. 60"</t>
  </si>
  <si>
    <t>628611131</t>
  </si>
  <si>
    <t>Nátěr betonu mostu akrylátový 2x ochranný pružný S4 (OS-C)</t>
  </si>
  <si>
    <t>2043052888</t>
  </si>
  <si>
    <t>https://podminky.urs.cz/item/CS_URS_2024_02/628611131</t>
  </si>
  <si>
    <t>25,96 "VV pol.61"</t>
  </si>
  <si>
    <t>916131213</t>
  </si>
  <si>
    <t>Osazení silničního obrubníku betonového stojatého s boční opěrou do lože z betonu prostého</t>
  </si>
  <si>
    <t>-346462077</t>
  </si>
  <si>
    <t>https://podminky.urs.cz/item/CS_URS_2024_02/916131213</t>
  </si>
  <si>
    <t>Poznámka k položce:_x000D_
beton C20/25 n XF3</t>
  </si>
  <si>
    <t>59217031</t>
  </si>
  <si>
    <t>obrubník silniční betonový 1000x150x250mm</t>
  </si>
  <si>
    <t>236491171</t>
  </si>
  <si>
    <t>Poznámka k položce:_x000D_
VV pol. 69</t>
  </si>
  <si>
    <t>8*1,02 'Přepočtené koeficientem množství</t>
  </si>
  <si>
    <t>916231213</t>
  </si>
  <si>
    <t>Osazení chodníkového obrubníku betonového stojatého s boční opěrou do lože z betonu prostého</t>
  </si>
  <si>
    <t>1807428664</t>
  </si>
  <si>
    <t>https://podminky.urs.cz/item/CS_URS_2024_02/916231213</t>
  </si>
  <si>
    <t>12,25"VV pol. 68"</t>
  </si>
  <si>
    <t>59217019</t>
  </si>
  <si>
    <t>obrubník betonový chodníkový 1000x100x200mm</t>
  </si>
  <si>
    <t>-722295790</t>
  </si>
  <si>
    <t>12,25*1,02 'Přepočtené koeficientem množství</t>
  </si>
  <si>
    <t>919112233</t>
  </si>
  <si>
    <t>Řezání spár pro vytvoření komůrky š 20 mm hl 40 mm pro těsnící zálivku v živičném krytu</t>
  </si>
  <si>
    <t>-1789027596</t>
  </si>
  <si>
    <t>https://podminky.urs.cz/item/CS_URS_2024_02/919112233</t>
  </si>
  <si>
    <t>102,8 "VV pol. 70"</t>
  </si>
  <si>
    <t>919121132</t>
  </si>
  <si>
    <t>Těsnění spár zálivkou za studena pro komůrky š 20 mm hl 40 mm s těsnicím profilem</t>
  </si>
  <si>
    <t>550168396</t>
  </si>
  <si>
    <t>https://podminky.urs.cz/item/CS_URS_2024_02/919121132</t>
  </si>
  <si>
    <t>Poznámka k položce:_x000D_
VV pol. 71</t>
  </si>
  <si>
    <t>919726124</t>
  </si>
  <si>
    <t>Geotextilie pro ochranu, separaci a filtraci netkaná měrná hm přes 500 do 800 g/m2</t>
  </si>
  <si>
    <t>-1239144166</t>
  </si>
  <si>
    <t>https://podminky.urs.cz/item/CS_URS_2024_02/919726124</t>
  </si>
  <si>
    <t>"VV pol. 22" 86</t>
  </si>
  <si>
    <t>120,62 "VV pol. 58"</t>
  </si>
  <si>
    <t>931941112</t>
  </si>
  <si>
    <t>Osazení dilatačního mostního závěru lamelového - posun do 100 mm</t>
  </si>
  <si>
    <t>725205272</t>
  </si>
  <si>
    <t>https://podminky.urs.cz/item/CS_URS_2024_02/931941112</t>
  </si>
  <si>
    <t>15,66 "VVpol. 73"</t>
  </si>
  <si>
    <t>931 R 001</t>
  </si>
  <si>
    <t>MOSTNÍ ZÁVĚRY POVRCHOVÉ POSUN DO 60MM</t>
  </si>
  <si>
    <t>1218565180</t>
  </si>
  <si>
    <t>15,66 "VV pol. 73"</t>
  </si>
  <si>
    <t>464648644</t>
  </si>
  <si>
    <t>5,9 "VV pol. 74"</t>
  </si>
  <si>
    <t>59227054</t>
  </si>
  <si>
    <t>žlabovka příkopová betonová 500x500x130mm</t>
  </si>
  <si>
    <t>-1748863899</t>
  </si>
  <si>
    <t>936541</t>
  </si>
  <si>
    <t>MOSTNÍ ODVODŇOVACÍ TRUBKA (POVRCHŮ IZOLACE) Z NEREZ OCELI</t>
  </si>
  <si>
    <t>-983686134</t>
  </si>
  <si>
    <t>Poznámka k položce:_x000D_
VV pol. 77</t>
  </si>
  <si>
    <t>936942122</t>
  </si>
  <si>
    <t>Osazení mostní vpusti 300/500 mm</t>
  </si>
  <si>
    <t>-1826801974</t>
  </si>
  <si>
    <t>https://podminky.urs.cz/item/CS_URS_2024_02/936942122</t>
  </si>
  <si>
    <t>Poznámka k položce:_x000D_
VV pol. 76</t>
  </si>
  <si>
    <t>55241715</t>
  </si>
  <si>
    <t>odvodňovač mostní rigolový mříž 500x300mm</t>
  </si>
  <si>
    <t>1806268291</t>
  </si>
  <si>
    <t>94890</t>
  </si>
  <si>
    <t>PODPĚRNÉ SKRUŽE - ZŘÍZENÍ A ODSTRANĚNÍ</t>
  </si>
  <si>
    <t>1946308276</t>
  </si>
  <si>
    <t>Poznámka k položce:_x000D_
VV pol. 78</t>
  </si>
  <si>
    <t>961051111</t>
  </si>
  <si>
    <t>Bourání mostních základů z ŽB</t>
  </si>
  <si>
    <t>-688776741</t>
  </si>
  <si>
    <t>https://podminky.urs.cz/item/CS_URS_2024_02/961051111</t>
  </si>
  <si>
    <t>145,2 "VV pol. B16"</t>
  </si>
  <si>
    <t>963071112</t>
  </si>
  <si>
    <t>Demontáž ocelových prvků mostů šroubovaných nebo svařovaných přes 100 kg</t>
  </si>
  <si>
    <t>1629280931</t>
  </si>
  <si>
    <t>https://podminky.urs.cz/item/CS_URS_2024_02/963071112</t>
  </si>
  <si>
    <t>26,63*1000 "VV pol. B17"</t>
  </si>
  <si>
    <t>966006132</t>
  </si>
  <si>
    <t>Odstranění značek dopravních nebo orientačních se sloupky s betonovými patkami</t>
  </si>
  <si>
    <t>348070778</t>
  </si>
  <si>
    <t>https://podminky.urs.cz/item/CS_URS_2024_02/966006132</t>
  </si>
  <si>
    <t>2 "VV pol. B15"</t>
  </si>
  <si>
    <t>966075141</t>
  </si>
  <si>
    <t>Odstranění kovového zábradlí vcelku</t>
  </si>
  <si>
    <t>-1635583801</t>
  </si>
  <si>
    <t>https://podminky.urs.cz/item/CS_URS_2024_02/966075141</t>
  </si>
  <si>
    <t>73"VV pol. B14"</t>
  </si>
  <si>
    <t>9R 001 001</t>
  </si>
  <si>
    <t xml:space="preserve">Dodávka a osazení nivelační značky </t>
  </si>
  <si>
    <t>620358407</t>
  </si>
  <si>
    <t>Poznámka k položce:_x000D_
VV pol. 66</t>
  </si>
  <si>
    <t>9R 001 002</t>
  </si>
  <si>
    <t>Vývařiště, včetně napojení příkopů  (vlevo za mostem)</t>
  </si>
  <si>
    <t>1146146593</t>
  </si>
  <si>
    <t>Poznámka k položce:_x000D_
VV pol. 75</t>
  </si>
  <si>
    <t>R09001</t>
  </si>
  <si>
    <t>Znovuosazení limnigrafu na mostní konstrukci</t>
  </si>
  <si>
    <t>-57845723</t>
  </si>
  <si>
    <t>-1766027566</t>
  </si>
  <si>
    <t>-107944146</t>
  </si>
  <si>
    <t>997013875</t>
  </si>
  <si>
    <t>Poplatek za uložení stavebního odpadu na recyklační skládce (skládkovné) asfaltového bez obsahu dehtu zatříděného do Katalogu odpadů pod kódem 17 03 02</t>
  </si>
  <si>
    <t>-530594316</t>
  </si>
  <si>
    <t>https://podminky.urs.cz/item/CS_URS_2024_02/997013875</t>
  </si>
  <si>
    <t>997211111</t>
  </si>
  <si>
    <t>Svislá doprava suti na v 3,5 m</t>
  </si>
  <si>
    <t>2090708539</t>
  </si>
  <si>
    <t>https://podminky.urs.cz/item/CS_URS_2024_02/997211111</t>
  </si>
  <si>
    <t>997211511</t>
  </si>
  <si>
    <t>Vodorovná doprava suti po suchu na vzdálenost do 1 km</t>
  </si>
  <si>
    <t>1317791260</t>
  </si>
  <si>
    <t>https://podminky.urs.cz/item/CS_URS_2024_02/997211511</t>
  </si>
  <si>
    <t>997211519</t>
  </si>
  <si>
    <t>Příplatek ZKD 1 km u vodorovné dopravy suti</t>
  </si>
  <si>
    <t>-1661313037</t>
  </si>
  <si>
    <t>https://podminky.urs.cz/item/CS_URS_2024_02/997211519</t>
  </si>
  <si>
    <t>20*510,899</t>
  </si>
  <si>
    <t>998212111</t>
  </si>
  <si>
    <t>Přesun hmot pro mosty zděné, monolitické betonové nebo ocelové v do 20 m</t>
  </si>
  <si>
    <t>405772394</t>
  </si>
  <si>
    <t>https://podminky.urs.cz/item/CS_URS_2024_02/998212111</t>
  </si>
  <si>
    <t>711111001</t>
  </si>
  <si>
    <t>Provedení izolace proti zemní vlhkosti vodorovné za studena nátěrem penetračním</t>
  </si>
  <si>
    <t>-1250587677</t>
  </si>
  <si>
    <t>https://podminky.urs.cz/item/CS_URS_2024_02/711111001</t>
  </si>
  <si>
    <t>"VV pol. 55a" 120,62</t>
  </si>
  <si>
    <t>711111002</t>
  </si>
  <si>
    <t>Provedení izolace proti zemní vlhkosti vodorovné za studena lakem asfaltovým</t>
  </si>
  <si>
    <t>-1203532000</t>
  </si>
  <si>
    <t>https://podminky.urs.cz/item/CS_URS_2024_02/711111002</t>
  </si>
  <si>
    <t>120,62*2</t>
  </si>
  <si>
    <t>711131811</t>
  </si>
  <si>
    <t>Odstranění izolace proti zemní vlhkosti vodorovné</t>
  </si>
  <si>
    <t>CS ÚRS 2024 01</t>
  </si>
  <si>
    <t>-1634292523</t>
  </si>
  <si>
    <t>https://podminky.urs.cz/item/CS_URS_2024_01/711131811</t>
  </si>
  <si>
    <t>186,73 "VV pol. 18"</t>
  </si>
  <si>
    <t>711441559</t>
  </si>
  <si>
    <t>Provedení izolace proti tlakové vodě vodorovné přitavením pásu NAIP</t>
  </si>
  <si>
    <t>-1739669299</t>
  </si>
  <si>
    <t>https://podminky.urs.cz/item/CS_URS_2024_02/711441559</t>
  </si>
  <si>
    <t>68 "VV pol. 55"</t>
  </si>
  <si>
    <t>248,75 "VV pol. 56"</t>
  </si>
  <si>
    <t>58,79 "VV pol. 57"</t>
  </si>
  <si>
    <t>62856011</t>
  </si>
  <si>
    <t>pás asfaltový natavitelný modifikovaný SBS s vložkou z hliníkové fólie s textilií a spalitelnou PE fólií nebo jemnozrnným minerálním posypem na horním povrchu tl 4,0mm</t>
  </si>
  <si>
    <t>1433851149</t>
  </si>
  <si>
    <t>248,76 "VV pol. 56"</t>
  </si>
  <si>
    <t>375,55*1,1655 'Přepočtené koeficientem množství</t>
  </si>
  <si>
    <t>110</t>
  </si>
  <si>
    <t>711461103</t>
  </si>
  <si>
    <t>Provedení izolace proti tlakové vodě vodorovné fólií přilepenou v plné ploše</t>
  </si>
  <si>
    <t>-1475014131</t>
  </si>
  <si>
    <t>https://podminky.urs.cz/item/CS_URS_2024_02/711461103</t>
  </si>
  <si>
    <t>"VV pol. 23" 43</t>
  </si>
  <si>
    <t>111</t>
  </si>
  <si>
    <t>28322004</t>
  </si>
  <si>
    <t>fólie hydroizolační pro spodní stavbu mPVC tl 1,5mm</t>
  </si>
  <si>
    <t>1150091356</t>
  </si>
  <si>
    <t>43*1,1655 'Přepočtené koeficientem množství</t>
  </si>
  <si>
    <t>210040011</t>
  </si>
  <si>
    <t>Montáž sloupů nn ocelových trubkových jednoduchých do 12 m</t>
  </si>
  <si>
    <t>2043495011</t>
  </si>
  <si>
    <t>https://podminky.urs.cz/item/CS_URS_2024_02/210040011</t>
  </si>
  <si>
    <t>Poznámka k položce:_x000D_
VV pol. 59</t>
  </si>
  <si>
    <t>113</t>
  </si>
  <si>
    <t>RMAT0001</t>
  </si>
  <si>
    <t>OSVĚTLOVACÍ STOŽÁR  PEVNÝ ŽÁROVĚ ZINKOVANÝ DÉLKY PŘES 6,5 DO 12 M (SLOUP VO)</t>
  </si>
  <si>
    <t>-330385040</t>
  </si>
  <si>
    <t>Poznámka k položce:_x000D_
římsa vpravo, kotvení sloupu VO přes patní desku (viz. elektro VO)</t>
  </si>
  <si>
    <t>114</t>
  </si>
  <si>
    <t>Evidenční číslo mostu</t>
  </si>
  <si>
    <t>512</t>
  </si>
  <si>
    <t>1575262691</t>
  </si>
  <si>
    <t>Poznámka k položce:_x000D_
VV pol. 67</t>
  </si>
  <si>
    <t>115</t>
  </si>
  <si>
    <t>Hlavní mostní prohlídka</t>
  </si>
  <si>
    <t>-1596034711</t>
  </si>
  <si>
    <t>116</t>
  </si>
  <si>
    <t>Zatěžovací zkouška</t>
  </si>
  <si>
    <t>-1182333530</t>
  </si>
  <si>
    <t>Soupis:</t>
  </si>
  <si>
    <t>030.31.1.1 - Nový most v km 0,003 - elektro</t>
  </si>
  <si>
    <t xml:space="preserve">    748 - Elektromontáže - osvětlovací zařízení a svítidla</t>
  </si>
  <si>
    <t xml:space="preserve">    22-M - Montáže technologických zařízení pro dopravní stavby</t>
  </si>
  <si>
    <t xml:space="preserve">    46-M - Zemní práce při extr.mont.pracích</t>
  </si>
  <si>
    <t xml:space="preserve">    58-M - Revize vyhrazených technických zařízení</t>
  </si>
  <si>
    <t xml:space="preserve">    HZS - Hodinové zúčtovací sazby</t>
  </si>
  <si>
    <t xml:space="preserve">    N01 - Spotřební materiál</t>
  </si>
  <si>
    <t>460120016</t>
  </si>
  <si>
    <t>Ostatní zemní práce při stavbě nadzemních vedení naložení výkopku ručně, z hornin třídy 1 až 4</t>
  </si>
  <si>
    <t>699946758</t>
  </si>
  <si>
    <t>460600061</t>
  </si>
  <si>
    <t>Přemístění (odvoz) horniny, suti a vybouraných hmot odvoz suti a vybouraných hmot do 1 km</t>
  </si>
  <si>
    <t>1471743230</t>
  </si>
  <si>
    <t>460600071</t>
  </si>
  <si>
    <t>Přemístění (odvoz) horniny, suti a vybouraných hmot odvoz suti a vybouraných hmot Příplatek k ceně za každý další i započatý 1 km</t>
  </si>
  <si>
    <t>-1670360429</t>
  </si>
  <si>
    <t>997221611</t>
  </si>
  <si>
    <t>Nakládání suti na dopravní prostředky pro vodorovnou dopravu</t>
  </si>
  <si>
    <t>-1030057967</t>
  </si>
  <si>
    <t>https://podminky.urs.cz/item/CS_URS_2024_02/997221611</t>
  </si>
  <si>
    <t>997221815</t>
  </si>
  <si>
    <t>Poplatek za uložení stavebního odpadu na skládce (skládkovné) z prostého betonu zatříděného do Katalogu odpadů pod kódem 170 101</t>
  </si>
  <si>
    <t>2083919339</t>
  </si>
  <si>
    <t>997221855</t>
  </si>
  <si>
    <t>Poplatek za uložení stavebního odpadu na skládce (skládkovné) z kameniva</t>
  </si>
  <si>
    <t>1432158867</t>
  </si>
  <si>
    <t>748</t>
  </si>
  <si>
    <t>Elektromontáže - osvětlovací zařízení a svítidla</t>
  </si>
  <si>
    <t>210201025</t>
  </si>
  <si>
    <t>Montáž svítidel zářivkových se zapojením vodičů bytových nebo společenských místností stropních přisazených 2 zdroje s krytem</t>
  </si>
  <si>
    <t>745024303</t>
  </si>
  <si>
    <t>R-748-001.1</t>
  </si>
  <si>
    <t>LED svítidlo DO-330570-PM LED 33W asym., IP66</t>
  </si>
  <si>
    <t>1061390164</t>
  </si>
  <si>
    <t>210100001</t>
  </si>
  <si>
    <t>Ukončení vodičů v rozváděči nebo na přístroji včetně zapojení průřezu žíly do 2,5 mm2</t>
  </si>
  <si>
    <t>-215899992</t>
  </si>
  <si>
    <t>https://podminky.urs.cz/item/CS_URS_2024_02/210100001</t>
  </si>
  <si>
    <t>210100422</t>
  </si>
  <si>
    <t>Ukončení kabelů a vodičů kabelovou koncovkou do 4 žil do 1 kV včetně zapojení KSM 35 do 4x16 mm2</t>
  </si>
  <si>
    <t>-1386920349</t>
  </si>
  <si>
    <t>https://podminky.urs.cz/item/CS_URS_2024_02/210100422</t>
  </si>
  <si>
    <t>210204011</t>
  </si>
  <si>
    <t>Montáž stožárů osvětlení ocelových samostatně stojících délky do 12 m</t>
  </si>
  <si>
    <t>-413555398</t>
  </si>
  <si>
    <t>https://podminky.urs.cz/item/CS_URS_2024_02/210204011</t>
  </si>
  <si>
    <t>31674107</t>
  </si>
  <si>
    <t>stožár osvětlovací uliční Pz 159/133/114 v 8,2m</t>
  </si>
  <si>
    <t>-1120415269</t>
  </si>
  <si>
    <t>404452600</t>
  </si>
  <si>
    <t>výrobky a tabule orientační pro návěstí a zabezpečovací zařízení silniční značky dopravní svislé Bandimex - montáž na sloupy upínací páska 12,7 x 0,75 mm (50 m)</t>
  </si>
  <si>
    <t>1219404171</t>
  </si>
  <si>
    <t>210204201</t>
  </si>
  <si>
    <t>Montáž elektrovýzbroje stožárů osvětlení 1 okruh</t>
  </si>
  <si>
    <t>-810361754</t>
  </si>
  <si>
    <t>https://podminky.urs.cz/item/CS_URS_2024_02/210204201</t>
  </si>
  <si>
    <t>R-21-M-006</t>
  </si>
  <si>
    <t xml:space="preserve">stožár.svorkovice IP 43 - 2xE27   </t>
  </si>
  <si>
    <t>888898022</t>
  </si>
  <si>
    <t>812068862</t>
  </si>
  <si>
    <t>354410730</t>
  </si>
  <si>
    <t>Součásti pro hromosvody a uzemňování vodiče  svodů dráty FeZn drát průměr 10 mm FeZn  1 kg=1,61m</t>
  </si>
  <si>
    <t>256</t>
  </si>
  <si>
    <t>512503724</t>
  </si>
  <si>
    <t>210220361</t>
  </si>
  <si>
    <t>Montáž tyčí zemnicích délky do 2 m s připojením na svodové nebo uzemňovací vedení</t>
  </si>
  <si>
    <t>837897695</t>
  </si>
  <si>
    <t>https://podminky.urs.cz/item/CS_URS_2024_02/210220361</t>
  </si>
  <si>
    <t>354420900</t>
  </si>
  <si>
    <t>Součásti pro hromosvody a uzemňování zemniče tyče zemnící FeZn ZT 2,0  2m, ČSN  35 7641</t>
  </si>
  <si>
    <t>-1894606185</t>
  </si>
  <si>
    <t>354418650</t>
  </si>
  <si>
    <t>Součásti pro hromosvody a uzemňování svorky FeZn SJ 2 k zemnící tyči</t>
  </si>
  <si>
    <t>1475888366</t>
  </si>
  <si>
    <t>210280003</t>
  </si>
  <si>
    <t>Zkoušky a prohlídky el rozvodů a zařízení celková prohlídka pro objem montážních prací přes 500 do 1 000 tis Kč</t>
  </si>
  <si>
    <t>871827707</t>
  </si>
  <si>
    <t>https://podminky.urs.cz/item/CS_URS_2024_02/210280003</t>
  </si>
  <si>
    <t>210812011</t>
  </si>
  <si>
    <t>Montáž kabelu Cu plného nebo laněného do 1 kV žíly 3x1,5 až 6 mm2 (např. CYKY) bez ukončení uloženého volně nebo v liště</t>
  </si>
  <si>
    <t>-446800617</t>
  </si>
  <si>
    <t>https://podminky.urs.cz/item/CS_URS_2024_02/210812011</t>
  </si>
  <si>
    <t>34111036</t>
  </si>
  <si>
    <t>kabel instalační jádro Cu plné izolace PVC plášť PVC 450/750V (CYKY) 3x2,5mm2</t>
  </si>
  <si>
    <t>-208297849</t>
  </si>
  <si>
    <t>210812035</t>
  </si>
  <si>
    <t>Montáž kabelu Cu plného nebo laněného do 1 kV žíly 4x16 mm2 (např. CYKY) bez ukončení uloženého volně nebo v liště</t>
  </si>
  <si>
    <t>-1423597495</t>
  </si>
  <si>
    <t>https://podminky.urs.cz/item/CS_URS_2024_02/210812035</t>
  </si>
  <si>
    <t>PKB.711030</t>
  </si>
  <si>
    <t>CYKY-J 4x16 RE</t>
  </si>
  <si>
    <t>km</t>
  </si>
  <si>
    <t>1784331750</t>
  </si>
  <si>
    <t>250060011</t>
  </si>
  <si>
    <t>Provádění písmomalířských prací číslic nebo písmen, velikosti do 40 mm</t>
  </si>
  <si>
    <t>439391862</t>
  </si>
  <si>
    <t>580108021</t>
  </si>
  <si>
    <t>Kontrola stavu 1 nebo 2 stožárových svítidel silničních</t>
  </si>
  <si>
    <t>1816288465</t>
  </si>
  <si>
    <t>https://podminky.urs.cz/item/CS_URS_2024_02/580108021</t>
  </si>
  <si>
    <t>R_0011</t>
  </si>
  <si>
    <t>Montáž pojistkoví skříně na stávající sloup, vč. výzbroje, upevnění,  práce na plošině</t>
  </si>
  <si>
    <t>1382998454</t>
  </si>
  <si>
    <t>R_012</t>
  </si>
  <si>
    <t>Pojistková skříň SP101/PS, vč. výzbroje</t>
  </si>
  <si>
    <t>767280872</t>
  </si>
  <si>
    <t>R_013</t>
  </si>
  <si>
    <t>Svodiče přepětí, materiál + montáž</t>
  </si>
  <si>
    <t>sada</t>
  </si>
  <si>
    <t>-500659100</t>
  </si>
  <si>
    <t>R_1543</t>
  </si>
  <si>
    <t>Demontáž stávajícího VO</t>
  </si>
  <si>
    <t>kpl</t>
  </si>
  <si>
    <t>1733416109</t>
  </si>
  <si>
    <t xml:space="preserve">Koordinace s ostatními profesemi nebo správcem sítě  </t>
  </si>
  <si>
    <t>-1713344865</t>
  </si>
  <si>
    <t>R-21-M-088</t>
  </si>
  <si>
    <t>-16643258</t>
  </si>
  <si>
    <t>R-21-M-0012</t>
  </si>
  <si>
    <t>Drobný elektromontážní materiál (svorky, vruty, podložky, matky, ...)</t>
  </si>
  <si>
    <t>-1637981251</t>
  </si>
  <si>
    <t>R-21-M-001212</t>
  </si>
  <si>
    <t>690702833</t>
  </si>
  <si>
    <t>22-M</t>
  </si>
  <si>
    <t>Montáže technologických zařízení pro dopravní stavby</t>
  </si>
  <si>
    <t>220110641</t>
  </si>
  <si>
    <t>Závěrečné práce ve skříni kabelové jisticí [KS I]</t>
  </si>
  <si>
    <t>-1852281753</t>
  </si>
  <si>
    <t>https://podminky.urs.cz/item/CS_URS_2024_02/220110641</t>
  </si>
  <si>
    <t>220180201.1</t>
  </si>
  <si>
    <t>Zatažení kabelu do tvárnicové tratě včetně přistavení kabelového bubnu, odvinutí, odřezání a ručního zatažení kabelu do tvárnicové tratě, včetně přípravných a závěrečných prací, úpravy kabelových konců, kontroly izolačního stavu kabelu, pročištění a zakal</t>
  </si>
  <si>
    <t>106736925</t>
  </si>
  <si>
    <t>220180301</t>
  </si>
  <si>
    <t>Položení kabelu do lože v řídké zástavbě do 3 kg/m</t>
  </si>
  <si>
    <t>2132713873</t>
  </si>
  <si>
    <t>https://podminky.urs.cz/item/CS_URS_2024_02/220180301</t>
  </si>
  <si>
    <t>46-M</t>
  </si>
  <si>
    <t>Zemní práce při extr.mont.pracích</t>
  </si>
  <si>
    <t>460080014</t>
  </si>
  <si>
    <t>Základové konstrukce základ bez bednění do rostlé zeminy z monolitického betonu tř. C 16/20</t>
  </si>
  <si>
    <t>6059984</t>
  </si>
  <si>
    <t>460080112</t>
  </si>
  <si>
    <t>Základové konstrukce  bourání základu včetně záhozu jámy sypaninou, zhutnění a urovnání betonového</t>
  </si>
  <si>
    <t>854081058</t>
  </si>
  <si>
    <t>460150263</t>
  </si>
  <si>
    <t>Hloubení zapažených i nezapažených kabelových rýh ručně včetně urovnání dna s přemístěním výkopku do vzdálenosti 3 m od okraje jámy nebo naložením na dopravní prostředek šířky 50 cm, hloubky 80 cm, v hornině třídy 3</t>
  </si>
  <si>
    <t>-566121168</t>
  </si>
  <si>
    <t>460150885</t>
  </si>
  <si>
    <t>Hloubení zapažených i nezapažených kabelových rýh ručně včetně urovnání dna s přemístěním výkopku do vzdálenosti 3 m od okraje jámy nebo naložením na dopravní prostředek šířky 80 cm, hloubky 120 cm, v hornině třídy 5</t>
  </si>
  <si>
    <t>-954641558</t>
  </si>
  <si>
    <t>460281111</t>
  </si>
  <si>
    <t>Pažení příložné plné výkopů rýh kabelových hl do 2 m</t>
  </si>
  <si>
    <t>1302319146</t>
  </si>
  <si>
    <t>https://podminky.urs.cz/item/CS_URS_2024_02/460281111</t>
  </si>
  <si>
    <t>"S = 34,0 x 0,8 x 2 = + 20 x 1,2 x 2 = 54,4 + 48,0 ="102,4</t>
  </si>
  <si>
    <t>460281114</t>
  </si>
  <si>
    <t>Pažení stěn rýh nebo jam - rozepření</t>
  </si>
  <si>
    <t>1025526084</t>
  </si>
  <si>
    <t>https://podminky.urs.cz/item/CS_URS_2024_02/460281114</t>
  </si>
  <si>
    <t>34*0,8*0,8+20*1,2*0,8</t>
  </si>
  <si>
    <t>460281121</t>
  </si>
  <si>
    <t>Odstranění pažení příložného plného výkopů rýh kabelových hl do 2 m</t>
  </si>
  <si>
    <t>464283312</t>
  </si>
  <si>
    <t>https://podminky.urs.cz/item/CS_URS_2024_02/460281121</t>
  </si>
  <si>
    <t>460281124</t>
  </si>
  <si>
    <t>Odstranění rozepření stěn rýh nebo jam</t>
  </si>
  <si>
    <t>1026943081</t>
  </si>
  <si>
    <t>https://podminky.urs.cz/item/CS_URS_2024_02/460281124</t>
  </si>
  <si>
    <t>460421001</t>
  </si>
  <si>
    <t>Kabelové lože včetně podsypu, zhutnění a urovnání povrchu z písku nebo štěrkopísku tloušťky 5 cm nad kabel bez zakrytí, šířky do 80 cm</t>
  </si>
  <si>
    <t>-1784197741</t>
  </si>
  <si>
    <t>460470001</t>
  </si>
  <si>
    <t>Provizorní zajištění inženýrských sítí ve výkopech pomocí drátů, dřevěných a plastových prvků apod. potrubí při jejich křížení s kabelem</t>
  </si>
  <si>
    <t>-1526474114</t>
  </si>
  <si>
    <t>460470011</t>
  </si>
  <si>
    <t>Provizorní zajištění inženýrských sítí ve výkopech pomocí drátů, dřevěných a plastových prvků apod. kabelů při křížení</t>
  </si>
  <si>
    <t>-193463273</t>
  </si>
  <si>
    <t>460490013</t>
  </si>
  <si>
    <t>Krytí kabelů, spojek, koncovek a odbočnic kabelů výstražnou fólií z PVC včetně vyrovnání povrchu rýhy, rozvinutí a uložení fólie do rýhy, fólie šířky do 34cm</t>
  </si>
  <si>
    <t>1333490290</t>
  </si>
  <si>
    <t>460510024</t>
  </si>
  <si>
    <t>Kabelové prostupy, kanály a multikanály  kabelové prostupy z trub betonových včetně osazení, utěsnění a spárování do rýhy, bez výkopových prací s obetonováním, vnitřního průměru do 15 cm</t>
  </si>
  <si>
    <t>-155035074</t>
  </si>
  <si>
    <t>59213009.ZPS</t>
  </si>
  <si>
    <t>Kabelový žlab TK 1</t>
  </si>
  <si>
    <t>-495224263</t>
  </si>
  <si>
    <t>59213344.ZPS</t>
  </si>
  <si>
    <t>Poklop kabelového žlabu TK 1</t>
  </si>
  <si>
    <t>159187472</t>
  </si>
  <si>
    <t>460510064</t>
  </si>
  <si>
    <t>Kabelové prostupy, kanály a multikanály kabelové prostupy z trub plastových včetně osazení, utěsnění a spárování do rýhy, bez výkopových prací s obsypem z písku, vnitřního průměru do 10 cm</t>
  </si>
  <si>
    <t>-621109894</t>
  </si>
  <si>
    <t>345713520</t>
  </si>
  <si>
    <t>Materiál úložný elektroinstalační trubky elektroinstalační ohebné, KOPOFLEX, dvouplášťové HDPE+LDPE svitek 50 m se zatahovacím drátem a spojkou ČSN EN 50086-2-4 KF 09063   63 mm</t>
  </si>
  <si>
    <t>1093539353</t>
  </si>
  <si>
    <t>460510075</t>
  </si>
  <si>
    <t>Kabelové prostupy, kanály a multikanály  kabelové prostupy z trub plastových včetně osazení, utěsnění a spárování do rýhy, bez výkopových prací s obetonováním, vnitřního průměru přes 10 do 15 cm</t>
  </si>
  <si>
    <t>1358265731</t>
  </si>
  <si>
    <t>34571355</t>
  </si>
  <si>
    <t>trubka elektroinstalační ohebná dvouplášťová korugovaná HDPE+LDPE (chránička) D 93/110mm</t>
  </si>
  <si>
    <t>68209584</t>
  </si>
  <si>
    <t>460560243</t>
  </si>
  <si>
    <t>Zásyp kabelových rýh ručně včetně zhutnění a uložení výkopku do vrstev a urovnání povrchu šířky 50 cm hloubky 60 cm, v hornině třídy 3</t>
  </si>
  <si>
    <t>1144325501</t>
  </si>
  <si>
    <t>460560865</t>
  </si>
  <si>
    <t>Zásyp kabelových rýh ručně s uložením výkopku ve vrstvách včetně zhutnění a urovnání povrchu šířky 80 cm hloubky 100 cm, v hornině třídy 5</t>
  </si>
  <si>
    <t>-1739825896</t>
  </si>
  <si>
    <t>460620013</t>
  </si>
  <si>
    <t>Úprava terénu provizorní úprava terénu včetně odkopání drobných nerovností a zásypu prohlubní se zhutněním, v hornině třídy 3_x000D_
_x000D_
JEDNÁ SE O PROVIZORNÍ ÚPRAVU BEZ DEFINITIVNÍ ZÁDLAŽBY V AREÁLU NOVÉ PS. ZÁDLAŽBY JSOU SOUČÁSTÍ DODÁVKY STAVBY NOVÉ PS.</t>
  </si>
  <si>
    <t>-2051803</t>
  </si>
  <si>
    <t>R-46-M-001</t>
  </si>
  <si>
    <t>Vytyčení trasy vedení kabelového (podzemního) v zastavěném prostoru</t>
  </si>
  <si>
    <t>1351128709</t>
  </si>
  <si>
    <t>R-46-M-002</t>
  </si>
  <si>
    <t xml:space="preserve">Zaměření  trasy skutečného provedení v zastavěném prostoru   </t>
  </si>
  <si>
    <t>-2115598565</t>
  </si>
  <si>
    <t>R-46-M-009</t>
  </si>
  <si>
    <t xml:space="preserve">Vytýčení inženýrských sítí   </t>
  </si>
  <si>
    <t>1302153771</t>
  </si>
  <si>
    <t>R-46-M-010</t>
  </si>
  <si>
    <t xml:space="preserve">Utěsnění kabelových prostupů pěnou, bez materiálu  </t>
  </si>
  <si>
    <t>-361944739</t>
  </si>
  <si>
    <t>R-46-M-011</t>
  </si>
  <si>
    <t>Montážní pěna, voděodolná, pro utěsnněí kabelu v prostupu</t>
  </si>
  <si>
    <t>401508672</t>
  </si>
  <si>
    <t>58-M</t>
  </si>
  <si>
    <t>Revize vyhrazených technických zařízení</t>
  </si>
  <si>
    <t>210280351</t>
  </si>
  <si>
    <t>Zkoušky kabelů silových do 1 kV, počtu a průřezu žil do 4x25 mm2</t>
  </si>
  <si>
    <t>1024082256</t>
  </si>
  <si>
    <t>https://podminky.urs.cz/item/CS_URS_2024_02/210280351</t>
  </si>
  <si>
    <t>210280712</t>
  </si>
  <si>
    <t>Měření intenzity osvětlení na pracovišti do 50 svítidel</t>
  </si>
  <si>
    <t>soubor</t>
  </si>
  <si>
    <t>1540715936</t>
  </si>
  <si>
    <t>https://podminky.urs.cz/item/CS_URS_2024_02/210280712</t>
  </si>
  <si>
    <t>580106015</t>
  </si>
  <si>
    <t>Měření měrného odporu půdy</t>
  </si>
  <si>
    <t>měření</t>
  </si>
  <si>
    <t>-1381081581</t>
  </si>
  <si>
    <t>https://podminky.urs.cz/item/CS_URS_2024_02/580106015</t>
  </si>
  <si>
    <t>R-099</t>
  </si>
  <si>
    <t>Revizní zpráva</t>
  </si>
  <si>
    <t>-1727459320</t>
  </si>
  <si>
    <t>HZS</t>
  </si>
  <si>
    <t>Hodinové zúčtovací sazby</t>
  </si>
  <si>
    <t>Hod.sazba2</t>
  </si>
  <si>
    <t>Pomocné zednické práce</t>
  </si>
  <si>
    <t>1242238185</t>
  </si>
  <si>
    <t>Hod.sazba3</t>
  </si>
  <si>
    <t>Pomocné nekvalifikované práce</t>
  </si>
  <si>
    <t>-807661278</t>
  </si>
  <si>
    <t>Hod.sazba5</t>
  </si>
  <si>
    <t>Zabezpečení pracoviště</t>
  </si>
  <si>
    <t>1687945784</t>
  </si>
  <si>
    <t>N01</t>
  </si>
  <si>
    <t>Spotřební materiál</t>
  </si>
  <si>
    <t>N1</t>
  </si>
  <si>
    <t>Podružný materiál 5%</t>
  </si>
  <si>
    <t>-845824307</t>
  </si>
  <si>
    <t>219,154</t>
  </si>
  <si>
    <t>naloženi_MD</t>
  </si>
  <si>
    <t>148,262</t>
  </si>
  <si>
    <t>030.31.2 - Přemostění náhonu v km 0,624</t>
  </si>
  <si>
    <t>-184279245</t>
  </si>
  <si>
    <t>-1851404103</t>
  </si>
  <si>
    <t>400/8</t>
  </si>
  <si>
    <t>-774085285</t>
  </si>
  <si>
    <t>3,5*19*2</t>
  </si>
  <si>
    <t>131351104</t>
  </si>
  <si>
    <t>Hloubení jam nezapažených v hornině třídy těžitelnosti II skupiny 4 objem do 500 m3 strojně</t>
  </si>
  <si>
    <t>1734612866</t>
  </si>
  <si>
    <t>https://podminky.urs.cz/item/CS_URS_2024_02/131351104</t>
  </si>
  <si>
    <t>405,84 "VV pol. 18"</t>
  </si>
  <si>
    <t>-2034243590</t>
  </si>
  <si>
    <t>405,84-40,584</t>
  </si>
  <si>
    <t>999200715</t>
  </si>
  <si>
    <t>365,256</t>
  </si>
  <si>
    <t>-1645404616</t>
  </si>
  <si>
    <t xml:space="preserve">133*0,2 </t>
  </si>
  <si>
    <t>0,4*(405,84-40,584)</t>
  </si>
  <si>
    <t>2,16 "VV pol. 36A"</t>
  </si>
  <si>
    <t>1927366601</t>
  </si>
  <si>
    <t>405,84*0,1 "nevhodné zeminy"</t>
  </si>
  <si>
    <t>0,6*(405,84-40,584)</t>
  </si>
  <si>
    <t>1694624919</t>
  </si>
  <si>
    <t>10*259,738</t>
  </si>
  <si>
    <t>-1838929796</t>
  </si>
  <si>
    <t>-1670029196</t>
  </si>
  <si>
    <t>259,738*2</t>
  </si>
  <si>
    <t>-811207732</t>
  </si>
  <si>
    <t>489,16 "VV pol. 35"</t>
  </si>
  <si>
    <t>620066599</t>
  </si>
  <si>
    <t xml:space="preserve">489,16*2 </t>
  </si>
  <si>
    <t>-862653008</t>
  </si>
  <si>
    <t>99,52 "VV pol. 20"</t>
  </si>
  <si>
    <t>724216214</t>
  </si>
  <si>
    <t>15,78 "VV pol. 33"</t>
  </si>
  <si>
    <t>338033229</t>
  </si>
  <si>
    <t>3,20 "VV pol. 34"</t>
  </si>
  <si>
    <t>273321611</t>
  </si>
  <si>
    <t>Základové desky ze ŽB bez zvýšených nároků na prostředí tř. C 30/37</t>
  </si>
  <si>
    <t>-1454661947</t>
  </si>
  <si>
    <t>https://podminky.urs.cz/item/CS_URS_2024_02/273321611</t>
  </si>
  <si>
    <t>55,85 "VV pol. 21"</t>
  </si>
  <si>
    <t>273361821</t>
  </si>
  <si>
    <t>Výztuž základových desek betonářskou ocelí 10 505 (R)</t>
  </si>
  <si>
    <t>1964776897</t>
  </si>
  <si>
    <t>https://podminky.urs.cz/item/CS_URS_2024_02/273361821</t>
  </si>
  <si>
    <t>10,37 "VV pol. 22"</t>
  </si>
  <si>
    <t>388995211</t>
  </si>
  <si>
    <t>Chránička kabelů z trub HDPE v římse DN 80</t>
  </si>
  <si>
    <t>943542727</t>
  </si>
  <si>
    <t>https://podminky.urs.cz/item/CS_URS_2024_02/388995211</t>
  </si>
  <si>
    <t>18 "VV pol. 47"</t>
  </si>
  <si>
    <t>-443796752</t>
  </si>
  <si>
    <t>20 "VV pol. 24"</t>
  </si>
  <si>
    <t>-1907501993</t>
  </si>
  <si>
    <t>Poznámka k položce:_x000D_
kompletní dodání (vč. tzv motýlů)</t>
  </si>
  <si>
    <t>-1436874890</t>
  </si>
  <si>
    <t>5,04 "VV pol. 25"</t>
  </si>
  <si>
    <t>1433962179</t>
  </si>
  <si>
    <t>Poznámka k položce:_x000D_
vč. trjúhelníkových lišt</t>
  </si>
  <si>
    <t>4,25+0,25+0,25+2,15+(0,25*3)</t>
  </si>
  <si>
    <t>4,42+0,25+0,25+(3*0,25)+2,296</t>
  </si>
  <si>
    <t>-1101236772</t>
  </si>
  <si>
    <t>-699619282</t>
  </si>
  <si>
    <t>Poznámka k položce:_x000D_
vč. nátěru</t>
  </si>
  <si>
    <t>0,73 "VV pol. 26"</t>
  </si>
  <si>
    <t>321213234</t>
  </si>
  <si>
    <t>Zdivo nadzákladové z lomového kamene vodních staveb rubové se zatřením na maltu MC 25</t>
  </si>
  <si>
    <t>-1470689776</t>
  </si>
  <si>
    <t>https://podminky.urs.cz/item/CS_URS_2024_02/321213234</t>
  </si>
  <si>
    <t>2,88 "VV pol. 26B"</t>
  </si>
  <si>
    <t>321214511</t>
  </si>
  <si>
    <t>Zdivo nadzákladové z lomového kamene vodních staveb na sucho jednostranně lícované</t>
  </si>
  <si>
    <t>-862359567</t>
  </si>
  <si>
    <t>https://podminky.urs.cz/item/CS_URS_2024_02/321214511</t>
  </si>
  <si>
    <t>Poznámka k položce:_x000D_
VV pol. 26B</t>
  </si>
  <si>
    <t>394993291</t>
  </si>
  <si>
    <t>43,73 "VV pol. 27"</t>
  </si>
  <si>
    <t>458360143</t>
  </si>
  <si>
    <t>18,78+22,3+18,43+22</t>
  </si>
  <si>
    <t>2003423892</t>
  </si>
  <si>
    <t>334361216</t>
  </si>
  <si>
    <t>Výztuž dříků opěr z betonářské oceli 10 505</t>
  </si>
  <si>
    <t>823389982</t>
  </si>
  <si>
    <t>https://podminky.urs.cz/item/CS_URS_2024_02/334361216</t>
  </si>
  <si>
    <t>4,56 "VV pol. 28"</t>
  </si>
  <si>
    <t>1641277784</t>
  </si>
  <si>
    <t>134 "VV pol. 56"</t>
  </si>
  <si>
    <t>1527523787</t>
  </si>
  <si>
    <t>1741317283</t>
  </si>
  <si>
    <t>2*9,2</t>
  </si>
  <si>
    <t>-1446362000</t>
  </si>
  <si>
    <t>Poznámka k položce:_x000D_
kompletní dodávka a montáž</t>
  </si>
  <si>
    <t>18,4 "VV pol. 48"</t>
  </si>
  <si>
    <t>-542881690</t>
  </si>
  <si>
    <t>3,2  "zeď náhonu"</t>
  </si>
  <si>
    <t>1,5+1,6+0,1+0,1 "OP"</t>
  </si>
  <si>
    <t>-2053202887</t>
  </si>
  <si>
    <t>428381314</t>
  </si>
  <si>
    <t>Zřízení vrubového kloubu/ložiska ze ŽB C 30/37</t>
  </si>
  <si>
    <t>398654575</t>
  </si>
  <si>
    <t>https://podminky.urs.cz/item/CS_URS_2024_02/428381314</t>
  </si>
  <si>
    <t>Poznámka k položce:_x000D_
vč. výztuže, kompletní provedení vč. výplně spar a všech součástí, ochrany proti korozi atd., vše dle PD a splnění požadavků korozního průzkumu</t>
  </si>
  <si>
    <t>18,24 "VV pol. 32"</t>
  </si>
  <si>
    <t>451316113</t>
  </si>
  <si>
    <t>Podklad pod dlažbu z betonu prostého se zvýšenými nároky na prostředí C 25/30 tl přes 150 do 200 mm</t>
  </si>
  <si>
    <t>38493933</t>
  </si>
  <si>
    <t>https://podminky.urs.cz/item/CS_URS_2024_02/451316113</t>
  </si>
  <si>
    <t>1953428589</t>
  </si>
  <si>
    <t>Poznámka k položce:_x000D_
pol. 19</t>
  </si>
  <si>
    <t>0,15*9</t>
  </si>
  <si>
    <t>111201680</t>
  </si>
  <si>
    <t>531269907</t>
  </si>
  <si>
    <t>-826253675</t>
  </si>
  <si>
    <t>2,8+0,77+15+1,76 "VV pol. 1.37"</t>
  </si>
  <si>
    <t>R311112</t>
  </si>
  <si>
    <t>Krycí deska na rubu náhonové stěny, prefabrikovaný prvek, včetně kari sítě, D+M</t>
  </si>
  <si>
    <t>-1190960894</t>
  </si>
  <si>
    <t>0,20 "VV pol. 23"</t>
  </si>
  <si>
    <t>421321128</t>
  </si>
  <si>
    <t>Mostní nosné konstrukce deskové ze ŽB C 30/37</t>
  </si>
  <si>
    <t>1895968362</t>
  </si>
  <si>
    <t>https://podminky.urs.cz/item/CS_URS_2024_02/421321128</t>
  </si>
  <si>
    <t>14,36 "VV pol. 30"</t>
  </si>
  <si>
    <t>-1419672993</t>
  </si>
  <si>
    <t>25,8+4,2+1,9+0,29+4,17+0,29</t>
  </si>
  <si>
    <t>0,29+0,25+3,13+0,4+4,8+0,5</t>
  </si>
  <si>
    <t>295317399</t>
  </si>
  <si>
    <t>(0,8+1,368+0,8)*2</t>
  </si>
  <si>
    <t>1393281445</t>
  </si>
  <si>
    <t>-101103400</t>
  </si>
  <si>
    <t>-634667894</t>
  </si>
  <si>
    <t>3,11 "VV pol. 31"</t>
  </si>
  <si>
    <t>458311131</t>
  </si>
  <si>
    <t>Filtrační vrstvy za opěrou z betonu drenážního hutněného po vrstvách</t>
  </si>
  <si>
    <t>1136197242</t>
  </si>
  <si>
    <t>https://podminky.urs.cz/item/CS_URS_2024_02/458311131</t>
  </si>
  <si>
    <t>0,06 "VV pol. 19"</t>
  </si>
  <si>
    <t>11,49 "VV pol. 36"</t>
  </si>
  <si>
    <t>1584729235</t>
  </si>
  <si>
    <t>28,01 "VV pol. 38"</t>
  </si>
  <si>
    <t>-1334707081</t>
  </si>
  <si>
    <t>28,01 "VV pol. 39"</t>
  </si>
  <si>
    <t>-1778689505</t>
  </si>
  <si>
    <t>28,01 "VV pol. 40"</t>
  </si>
  <si>
    <t>-1981911904</t>
  </si>
  <si>
    <t>28,01 "VV pol. 41"</t>
  </si>
  <si>
    <t>-1318921438</t>
  </si>
  <si>
    <t>12,39 "VV pol. 45"</t>
  </si>
  <si>
    <t>-85622970</t>
  </si>
  <si>
    <t>5,67 "VV pol. 46"</t>
  </si>
  <si>
    <t>9 R 001</t>
  </si>
  <si>
    <t xml:space="preserve">Odstranění stávajícího mostu </t>
  </si>
  <si>
    <t>75506970</t>
  </si>
  <si>
    <t>Poznámka k položce:_x000D_
cca 65 m3, VV pol. 57</t>
  </si>
  <si>
    <t>-1677676927</t>
  </si>
  <si>
    <t>Poznámka k položce:_x000D_
beton C20/25n XF3</t>
  </si>
  <si>
    <t>2+14 "VV pol. 51 a 52"</t>
  </si>
  <si>
    <t>59217073</t>
  </si>
  <si>
    <t>obrubník silniční betonový 1000x100x200mm</t>
  </si>
  <si>
    <t>1137467551</t>
  </si>
  <si>
    <t>2*1,02 'Přepočtené koeficientem množství</t>
  </si>
  <si>
    <t>1266379523</t>
  </si>
  <si>
    <t>14*1,02 'Přepočtené koeficientem množství</t>
  </si>
  <si>
    <t>919112112</t>
  </si>
  <si>
    <t>Řezání dilatačních spár š 4 mm hl přes 60 do 80 mm příčných nebo podélných v živičném krytu</t>
  </si>
  <si>
    <t>-835949593</t>
  </si>
  <si>
    <t>https://podminky.urs.cz/item/CS_URS_2024_02/919112112</t>
  </si>
  <si>
    <t>919112232</t>
  </si>
  <si>
    <t>Řezání spár pro vytvoření komůrky š 20 mm hl 30 mm pro těsnící zálivku v živičném krytu</t>
  </si>
  <si>
    <t>152784665</t>
  </si>
  <si>
    <t>https://podminky.urs.cz/item/CS_URS_2024_02/919112232</t>
  </si>
  <si>
    <t>919121131</t>
  </si>
  <si>
    <t>Těsnění spár zálivkou za studena pro komůrky š 20 mm hl 30 mm s těsnicím profilem</t>
  </si>
  <si>
    <t>-2144544998</t>
  </si>
  <si>
    <t>https://podminky.urs.cz/item/CS_URS_2024_02/919121131</t>
  </si>
  <si>
    <t>919726122</t>
  </si>
  <si>
    <t>Geotextilie pro ochranu, separaci a filtraci netkaná měrná hm přes 200 do 300 g/m2</t>
  </si>
  <si>
    <t>997364710</t>
  </si>
  <si>
    <t>https://podminky.urs.cz/item/CS_URS_2024_02/919726122</t>
  </si>
  <si>
    <t>99,50 "VV pol. 20"</t>
  </si>
  <si>
    <t>1806742119</t>
  </si>
  <si>
    <t>2*108</t>
  </si>
  <si>
    <t>1311570199</t>
  </si>
  <si>
    <t>(3,2+1,5+1,5)*6</t>
  </si>
  <si>
    <t>953333118</t>
  </si>
  <si>
    <t>PVC těsnící pás do pracovních spar betonových kcí vnitřní š 190 mm</t>
  </si>
  <si>
    <t>261162355</t>
  </si>
  <si>
    <t>https://podminky.urs.cz/item/CS_URS_2024_02/953333118</t>
  </si>
  <si>
    <t>19*2</t>
  </si>
  <si>
    <t>-175961720</t>
  </si>
  <si>
    <t>4*7</t>
  </si>
  <si>
    <t>9R001 0014</t>
  </si>
  <si>
    <t xml:space="preserve">Dodávka a montáž nivelační značky </t>
  </si>
  <si>
    <t>819149996</t>
  </si>
  <si>
    <t>Poznámka k položce:_x000D_
VV pol. 49</t>
  </si>
  <si>
    <t>945450068</t>
  </si>
  <si>
    <t>711112001</t>
  </si>
  <si>
    <t>Provedení izolace proti zemní vlhkosti svislé za studena nátěrem penetračním</t>
  </si>
  <si>
    <t>1234849045</t>
  </si>
  <si>
    <t>https://podminky.urs.cz/item/CS_URS_2024_02/711112001</t>
  </si>
  <si>
    <t>108 "VV pol. 42"</t>
  </si>
  <si>
    <t>2028087563</t>
  </si>
  <si>
    <t>108*0,00034 'Přepočtené koeficientem množství</t>
  </si>
  <si>
    <t>711141559</t>
  </si>
  <si>
    <t>Provedení izolace proti zemní vlhkosti pásy přitavením vodorovné NAIP</t>
  </si>
  <si>
    <t>1762354226</t>
  </si>
  <si>
    <t>https://podminky.urs.cz/item/CS_URS_2024_02/711141559</t>
  </si>
  <si>
    <t>Poznámka k položce:_x000D_
VV pol. 5.4</t>
  </si>
  <si>
    <t>108,01 "VV pol. 41"</t>
  </si>
  <si>
    <t>12,29 "VV pol. 44"</t>
  </si>
  <si>
    <t>62857011</t>
  </si>
  <si>
    <t>pás asfaltový samolepicí modifikovaný SBS s vložkou kombinovanou z různých materiálů a hrubozrnným břidličným posypem na horním povrchu tl 5,2mm</t>
  </si>
  <si>
    <t>171410059</t>
  </si>
  <si>
    <t>120,3*1,1655 'Přepočtené koeficientem množství</t>
  </si>
  <si>
    <t>711341564</t>
  </si>
  <si>
    <t>Provedení hydroizolace mostovek pásy přitavením NAIP</t>
  </si>
  <si>
    <t>-1315920177</t>
  </si>
  <si>
    <t>https://podminky.urs.cz/item/CS_URS_2024_02/711341564</t>
  </si>
  <si>
    <t>38,12 "VV pol. 43"</t>
  </si>
  <si>
    <t>62836110</t>
  </si>
  <si>
    <t>pás asfaltový natavitelný oxidovaný s vložkou z hliníkové fólie / hliníkové fólie s textilií, se spalitelnou PE folií nebo jemnozrnným minerálním posypem tl 4,0mm</t>
  </si>
  <si>
    <t>-1993334345</t>
  </si>
  <si>
    <t>38,12*1,1655 'Přepočtené koeficientem množství</t>
  </si>
  <si>
    <t>2142403597</t>
  </si>
  <si>
    <t>3,5*2*4</t>
  </si>
  <si>
    <t>Evidenční číslo mostu, mostní list</t>
  </si>
  <si>
    <t>162041600</t>
  </si>
  <si>
    <t>-1559751551</t>
  </si>
  <si>
    <t>030.31.3 - Přemostění náhonu v km 0,450</t>
  </si>
  <si>
    <t>74808697</t>
  </si>
  <si>
    <t>52335711</t>
  </si>
  <si>
    <t>-35927485</t>
  </si>
  <si>
    <t>36 "VV pol. B1"</t>
  </si>
  <si>
    <t>988608003</t>
  </si>
  <si>
    <t>282,7 "VV pol. 18"</t>
  </si>
  <si>
    <t>151711111</t>
  </si>
  <si>
    <t>Osazení zápor ocelových dl do 8 m</t>
  </si>
  <si>
    <t>-1438635325</t>
  </si>
  <si>
    <t>https://podminky.urs.cz/item/CS_URS_2024_02/151711111</t>
  </si>
  <si>
    <t>19*4 "VV pol. 22"</t>
  </si>
  <si>
    <t>19*3 "VV pol. 23"</t>
  </si>
  <si>
    <t>13010976</t>
  </si>
  <si>
    <t>ocel profilová jakost S235JR (11 375) průřez HEB 160</t>
  </si>
  <si>
    <t>-19460366</t>
  </si>
  <si>
    <t>Poznámka k položce:_x000D_
Hmotnost: 43,70 kg/m</t>
  </si>
  <si>
    <t>133*42,6/1000</t>
  </si>
  <si>
    <t>151711131</t>
  </si>
  <si>
    <t>Vytažení zápor ocelových dl do 8 m</t>
  </si>
  <si>
    <t>196578063</t>
  </si>
  <si>
    <t>https://podminky.urs.cz/item/CS_URS_2024_02/151711131</t>
  </si>
  <si>
    <t>19*3</t>
  </si>
  <si>
    <t>151721112</t>
  </si>
  <si>
    <t>Zřízení pažení do ocelových zápor hl výkopu do 10 m s jeho následným odstraněním</t>
  </si>
  <si>
    <t>1266533094</t>
  </si>
  <si>
    <t>https://podminky.urs.cz/item/CS_URS_2024_02/151721112</t>
  </si>
  <si>
    <t>Poznámka k položce:_x000D_
vč. převázek a rozepření</t>
  </si>
  <si>
    <t>54 "VV pol. 24"</t>
  </si>
  <si>
    <t>764757662</t>
  </si>
  <si>
    <t xml:space="preserve">36*0,2 </t>
  </si>
  <si>
    <t>282,7-(28,27)</t>
  </si>
  <si>
    <t>660047656</t>
  </si>
  <si>
    <t>0,4*(282,7-28,27)</t>
  </si>
  <si>
    <t>4,31 "VV pol. 41A"</t>
  </si>
  <si>
    <t>-564108548</t>
  </si>
  <si>
    <t>28,27</t>
  </si>
  <si>
    <t>(282,7-28,27)*0,6</t>
  </si>
  <si>
    <t>-1901241441</t>
  </si>
  <si>
    <t>10*180,928</t>
  </si>
  <si>
    <t>167151102</t>
  </si>
  <si>
    <t>Nakládání výkopku z hornin třídy těžitelnosti II skupiny 4 a 5 do 100 m3</t>
  </si>
  <si>
    <t>-1125524745</t>
  </si>
  <si>
    <t>https://podminky.urs.cz/item/CS_URS_2024_02/167151102</t>
  </si>
  <si>
    <t>(282,7-28,27)*0,4</t>
  </si>
  <si>
    <t>-1910562601</t>
  </si>
  <si>
    <t>180,928*2</t>
  </si>
  <si>
    <t>467932930</t>
  </si>
  <si>
    <t>192,07 "VV pol. 40"</t>
  </si>
  <si>
    <t>-1198556862</t>
  </si>
  <si>
    <t>192,07*2</t>
  </si>
  <si>
    <t>52057982</t>
  </si>
  <si>
    <t>50 "VV pol. 1.3"</t>
  </si>
  <si>
    <t>-1167614241</t>
  </si>
  <si>
    <t>-2026043599</t>
  </si>
  <si>
    <t>50*0,02 'Přepočtené koeficientem množství</t>
  </si>
  <si>
    <t>203529925</t>
  </si>
  <si>
    <t>441539422</t>
  </si>
  <si>
    <t>-2085732096</t>
  </si>
  <si>
    <t>282,7-28,27</t>
  </si>
  <si>
    <t>213311111R</t>
  </si>
  <si>
    <t>Polštáře zhutněné pod základy z kameniva drceného frakce 0 až 63 mm</t>
  </si>
  <si>
    <t>-918881801</t>
  </si>
  <si>
    <t>72,9 "VV pol. 20"</t>
  </si>
  <si>
    <t>226211213</t>
  </si>
  <si>
    <t>Vrty velkoprofilové svislé zapažené D přes 400 do 450 mm hl od 0 do 10 m hornina III</t>
  </si>
  <si>
    <t>1972746987</t>
  </si>
  <si>
    <t>https://podminky.urs.cz/item/CS_URS_2024_02/226211213</t>
  </si>
  <si>
    <t>19*4</t>
  </si>
  <si>
    <t>231111111</t>
  </si>
  <si>
    <t>Zřízení pilot svislých D přes 245 do 450 mm hl od 0 do 30 m bez vytažení pažnic z betonu prostého</t>
  </si>
  <si>
    <t>420544953</t>
  </si>
  <si>
    <t>https://podminky.urs.cz/item/CS_URS_2024_02/231111111</t>
  </si>
  <si>
    <t>14*4</t>
  </si>
  <si>
    <t>58933323</t>
  </si>
  <si>
    <t>beton C 30/37 X0 kamenivo frakce 0/16</t>
  </si>
  <si>
    <t>646457082</t>
  </si>
  <si>
    <t>98*0,2*0,2*3,14</t>
  </si>
  <si>
    <t>-91415873</t>
  </si>
  <si>
    <t>14,59 "VV pol. 38"</t>
  </si>
  <si>
    <t>273322611</t>
  </si>
  <si>
    <t>Základové desky ze ŽB se zvýšenými nároky na prostředí tř. C 30/37</t>
  </si>
  <si>
    <t>1610128314</t>
  </si>
  <si>
    <t>https://podminky.urs.cz/item/CS_URS_2024_02/273322611</t>
  </si>
  <si>
    <t>37,71 "VV pol. 26"</t>
  </si>
  <si>
    <t>273351121</t>
  </si>
  <si>
    <t>Zřízení bednění základových desek</t>
  </si>
  <si>
    <t>-292875453</t>
  </si>
  <si>
    <t>https://podminky.urs.cz/item/CS_URS_2024_02/273351121</t>
  </si>
  <si>
    <t>7,08+0,4+1,8+2,04+0,6+0,36+7,68+0,48+1,9+(2,4*4)"dno"</t>
  </si>
  <si>
    <t>273351122</t>
  </si>
  <si>
    <t>Odstranění bednění základových desek</t>
  </si>
  <si>
    <t>2141679645</t>
  </si>
  <si>
    <t>https://podminky.urs.cz/item/CS_URS_2024_02/273351122</t>
  </si>
  <si>
    <t>1038047409</t>
  </si>
  <si>
    <t>8,57 "VV pol. 27"</t>
  </si>
  <si>
    <t>1969818929</t>
  </si>
  <si>
    <t>12,30 "VV pol. 52"</t>
  </si>
  <si>
    <t>1696343445</t>
  </si>
  <si>
    <t>12 "VV pol. 29"</t>
  </si>
  <si>
    <t>-1873617145</t>
  </si>
  <si>
    <t>Poznámka k položce:_x000D_
kompletní dodívka vč tzv motýlů</t>
  </si>
  <si>
    <t>-588538416</t>
  </si>
  <si>
    <t>3,42 "VV pol. 30"</t>
  </si>
  <si>
    <t>-86012792</t>
  </si>
  <si>
    <t>Poznámka k položce:_x000D_
vč. trojúhelníkových lišt</t>
  </si>
  <si>
    <t>0,26+2,84+0,36+0,1+0,1+0,4+0,123+0,138+1,6</t>
  </si>
  <si>
    <t>0,257+2,921+0,01+0,01+0,36+0,125+0,3+0,125+0,08+1,72</t>
  </si>
  <si>
    <t>-1867819307</t>
  </si>
  <si>
    <t>-1581843920</t>
  </si>
  <si>
    <t>0,5 "VV pol. 31"</t>
  </si>
  <si>
    <t>-325836422</t>
  </si>
  <si>
    <t>4,32 "VV pol. 31B"</t>
  </si>
  <si>
    <t>7,99 "VV pol. 41"</t>
  </si>
  <si>
    <t>-1171811039</t>
  </si>
  <si>
    <t>4,32 "VV pol. 31A"</t>
  </si>
  <si>
    <t>-1417540593</t>
  </si>
  <si>
    <t>41,61 "VV pol. 32"</t>
  </si>
  <si>
    <t>-203726794</t>
  </si>
  <si>
    <t>15,8*2+1,183+1,64</t>
  </si>
  <si>
    <t>11,7*2+1,7+0,9</t>
  </si>
  <si>
    <t>-651989155</t>
  </si>
  <si>
    <t>601865843</t>
  </si>
  <si>
    <t>3,93 "VV pol. 33"</t>
  </si>
  <si>
    <t>-918631157</t>
  </si>
  <si>
    <t>108 "VV pol. 61"</t>
  </si>
  <si>
    <t>-223642031</t>
  </si>
  <si>
    <t>-184000349</t>
  </si>
  <si>
    <t>2*5,96 "VV pol. 53"</t>
  </si>
  <si>
    <t>-625898373</t>
  </si>
  <si>
    <t>2*5,96</t>
  </si>
  <si>
    <t>809184112</t>
  </si>
  <si>
    <t>0,9+1,853+1,88 "zeď náhonu"</t>
  </si>
  <si>
    <t>1,05+0,7+0,047+0,047"OP"</t>
  </si>
  <si>
    <t>1,228+1+0,077+0,077 "OP"</t>
  </si>
  <si>
    <t>564368845</t>
  </si>
  <si>
    <t>-1754278634</t>
  </si>
  <si>
    <t>10,09 "VV pol. 35"</t>
  </si>
  <si>
    <t>-2108907356</t>
  </si>
  <si>
    <t>3,7+1,3+18,06+3,6</t>
  </si>
  <si>
    <t>1,8+0,2+0,2+0,2+3,12+0,13+2,54+0,3+0,3+0,25+3,12+0,2+(2+1,2+1,01)</t>
  </si>
  <si>
    <t>890392321</t>
  </si>
  <si>
    <t>(0,8+0,95+0,8)*2</t>
  </si>
  <si>
    <t>-2124564575</t>
  </si>
  <si>
    <t>1197192798</t>
  </si>
  <si>
    <t>-1149389791</t>
  </si>
  <si>
    <t>2,14 "VV pol. 36"</t>
  </si>
  <si>
    <t>1519073925</t>
  </si>
  <si>
    <t>12,66 "VV pol. 37"</t>
  </si>
  <si>
    <t>451316112</t>
  </si>
  <si>
    <t>Podklad pod dlažbu z betonu prostého se zvýšenými nároky na prostředí C 25/30 tl přes 100 do 150 mm</t>
  </si>
  <si>
    <t>-1848083932</t>
  </si>
  <si>
    <t>https://podminky.urs.cz/item/CS_URS_2024_02/451316112</t>
  </si>
  <si>
    <t>(0,77+3,807+3,005+0,77)*1,1 "VV pol. 39"</t>
  </si>
  <si>
    <t>1868357613</t>
  </si>
  <si>
    <t>0,15*6,15</t>
  </si>
  <si>
    <t>1690390866</t>
  </si>
  <si>
    <t>532997657</t>
  </si>
  <si>
    <t>0,04 "VV pol. 19"</t>
  </si>
  <si>
    <t>461511111</t>
  </si>
  <si>
    <t>Opevnění z lomového kamene do drátěných košů gabionů zpracované na místě</t>
  </si>
  <si>
    <t>-814413333</t>
  </si>
  <si>
    <t>https://podminky.urs.cz/item/CS_URS_2024_02/461511111</t>
  </si>
  <si>
    <t>4,01+4,74</t>
  </si>
  <si>
    <t>-1068637361</t>
  </si>
  <si>
    <t>4,31  "VV pol. 41.A"</t>
  </si>
  <si>
    <t>-842608720</t>
  </si>
  <si>
    <t>(3,8+0,77+3,005+0,77)*1,1 "VV pol. 42"</t>
  </si>
  <si>
    <t>789041027</t>
  </si>
  <si>
    <t>0,15 "VV pol. 28"</t>
  </si>
  <si>
    <t>-417250089</t>
  </si>
  <si>
    <t>19,44 "VVpol. 43"</t>
  </si>
  <si>
    <t>1074071255</t>
  </si>
  <si>
    <t>19,44 "VV pol. 44"</t>
  </si>
  <si>
    <t>1157544545</t>
  </si>
  <si>
    <t>19,44 "VV pol. 45"</t>
  </si>
  <si>
    <t>236275509</t>
  </si>
  <si>
    <t>19,44 "VV pol. 46"</t>
  </si>
  <si>
    <t>41576181</t>
  </si>
  <si>
    <t>8,95 "VV pol. 50"</t>
  </si>
  <si>
    <t>-2081502252</t>
  </si>
  <si>
    <t>3,87 "VV pol. 51"</t>
  </si>
  <si>
    <t>106031308</t>
  </si>
  <si>
    <t>Poznámka k položce:_x000D_
VV pol. 62, kompletní odstranění mostu včetně zábradlí a kovových konstrukcí, odvoz na skládku, skládkovné</t>
  </si>
  <si>
    <t>1272994939</t>
  </si>
  <si>
    <t>6,65+6,5 "VV pol. 56 a 57"</t>
  </si>
  <si>
    <t>-45231008</t>
  </si>
  <si>
    <t>6,51960784313725*1,02 'Přepočtené koeficientem množství</t>
  </si>
  <si>
    <t>1523013593</t>
  </si>
  <si>
    <t>6,37254901960784*1,02 'Přepočtené koeficientem množství</t>
  </si>
  <si>
    <t>2100359292</t>
  </si>
  <si>
    <t>Poznámka k položce:_x000D_
VV pol. 58</t>
  </si>
  <si>
    <t>-2015186319</t>
  </si>
  <si>
    <t>-1646198058</t>
  </si>
  <si>
    <t>226684410</t>
  </si>
  <si>
    <t>93,7*2 "VV pol. 47"</t>
  </si>
  <si>
    <t>-314860803</t>
  </si>
  <si>
    <t>(2,4+1,2+1,03)*4</t>
  </si>
  <si>
    <t>-590346620</t>
  </si>
  <si>
    <t>1,7+2,05+1,7+3,2+2,7+2,7+1,9+2</t>
  </si>
  <si>
    <t>-466668121</t>
  </si>
  <si>
    <t>4*4</t>
  </si>
  <si>
    <t>1743712409</t>
  </si>
  <si>
    <t>Poznámka k položce:_x000D_
VV pol.54</t>
  </si>
  <si>
    <t>1523869627</t>
  </si>
  <si>
    <t>758001994</t>
  </si>
  <si>
    <t>-57165587</t>
  </si>
  <si>
    <t>93,70 "VV pol. 47"</t>
  </si>
  <si>
    <t>-1703693491</t>
  </si>
  <si>
    <t>93,7*0,00034 'Přepočtené koeficientem množství</t>
  </si>
  <si>
    <t>-617750210</t>
  </si>
  <si>
    <t>93,7 "VV pol. 47"</t>
  </si>
  <si>
    <t>8,39 "VV pol. 49"</t>
  </si>
  <si>
    <t>-88466459</t>
  </si>
  <si>
    <t>102,09*1,1655 'Přepočtené koeficientem množství</t>
  </si>
  <si>
    <t>1823540615</t>
  </si>
  <si>
    <t>26,53 "VV pol. 48"</t>
  </si>
  <si>
    <t>-1946402172</t>
  </si>
  <si>
    <t>26,53*1,1655 'Přepočtené koeficientem množství</t>
  </si>
  <si>
    <t>187593109</t>
  </si>
  <si>
    <t>Poznámka k položce:_x000D_
VV pol. 55</t>
  </si>
  <si>
    <t>-921221126</t>
  </si>
  <si>
    <t>naloženi</t>
  </si>
  <si>
    <t>890,9</t>
  </si>
  <si>
    <t xml:space="preserve">030.32.1 - Úpravy nájezdů na most a příjezdu k výrobnímu areálu </t>
  </si>
  <si>
    <t>113106123</t>
  </si>
  <si>
    <t>Rozebrání dlažeb ze zámkových dlaždic komunikací pro pěší ručně</t>
  </si>
  <si>
    <t>531786355</t>
  </si>
  <si>
    <t>https://podminky.urs.cz/item/CS_URS_2024_02/113106123</t>
  </si>
  <si>
    <t>29 "VV pol. 48"</t>
  </si>
  <si>
    <t>1845603413</t>
  </si>
  <si>
    <t>134"VV pol. 46"</t>
  </si>
  <si>
    <t>710 "VV pol. 47"</t>
  </si>
  <si>
    <t>113154232</t>
  </si>
  <si>
    <t>Frézování živičného krytu tl 40 mm pruh š přes 1 do 2 m pl přes 500 do 1000 m2 bez překážek v trase</t>
  </si>
  <si>
    <t>-436723022</t>
  </si>
  <si>
    <t>https://podminky.urs.cz/item/CS_URS_2024_01/113154232</t>
  </si>
  <si>
    <t>134 "VV pol. 42"</t>
  </si>
  <si>
    <t>710 "VV pol. 43"</t>
  </si>
  <si>
    <t>113154235</t>
  </si>
  <si>
    <t>Frézování živičného krytu tl 200 mm pruh š přes 1 do 2 m pl přes 500 do 1000 m2 bez překážek v trase</t>
  </si>
  <si>
    <t>-1616205970</t>
  </si>
  <si>
    <t>https://podminky.urs.cz/item/CS_URS_2024_01/113154235</t>
  </si>
  <si>
    <t>134 "VV pol. 44"</t>
  </si>
  <si>
    <t>710 "VV pol. 45"</t>
  </si>
  <si>
    <t>113201112</t>
  </si>
  <si>
    <t>Vytrhání obrub silničních ležatých</t>
  </si>
  <si>
    <t>-986592298</t>
  </si>
  <si>
    <t>https://podminky.urs.cz/item/CS_URS_2024_02/113201112</t>
  </si>
  <si>
    <t>18 "VV pol. 49"</t>
  </si>
  <si>
    <t>2036570445</t>
  </si>
  <si>
    <t>112 "VV pol. 50"</t>
  </si>
  <si>
    <t>122351102</t>
  </si>
  <si>
    <t>Odkopávky a prokopávky nezapažené v hornině třídy těžitelnosti II skupiny 4 objem do 50 m3 strojně</t>
  </si>
  <si>
    <t>-1503476957</t>
  </si>
  <si>
    <t>https://podminky.urs.cz/item/CS_URS_2024_02/122351102</t>
  </si>
  <si>
    <t>44"VV pol. 55"</t>
  </si>
  <si>
    <t>132351102</t>
  </si>
  <si>
    <t>Hloubení rýh nezapažených š do 800 mm v hornině třídy těžitelnosti II skupiny 4 objem do 50 m3 strojně</t>
  </si>
  <si>
    <t>1608898717</t>
  </si>
  <si>
    <t>https://podminky.urs.cz/item/CS_URS_2024_02/132351102</t>
  </si>
  <si>
    <t>37 "VV pol. 56"</t>
  </si>
  <si>
    <t>-1386486250</t>
  </si>
  <si>
    <t>0,2*112 "Odstranění ornice, VV pol. 50"</t>
  </si>
  <si>
    <t>44 "VV pol. 55"</t>
  </si>
  <si>
    <t>406*0,15 "ohumusování - VV pol. 34"</t>
  </si>
  <si>
    <t>681 "VV pol. 54"</t>
  </si>
  <si>
    <t>15 "VV pol. 26"</t>
  </si>
  <si>
    <t>25 "VV pol. 29"</t>
  </si>
  <si>
    <t>28 "VV pol. 57"</t>
  </si>
  <si>
    <t>81 "přebytek"</t>
  </si>
  <si>
    <t>-1177413275</t>
  </si>
  <si>
    <t>44+37</t>
  </si>
  <si>
    <t>-1806175801</t>
  </si>
  <si>
    <t>81*10</t>
  </si>
  <si>
    <t>167151111</t>
  </si>
  <si>
    <t>Nakládání výkopku z hornin třídy těžitelnosti I skupiny 1 až 3 přes 100 m3</t>
  </si>
  <si>
    <t>1141029583</t>
  </si>
  <si>
    <t>https://podminky.urs.cz/item/CS_URS_2024_02/167151111</t>
  </si>
  <si>
    <t>171152111</t>
  </si>
  <si>
    <t>Uložení sypaniny z hornin nesoudržných a sypkých do násypů zhutněných v aktivní zóně silnic a dálnic</t>
  </si>
  <si>
    <t>-601817367</t>
  </si>
  <si>
    <t>https://podminky.urs.cz/item/CS_URS_2024_02/171152111</t>
  </si>
  <si>
    <t>681"VV pol. 54"</t>
  </si>
  <si>
    <t>1802719664</t>
  </si>
  <si>
    <t>81*2</t>
  </si>
  <si>
    <t>224268098</t>
  </si>
  <si>
    <t>25 "VV pol 29"</t>
  </si>
  <si>
    <t>2 "VV pol. 59"</t>
  </si>
  <si>
    <t>181252305</t>
  </si>
  <si>
    <t>Úprava pláně pro silnice a dálnice na násypech se zhutněním</t>
  </si>
  <si>
    <t>137454550</t>
  </si>
  <si>
    <t>https://podminky.urs.cz/item/CS_URS_2024_02/181252305</t>
  </si>
  <si>
    <t>1393 "VV pol. 10, 45 MPa"</t>
  </si>
  <si>
    <t>58 "VV pol. 16, 30 MPa"</t>
  </si>
  <si>
    <t>182351123</t>
  </si>
  <si>
    <t>Rozprostření ornice pl přes 100 do 500 m2 ve svahu přes 1:5 tl vrstvy do 200 mm strojně</t>
  </si>
  <si>
    <t>336869730</t>
  </si>
  <si>
    <t>https://podminky.urs.cz/item/CS_URS_2024_02/182351123</t>
  </si>
  <si>
    <t>406 "VV pol. 34"</t>
  </si>
  <si>
    <t>506799145</t>
  </si>
  <si>
    <t>-716706135</t>
  </si>
  <si>
    <t>406*0,02 'Přepočtené koeficientem množství</t>
  </si>
  <si>
    <t>514966696</t>
  </si>
  <si>
    <t>211971122</t>
  </si>
  <si>
    <t>Zřízení opláštění žeber nebo trativodů geotextilií v rýze nebo zářezu přes 1:2 š přes 2,5 m</t>
  </si>
  <si>
    <t>-259630792</t>
  </si>
  <si>
    <t>https://podminky.urs.cz/item/CS_URS_2024_02/211971122</t>
  </si>
  <si>
    <t>1207"VV pol. 9"</t>
  </si>
  <si>
    <t>13 "VV pol. 15"</t>
  </si>
  <si>
    <t>489 "VV pol. 32</t>
  </si>
  <si>
    <t>69311081</t>
  </si>
  <si>
    <t>geotextilie netkaná separační, ochranná, filtrační, drenážní PES 300g/m2</t>
  </si>
  <si>
    <t>-1965625097</t>
  </si>
  <si>
    <t>1709*1,1845 'Přepočtené koeficientem množství</t>
  </si>
  <si>
    <t>212312111</t>
  </si>
  <si>
    <t>Lože pro trativody z betonu prostého</t>
  </si>
  <si>
    <t>-835976824</t>
  </si>
  <si>
    <t>https://podminky.urs.cz/item/CS_URS_2024_02/212312111</t>
  </si>
  <si>
    <t>9 "VV pol. 30"</t>
  </si>
  <si>
    <t>212751106</t>
  </si>
  <si>
    <t>Trativod z drenážních trubek flexibilních PVC-U SN 4 perforace 360° včetně lože otevřený výkop DN 160 pro meliorace</t>
  </si>
  <si>
    <t>-191003062</t>
  </si>
  <si>
    <t>https://podminky.urs.cz/item/CS_URS_2024_02/212751106</t>
  </si>
  <si>
    <t>163 "VV pol. 28"</t>
  </si>
  <si>
    <t>-1889940712</t>
  </si>
  <si>
    <t>Poznámka k položce:_x000D_
VV pol. 60</t>
  </si>
  <si>
    <t>275351121</t>
  </si>
  <si>
    <t>Zřízení bednění základových patek</t>
  </si>
  <si>
    <t>1726880848</t>
  </si>
  <si>
    <t>https://podminky.urs.cz/item/CS_URS_2024_02/275351121</t>
  </si>
  <si>
    <t>275351122</t>
  </si>
  <si>
    <t>Odstranění bednění základových patek</t>
  </si>
  <si>
    <t>817919263</t>
  </si>
  <si>
    <t>https://podminky.urs.cz/item/CS_URS_2024_02/275351122</t>
  </si>
  <si>
    <t>275362021</t>
  </si>
  <si>
    <t>Výztuž základových patek svařovanými sítěmi Kari</t>
  </si>
  <si>
    <t>-1950656028</t>
  </si>
  <si>
    <t>https://podminky.urs.cz/item/CS_URS_2024_02/275362021</t>
  </si>
  <si>
    <t>14*7,9/1000 "VV pol. 61"</t>
  </si>
  <si>
    <t>34*12,34/1000 "VV pol. 62"</t>
  </si>
  <si>
    <t>451316123</t>
  </si>
  <si>
    <t>Podklad pod dlažbu z betonu prostého se zvýšenými nároky na prostředí C 30/37 tl přes 150 do 200 mm</t>
  </si>
  <si>
    <t>193375411</t>
  </si>
  <si>
    <t>https://podminky.urs.cz/item/CS_URS_2024_02/451316123</t>
  </si>
  <si>
    <t>451561112</t>
  </si>
  <si>
    <t>Lože pod dlažby z kameniva drceného drobného vrstva tl přes 100 do 150 mm</t>
  </si>
  <si>
    <t>-1717447876</t>
  </si>
  <si>
    <t>https://podminky.urs.cz/item/CS_URS_2024_02/451561112</t>
  </si>
  <si>
    <t>960445476</t>
  </si>
  <si>
    <t>17"VV pol. 52.1"</t>
  </si>
  <si>
    <t>6 "VV pol. 52.2"</t>
  </si>
  <si>
    <t>564851111</t>
  </si>
  <si>
    <t>Podklad ze štěrkodrtě ŠD plochy přes 100 m2 tl 150 mm</t>
  </si>
  <si>
    <t>1485004249</t>
  </si>
  <si>
    <t>https://podminky.urs.cz/item/CS_URS_2024_02/564851111</t>
  </si>
  <si>
    <t>1119+1207 "VV pol. 7 a 8"</t>
  </si>
  <si>
    <t>564861111</t>
  </si>
  <si>
    <t>Podklad ze štěrkodrtě ŠD plochy přes 100 m2 tl 200 mm</t>
  </si>
  <si>
    <t>-1290334657</t>
  </si>
  <si>
    <t>https://podminky.urs.cz/item/CS_URS_2024_02/564861111</t>
  </si>
  <si>
    <t>40 "VV pol. 24"</t>
  </si>
  <si>
    <t>17 "VV pol. 53"</t>
  </si>
  <si>
    <t>564871111</t>
  </si>
  <si>
    <t>Podklad ze štěrkodrtě ŠD plochy přes 100 m2 tl 250 mm</t>
  </si>
  <si>
    <t>1692103872</t>
  </si>
  <si>
    <t>https://podminky.urs.cz/item/CS_URS_2024_02/564871111</t>
  </si>
  <si>
    <t>12 "VV pol. 14"</t>
  </si>
  <si>
    <t>565135121</t>
  </si>
  <si>
    <t>Asfaltový beton vrstva podkladní ACP 16 (obalované kamenivo OKS) tl 50 mm š přes 3 m</t>
  </si>
  <si>
    <t>549304248</t>
  </si>
  <si>
    <t>https://podminky.urs.cz/item/CS_URS_2024_02/565135121</t>
  </si>
  <si>
    <t>1002 "VV pol. 5"</t>
  </si>
  <si>
    <t>569851111</t>
  </si>
  <si>
    <t>Zpevnění krajnic štěrkodrtí tl 150 mm</t>
  </si>
  <si>
    <t>317055551</t>
  </si>
  <si>
    <t>https://podminky.urs.cz/item/CS_URS_2024_02/569851111</t>
  </si>
  <si>
    <t>198 "VV pol. 27"</t>
  </si>
  <si>
    <t>569903311</t>
  </si>
  <si>
    <t>Zřízení zemních krajnic se zhutněním</t>
  </si>
  <si>
    <t>1117516079</t>
  </si>
  <si>
    <t>https://podminky.urs.cz/item/CS_URS_2024_02/569903311</t>
  </si>
  <si>
    <t>573191111</t>
  </si>
  <si>
    <t>Postřik infiltrační kationaktivní emulzí v množství 1 kg/m2</t>
  </si>
  <si>
    <t>210618501</t>
  </si>
  <si>
    <t>https://podminky.urs.cz/item/CS_URS_2024_02/573191111</t>
  </si>
  <si>
    <t>1119 "VV pol. 6"</t>
  </si>
  <si>
    <t>573231106</t>
  </si>
  <si>
    <t>Postřik živičný spojovací ze silniční emulze v množství 0,30 kg/m2</t>
  </si>
  <si>
    <t>299673111</t>
  </si>
  <si>
    <t>https://podminky.urs.cz/item/CS_URS_2024_02/573231106</t>
  </si>
  <si>
    <t>989+1002 "VV pol. 2 a 4"</t>
  </si>
  <si>
    <t>577134121</t>
  </si>
  <si>
    <t>Asfaltový beton vrstva obrusná ACO 11+ (ABS) tř. I tl 40 mm š přes 3 m z nemodifikovaného asfaltu</t>
  </si>
  <si>
    <t>-1276369322</t>
  </si>
  <si>
    <t>https://podminky.urs.cz/item/CS_URS_2024_02/577134121</t>
  </si>
  <si>
    <t>976 "VV pol. 1"</t>
  </si>
  <si>
    <t>577155122</t>
  </si>
  <si>
    <t>Asfaltový beton vrstva ložní ACL 16 (ABH) tl 60 mm š přes 3 m z nemodifikovaného asfaltu</t>
  </si>
  <si>
    <t>-1721736107</t>
  </si>
  <si>
    <t>https://podminky.urs.cz/item/CS_URS_2024_02/577155122</t>
  </si>
  <si>
    <t>989 "VV pol. 3"</t>
  </si>
  <si>
    <t>596211210</t>
  </si>
  <si>
    <t>Kladení zámkové dlažby komunikací pro pěší ručně tl 80 mm skupiny A pl do 50 m2</t>
  </si>
  <si>
    <t>-479695708</t>
  </si>
  <si>
    <t>https://podminky.urs.cz/item/CS_URS_2024_02/596211210</t>
  </si>
  <si>
    <t>17"VV pol. 11 a 12"</t>
  </si>
  <si>
    <t>59245020</t>
  </si>
  <si>
    <t>dlažba skladebná betonová 200x100mm tl 80mm přírodní</t>
  </si>
  <si>
    <t>-779107822</t>
  </si>
  <si>
    <t>12*1,05 'Přepočtené koeficientem množství</t>
  </si>
  <si>
    <t>59245226</t>
  </si>
  <si>
    <t>dlažba pro nevidomé betonová 200x100mm tl 80mm barevná</t>
  </si>
  <si>
    <t>527504207</t>
  </si>
  <si>
    <t>5*1,05 'Přepočtené koeficientem množství</t>
  </si>
  <si>
    <t>596811120</t>
  </si>
  <si>
    <t>Kladení betonové dlažby komunikací pro pěší do lože z kameniva velikosti do 0,09 m2 pl do 50 m2</t>
  </si>
  <si>
    <t>-972683933</t>
  </si>
  <si>
    <t>https://podminky.urs.cz/item/CS_URS_2024_02/596811120</t>
  </si>
  <si>
    <t>25 "VV pol. 22"</t>
  </si>
  <si>
    <t>59246009</t>
  </si>
  <si>
    <t>dlažba plošná terasová betonová 500x500mm tl 50mm tryskaný povrch</t>
  </si>
  <si>
    <t>1652415044</t>
  </si>
  <si>
    <t>25*1,03 'Přepočtené koeficientem množství</t>
  </si>
  <si>
    <t>637121111</t>
  </si>
  <si>
    <t>Okapový chodník z kačírku tl 100 mm s udusáním</t>
  </si>
  <si>
    <t>-129388154</t>
  </si>
  <si>
    <t>https://podminky.urs.cz/item/CS_URS_2024_02/637121111</t>
  </si>
  <si>
    <t>16 "VV pol. 25"</t>
  </si>
  <si>
    <t>871313123</t>
  </si>
  <si>
    <t>Montáž kanalizačního potrubí hladkého plnostěnného SN 12 z PVC-U DN 160</t>
  </si>
  <si>
    <t>1061392274</t>
  </si>
  <si>
    <t>https://podminky.urs.cz/item/CS_URS_2024_02/871313123</t>
  </si>
  <si>
    <t>28611260</t>
  </si>
  <si>
    <t>trubka kanalizační PVC-U plnostěnná jednovrstvá DN 160x3000mm SN12</t>
  </si>
  <si>
    <t>-996495281</t>
  </si>
  <si>
    <t>895270101</t>
  </si>
  <si>
    <t>Proplachovací a kontrolní šachta z PE-HD pro drenáže liniových staveb šachtové dno DN 400/250 průchozí</t>
  </si>
  <si>
    <t>695454121</t>
  </si>
  <si>
    <t>https://podminky.urs.cz/item/CS_URS_2024_02/895270101</t>
  </si>
  <si>
    <t>Poznámka k položce:_x000D_
VV pol. 31</t>
  </si>
  <si>
    <t>895270131</t>
  </si>
  <si>
    <t>Proplachovací a kontrolní šachta z PE-HD DN 400 pro drenáže liniových staveb šachtové prodloužení světlé hloubky 3000 mm</t>
  </si>
  <si>
    <t>631708086</t>
  </si>
  <si>
    <t>https://podminky.urs.cz/item/CS_URS_2024_02/895270131</t>
  </si>
  <si>
    <t>895270135</t>
  </si>
  <si>
    <t>Příplatek k rourám proplachovací a kontrolní šachty z PE-HD DN 400 pro drenáže liniových staveb za uříznutí šachtové roury</t>
  </si>
  <si>
    <t>628118816</t>
  </si>
  <si>
    <t>https://podminky.urs.cz/item/CS_URS_2024_02/895270135</t>
  </si>
  <si>
    <t>895270152</t>
  </si>
  <si>
    <t>Proplachovací a kontrolní šachta z PE-HD DN 400 pro drenáže liniových staveb redukce DN 350/150-300</t>
  </si>
  <si>
    <t>918393545</t>
  </si>
  <si>
    <t>https://podminky.urs.cz/item/CS_URS_2024_02/895270152</t>
  </si>
  <si>
    <t>895270224</t>
  </si>
  <si>
    <t>Proplachovací a kontrolní šachta z PE-HD DN 400 pro drenáže liniových staveb poklop litinový pro třídu zatížení D 400</t>
  </si>
  <si>
    <t>-1946866471</t>
  </si>
  <si>
    <t>https://podminky.urs.cz/item/CS_URS_2024_02/895270224</t>
  </si>
  <si>
    <t>59224150</t>
  </si>
  <si>
    <t>prstenec roznášecí pro plastové šachty</t>
  </si>
  <si>
    <t>899623171</t>
  </si>
  <si>
    <t>Obetonování potrubí nebo zdiva stok betonem prostým tř. C 25/30 v otevřeném výkopu</t>
  </si>
  <si>
    <t>-1661701430</t>
  </si>
  <si>
    <t>https://podminky.urs.cz/item/CS_URS_2024_02/899623171</t>
  </si>
  <si>
    <t>3 "VV pol. 59b"</t>
  </si>
  <si>
    <t>914111111</t>
  </si>
  <si>
    <t>Montáž svislé dopravní značky do velikosti 1 m2 objímkami na sloupek nebo konzolu</t>
  </si>
  <si>
    <t>-1364815610</t>
  </si>
  <si>
    <t>https://podminky.urs.cz/item/CS_URS_2024_02/914111111</t>
  </si>
  <si>
    <t>914511112</t>
  </si>
  <si>
    <t>Montáž sloupku dopravních značek délky do 3,5 m s betonovým základem a patkou D 60 mm</t>
  </si>
  <si>
    <t>1009294722</t>
  </si>
  <si>
    <t>https://podminky.urs.cz/item/CS_URS_2024_02/914511112</t>
  </si>
  <si>
    <t>40445235</t>
  </si>
  <si>
    <t>sloupek pro dopravní značku Al D 60mm v 3,5m</t>
  </si>
  <si>
    <t>169201642</t>
  </si>
  <si>
    <t>40445253</t>
  </si>
  <si>
    <t>víčko plastové na sloupek D 60mm</t>
  </si>
  <si>
    <t>264347101</t>
  </si>
  <si>
    <t>40445240</t>
  </si>
  <si>
    <t>patka pro sloupek Al D 60mm</t>
  </si>
  <si>
    <t>-491325125</t>
  </si>
  <si>
    <t>40445611</t>
  </si>
  <si>
    <t>značky upravující přednost P2, P3, P8 500mm</t>
  </si>
  <si>
    <t>-518943217</t>
  </si>
  <si>
    <t>40445619</t>
  </si>
  <si>
    <t>zákazové, příkazové dopravní značky B1-B34, C1-15 500mm</t>
  </si>
  <si>
    <t>-1358809001</t>
  </si>
  <si>
    <t>40445631</t>
  </si>
  <si>
    <t>informativní značky směrové IS1c,e,f, IS2c,e,f, IS3c, IS4c, IS5, IS11b, d, IS19c 1350x330mm</t>
  </si>
  <si>
    <t>-748967022</t>
  </si>
  <si>
    <t>40445650</t>
  </si>
  <si>
    <t>dodatkové tabulky E7, E12, E13 500x300mm</t>
  </si>
  <si>
    <t>1451298558</t>
  </si>
  <si>
    <t>40445600</t>
  </si>
  <si>
    <t>výstražné dopravní značky A1-A30, A33, A34 700mm</t>
  </si>
  <si>
    <t>-830393416</t>
  </si>
  <si>
    <t>40445629</t>
  </si>
  <si>
    <t>informativní značky směrové IS1a, IS2a, IS3a, IS4a, IS19a 1100x330mm</t>
  </si>
  <si>
    <t>-1019421675</t>
  </si>
  <si>
    <t>40445615</t>
  </si>
  <si>
    <t>značky upravující přednost P6 700mm</t>
  </si>
  <si>
    <t>-474188969</t>
  </si>
  <si>
    <t>40445617</t>
  </si>
  <si>
    <t>značky upravující přednost P7 500mm</t>
  </si>
  <si>
    <t>-611849848</t>
  </si>
  <si>
    <t>916131113</t>
  </si>
  <si>
    <t>Osazení silničního obrubníku betonového ležatého s boční opěrou do lože z betonu prostého</t>
  </si>
  <si>
    <t>-58272311</t>
  </si>
  <si>
    <t>https://podminky.urs.cz/item/CS_URS_2024_02/916131113</t>
  </si>
  <si>
    <t>Poznámka k položce:_x000D_
beton 20/25 XF3</t>
  </si>
  <si>
    <t>87 "VV pol. 17"</t>
  </si>
  <si>
    <t>1 "VV pol. 18"</t>
  </si>
  <si>
    <t>2+2 "VV pol. 20 a 21"</t>
  </si>
  <si>
    <t>59217032</t>
  </si>
  <si>
    <t>obrubník silniční betonový 1000x150x150mm</t>
  </si>
  <si>
    <t>2120395098</t>
  </si>
  <si>
    <t>-1574050980</t>
  </si>
  <si>
    <t>59217030</t>
  </si>
  <si>
    <t>obrubník silniční betonový přechodový 1000x150x150-250mm</t>
  </si>
  <si>
    <t>-1311111829</t>
  </si>
  <si>
    <t>3,92156862745098*1,02 'Přepočtené koeficientem množství</t>
  </si>
  <si>
    <t>-1765831406</t>
  </si>
  <si>
    <t>59217017</t>
  </si>
  <si>
    <t>obrubník betonový chodníkový 1000x100x250mm</t>
  </si>
  <si>
    <t>2106449220</t>
  </si>
  <si>
    <t>21*1,02 'Přepočtené koeficientem množství</t>
  </si>
  <si>
    <t>919121222</t>
  </si>
  <si>
    <t>Těsnění spár zálivkou za studena pro komůrky š 15 mm hl 25 mm bez těsnicího profilu</t>
  </si>
  <si>
    <t>1629267643</t>
  </si>
  <si>
    <t>https://podminky.urs.cz/item/CS_URS_2024_02/919121222</t>
  </si>
  <si>
    <t>Poznámka k položce:_x000D_
VV pol. 36</t>
  </si>
  <si>
    <t>919735112</t>
  </si>
  <si>
    <t>Řezání stávajícího živičného krytu hl přes 50 do 100 mm</t>
  </si>
  <si>
    <t>988658129</t>
  </si>
  <si>
    <t>https://podminky.urs.cz/item/CS_URS_2024_02/919735112</t>
  </si>
  <si>
    <t>45 "VV pol. 37"</t>
  </si>
  <si>
    <t>-197792937</t>
  </si>
  <si>
    <t>87 "VV pol. 33"</t>
  </si>
  <si>
    <t>59227029</t>
  </si>
  <si>
    <t>žlabovka příkopová betonová 500x680x60mm</t>
  </si>
  <si>
    <t>-265117496</t>
  </si>
  <si>
    <t>935113111</t>
  </si>
  <si>
    <t>Osazení odvodňovacího polymerbetonového žlabu s krycím roštem šířky do 200 mm</t>
  </si>
  <si>
    <t>-616144073</t>
  </si>
  <si>
    <t>https://podminky.urs.cz/item/CS_URS_2024_02/935113111</t>
  </si>
  <si>
    <t>59227006</t>
  </si>
  <si>
    <t>žlab odvodňovací z polymerbetonu se spádem dna 0,5% 130x155/160mm</t>
  </si>
  <si>
    <t>-1386323695</t>
  </si>
  <si>
    <t>5922R001</t>
  </si>
  <si>
    <t>Litinová mřížka odvodňovacího žlabu D400</t>
  </si>
  <si>
    <t>344720179</t>
  </si>
  <si>
    <t>938908411</t>
  </si>
  <si>
    <t>Čištění vozovek splachováním vodou</t>
  </si>
  <si>
    <t>-2084728361</t>
  </si>
  <si>
    <t>https://podminky.urs.cz/item/CS_URS_2024_02/938908411</t>
  </si>
  <si>
    <t>976"VV pol. 38"</t>
  </si>
  <si>
    <t>997221551</t>
  </si>
  <si>
    <t>Vodorovná doprava suti ze sypkých materiálů do 1 km</t>
  </si>
  <si>
    <t>-989272390</t>
  </si>
  <si>
    <t>https://podminky.urs.cz/item/CS_URS_2024_02/997221551</t>
  </si>
  <si>
    <t>997221559</t>
  </si>
  <si>
    <t>Příplatek ZKD 1 km u vodorovné dopravy suti ze sypkých materiálů</t>
  </si>
  <si>
    <t>324140327</t>
  </si>
  <si>
    <t>https://podminky.urs.cz/item/CS_URS_2024_02/997221559</t>
  </si>
  <si>
    <t>19*840,904</t>
  </si>
  <si>
    <t>997221615</t>
  </si>
  <si>
    <t>Poplatek za uložení na skládce (skládkovné) stavebního odpadu betonového kód odpadu 17 01 01</t>
  </si>
  <si>
    <t>2030175077</t>
  </si>
  <si>
    <t>https://podminky.urs.cz/item/CS_URS_2024_02/997221615</t>
  </si>
  <si>
    <t>-1251343882</t>
  </si>
  <si>
    <t>363,43</t>
  </si>
  <si>
    <t>997221645</t>
  </si>
  <si>
    <t>Poplatek za uložení na skládce (skládkovné) odpadu asfaltového bez dehtu kód odpadu 17 03 02</t>
  </si>
  <si>
    <t>101840002</t>
  </si>
  <si>
    <t>https://podminky.urs.cz/item/CS_URS_2024_02/997221645</t>
  </si>
  <si>
    <t>998225111</t>
  </si>
  <si>
    <t>Přesun hmot pro pozemní komunikace s krytem z kamene, monolitickým betonovým nebo živičným</t>
  </si>
  <si>
    <t>-954962505</t>
  </si>
  <si>
    <t>https://podminky.urs.cz/item/CS_URS_2024_02/998225111</t>
  </si>
  <si>
    <t>OST 1</t>
  </si>
  <si>
    <t>Statická zátěžovací zkouška</t>
  </si>
  <si>
    <t>601470555</t>
  </si>
  <si>
    <t>naložení</t>
  </si>
  <si>
    <t>460</t>
  </si>
  <si>
    <t>165</t>
  </si>
  <si>
    <t>030.32.2 - Příjezdová komunikace k jezu</t>
  </si>
  <si>
    <t>113107322</t>
  </si>
  <si>
    <t>Odstranění podkladu z kameniva drceného tl přes 100 do 200 mm strojně pl do 50 m2</t>
  </si>
  <si>
    <t>1858163159</t>
  </si>
  <si>
    <t>https://podminky.urs.cz/item/CS_URS_2024_02/113107322</t>
  </si>
  <si>
    <t>104 "VV pol. 34"</t>
  </si>
  <si>
    <t>59 "VV pol. 35"</t>
  </si>
  <si>
    <t>1023965158</t>
  </si>
  <si>
    <t>104 "VV pol .33"</t>
  </si>
  <si>
    <t>105852145</t>
  </si>
  <si>
    <t>https://podminky.urs.cz/item/CS_URS_2024_01/121151123</t>
  </si>
  <si>
    <t>1403 "VV pol. 36"</t>
  </si>
  <si>
    <t>122351504</t>
  </si>
  <si>
    <t>Odkopávky a prokopávky zapažené v hornině třídy těžitelnosti II skupiny 4 objem do 500 m3 strojně</t>
  </si>
  <si>
    <t>658108119</t>
  </si>
  <si>
    <t>https://podminky.urs.cz/item/CS_URS_2024_02/122351504</t>
  </si>
  <si>
    <t>286 "VV pol. 39"</t>
  </si>
  <si>
    <t>132351104</t>
  </si>
  <si>
    <t>Hloubení rýh nezapažených š do 800 mm v hornině třídy těžitelnosti II skupiny 4 objem přes 100 m3 strojně</t>
  </si>
  <si>
    <t>123543174</t>
  </si>
  <si>
    <t>https://podminky.urs.cz/item/CS_URS_2024_02/132351104</t>
  </si>
  <si>
    <t>203 "VV pol. 41"</t>
  </si>
  <si>
    <t>153311111</t>
  </si>
  <si>
    <t>Zřízení armování svahů, násypů a opěrných stěn vrstvou z geomříže tkané sklonu do 1:2</t>
  </si>
  <si>
    <t>-1100473469</t>
  </si>
  <si>
    <t>https://podminky.urs.cz/item/CS_URS_2024_02/153311111</t>
  </si>
  <si>
    <t>87 "VV pol. 50"</t>
  </si>
  <si>
    <t>69321067</t>
  </si>
  <si>
    <t>geomříž dvouosá tkaná PES s tahovou pevností podélně 150kN/m příčně 30kN/m</t>
  </si>
  <si>
    <t>-1718250948</t>
  </si>
  <si>
    <t>-446108790</t>
  </si>
  <si>
    <t>1403*0,3 "VV pol. 36"</t>
  </si>
  <si>
    <t>420*0,15 "VV pol. 25"</t>
  </si>
  <si>
    <t>38+38 "VV pol. 21 a 16"</t>
  </si>
  <si>
    <t>28  "VV pol. 13"</t>
  </si>
  <si>
    <t>79 "VV pol. 20"</t>
  </si>
  <si>
    <t>110 "VV pol. 48"</t>
  </si>
  <si>
    <t>100 "VV pol. 40"</t>
  </si>
  <si>
    <t>4 "VV pol. 46"</t>
  </si>
  <si>
    <t>-1019625681</t>
  </si>
  <si>
    <t>49 "VV pol. 45"</t>
  </si>
  <si>
    <t>165 "VV pol. 49"</t>
  </si>
  <si>
    <t>1599113856</t>
  </si>
  <si>
    <t>214*10</t>
  </si>
  <si>
    <t>959250964</t>
  </si>
  <si>
    <t>1542481246</t>
  </si>
  <si>
    <t>621364932</t>
  </si>
  <si>
    <t>214*2</t>
  </si>
  <si>
    <t>-517601054</t>
  </si>
  <si>
    <t>38 "VV pol. 16"</t>
  </si>
  <si>
    <t>38 "VV pol. 21"</t>
  </si>
  <si>
    <t>174151102</t>
  </si>
  <si>
    <t>Zásyp v prostoru s omezeným pohybem stroje sypaninou se zhutněním</t>
  </si>
  <si>
    <t>-1624709445</t>
  </si>
  <si>
    <t>https://podminky.urs.cz/item/CS_URS_2024_02/174151102</t>
  </si>
  <si>
    <t>1,5 "VV pol. 44"</t>
  </si>
  <si>
    <t>863214488</t>
  </si>
  <si>
    <t>1,5*2 'Přepočtené koeficientem množství</t>
  </si>
  <si>
    <t>1280301377</t>
  </si>
  <si>
    <t>420 "VV pol 25"</t>
  </si>
  <si>
    <t>1897107741</t>
  </si>
  <si>
    <t>-651687722</t>
  </si>
  <si>
    <t>420*0,02 'Přepočtené koeficientem množství</t>
  </si>
  <si>
    <t>-170165307</t>
  </si>
  <si>
    <t>687 "VV pol. 8, 30 MPa"</t>
  </si>
  <si>
    <t>590 "VV pol. 12, 45 MPa"</t>
  </si>
  <si>
    <t>-1593822492</t>
  </si>
  <si>
    <t>790358262</t>
  </si>
  <si>
    <t>275 "VV pol. 47"</t>
  </si>
  <si>
    <t>212572111</t>
  </si>
  <si>
    <t>Lože pro trativody ze štěrkopísku tříděného</t>
  </si>
  <si>
    <t>269471956</t>
  </si>
  <si>
    <t>https://podminky.urs.cz/item/CS_URS_2024_02/212572111</t>
  </si>
  <si>
    <t>Poznámka k položce:_x000D_
VV pol. 17</t>
  </si>
  <si>
    <t>212751107</t>
  </si>
  <si>
    <t>Trativod z drenážních trubek flexibilních PVC-U SN 4 perforace 360° včetně lože otevřený výkop DN 200 pro meliorace</t>
  </si>
  <si>
    <t>-879003183</t>
  </si>
  <si>
    <t>https://podminky.urs.cz/item/CS_URS_2024_02/212751107</t>
  </si>
  <si>
    <t>254 "VV pol. 15"</t>
  </si>
  <si>
    <t>-1602882274</t>
  </si>
  <si>
    <t>2 "VV pol. 42d"</t>
  </si>
  <si>
    <t>366774678</t>
  </si>
  <si>
    <t>0,65*1,7*2+1,5*0,65*2</t>
  </si>
  <si>
    <t>-537100218</t>
  </si>
  <si>
    <t>1317791177</t>
  </si>
  <si>
    <t>4,16*7,9/1000</t>
  </si>
  <si>
    <t>451316122</t>
  </si>
  <si>
    <t>Podklad pod dlažbu z betonu prostého se zvýšenými nároky na prostředí C 30/37 tl přes 100 do 150 mm</t>
  </si>
  <si>
    <t>957432542</t>
  </si>
  <si>
    <t>https://podminky.urs.cz/item/CS_URS_2024_02/451316122</t>
  </si>
  <si>
    <t>-1615697938</t>
  </si>
  <si>
    <t>465513327</t>
  </si>
  <si>
    <t>Dlažba z lomového kamene na cementovou maltu s vyspárováním tl 300 mm pro hráze</t>
  </si>
  <si>
    <t>-1166926573</t>
  </si>
  <si>
    <t>https://podminky.urs.cz/item/CS_URS_2024_02/465513327</t>
  </si>
  <si>
    <t>3 "VV pol. 42"</t>
  </si>
  <si>
    <t>2 "VV pol. 42b"</t>
  </si>
  <si>
    <t>465R001</t>
  </si>
  <si>
    <t>Drátokamená konstrukce pro zpevnění krajnic</t>
  </si>
  <si>
    <t>-1618402383</t>
  </si>
  <si>
    <t>Poznámka k položce:_x000D_
vč. kamene, VV pol. 43 a 44</t>
  </si>
  <si>
    <t>-1667135203</t>
  </si>
  <si>
    <t>558 "VV pol. 5"</t>
  </si>
  <si>
    <t>562 "VV pol. 10"</t>
  </si>
  <si>
    <t>561121111</t>
  </si>
  <si>
    <t>Zřízení podkladu nebo ochranné vrstvy vozovky z mechanicky zpevněné zeminy MZ tl 150 mm</t>
  </si>
  <si>
    <t>911050446</t>
  </si>
  <si>
    <t>https://podminky.urs.cz/item/CS_URS_2024_02/561121111</t>
  </si>
  <si>
    <t>655 "VV pol. 6"</t>
  </si>
  <si>
    <t>564952114</t>
  </si>
  <si>
    <t>Podklad z mechanicky zpevněného kameniva MZK tl 180 mm</t>
  </si>
  <si>
    <t>1467000886</t>
  </si>
  <si>
    <t>https://podminky.urs.cz/item/CS_URS_2024_02/564952114</t>
  </si>
  <si>
    <t>447 "VV pol. 9"</t>
  </si>
  <si>
    <t>565135111</t>
  </si>
  <si>
    <t>Asfaltový beton vrstva podkladní ACP 16 (obalované kamenivo OKS) tl 50 mm š do 3 m</t>
  </si>
  <si>
    <t>1721230192</t>
  </si>
  <si>
    <t>https://podminky.urs.cz/item/CS_URS_2024_02/565135111</t>
  </si>
  <si>
    <t>476 "VV pol. 3"</t>
  </si>
  <si>
    <t>936552268</t>
  </si>
  <si>
    <t>238 "VV pol. 14"</t>
  </si>
  <si>
    <t>-1772431979</t>
  </si>
  <si>
    <t>28 "VV pol. 13"</t>
  </si>
  <si>
    <t>572211111</t>
  </si>
  <si>
    <t>Vyspravení výtluků na krajnicích a komunikacích kamenivem hrubým drceným</t>
  </si>
  <si>
    <t>433465912</t>
  </si>
  <si>
    <t>https://podminky.urs.cz/item/CS_URS_2024_02/572211111</t>
  </si>
  <si>
    <t>28 "VV pol. 14b"</t>
  </si>
  <si>
    <t>1146389350</t>
  </si>
  <si>
    <t>Poznámka k položce:_x000D_
VV pol. 4</t>
  </si>
  <si>
    <t>-1032120336</t>
  </si>
  <si>
    <t>476 "VV pol. 2"</t>
  </si>
  <si>
    <t>-64117743</t>
  </si>
  <si>
    <t>463 "VV pol. 1"</t>
  </si>
  <si>
    <t>-1807812417</t>
  </si>
  <si>
    <t>1 "VV pol. 45"</t>
  </si>
  <si>
    <t>1 "VV pol. 47"</t>
  </si>
  <si>
    <t>374980113</t>
  </si>
  <si>
    <t>Poznámka k položce:_x000D_
VV pol. 18</t>
  </si>
  <si>
    <t>278401924</t>
  </si>
  <si>
    <t>-1100271303</t>
  </si>
  <si>
    <t>895270151</t>
  </si>
  <si>
    <t>Proplachovací a kontrolní šachta z PE-HD DN 400 pro drenáže liniových staveb redukce DN 250/100-200</t>
  </si>
  <si>
    <t>1827235750</t>
  </si>
  <si>
    <t>https://podminky.urs.cz/item/CS_URS_2024_02/895270151</t>
  </si>
  <si>
    <t>-316169910</t>
  </si>
  <si>
    <t>921551981</t>
  </si>
  <si>
    <t>1237630601</t>
  </si>
  <si>
    <t>866855310</t>
  </si>
  <si>
    <t>-1252532009</t>
  </si>
  <si>
    <t>-606537293</t>
  </si>
  <si>
    <t>-446015602</t>
  </si>
  <si>
    <t>-1898374891</t>
  </si>
  <si>
    <t>-1201060377</t>
  </si>
  <si>
    <t>687 "VV pol. 7"</t>
  </si>
  <si>
    <t>590 "VV pol. 11"</t>
  </si>
  <si>
    <t>633 "VV pol. 19"</t>
  </si>
  <si>
    <t>87731333</t>
  </si>
  <si>
    <t>36"VV pol. 24"</t>
  </si>
  <si>
    <t>-1907738033</t>
  </si>
  <si>
    <t>-1455875420</t>
  </si>
  <si>
    <t>Poznámka k položce:_x000D_
VV pol. 29</t>
  </si>
  <si>
    <t>1721570476</t>
  </si>
  <si>
    <t>961922926</t>
  </si>
  <si>
    <t>24*80,72</t>
  </si>
  <si>
    <t>997221873</t>
  </si>
  <si>
    <t>Poplatek za uložení na recyklační skládce (skládkovné) stavebního odpadu zeminy a kamení zatříděného do Katalogu odpadů pod kódem 17 05 04</t>
  </si>
  <si>
    <t>-1026974862</t>
  </si>
  <si>
    <t>https://podminky.urs.cz/item/CS_URS_2024_02/997221873</t>
  </si>
  <si>
    <t>29,29</t>
  </si>
  <si>
    <t>997221875</t>
  </si>
  <si>
    <t>Poplatek za uložení na recyklační skládce (skládkovné) stavebního odpadu asfaltového bez obsahu dehtu zatříděného do Katalogu odpadů pod kódem 17 03 02</t>
  </si>
  <si>
    <t>-217930087</t>
  </si>
  <si>
    <t>https://podminky.urs.cz/item/CS_URS_2024_02/997221875</t>
  </si>
  <si>
    <t>1931410247</t>
  </si>
  <si>
    <t>-1448351116</t>
  </si>
  <si>
    <t>R 9001</t>
  </si>
  <si>
    <t>Vyčerpání stávající žumpy</t>
  </si>
  <si>
    <t>744116369</t>
  </si>
  <si>
    <t>188,554</t>
  </si>
  <si>
    <t xml:space="preserve">030.33.1 - Sjezdová rampa do koryta </t>
  </si>
  <si>
    <t>121151113</t>
  </si>
  <si>
    <t>Sejmutí ornice plochy do 500 m2 tl vrstvy do 200 mm strojně</t>
  </si>
  <si>
    <t>-270372909</t>
  </si>
  <si>
    <t>https://podminky.urs.cz/item/CS_URS_2024_02/121151113</t>
  </si>
  <si>
    <t>64 "VV pol. 1.1"</t>
  </si>
  <si>
    <t>12,65 "VV pol. 1.2"</t>
  </si>
  <si>
    <t>-340004467</t>
  </si>
  <si>
    <t>248"VV pol. 2"</t>
  </si>
  <si>
    <t>836877385</t>
  </si>
  <si>
    <t>248,13-5,25-(248,13*0,1) "Výkop-násyp-nevhodné zeminy"</t>
  </si>
  <si>
    <t>457183267</t>
  </si>
  <si>
    <t>https://podminky.urs.cz/item/CS_URS_2024_01/162551108</t>
  </si>
  <si>
    <t>64*0,15 "VV pol. 1.1"</t>
  </si>
  <si>
    <t>12,7 "VV pol. 1.2"</t>
  </si>
  <si>
    <t>0,3*231,5 "VV pol. 3.1"</t>
  </si>
  <si>
    <t>5,25 "VV pol. 4"</t>
  </si>
  <si>
    <t>(106,4+35,96)*0,15 "VV pol. 7 a 8"</t>
  </si>
  <si>
    <t>5,3 "VV pol. 14"</t>
  </si>
  <si>
    <t>87,2 "VV pol. 16"</t>
  </si>
  <si>
    <t>-1216442238</t>
  </si>
  <si>
    <t>248,13*0,1 "VV pol. 13"</t>
  </si>
  <si>
    <t>130,8 "VV pol. 17"</t>
  </si>
  <si>
    <t>1116709998</t>
  </si>
  <si>
    <t>19*155,61</t>
  </si>
  <si>
    <t>-1866494593</t>
  </si>
  <si>
    <t>-1141774692</t>
  </si>
  <si>
    <t>Poznámka k položce:_x000D_
Zhutnění základové spáry - podloží, Edef2 min. 45 MPa</t>
  </si>
  <si>
    <t>277,4 "VV pol. 11"</t>
  </si>
  <si>
    <t>1078553648</t>
  </si>
  <si>
    <t>2*155,61</t>
  </si>
  <si>
    <t>676871603</t>
  </si>
  <si>
    <t>248,13 "VV pol. 2"</t>
  </si>
  <si>
    <t>(64+12,65)*0,15 "VV pol. 1.1 a 1.2"</t>
  </si>
  <si>
    <t>784699881</t>
  </si>
  <si>
    <t>5,25 "VV pol. 4, Zpětný zásyp zeminou z výkopu hutněnou po vrstvách max. 0,30 m (po zhutnění) min 0.95 PS nebo ID 0,8.  "</t>
  </si>
  <si>
    <t>7,5 "VV pol. 6"</t>
  </si>
  <si>
    <t>58343930</t>
  </si>
  <si>
    <t>kamenivo drcené hrubé frakce 16/32</t>
  </si>
  <si>
    <t>-888880397</t>
  </si>
  <si>
    <t>2*7,5</t>
  </si>
  <si>
    <t>408880012</t>
  </si>
  <si>
    <t>106,4 "VV pol. 7"</t>
  </si>
  <si>
    <t>1537192972</t>
  </si>
  <si>
    <t>1086811190</t>
  </si>
  <si>
    <t>35,96 "VV pol. 9"</t>
  </si>
  <si>
    <t>-2038726538</t>
  </si>
  <si>
    <t>106,4+35,96</t>
  </si>
  <si>
    <t>142,36*0,02 'Přepočtené koeficientem množství</t>
  </si>
  <si>
    <t>-1846334930</t>
  </si>
  <si>
    <t>385,4 "VV pol. 12"</t>
  </si>
  <si>
    <t>-1004401452</t>
  </si>
  <si>
    <t xml:space="preserve">35,96 "VV pol. 9" </t>
  </si>
  <si>
    <t>208473005</t>
  </si>
  <si>
    <t>35,96*1,1 'Přepočtené koeficientem množství</t>
  </si>
  <si>
    <t>-639600955</t>
  </si>
  <si>
    <t>144,12 "VV pol. 10"</t>
  </si>
  <si>
    <t>14478818</t>
  </si>
  <si>
    <t>35,96 "VV pol. 8"</t>
  </si>
  <si>
    <t>791167861</t>
  </si>
  <si>
    <t>17716167</t>
  </si>
  <si>
    <t>-824620354</t>
  </si>
  <si>
    <t>218,1 "VV pol. 15"</t>
  </si>
  <si>
    <t>-1943754754</t>
  </si>
  <si>
    <t>231,5 "VV pol. 3.1"</t>
  </si>
  <si>
    <t>-698289945</t>
  </si>
  <si>
    <t>260,92 "VV pol. 3.2"</t>
  </si>
  <si>
    <t>468342870</t>
  </si>
  <si>
    <t>87,75 "VV pol. 5"</t>
  </si>
  <si>
    <t>567122111</t>
  </si>
  <si>
    <t>Podklad ze směsi stmelené cementem SC C 8/10 (KSC I) tl 120 mm</t>
  </si>
  <si>
    <t>1795957530</t>
  </si>
  <si>
    <t>https://podminky.urs.cz/item/CS_URS_2024_02/567122111</t>
  </si>
  <si>
    <t>79,5 "VV pol. 5"</t>
  </si>
  <si>
    <t>565145111</t>
  </si>
  <si>
    <t>Asfaltový beton vrstva podkladní ACP 16 (obalované kamenivo OKS) tl 60 mm š do 3 m</t>
  </si>
  <si>
    <t>-1945645270</t>
  </si>
  <si>
    <t>https://podminky.urs.cz/item/CS_URS_2024_02/565145111</t>
  </si>
  <si>
    <t>73 "VV pol. 5"</t>
  </si>
  <si>
    <t>569851111_r</t>
  </si>
  <si>
    <t>Zpevnění krajnic štěrkodrtí tl 200 mm</t>
  </si>
  <si>
    <t>11672231</t>
  </si>
  <si>
    <t>17,6+9,5+3,9</t>
  </si>
  <si>
    <t>1899003101</t>
  </si>
  <si>
    <t>71+77,6 "VV pol. 5"</t>
  </si>
  <si>
    <t>-1245157146</t>
  </si>
  <si>
    <t>Poznámka k položce:_x000D_
VV pol. 5</t>
  </si>
  <si>
    <t>219192716</t>
  </si>
  <si>
    <t>Zásyp_2</t>
  </si>
  <si>
    <t>32,385</t>
  </si>
  <si>
    <t>030.42 - Vyústění vnitřních vod</t>
  </si>
  <si>
    <t xml:space="preserve">030.42.1 - Vyústění vnitřních vod zleva v km 0,024 04 </t>
  </si>
  <si>
    <t>-952153599</t>
  </si>
  <si>
    <t>941560494</t>
  </si>
  <si>
    <t>115R 001</t>
  </si>
  <si>
    <t xml:space="preserve">Čerpací jímka zřízení a zrušení </t>
  </si>
  <si>
    <t>-1669051866</t>
  </si>
  <si>
    <t>16429848</t>
  </si>
  <si>
    <t>Poznámka k položce:_x000D_
"VV pol. 1.1"</t>
  </si>
  <si>
    <t>7,5 "VV pol. 1.1"</t>
  </si>
  <si>
    <t>2015533965</t>
  </si>
  <si>
    <t>Poznámka k položce:_x000D_
"VV pol. 1.2"</t>
  </si>
  <si>
    <t>27 "VV pol. 1.2"</t>
  </si>
  <si>
    <t>431946737</t>
  </si>
  <si>
    <t>Poznámka k položce:_x000D_
"VV pol. 1.3"</t>
  </si>
  <si>
    <t>7 "VV pol. 1.3"</t>
  </si>
  <si>
    <t>151811132</t>
  </si>
  <si>
    <t>Osazení pažicího boxu hl výkopu do 4 m š přes 1,2 do 2,5 m</t>
  </si>
  <si>
    <t>-918764947</t>
  </si>
  <si>
    <t>https://podminky.urs.cz/item/CS_URS_2024_02/151811132</t>
  </si>
  <si>
    <t>Poznámka k položce:_x000D_
"VV pol. 1.4"</t>
  </si>
  <si>
    <t>49"VV pol. 1.4"</t>
  </si>
  <si>
    <t>151811232</t>
  </si>
  <si>
    <t>Odstranění pažicího boxu hl výkopu do 4 m š přes 1,2 do 2,5 m</t>
  </si>
  <si>
    <t>-1707867552</t>
  </si>
  <si>
    <t>https://podminky.urs.cz/item/CS_URS_2024_02/151811232</t>
  </si>
  <si>
    <t>1672385620</t>
  </si>
  <si>
    <t>27+7 "VV pol. 1.2 a 1.3"</t>
  </si>
  <si>
    <t>7,5*0,15 "VV pol. 1.1"</t>
  </si>
  <si>
    <t>26,5 "VV pol. 1.5 - odvoz z MD"</t>
  </si>
  <si>
    <t>3,9 "VV pol. 1.8"</t>
  </si>
  <si>
    <t>1,12 "VV pol. 1.9"</t>
  </si>
  <si>
    <t>5,1*0,15 "VV pol. 1.7"</t>
  </si>
  <si>
    <t>0,10 "VV pol. 1.11"</t>
  </si>
  <si>
    <t>967394869</t>
  </si>
  <si>
    <t>7,8 "VV pol. 1.6"</t>
  </si>
  <si>
    <t>-2034989067</t>
  </si>
  <si>
    <t>7,8*10</t>
  </si>
  <si>
    <t>-1272684263</t>
  </si>
  <si>
    <t>1449341836</t>
  </si>
  <si>
    <t>7,8*2</t>
  </si>
  <si>
    <t>1401230704</t>
  </si>
  <si>
    <t>Poznámka k položce:_x000D_
"VV pol. 1.5"</t>
  </si>
  <si>
    <t>17*0,2 "VV pol. 1.1"</t>
  </si>
  <si>
    <t>-1615853999</t>
  </si>
  <si>
    <t>Poznámka k položce:_x000D_
"VV pol. 1.6"</t>
  </si>
  <si>
    <t>26,5"VV pol. 1.6"</t>
  </si>
  <si>
    <t>994714153</t>
  </si>
  <si>
    <t>Poznámka k položce:_x000D_
"VV pol. 6.1"</t>
  </si>
  <si>
    <t>309282810</t>
  </si>
  <si>
    <t>5"VV pol. 1.7"</t>
  </si>
  <si>
    <t>1170780331</t>
  </si>
  <si>
    <t>5 "VV pol. 1.7"</t>
  </si>
  <si>
    <t>1353390050</t>
  </si>
  <si>
    <t>5*0,02 'Přepočtené koeficientem množství</t>
  </si>
  <si>
    <t>430885376</t>
  </si>
  <si>
    <t>-1971591622</t>
  </si>
  <si>
    <t>492853204</t>
  </si>
  <si>
    <t>0,7 "VV pol. 4.1"</t>
  </si>
  <si>
    <t>883891115</t>
  </si>
  <si>
    <t>1,29 "VV pol. 2.1"</t>
  </si>
  <si>
    <t>-2024792608</t>
  </si>
  <si>
    <t>Poznámka k položce:_x000D_
"VV pol. 2.2"</t>
  </si>
  <si>
    <t>6,17 "VV pol. 3.2.1"</t>
  </si>
  <si>
    <t>-1478933818</t>
  </si>
  <si>
    <t>-1794916303</t>
  </si>
  <si>
    <t>0,062"VV pol. 2.3"</t>
  </si>
  <si>
    <t>1593397444</t>
  </si>
  <si>
    <t>451571111</t>
  </si>
  <si>
    <t>Lože pod dlažby ze štěrkopísku vrstva tl do 100 mm</t>
  </si>
  <si>
    <t>-1517827762</t>
  </si>
  <si>
    <t>https://podminky.urs.cz/item/CS_URS_2024_02/451571111</t>
  </si>
  <si>
    <t>314692592</t>
  </si>
  <si>
    <t>1,7 "VV pol. 1.13"</t>
  </si>
  <si>
    <t>-725224772</t>
  </si>
  <si>
    <t>1,7*1,2 'Přepočtené koeficientem množství</t>
  </si>
  <si>
    <t>463212111</t>
  </si>
  <si>
    <t>Rovnanina z lomového kamene upraveného s vyklínováním spár úlomky kamene</t>
  </si>
  <si>
    <t>-1475075097</t>
  </si>
  <si>
    <t>https://podminky.urs.cz/item/CS_URS_2024_02/463212111</t>
  </si>
  <si>
    <t>3,7*0,2 "VV pol. 1.11"</t>
  </si>
  <si>
    <t>-79384266</t>
  </si>
  <si>
    <t>1,12 "VV pol.1.9"</t>
  </si>
  <si>
    <t>591111111</t>
  </si>
  <si>
    <t>Kladení dlažby z kostek velkých z kamene do lože z kameniva těženého tl 50 mm</t>
  </si>
  <si>
    <t>-1409516056</t>
  </si>
  <si>
    <t>https://podminky.urs.cz/item/CS_URS_2024_02/591111111</t>
  </si>
  <si>
    <t>Poznámka k položce:_x000D_
VV pol. 2.2</t>
  </si>
  <si>
    <t>58381008</t>
  </si>
  <si>
    <t>kostka štípaná dlažební žula velká 15/17</t>
  </si>
  <si>
    <t>406774196</t>
  </si>
  <si>
    <t>0,6*1,01 'Přepočtené koeficientem množství</t>
  </si>
  <si>
    <t>871363123</t>
  </si>
  <si>
    <t>Montáž kanalizačního potrubí hladkého plnostěnného SN 12 z PVC-U DN 250</t>
  </si>
  <si>
    <t>1003781059</t>
  </si>
  <si>
    <t>https://podminky.urs.cz/item/CS_URS_2024_02/871363123</t>
  </si>
  <si>
    <t>6,4 "1/P"</t>
  </si>
  <si>
    <t>28611264</t>
  </si>
  <si>
    <t>trubka kanalizační PVC-U plnostěnná jednovrstvá DN 250x3000mm SN12</t>
  </si>
  <si>
    <t>-46534112</t>
  </si>
  <si>
    <t>6,30541871921182*1,015 'Přepočtené koeficientem množství</t>
  </si>
  <si>
    <t>871365811</t>
  </si>
  <si>
    <t>Bourání stávajícího potrubí z PVC nebo PP DN přes 150 do 250</t>
  </si>
  <si>
    <t>1135724529</t>
  </si>
  <si>
    <t>https://podminky.urs.cz/item/CS_URS_2024_02/871365811</t>
  </si>
  <si>
    <t>65 "vv pol. 5.2"</t>
  </si>
  <si>
    <t>877360440</t>
  </si>
  <si>
    <t>Montáž šachtových vložek na kanalizačním potrubí z PP trub korugovaných DN 250</t>
  </si>
  <si>
    <t>-14135082</t>
  </si>
  <si>
    <t>https://podminky.urs.cz/item/CS_URS_2024_02/877360440</t>
  </si>
  <si>
    <t>28617482</t>
  </si>
  <si>
    <t>vložka šachtová kanalizace PP korugované DN 250</t>
  </si>
  <si>
    <t>-1081389979</t>
  </si>
  <si>
    <t>877R001</t>
  </si>
  <si>
    <t>Spojka universální DN 225 - 250 pro kanalizační potrubí</t>
  </si>
  <si>
    <t>-1590879762</t>
  </si>
  <si>
    <t>890431851</t>
  </si>
  <si>
    <t>Bourání šachet z prefabrikovaných skruží strojně obestavěného prostoru přes 1,5 do 3 m3</t>
  </si>
  <si>
    <t>-63511852</t>
  </si>
  <si>
    <t>https://podminky.urs.cz/item/CS_URS_2024_02/890431851</t>
  </si>
  <si>
    <t>Poznámka k položce:_x000D_
VV pol. 5.1</t>
  </si>
  <si>
    <t>1600/2600</t>
  </si>
  <si>
    <t>370/2600</t>
  </si>
  <si>
    <t>505/2600</t>
  </si>
  <si>
    <t>891362421</t>
  </si>
  <si>
    <t>Montáž koncových klapek PE-HD na kolmou stěnu DN 250</t>
  </si>
  <si>
    <t>346107131</t>
  </si>
  <si>
    <t>https://podminky.urs.cz/item/CS_URS_2024_02/891362421</t>
  </si>
  <si>
    <t>Poznámka k položce:_x000D_
2/P</t>
  </si>
  <si>
    <t>42283005</t>
  </si>
  <si>
    <t>klapka koncová PE-HD na kolmou betonovou stěnu DN 250</t>
  </si>
  <si>
    <t>347478451</t>
  </si>
  <si>
    <t>894410100</t>
  </si>
  <si>
    <t>Osazení betonových dílců pro kanalizační šachty DN 1000 šachtové dno výšky 500 mm</t>
  </si>
  <si>
    <t>1701657881</t>
  </si>
  <si>
    <t>https://podminky.urs.cz/item/CS_URS_2024_02/894410100</t>
  </si>
  <si>
    <t>Poznámka k položce:_x000D_
Š42.6</t>
  </si>
  <si>
    <t>PFB.1130001G</t>
  </si>
  <si>
    <t>Dno výšky 600 mm přímé - VÝROBA NA ZAKÁZKU TBZ-Q.1 100/60 V max 40</t>
  </si>
  <si>
    <t>-1963555880</t>
  </si>
  <si>
    <t>Poznámka k položce:_x000D_
1000/600x400</t>
  </si>
  <si>
    <t>2004439074</t>
  </si>
  <si>
    <t>PFB.1122193A</t>
  </si>
  <si>
    <t>Skruž výšky 1000 mm TBS-Q.1 100/100/10 PS</t>
  </si>
  <si>
    <t>-2070704986</t>
  </si>
  <si>
    <t>Poznámka k položce:_x000D_
1000/1000/100</t>
  </si>
  <si>
    <t>874635665</t>
  </si>
  <si>
    <t>59224414</t>
  </si>
  <si>
    <t>konus betonové šachty DN 1000 kanalizační 100x62,5x58cm tl stěny 10 stupadla poplastovaná</t>
  </si>
  <si>
    <t>-42965226</t>
  </si>
  <si>
    <t>922916105</t>
  </si>
  <si>
    <t>Poznámka k položce:_x000D_
8/B</t>
  </si>
  <si>
    <t>59224011</t>
  </si>
  <si>
    <t>prstenec šachtový vyrovnávací betonový 625x100x60mm</t>
  </si>
  <si>
    <t>-2076786929</t>
  </si>
  <si>
    <t>899104112</t>
  </si>
  <si>
    <t>Osazení poklopů litinových, ocelových nebo železobetonových včetně rámů pro třídu zatížení D400, E600</t>
  </si>
  <si>
    <t>-475703921</t>
  </si>
  <si>
    <t>https://podminky.urs.cz/item/CS_URS_2024_02/899104112</t>
  </si>
  <si>
    <t>878895509</t>
  </si>
  <si>
    <t>899623151</t>
  </si>
  <si>
    <t>Obetonování potrubí nebo zdiva stok betonem prostým tř. C 16/20 v otevřeném výkopu</t>
  </si>
  <si>
    <t>1538020196</t>
  </si>
  <si>
    <t>https://podminky.urs.cz/item/CS_URS_2024_02/899623151</t>
  </si>
  <si>
    <t>Poznámka k položce:_x000D_
VV pol. 6.17</t>
  </si>
  <si>
    <t>0,481 "VV pol. 6.1"</t>
  </si>
  <si>
    <t>997013813</t>
  </si>
  <si>
    <t>Poplatek za uložení na skládce (skládkovné) stavebního odpadu z plastických hmot kód odpadu 17 02 03</t>
  </si>
  <si>
    <t>1995161768</t>
  </si>
  <si>
    <t>https://podminky.urs.cz/item/CS_URS_2024_02/997013813</t>
  </si>
  <si>
    <t>997013861</t>
  </si>
  <si>
    <t>Poplatek za uložení stavebního odpadu na recyklační skládce (skládkovné) z prostého betonu kód odpadu 17 01 01</t>
  </si>
  <si>
    <t>611076296</t>
  </si>
  <si>
    <t>https://podminky.urs.cz/item/CS_URS_2024_02/997013861</t>
  </si>
  <si>
    <t>1460543508</t>
  </si>
  <si>
    <t>726477074</t>
  </si>
  <si>
    <t>19*1,546</t>
  </si>
  <si>
    <t>-507860099</t>
  </si>
  <si>
    <t>75,2</t>
  </si>
  <si>
    <t>030.42.2 - Vyústění vnitřních vod zprava v km 0,104 50</t>
  </si>
  <si>
    <t>294999342</t>
  </si>
  <si>
    <t>43 "VV pol. 1.1"</t>
  </si>
  <si>
    <t>1403295346</t>
  </si>
  <si>
    <t>88  "VV pol. 1.2"</t>
  </si>
  <si>
    <t>1658431088</t>
  </si>
  <si>
    <t>22"VV pol. 1.3"</t>
  </si>
  <si>
    <t>1762244737</t>
  </si>
  <si>
    <t>160,5 "VV pol. 1.4"</t>
  </si>
  <si>
    <t>-836984304</t>
  </si>
  <si>
    <t>-193695804</t>
  </si>
  <si>
    <t>88+22 "VV pol. 1.2 a 1.3"</t>
  </si>
  <si>
    <t>43*0,2 "VV pol. 1.1"</t>
  </si>
  <si>
    <t>70,1 "VV pol. 1.5 - odvoz z MD"</t>
  </si>
  <si>
    <t>34*0,15 "VV pol. 1.9"</t>
  </si>
  <si>
    <t>-129834607</t>
  </si>
  <si>
    <t>39,5 "VV pol. 1.6"</t>
  </si>
  <si>
    <t>-1016582841</t>
  </si>
  <si>
    <t>10*39,5</t>
  </si>
  <si>
    <t>-1359638265</t>
  </si>
  <si>
    <t>1627114983</t>
  </si>
  <si>
    <t>2*39,5</t>
  </si>
  <si>
    <t>-150880443</t>
  </si>
  <si>
    <t>70,1 "VV pol. 1.5"</t>
  </si>
  <si>
    <t>-1498201775</t>
  </si>
  <si>
    <t>70,1 "VV pol. 1.6"</t>
  </si>
  <si>
    <t>883065215</t>
  </si>
  <si>
    <t>32,6 "VV pol. 1.8"</t>
  </si>
  <si>
    <t>58337302</t>
  </si>
  <si>
    <t>štěrkopísek frakce 0/16</t>
  </si>
  <si>
    <t>1668991056</t>
  </si>
  <si>
    <t>32,6*2 'Přepočtené koeficientem množství</t>
  </si>
  <si>
    <t>2078081563</t>
  </si>
  <si>
    <t>2,2*2 'Přepočtené koeficientem množství</t>
  </si>
  <si>
    <t>1513226294</t>
  </si>
  <si>
    <t>34"VV pol. 1.7"</t>
  </si>
  <si>
    <t>389030738</t>
  </si>
  <si>
    <t>34 "VV pol. 1.7"</t>
  </si>
  <si>
    <t>182209781</t>
  </si>
  <si>
    <t>34*0,02 'Přepočtené koeficientem množství</t>
  </si>
  <si>
    <t>-1617222099</t>
  </si>
  <si>
    <t>-314161030</t>
  </si>
  <si>
    <t xml:space="preserve">Zřízení čerpací jímky vč. čerpání </t>
  </si>
  <si>
    <t>1630055120</t>
  </si>
  <si>
    <t>Poznámka k položce:_x000D_
VV pol. 1.9</t>
  </si>
  <si>
    <t>2062986880</t>
  </si>
  <si>
    <t>1,13 "VV pol. 2.1"</t>
  </si>
  <si>
    <t>-1414584916</t>
  </si>
  <si>
    <t>1806724853</t>
  </si>
  <si>
    <t>2,8*1,01 'Přepočtené koeficientem množství</t>
  </si>
  <si>
    <t>1967824113</t>
  </si>
  <si>
    <t>11,5 "1/P"</t>
  </si>
  <si>
    <t>-1788682917</t>
  </si>
  <si>
    <t>11,3300492610837*1,015 'Přepočtené koeficientem množství</t>
  </si>
  <si>
    <t>810391811</t>
  </si>
  <si>
    <t>Bourání stávajícího potrubí z betonu DN přes 200 do 400</t>
  </si>
  <si>
    <t>-216194258</t>
  </si>
  <si>
    <t>https://podminky.urs.cz/item/CS_URS_2024_02/810391811</t>
  </si>
  <si>
    <t>31 "vv pol. 9.2"</t>
  </si>
  <si>
    <t>871370320</t>
  </si>
  <si>
    <t>Montáž kanalizačního potrubí hladkého plnostěnného SN 12 z polypropylenu DN 300</t>
  </si>
  <si>
    <t>1670629763</t>
  </si>
  <si>
    <t>https://podminky.urs.cz/item/CS_URS_2024_02/871370320</t>
  </si>
  <si>
    <t>Poznámka k položce:_x000D_
11/P</t>
  </si>
  <si>
    <t>28617028</t>
  </si>
  <si>
    <t>trubka kanalizační PP plnostěnná třívrstvá DN 300x1000mm SN12</t>
  </si>
  <si>
    <t>-1651384233</t>
  </si>
  <si>
    <t>17,8*1,015 'Přepočtené koeficientem množství</t>
  </si>
  <si>
    <t>871420320</t>
  </si>
  <si>
    <t>Montáž kanalizačního potrubí hladkého plnostěnného SN 12 z polypropylenu DN 500</t>
  </si>
  <si>
    <t>-939309982</t>
  </si>
  <si>
    <t>https://podminky.urs.cz/item/CS_URS_2024_02/871420320</t>
  </si>
  <si>
    <t>Poznámka k položce:_x000D_
10/P</t>
  </si>
  <si>
    <t>28617030</t>
  </si>
  <si>
    <t>trubka kanalizační PP plnostěnná třívrstvá DN 500x1000mm SN12</t>
  </si>
  <si>
    <t>1870533401</t>
  </si>
  <si>
    <t>6,8*1,015 'Přepočtené koeficientem množství</t>
  </si>
  <si>
    <t>877310310</t>
  </si>
  <si>
    <t>Montáž kolen na kanalizačním potrubí z PP nebo tvrdého PVC-U trub hladkých plnostěnných DN 150</t>
  </si>
  <si>
    <t>172707843</t>
  </si>
  <si>
    <t>https://podminky.urs.cz/item/CS_URS_2024_02/877310310</t>
  </si>
  <si>
    <t>28611361</t>
  </si>
  <si>
    <t>koleno kanalizační PVC KG 160x45°</t>
  </si>
  <si>
    <t>591107425</t>
  </si>
  <si>
    <t>28611362</t>
  </si>
  <si>
    <t>koleno kanalizační PVC KG 160x67°</t>
  </si>
  <si>
    <t>-663112591</t>
  </si>
  <si>
    <t>877R003</t>
  </si>
  <si>
    <t>Spojka universální DN 250 - 300 pro kanalizační potrubí</t>
  </si>
  <si>
    <t>1855287640</t>
  </si>
  <si>
    <t>Poznámka k položce:_x000D_
12/P</t>
  </si>
  <si>
    <t>-317675923</t>
  </si>
  <si>
    <t>828962120</t>
  </si>
  <si>
    <t>1034875696</t>
  </si>
  <si>
    <t>-129176984</t>
  </si>
  <si>
    <t>PFB.1131001G</t>
  </si>
  <si>
    <t>Dno výšky 800 mm přímé - VÝROBA NA ZAKÁZKU TBZ-Q.1 100/80 V max 50</t>
  </si>
  <si>
    <t>-1918631661</t>
  </si>
  <si>
    <t>Poznámka k položce:_x000D_
1000/800x500</t>
  </si>
  <si>
    <t>894410103</t>
  </si>
  <si>
    <t>Osazení betonových dílců pro kanalizační šachty DN 1000 šachtové dno výšky 1000 mm</t>
  </si>
  <si>
    <t>1494152335</t>
  </si>
  <si>
    <t>https://podminky.urs.cz/item/CS_URS_2024_02/894410103</t>
  </si>
  <si>
    <t>PFB.1132001G</t>
  </si>
  <si>
    <t>Dno výšky 1000 mm přímé - VÝROBA NA ZAKÁZKU TBZ-Q.1 100/100 V max 60</t>
  </si>
  <si>
    <t>-773154336</t>
  </si>
  <si>
    <t>Poznámka k položce:_x000D_
1000/1000x600</t>
  </si>
  <si>
    <t>-1466024702</t>
  </si>
  <si>
    <t>PFB.1122173A</t>
  </si>
  <si>
    <t>Skruž výšky 250 mm TBS-Q.1 100/25/10 PS</t>
  </si>
  <si>
    <t>269833362</t>
  </si>
  <si>
    <t>Poznámka k položce:_x000D_
1000/250/100</t>
  </si>
  <si>
    <t>894410212</t>
  </si>
  <si>
    <t>Osazení betonových dílců pro kanalizační šachty DN 1000 skruž rovná výšky 500 mm</t>
  </si>
  <si>
    <t>-236262531</t>
  </si>
  <si>
    <t>https://podminky.urs.cz/item/CS_URS_2024_02/894410212</t>
  </si>
  <si>
    <t>PFB.1122183A</t>
  </si>
  <si>
    <t>Skruž výšky 500 mm TBS-Q.1 100/50/10 PS</t>
  </si>
  <si>
    <t>-617778597</t>
  </si>
  <si>
    <t>Poznámka k položce:_x000D_
1000/500/100</t>
  </si>
  <si>
    <t>999898307</t>
  </si>
  <si>
    <t>512931643</t>
  </si>
  <si>
    <t>1212060248</t>
  </si>
  <si>
    <t>1946835888</t>
  </si>
  <si>
    <t>59224012</t>
  </si>
  <si>
    <t>prstenec šachtový vyrovnávací betonový 625x100x80mm</t>
  </si>
  <si>
    <t>-1921895168</t>
  </si>
  <si>
    <t>59224010</t>
  </si>
  <si>
    <t>prstenec šachtový vyrovnávací betonový 625x100x40mm</t>
  </si>
  <si>
    <t>817928598</t>
  </si>
  <si>
    <t>894410302</t>
  </si>
  <si>
    <t>Osazení betonových dílců pro kanalizační šachty DN 1000 deska zákrytová</t>
  </si>
  <si>
    <t>1003887133</t>
  </si>
  <si>
    <t>https://podminky.urs.cz/item/CS_URS_2024_02/894410302</t>
  </si>
  <si>
    <t>627518649</t>
  </si>
  <si>
    <t>Poznámka k položce:_x000D_
1000/625/165</t>
  </si>
  <si>
    <t>895941301</t>
  </si>
  <si>
    <t>Osazení vpusti uliční DN 450 z betonových dílců dno s výtokem</t>
  </si>
  <si>
    <t>-1129667526</t>
  </si>
  <si>
    <t>https://podminky.urs.cz/item/CS_URS_2024_02/895941301</t>
  </si>
  <si>
    <t>PFB.1111111</t>
  </si>
  <si>
    <t>Dílce dešťové vpustě  TBV-Q 45/25 KO 15 PVC</t>
  </si>
  <si>
    <t>-460633471</t>
  </si>
  <si>
    <t>Poznámka k položce:_x000D_
450/245x50</t>
  </si>
  <si>
    <t>895941312</t>
  </si>
  <si>
    <t>Osazení vpusti uliční DN 450 z betonových dílců skruž horní 195 mm</t>
  </si>
  <si>
    <t>-471490834</t>
  </si>
  <si>
    <t>https://podminky.urs.cz/item/CS_URS_2024_02/895941312</t>
  </si>
  <si>
    <t>59223856</t>
  </si>
  <si>
    <t>skruž betonová horní pro uliční vpusť 450x195x50mm</t>
  </si>
  <si>
    <t>990731077</t>
  </si>
  <si>
    <t>895941322</t>
  </si>
  <si>
    <t>Osazení vpusti uliční DN 450 z betonových dílců skruž středová 295 mm</t>
  </si>
  <si>
    <t>-1839389659</t>
  </si>
  <si>
    <t>https://podminky.urs.cz/item/CS_URS_2024_02/895941322</t>
  </si>
  <si>
    <t>59223862</t>
  </si>
  <si>
    <t>skruž betonová středová pro uliční vpusť 450x295x50mm</t>
  </si>
  <si>
    <t>-432500740</t>
  </si>
  <si>
    <t>279526399</t>
  </si>
  <si>
    <t>747269231</t>
  </si>
  <si>
    <t>899204112</t>
  </si>
  <si>
    <t>Osazení mříží litinových včetně rámů a košů na bahno pro třídu zatížení D400, E600</t>
  </si>
  <si>
    <t>-1556333247</t>
  </si>
  <si>
    <t>https://podminky.urs.cz/item/CS_URS_2024_02/899204112</t>
  </si>
  <si>
    <t>55241043</t>
  </si>
  <si>
    <t>mříž šachtová dešťová litinová DN 425 pro třídu zatížení D400 čtverec</t>
  </si>
  <si>
    <t>-301040486</t>
  </si>
  <si>
    <t>-724921843</t>
  </si>
  <si>
    <t>-582628751</t>
  </si>
  <si>
    <t>1096987728</t>
  </si>
  <si>
    <t>19*10,491</t>
  </si>
  <si>
    <t>2047949138</t>
  </si>
  <si>
    <t>721173403.OSM</t>
  </si>
  <si>
    <t>Potrubí kanalizační KG-Systém SN 4 svodné DN 160</t>
  </si>
  <si>
    <t>-1376527114</t>
  </si>
  <si>
    <t>5,7+1+1,7 "13/P"</t>
  </si>
  <si>
    <t>721242106</t>
  </si>
  <si>
    <t>Lapač střešních splavenin z PP se zápachovou klapkou a lapacím košem DN 125</t>
  </si>
  <si>
    <t>280330125</t>
  </si>
  <si>
    <t>https://podminky.urs.cz/item/CS_URS_2024_02/721242106</t>
  </si>
  <si>
    <t>Poznámka k položce:_x000D_
15/P</t>
  </si>
  <si>
    <t>21,28</t>
  </si>
  <si>
    <t>030.42.6 - Vyústění vnitřních vod zleva v km 0,070 80</t>
  </si>
  <si>
    <t>450080255</t>
  </si>
  <si>
    <t>-2067237273</t>
  </si>
  <si>
    <t>538599203</t>
  </si>
  <si>
    <t>-1278427399</t>
  </si>
  <si>
    <t>19 "VV pol. 1.1"</t>
  </si>
  <si>
    <t>-166517775</t>
  </si>
  <si>
    <t>28 "VV pol. 1.2"</t>
  </si>
  <si>
    <t>383820602</t>
  </si>
  <si>
    <t>407373432</t>
  </si>
  <si>
    <t>61,6 "VV pol. 1.4"</t>
  </si>
  <si>
    <t>-642667573</t>
  </si>
  <si>
    <t>-1610936564</t>
  </si>
  <si>
    <t>19*0,2 "VV pol. 1.1"</t>
  </si>
  <si>
    <t>13,1 "VV pol. 1.2"</t>
  </si>
  <si>
    <t>3,3 "VV pol. 1.3"</t>
  </si>
  <si>
    <t>11,2 "VV pol. 1.5"</t>
  </si>
  <si>
    <t>19,2*0,15 "VV pol. 1.7"</t>
  </si>
  <si>
    <t>4,2 "VV pol. 1.8"</t>
  </si>
  <si>
    <t>2,88 "VV pol. 1.9"</t>
  </si>
  <si>
    <t>0,12 "VV pol. 1.11"</t>
  </si>
  <si>
    <t>-548281115</t>
  </si>
  <si>
    <t>5,1 "VV pol. 1.6"</t>
  </si>
  <si>
    <t>-1369034994</t>
  </si>
  <si>
    <t>5,1*10</t>
  </si>
  <si>
    <t>1767373043</t>
  </si>
  <si>
    <t>-661763713</t>
  </si>
  <si>
    <t xml:space="preserve">5,1*2 </t>
  </si>
  <si>
    <t>664028669</t>
  </si>
  <si>
    <t>30 "VV pol. 1.7"</t>
  </si>
  <si>
    <t>-1656864310</t>
  </si>
  <si>
    <t>-586491216</t>
  </si>
  <si>
    <t>4,2"VV pol. 1.8"</t>
  </si>
  <si>
    <t>629279975</t>
  </si>
  <si>
    <t>19 "VV pol. 1.7"</t>
  </si>
  <si>
    <t>-590263215</t>
  </si>
  <si>
    <t>-902513840</t>
  </si>
  <si>
    <t>19*0,02 'Přepočtené koeficientem množství</t>
  </si>
  <si>
    <t>1690431652</t>
  </si>
  <si>
    <t>1445626040</t>
  </si>
  <si>
    <t>543390400</t>
  </si>
  <si>
    <t>0,6 "VV pol. 4.1"</t>
  </si>
  <si>
    <t>-282222752</t>
  </si>
  <si>
    <t>Poznámka k položce:_x000D_
"VV pol. 3.1"</t>
  </si>
  <si>
    <t>76675670</t>
  </si>
  <si>
    <t>Poznámka k položce:_x000D_
"VV pol. 3.2"</t>
  </si>
  <si>
    <t>6,89"VV pol. 2.2"</t>
  </si>
  <si>
    <t>1508081203</t>
  </si>
  <si>
    <t>928698745</t>
  </si>
  <si>
    <t>392881035</t>
  </si>
  <si>
    <t>824099715</t>
  </si>
  <si>
    <t>173045901</t>
  </si>
  <si>
    <t>2,6 "VV pol. 1.13"</t>
  </si>
  <si>
    <t>-1709232572</t>
  </si>
  <si>
    <t>2,6*1,2 'Přepočtené koeficientem množství</t>
  </si>
  <si>
    <t>191559357</t>
  </si>
  <si>
    <t>2,88 "VV pol.1.9"</t>
  </si>
  <si>
    <t>-186087739</t>
  </si>
  <si>
    <t>Poznámka k položce:_x000D_
VV pol. 3.2</t>
  </si>
  <si>
    <t>823174466</t>
  </si>
  <si>
    <t>-1057773507</t>
  </si>
  <si>
    <t>30 "vv pol. 5.2"</t>
  </si>
  <si>
    <t>-1944385027</t>
  </si>
  <si>
    <t>9 "1/P"</t>
  </si>
  <si>
    <t>66188156</t>
  </si>
  <si>
    <t>9*1,015 'Přepočtené koeficientem množství</t>
  </si>
  <si>
    <t>877360330</t>
  </si>
  <si>
    <t>Montáž spojek na kanalizačním potrubí z PP nebo tvrdého PVC-U trub hladkých plnostěnných DN 250</t>
  </si>
  <si>
    <t>1401865090</t>
  </si>
  <si>
    <t>https://podminky.urs.cz/item/CS_URS_2024_02/877360330</t>
  </si>
  <si>
    <t>635288558</t>
  </si>
  <si>
    <t>874557984</t>
  </si>
  <si>
    <t>-1261758799</t>
  </si>
  <si>
    <t>-325318342</t>
  </si>
  <si>
    <t>-2124319231</t>
  </si>
  <si>
    <t>1797328999</t>
  </si>
  <si>
    <t>-328057405</t>
  </si>
  <si>
    <t>59224061</t>
  </si>
  <si>
    <t>dno betonové šachtové DN 1000 100x60x15cm výtok 25-30cm</t>
  </si>
  <si>
    <t>-1200264812</t>
  </si>
  <si>
    <t>844828797</t>
  </si>
  <si>
    <t>59224418</t>
  </si>
  <si>
    <t>skruž betonové šachty DN 1000 kanalizační 100x50x10cm stupadla poplastovaná</t>
  </si>
  <si>
    <t>-2029307284</t>
  </si>
  <si>
    <t>1794812501</t>
  </si>
  <si>
    <t>-251876573</t>
  </si>
  <si>
    <t>-489685653</t>
  </si>
  <si>
    <t>-1451106034</t>
  </si>
  <si>
    <t>55241033</t>
  </si>
  <si>
    <t>poklop šachtový litinový kruhový DN 600 bez ventilace tř D400 v samonivelačním rámu pro intenzivní provoz</t>
  </si>
  <si>
    <t>239481675</t>
  </si>
  <si>
    <t>Poznámka k položce:_x000D_
8/P</t>
  </si>
  <si>
    <t>268323583</t>
  </si>
  <si>
    <t>-1245285024</t>
  </si>
  <si>
    <t>1866020785</t>
  </si>
  <si>
    <t>-1527146853</t>
  </si>
  <si>
    <t>-321336229</t>
  </si>
  <si>
    <t>19*1,021</t>
  </si>
  <si>
    <t>330515003</t>
  </si>
  <si>
    <t>171,95</t>
  </si>
  <si>
    <t>030.42.7 - Vyústění vnitřních vod zprava v km 0,007 80</t>
  </si>
  <si>
    <t>1210075623</t>
  </si>
  <si>
    <t>1551775924</t>
  </si>
  <si>
    <t>-1036907815</t>
  </si>
  <si>
    <t>-106035859</t>
  </si>
  <si>
    <t>47 "VV pol. 1.1"</t>
  </si>
  <si>
    <t>-1038615244</t>
  </si>
  <si>
    <t>131  "VV pol. 1.2"</t>
  </si>
  <si>
    <t>-1302356526</t>
  </si>
  <si>
    <t>33 "VV pol. 1.3"</t>
  </si>
  <si>
    <t>-184416793</t>
  </si>
  <si>
    <t>245,1 "VV pol. 1.4"</t>
  </si>
  <si>
    <t>1015554482</t>
  </si>
  <si>
    <t>-105297227</t>
  </si>
  <si>
    <t>131+33"VV pol. 1.2 a 1.3"</t>
  </si>
  <si>
    <t>47*0,2 "VV pol. 1.1"</t>
  </si>
  <si>
    <t>116,9 "VV pol. 1.5 - odvoz z MD"</t>
  </si>
  <si>
    <t>55*0,15 "VV pol. 1.7"</t>
  </si>
  <si>
    <t>46,8 "VV pol. 1.8"</t>
  </si>
  <si>
    <t>634630008</t>
  </si>
  <si>
    <t>47,4 "VV pol. 1.6"</t>
  </si>
  <si>
    <t>1611887097</t>
  </si>
  <si>
    <t>47,4*10</t>
  </si>
  <si>
    <t>-330989983</t>
  </si>
  <si>
    <t>1979957630</t>
  </si>
  <si>
    <t>47,4*2</t>
  </si>
  <si>
    <t>859745974</t>
  </si>
  <si>
    <t>-487757046</t>
  </si>
  <si>
    <t>116,9 "VV pol. 1.5"</t>
  </si>
  <si>
    <t>-824777745</t>
  </si>
  <si>
    <t>-2131406245</t>
  </si>
  <si>
    <t>55 "VV pol. 1.9"</t>
  </si>
  <si>
    <t>151761592</t>
  </si>
  <si>
    <t>1071497676</t>
  </si>
  <si>
    <t>55*0,02 'Přepočtené koeficientem množství</t>
  </si>
  <si>
    <t>1054621022</t>
  </si>
  <si>
    <t>1985749908</t>
  </si>
  <si>
    <t>1984414801</t>
  </si>
  <si>
    <t>0,7"VV pol. 4.1"</t>
  </si>
  <si>
    <t>-1151070429</t>
  </si>
  <si>
    <t>1586196939</t>
  </si>
  <si>
    <t>-38975934</t>
  </si>
  <si>
    <t>26,5 "vv pol. 9.2"</t>
  </si>
  <si>
    <t>-1507921041</t>
  </si>
  <si>
    <t>1016689830</t>
  </si>
  <si>
    <t>43,7*1,015 'Přepočtené koeficientem množství</t>
  </si>
  <si>
    <t>-919345971</t>
  </si>
  <si>
    <t>-1519949313</t>
  </si>
  <si>
    <t>7,3*1,015 'Přepočtené koeficientem množství</t>
  </si>
  <si>
    <t>1262445139</t>
  </si>
  <si>
    <t>-1729139302</t>
  </si>
  <si>
    <t>261728797</t>
  </si>
  <si>
    <t>-963578741</t>
  </si>
  <si>
    <t>-877607440</t>
  </si>
  <si>
    <t>2026197843</t>
  </si>
  <si>
    <t>-401198075</t>
  </si>
  <si>
    <t>-1450391252</t>
  </si>
  <si>
    <t>1396773136</t>
  </si>
  <si>
    <t>-127374225</t>
  </si>
  <si>
    <t>-487248117</t>
  </si>
  <si>
    <t>140315857</t>
  </si>
  <si>
    <t>49475716</t>
  </si>
  <si>
    <t>987513348</t>
  </si>
  <si>
    <t>-988919726</t>
  </si>
  <si>
    <t>-1898751071</t>
  </si>
  <si>
    <t>-216717763</t>
  </si>
  <si>
    <t>223995086</t>
  </si>
  <si>
    <t>-285293554</t>
  </si>
  <si>
    <t>895941323</t>
  </si>
  <si>
    <t>Osazení vpusti uliční DN 450 z betonových dílců skruž středová 570 mm</t>
  </si>
  <si>
    <t>1389902387</t>
  </si>
  <si>
    <t>https://podminky.urs.cz/item/CS_URS_2024_02/895941323</t>
  </si>
  <si>
    <t>59224488</t>
  </si>
  <si>
    <t>skruž betonová středová pro uliční vpusť 450x570x50mm</t>
  </si>
  <si>
    <t>-740518887</t>
  </si>
  <si>
    <t>895941331</t>
  </si>
  <si>
    <t>Osazení vpusti uliční DN 450 z betonových dílců skruž průběžná s výtokem</t>
  </si>
  <si>
    <t>-1358929315</t>
  </si>
  <si>
    <t>https://podminky.urs.cz/item/CS_URS_2024_02/895941331</t>
  </si>
  <si>
    <t>59224489</t>
  </si>
  <si>
    <t>skruž betonová s odtokem 150mm pro uliční vpusť 450x450x50mm</t>
  </si>
  <si>
    <t>-1166249874</t>
  </si>
  <si>
    <t>1784336455</t>
  </si>
  <si>
    <t>-1509349682</t>
  </si>
  <si>
    <t>224646261</t>
  </si>
  <si>
    <t>1791149888</t>
  </si>
  <si>
    <t>348869981</t>
  </si>
  <si>
    <t>195038893</t>
  </si>
  <si>
    <t>-1208650898</t>
  </si>
  <si>
    <t>19*9,051</t>
  </si>
  <si>
    <t>100713784</t>
  </si>
  <si>
    <t>1487425677</t>
  </si>
  <si>
    <t>5+1+5,6+0,6 "13/P"</t>
  </si>
  <si>
    <t>-364092156</t>
  </si>
  <si>
    <t>21,05</t>
  </si>
  <si>
    <t>030.42.8 - Vyústění dešťové kanalizace v km  0,496 70 (nová výusť)</t>
  </si>
  <si>
    <t>-1483436055</t>
  </si>
  <si>
    <t>-346911523</t>
  </si>
  <si>
    <t>-991604685</t>
  </si>
  <si>
    <t>325695212</t>
  </si>
  <si>
    <t>15 "VV pol. 1.1"</t>
  </si>
  <si>
    <t>227724733</t>
  </si>
  <si>
    <t>12,5 "VV pol. 1.2"</t>
  </si>
  <si>
    <t>1213350011</t>
  </si>
  <si>
    <t>3,1 "VV pol. 1.3"</t>
  </si>
  <si>
    <t>-1169489720</t>
  </si>
  <si>
    <t>43,2 "VV pol. 1.4"</t>
  </si>
  <si>
    <t>1313412065</t>
  </si>
  <si>
    <t>-316280417</t>
  </si>
  <si>
    <t>12,5+3,1 "VV pol. 1.2 a 1.3"</t>
  </si>
  <si>
    <t>15*0,2 "VV pol. 1.1"</t>
  </si>
  <si>
    <t>8,2 "VV pol. 1.5 - odvoz z MD"</t>
  </si>
  <si>
    <t>15*0,2 "VV pol. 1.7"</t>
  </si>
  <si>
    <t>7,24 "VV pol. 1.8"</t>
  </si>
  <si>
    <t>2,49 "VV pol. 1.9"</t>
  </si>
  <si>
    <t>383873993</t>
  </si>
  <si>
    <t>7,4 "VV pol. 1.6"</t>
  </si>
  <si>
    <t>-634869850</t>
  </si>
  <si>
    <t>7,4*10</t>
  </si>
  <si>
    <t>-561173249</t>
  </si>
  <si>
    <t>5205281</t>
  </si>
  <si>
    <t>7,4*2</t>
  </si>
  <si>
    <t>1679984613</t>
  </si>
  <si>
    <t>11*0,2 "VV pol. 1.1"</t>
  </si>
  <si>
    <t>2,8 "VV pol. 1.7"</t>
  </si>
  <si>
    <t>1198537925</t>
  </si>
  <si>
    <t>8,2"VV pol. 1.5"</t>
  </si>
  <si>
    <t>950964464</t>
  </si>
  <si>
    <t>2080156875</t>
  </si>
  <si>
    <t>15 "VV pol. 1.7"</t>
  </si>
  <si>
    <t>1883432838</t>
  </si>
  <si>
    <t>1262571958</t>
  </si>
  <si>
    <t>15*0,02 'Přepočtené koeficientem množství</t>
  </si>
  <si>
    <t>-1364457711</t>
  </si>
  <si>
    <t>-1049248209</t>
  </si>
  <si>
    <t>1907125924</t>
  </si>
  <si>
    <t>0,2 "VV pol. 4.1"</t>
  </si>
  <si>
    <t>-814731055</t>
  </si>
  <si>
    <t>0,64 "VV pol. 2.1"</t>
  </si>
  <si>
    <t>-1816666428</t>
  </si>
  <si>
    <t>3,5"VV pol. 2.2"</t>
  </si>
  <si>
    <t>1796083041</t>
  </si>
  <si>
    <t>-1639824114</t>
  </si>
  <si>
    <t>0,053"VV pol. 2.3"</t>
  </si>
  <si>
    <t>-1340747561</t>
  </si>
  <si>
    <t>1045305518</t>
  </si>
  <si>
    <t>925218471</t>
  </si>
  <si>
    <t>2,6 "VV pol. 1.12"</t>
  </si>
  <si>
    <t>-1144999994</t>
  </si>
  <si>
    <t>-1821778866</t>
  </si>
  <si>
    <t>2,49 "VV pol.1.9"</t>
  </si>
  <si>
    <t>871310320</t>
  </si>
  <si>
    <t>Montáž kanalizačního potrubí hladkého plnostěnného SN 12 z polypropylenu DN 150</t>
  </si>
  <si>
    <t>585427016</t>
  </si>
  <si>
    <t>https://podminky.urs.cz/item/CS_URS_2024_02/871310320</t>
  </si>
  <si>
    <t>7 "5/P"</t>
  </si>
  <si>
    <t>28614226</t>
  </si>
  <si>
    <t>trubka kanalizační PP plnostěnná jednovrstvá DN 160x6000mm SN12</t>
  </si>
  <si>
    <t>-279364832</t>
  </si>
  <si>
    <t>1090294732</t>
  </si>
  <si>
    <t>15 "vv pol. 9.1"</t>
  </si>
  <si>
    <t>877310440</t>
  </si>
  <si>
    <t>Montáž šachtových vložek na kanalizačním potrubí z PP trub korugovaných DN 150</t>
  </si>
  <si>
    <t>282934828</t>
  </si>
  <si>
    <t>https://podminky.urs.cz/item/CS_URS_2024_02/877310440</t>
  </si>
  <si>
    <t>Poznámka k položce:_x000D_
7/P</t>
  </si>
  <si>
    <t>28617480</t>
  </si>
  <si>
    <t>vložka šachtová kanalizace PP korugované DN 160</t>
  </si>
  <si>
    <t>-1459154746</t>
  </si>
  <si>
    <t>425475675</t>
  </si>
  <si>
    <t>Spojka universální DN 150 - 170  pro kanalizační potrubí</t>
  </si>
  <si>
    <t>-1268764460</t>
  </si>
  <si>
    <t>891312421</t>
  </si>
  <si>
    <t>Montáž koncových klapek PE-HD na kolmou stěnu DN 150</t>
  </si>
  <si>
    <t>-479133294</t>
  </si>
  <si>
    <t>https://podminky.urs.cz/item/CS_URS_2024_02/891312421</t>
  </si>
  <si>
    <t>42283103</t>
  </si>
  <si>
    <t>klapka koncová PE-HD na kolmou betonovou stěnu DN 150</t>
  </si>
  <si>
    <t>2107393003</t>
  </si>
  <si>
    <t>894812201</t>
  </si>
  <si>
    <t>Revizní a čistící šachta z PP šachtové dno DN 425/150 průtočné</t>
  </si>
  <si>
    <t>453529475</t>
  </si>
  <si>
    <t>https://podminky.urs.cz/item/CS_URS_2024_02/894812201</t>
  </si>
  <si>
    <t>894812231</t>
  </si>
  <si>
    <t>Revizní a čistící šachta z PP DN 425 šachtová roura korugovaná bez hrdla světlé hloubky 1500 mm</t>
  </si>
  <si>
    <t>-1550719358</t>
  </si>
  <si>
    <t>https://podminky.urs.cz/item/CS_URS_2024_02/894812231</t>
  </si>
  <si>
    <t>894812242</t>
  </si>
  <si>
    <t>Revizní a čistící šachta z PP DN 425 šachtová roura teleskopická světlé hloubky 750 mm</t>
  </si>
  <si>
    <t>-1362322917</t>
  </si>
  <si>
    <t>https://podminky.urs.cz/item/CS_URS_2024_02/894812242</t>
  </si>
  <si>
    <t>894812261</t>
  </si>
  <si>
    <t>Revizní a čistící šachta z PP DN 425 poklop litinový s teleskopickou rourou pro zatížení 3 t</t>
  </si>
  <si>
    <t>579275510</t>
  </si>
  <si>
    <t>https://podminky.urs.cz/item/CS_URS_2024_02/894812261</t>
  </si>
  <si>
    <t>-1551183654</t>
  </si>
  <si>
    <t>0,286"VV pol. 6.1"</t>
  </si>
  <si>
    <t>1706540985</t>
  </si>
  <si>
    <t>-1793188001</t>
  </si>
  <si>
    <t>140379257</t>
  </si>
  <si>
    <t>19*0,225</t>
  </si>
  <si>
    <t>-623749503</t>
  </si>
  <si>
    <t>54,62</t>
  </si>
  <si>
    <t>030.42.3 - Úprava zaústění Čakovského potoka v km 0,143 69 (TPE km 83,340)</t>
  </si>
  <si>
    <t>1073038214</t>
  </si>
  <si>
    <t>20,22 "VV pol. 1.4"</t>
  </si>
  <si>
    <t>127451101</t>
  </si>
  <si>
    <t>Vykopávky pod vodou v hornině třídy těžitelnosti II skupiny 5 tl vrstvy do 0,5 m objem do 1000 m3 strojně</t>
  </si>
  <si>
    <t>416244548</t>
  </si>
  <si>
    <t>https://podminky.urs.cz/item/CS_URS_2024_02/127451101</t>
  </si>
  <si>
    <t>54,54 "VV pol. 1.1"</t>
  </si>
  <si>
    <t>986357707</t>
  </si>
  <si>
    <t>54,54 "VV pol. 1"</t>
  </si>
  <si>
    <t>1,37 "VV pol. 1.7"</t>
  </si>
  <si>
    <t>0,3*154,8 "VV pol. 1.5.1"</t>
  </si>
  <si>
    <t>0,3*16,2 "VV pol. 1.5.2"</t>
  </si>
  <si>
    <t>1,95 "VV pol. 1.6"</t>
  </si>
  <si>
    <t>158417272</t>
  </si>
  <si>
    <t>53,18 "VV pol. 1.9"</t>
  </si>
  <si>
    <t>1512493985</t>
  </si>
  <si>
    <t>10*53,18 "VV pol. 1.9"</t>
  </si>
  <si>
    <t>-814721705</t>
  </si>
  <si>
    <t>-201451361</t>
  </si>
  <si>
    <t>53,18*2 "VV pol. 1.9"</t>
  </si>
  <si>
    <t>-2143187192</t>
  </si>
  <si>
    <t>Poznámka k položce:_x000D_
VV pol. 1.7</t>
  </si>
  <si>
    <t>-938806674</t>
  </si>
  <si>
    <t>69 "VV pol. 1.2"</t>
  </si>
  <si>
    <t>1393438477</t>
  </si>
  <si>
    <t>170,97-16 "VV pol. 1.5"</t>
  </si>
  <si>
    <t>-1399163074</t>
  </si>
  <si>
    <t>16,2 "VV pol. 1.5"</t>
  </si>
  <si>
    <t>538673808</t>
  </si>
  <si>
    <t>1751919297</t>
  </si>
  <si>
    <t>2,93 "VV pol. 1.3"</t>
  </si>
  <si>
    <t>702037552</t>
  </si>
  <si>
    <t>-2110617778</t>
  </si>
  <si>
    <t>19*45,151</t>
  </si>
  <si>
    <t>997221862</t>
  </si>
  <si>
    <t>Poplatek za uložení na recyklační skládce (skládkovné) stavebního odpadu z armovaného betonu pod kódem 17 01 01</t>
  </si>
  <si>
    <t>-2055769735</t>
  </si>
  <si>
    <t>https://podminky.urs.cz/item/CS_URS_2024_02/997221862</t>
  </si>
  <si>
    <t>1682596335</t>
  </si>
  <si>
    <t>118,15</t>
  </si>
  <si>
    <t>030.42.4 - Vyústění vnitřních vod zprava v km 0,451 40</t>
  </si>
  <si>
    <t xml:space="preserve">    762 - Konstrukce tesařské</t>
  </si>
  <si>
    <t>1780288363</t>
  </si>
  <si>
    <t>1856728941</t>
  </si>
  <si>
    <t>775332674</t>
  </si>
  <si>
    <t>-1849766407</t>
  </si>
  <si>
    <t>414,1 "VV pol.1.1"</t>
  </si>
  <si>
    <t>-1786293731</t>
  </si>
  <si>
    <t>68 "VV pol. 1.2"</t>
  </si>
  <si>
    <t>-1156398660</t>
  </si>
  <si>
    <t>17 "VV pol. 1.3"</t>
  </si>
  <si>
    <t>1776963881</t>
  </si>
  <si>
    <t>32,9 "VV pol. 1.5"</t>
  </si>
  <si>
    <t>1261825395</t>
  </si>
  <si>
    <t>1515009949</t>
  </si>
  <si>
    <t>414,1*0,2 "VV pol. 1.1"</t>
  </si>
  <si>
    <t>68+17 "VV pol. 1.2 a 1.3"</t>
  </si>
  <si>
    <t>4,2 "VV pol. 1.5"</t>
  </si>
  <si>
    <t>7,3"VV pol. 1.6"</t>
  </si>
  <si>
    <t>46,5 "VV pol. 1.7"</t>
  </si>
  <si>
    <t>401*0,15 "VV pol. 1.9"</t>
  </si>
  <si>
    <t>-2026031635</t>
  </si>
  <si>
    <t>https://podminky.urs.cz/item/CS_URS_2024_01/162751137</t>
  </si>
  <si>
    <t>38,6 "VV pol. 1.8"</t>
  </si>
  <si>
    <t>-251897968</t>
  </si>
  <si>
    <t>https://podminky.urs.cz/item/CS_URS_2024_01/162751139</t>
  </si>
  <si>
    <t>10*38,6</t>
  </si>
  <si>
    <t>-1512343729</t>
  </si>
  <si>
    <t>1526290196</t>
  </si>
  <si>
    <t>-1784682073</t>
  </si>
  <si>
    <t>https://podminky.urs.cz/item/CS_URS_2024_01/171201231</t>
  </si>
  <si>
    <t>38,6*2</t>
  </si>
  <si>
    <t>-547198742</t>
  </si>
  <si>
    <t>31*0,2 "VV pol. 1.1"</t>
  </si>
  <si>
    <t>-989655934</t>
  </si>
  <si>
    <t>691741247</t>
  </si>
  <si>
    <t>11,6 "VV pol. 1.10"</t>
  </si>
  <si>
    <t>2073236294</t>
  </si>
  <si>
    <t>11,6*2 'Přepočtené koeficientem množství</t>
  </si>
  <si>
    <t>-876588123</t>
  </si>
  <si>
    <t>2,8*2 'Přepočtené koeficientem množství</t>
  </si>
  <si>
    <t>98442943</t>
  </si>
  <si>
    <t>401,2  "VV pol.1.9"</t>
  </si>
  <si>
    <t>413670816</t>
  </si>
  <si>
    <t>-823971190</t>
  </si>
  <si>
    <t>31*0,02 'Přepočtené koeficientem množství</t>
  </si>
  <si>
    <t>629983076</t>
  </si>
  <si>
    <t>-1558867281</t>
  </si>
  <si>
    <t>-1033066173</t>
  </si>
  <si>
    <t>2,7  "VV pol.3.1"</t>
  </si>
  <si>
    <t>-803068764</t>
  </si>
  <si>
    <t>13,41 "VV pol. 3.1"</t>
  </si>
  <si>
    <t>2061748463</t>
  </si>
  <si>
    <t>56,47 "VV pol.3.2.1"</t>
  </si>
  <si>
    <t>-1460540274</t>
  </si>
  <si>
    <t>-1628000807</t>
  </si>
  <si>
    <t>579,31/1000 "VV pol. 3.3"</t>
  </si>
  <si>
    <t>-80212464</t>
  </si>
  <si>
    <t>https://podminky.urs.cz/item/CS_URS_2024_01/321366112</t>
  </si>
  <si>
    <t>205,92/1000 "VV pol. 2.4"</t>
  </si>
  <si>
    <t>-627794485</t>
  </si>
  <si>
    <t>669,45/1000 "VV pol. 3.4"</t>
  </si>
  <si>
    <t>-279030908</t>
  </si>
  <si>
    <t>7,3 "VV pol.1.6"</t>
  </si>
  <si>
    <t>820441811</t>
  </si>
  <si>
    <t>Bourání stávajícího potrubí ze ŽB DN přes 400 do 600</t>
  </si>
  <si>
    <t>106227851</t>
  </si>
  <si>
    <t>https://podminky.urs.cz/item/CS_URS_2024_02/820441811</t>
  </si>
  <si>
    <t>13,6 "VV pol.5.2"</t>
  </si>
  <si>
    <t>-1129894893</t>
  </si>
  <si>
    <t>11,7 "1/P"</t>
  </si>
  <si>
    <t>28614271</t>
  </si>
  <si>
    <t>trubka kanalizační PP plnostěnná jednovrstvá DN 500x6000mm SN12</t>
  </si>
  <si>
    <t>199877337</t>
  </si>
  <si>
    <t>877350440</t>
  </si>
  <si>
    <t>Montáž šachtových vložek na kanalizačním potrubí z PP trub korugovaných DN 200</t>
  </si>
  <si>
    <t>434140144</t>
  </si>
  <si>
    <t>https://podminky.urs.cz/item/CS_URS_2024_02/877350440</t>
  </si>
  <si>
    <t>28617481</t>
  </si>
  <si>
    <t>vložka šachtová kanalizace PP korugované DN 200</t>
  </si>
  <si>
    <t>-1711907577</t>
  </si>
  <si>
    <t>877420440</t>
  </si>
  <si>
    <t>Montáž šachtových vložek na kanalizačním potrubí z PP trub korugovaných DN 500</t>
  </si>
  <si>
    <t>1759466756</t>
  </si>
  <si>
    <t>https://podminky.urs.cz/item/CS_URS_2024_02/877420440</t>
  </si>
  <si>
    <t>28617485</t>
  </si>
  <si>
    <t>vložka šachtová kanalizace PP korugované DN 500</t>
  </si>
  <si>
    <t>-465386319</t>
  </si>
  <si>
    <t>-530560592</t>
  </si>
  <si>
    <t>1 "4/P"</t>
  </si>
  <si>
    <t>42285012</t>
  </si>
  <si>
    <t>klapka koncová PE-HD na kolmou betonovou stěnu DN 500</t>
  </si>
  <si>
    <t>-961866848</t>
  </si>
  <si>
    <t>895931111R</t>
  </si>
  <si>
    <t>Horská vpust ze železobetonu C30/37 velikosti 1500x900x1150 mm se zákrytovou deskou a mříží</t>
  </si>
  <si>
    <t>-1775623449</t>
  </si>
  <si>
    <t>Poznámka k položce:_x000D_
1/B, 2/B</t>
  </si>
  <si>
    <t>899501221</t>
  </si>
  <si>
    <t>Stupadla do šachet ocelová s PE povlakem vidlicová pro přímé zabudování do hmoždinek</t>
  </si>
  <si>
    <t>-1908136494</t>
  </si>
  <si>
    <t>https://podminky.urs.cz/item/CS_URS_2024_02/899501221</t>
  </si>
  <si>
    <t>5 "2/Z"</t>
  </si>
  <si>
    <t>508498251</t>
  </si>
  <si>
    <t>0,8 "VV pol. 4.1"</t>
  </si>
  <si>
    <t>9 001</t>
  </si>
  <si>
    <t>Kompozitní poklop 700x700 mm  D+M</t>
  </si>
  <si>
    <t>1024454180</t>
  </si>
  <si>
    <t>931992111</t>
  </si>
  <si>
    <t>Výplň dilatačních spár z pěnového polystyrénu tl 20 mm</t>
  </si>
  <si>
    <t>-190997100</t>
  </si>
  <si>
    <t>https://podminky.urs.cz/item/CS_URS_2024_02/931992111</t>
  </si>
  <si>
    <t>0,624 "11/P"</t>
  </si>
  <si>
    <t>931994106</t>
  </si>
  <si>
    <t>Těsnění dilatační spáry betonové konstrukce vnitřním těsnicím pásem</t>
  </si>
  <si>
    <t>-1558552179</t>
  </si>
  <si>
    <t>https://podminky.urs.cz/item/CS_URS_2024_02/931994106</t>
  </si>
  <si>
    <t>-724583050</t>
  </si>
  <si>
    <t>960211251</t>
  </si>
  <si>
    <t>Bourání vodních staveb zděných z kamene nebo z cihel, z vodní hladiny</t>
  </si>
  <si>
    <t>1616936490</t>
  </si>
  <si>
    <t>https://podminky.urs.cz/item/CS_URS_2024_02/960211251</t>
  </si>
  <si>
    <t>2,5 "VV pol. 5.3"</t>
  </si>
  <si>
    <t>1331900948</t>
  </si>
  <si>
    <t>1340877683</t>
  </si>
  <si>
    <t>3,15 "1/Z"</t>
  </si>
  <si>
    <t>96R001</t>
  </si>
  <si>
    <t>Zábradlí ocelové pozinkované se svislou výplní</t>
  </si>
  <si>
    <t>364745439</t>
  </si>
  <si>
    <t>-1075187256</t>
  </si>
  <si>
    <t>Poznámka k položce:_x000D_
"VV pol. 9.2"</t>
  </si>
  <si>
    <t>10 "VV pol. 9.1"</t>
  </si>
  <si>
    <t>-1440752571</t>
  </si>
  <si>
    <t>47,924</t>
  </si>
  <si>
    <t>1424248369</t>
  </si>
  <si>
    <t>1303896696</t>
  </si>
  <si>
    <t>19*47,136</t>
  </si>
  <si>
    <t>-1575218921</t>
  </si>
  <si>
    <t>721173404.OSM</t>
  </si>
  <si>
    <t>Potrubí kanalizační KG-Systém SN 4 svodné DN 200</t>
  </si>
  <si>
    <t>2031959500</t>
  </si>
  <si>
    <t>762</t>
  </si>
  <si>
    <t>Konstrukce tesařské</t>
  </si>
  <si>
    <t>762 001</t>
  </si>
  <si>
    <t>Dubový dřevěný hranol 100x100x2500 mm</t>
  </si>
  <si>
    <t>-1606500510</t>
  </si>
  <si>
    <t>767591012</t>
  </si>
  <si>
    <t>Montáž podlah nebo podest z kompozitních pochůzných skládaných roštů o hm přes 15 do 30 kg/m2</t>
  </si>
  <si>
    <t>-1932508159</t>
  </si>
  <si>
    <t>https://podminky.urs.cz/item/CS_URS_2024_02/767591012</t>
  </si>
  <si>
    <t>63126003</t>
  </si>
  <si>
    <t>rošt kompozitní pochůzný litý 44x44/50mm A15</t>
  </si>
  <si>
    <t>-820100561</t>
  </si>
  <si>
    <t>Poznámka k položce:_x000D_
5/P, 2,4*0,65 m</t>
  </si>
  <si>
    <t>767995115</t>
  </si>
  <si>
    <t>Montáž atypických zámečnických konstrukcí hmotnosti přes 50 do 100 kg</t>
  </si>
  <si>
    <t>1049946184</t>
  </si>
  <si>
    <t>https://podminky.urs.cz/item/CS_URS_2024_02/767995115</t>
  </si>
  <si>
    <t>Poznámka k položce:_x000D_
"VV pol. 6.7"</t>
  </si>
  <si>
    <t>21,696+1,2 "3/Z"</t>
  </si>
  <si>
    <t>13010930</t>
  </si>
  <si>
    <t>ocel profilová jakost S235JR (11 375) průřez UPE 120</t>
  </si>
  <si>
    <t>1833174667</t>
  </si>
  <si>
    <t>Poznámka k položce:_x000D_
Hmotnost: 12,40 kg/m</t>
  </si>
  <si>
    <t>0,021696+0,0012</t>
  </si>
  <si>
    <t>767R001</t>
  </si>
  <si>
    <t>L profil 50X30x5 mm kompozitní</t>
  </si>
  <si>
    <t>290381</t>
  </si>
  <si>
    <t>-1174346054</t>
  </si>
  <si>
    <t>6,7 "4/Z"</t>
  </si>
  <si>
    <t>1113819696</t>
  </si>
  <si>
    <t>3,461</t>
  </si>
  <si>
    <t>030.42.5 - Vyústění propustku v km 0,609 00</t>
  </si>
  <si>
    <t>-1283333050</t>
  </si>
  <si>
    <t>120 "VV pol. 10"</t>
  </si>
  <si>
    <t>1159544026</t>
  </si>
  <si>
    <t>392663225</t>
  </si>
  <si>
    <t>50 "VV pol. 1.1"</t>
  </si>
  <si>
    <t>1685129048</t>
  </si>
  <si>
    <t>6,31 "VV pol.1"</t>
  </si>
  <si>
    <t>1239944595</t>
  </si>
  <si>
    <t>6,31 "VV pol. 1.2"</t>
  </si>
  <si>
    <t>50*0,15 "VV pol. 1.1"</t>
  </si>
  <si>
    <t>(2,27+20,8)*0,15 "VV pol. 5.1 a 5.2"</t>
  </si>
  <si>
    <t>-206073713</t>
  </si>
  <si>
    <t>6,31 "VV pol. 11"</t>
  </si>
  <si>
    <t>-1120126868</t>
  </si>
  <si>
    <t>10*6,31</t>
  </si>
  <si>
    <t>-984138868</t>
  </si>
  <si>
    <t>1321761566</t>
  </si>
  <si>
    <t>10,14 "VV pol. 8"</t>
  </si>
  <si>
    <t>-701635006</t>
  </si>
  <si>
    <t>6,31*2</t>
  </si>
  <si>
    <t>2002699153</t>
  </si>
  <si>
    <t>6,31 "VV pol. 1"</t>
  </si>
  <si>
    <t>181351003</t>
  </si>
  <si>
    <t>Rozprostření ornice tl vrstvy do 200 mm pl do 100 m2 v rovině nebo ve svahu do 1:5 strojně</t>
  </si>
  <si>
    <t>-423487083</t>
  </si>
  <si>
    <t>https://podminky.urs.cz/item/CS_URS_2024_02/181351003</t>
  </si>
  <si>
    <t>2,27 "VV pol. 5.1"</t>
  </si>
  <si>
    <t>2035679412</t>
  </si>
  <si>
    <t>181411133</t>
  </si>
  <si>
    <t>Založení parkového trávníku výsevem pl do 1000 m2 ve svahu přes 1:2 do 1:1</t>
  </si>
  <si>
    <t>-871669157</t>
  </si>
  <si>
    <t>https://podminky.urs.cz/item/CS_URS_2024_02/181411133</t>
  </si>
  <si>
    <t>20,8 "VV pol. 5.2"</t>
  </si>
  <si>
    <t>-1603302609</t>
  </si>
  <si>
    <t>20,8+2,275</t>
  </si>
  <si>
    <t>23,075*0,02 'Přepočtené koeficientem množství</t>
  </si>
  <si>
    <t>-625802067</t>
  </si>
  <si>
    <t>2,66 "VV pol. 9"</t>
  </si>
  <si>
    <t>185155491</t>
  </si>
  <si>
    <t xml:space="preserve">23,07 "VV pol. 6" </t>
  </si>
  <si>
    <t>-734932010</t>
  </si>
  <si>
    <t>-182051834</t>
  </si>
  <si>
    <t>20,8 "VV pol. 7"</t>
  </si>
  <si>
    <t>159511412</t>
  </si>
  <si>
    <t>513277671</t>
  </si>
  <si>
    <t>1065657323</t>
  </si>
  <si>
    <t>175140579</t>
  </si>
  <si>
    <t>2,2 "VV pol. 2"</t>
  </si>
  <si>
    <t>1,6 "VV pol. 3"</t>
  </si>
  <si>
    <t>46R001</t>
  </si>
  <si>
    <t>Prosypání a posypání kamenné rovnaniny z kameniva z třídící linky</t>
  </si>
  <si>
    <t>735283313</t>
  </si>
  <si>
    <t>Poznámka k položce:_x000D_
vč. naložení a dovozu z MD</t>
  </si>
  <si>
    <t>1,24 "VV pol. 4"</t>
  </si>
  <si>
    <t>1,57*0,3 "VV pol. 3"</t>
  </si>
  <si>
    <t>-1349097975</t>
  </si>
  <si>
    <t>030.57.1 - Přeložka oplocení a brány na p.č. 733/3</t>
  </si>
  <si>
    <t xml:space="preserve">    783 - Dokončovací práce - nátěry</t>
  </si>
  <si>
    <t>131213701</t>
  </si>
  <si>
    <t>Hloubení nezapažených jam v soudržných horninách třídy těžitelnosti I skupiny 3 ručně</t>
  </si>
  <si>
    <t>-776238245</t>
  </si>
  <si>
    <t>https://podminky.urs.cz/item/CS_URS_2024_02/131213701</t>
  </si>
  <si>
    <t>2,3 "VV pol. 4"</t>
  </si>
  <si>
    <t>0,42 "VV pol. 16"</t>
  </si>
  <si>
    <t>1,1 "VV pol. 18"</t>
  </si>
  <si>
    <t>0,4 "VV pol. 22"</t>
  </si>
  <si>
    <t>1899040037</t>
  </si>
  <si>
    <t>4,22</t>
  </si>
  <si>
    <t>1363280146</t>
  </si>
  <si>
    <t>10*4,22</t>
  </si>
  <si>
    <t>597998426</t>
  </si>
  <si>
    <t>4,2*2</t>
  </si>
  <si>
    <t>-2057553184</t>
  </si>
  <si>
    <t>Poznámka k položce:_x000D_
VV pol. 25</t>
  </si>
  <si>
    <t>00572410</t>
  </si>
  <si>
    <t>osivo směs travní parková</t>
  </si>
  <si>
    <t>-1377629423</t>
  </si>
  <si>
    <t>22,5*0,02 'Přepočtené koeficientem množství</t>
  </si>
  <si>
    <t>181912111</t>
  </si>
  <si>
    <t>Úprava pláně v hornině třídy těžitelnosti I skupiny 3 bez zhutnění ručně</t>
  </si>
  <si>
    <t>1074351577</t>
  </si>
  <si>
    <t>https://podminky.urs.cz/item/CS_URS_2024_02/181912111</t>
  </si>
  <si>
    <t>22,5 "VV pol. 24"</t>
  </si>
  <si>
    <t>-1555846024</t>
  </si>
  <si>
    <t>275321611</t>
  </si>
  <si>
    <t>Základové patky ze ŽB bez zvýšených nároků na prostředí tř. C 30/37</t>
  </si>
  <si>
    <t>-1227887765</t>
  </si>
  <si>
    <t>https://podminky.urs.cz/item/CS_URS_2024_02/275321611</t>
  </si>
  <si>
    <t>0,42 "VV pol. 17"</t>
  </si>
  <si>
    <t>1,1 "VV pol. 19"</t>
  </si>
  <si>
    <t>2054497677</t>
  </si>
  <si>
    <t>0,9 "VV pol. 21"</t>
  </si>
  <si>
    <t>2089430789</t>
  </si>
  <si>
    <t>-531674757</t>
  </si>
  <si>
    <t>12,3/1000 "VV pol. 20"</t>
  </si>
  <si>
    <t>348121221</t>
  </si>
  <si>
    <t>Osazení podhrabových desek dl přes 2 do 3 m na ocelové plotové sloupky</t>
  </si>
  <si>
    <t>-1253127988</t>
  </si>
  <si>
    <t>https://podminky.urs.cz/item/CS_URS_2024_02/348121221</t>
  </si>
  <si>
    <t>59233120</t>
  </si>
  <si>
    <t>deska plotová betonová 2900x50x290mm</t>
  </si>
  <si>
    <t>-1219287872</t>
  </si>
  <si>
    <t>348501113</t>
  </si>
  <si>
    <t>Osazení oplocení z dřevěné tyčoviny půlené výšky do 1 m</t>
  </si>
  <si>
    <t>548539031</t>
  </si>
  <si>
    <t>https://podminky.urs.cz/item/CS_URS_2024_02/348501113</t>
  </si>
  <si>
    <t>Poznámka k položce:_x000D_
VV pol. 9.2</t>
  </si>
  <si>
    <t>61231130</t>
  </si>
  <si>
    <t>plot dřevěný impregnovaný z půlené kulatiny plotový díl 2400x1000mm</t>
  </si>
  <si>
    <t>-2125384688</t>
  </si>
  <si>
    <t>348501211</t>
  </si>
  <si>
    <t>Osazení oplocení z dřevěných prken výšky přes 1 do 2 m</t>
  </si>
  <si>
    <t>1963041084</t>
  </si>
  <si>
    <t>https://podminky.urs.cz/item/CS_URS_2024_02/348501211</t>
  </si>
  <si>
    <t>-1975297438</t>
  </si>
  <si>
    <t>0,06*0,045*2,15*4 "VV pol. 9"</t>
  </si>
  <si>
    <t>0,12*0,04*2,15*6 "VV pol. 10"</t>
  </si>
  <si>
    <t>0,1*0,04*1,95*2 "VV pol. 11"</t>
  </si>
  <si>
    <t>0,1*0,04*1,45*2 "VV pol. 12"</t>
  </si>
  <si>
    <t>60511115</t>
  </si>
  <si>
    <t>řezivo jehličnaté smrk, borovice š přes 170mm tl 24mm dl 3m</t>
  </si>
  <si>
    <t>642357782</t>
  </si>
  <si>
    <t>0,25*0,025*1,9*25 "VV pol. 13"</t>
  </si>
  <si>
    <t>0,1*0,025*1,56*95 "VV pol. 14"</t>
  </si>
  <si>
    <t>R605 001</t>
  </si>
  <si>
    <t>Dodávka a osazení vjezdové dvoukřídlé brány vč. zámku, pantů a pod</t>
  </si>
  <si>
    <t>1565952834</t>
  </si>
  <si>
    <t>Poznámka k položce:_x000D_
VV pol. 5, 6, 7</t>
  </si>
  <si>
    <t>564760101</t>
  </si>
  <si>
    <t>Podklad z kameniva hrubého drceného vel. 16-32 mm plochy do 100 m2 tl 200 mm</t>
  </si>
  <si>
    <t>1770821376</t>
  </si>
  <si>
    <t>https://podminky.urs.cz/item/CS_URS_2024_02/564760101</t>
  </si>
  <si>
    <t>596212210</t>
  </si>
  <si>
    <t>Kladení zámkové dlažby pozemních komunikací ručně tl 80 mm skupiny A pl do 50 m2</t>
  </si>
  <si>
    <t>-372865687</t>
  </si>
  <si>
    <t>https://podminky.urs.cz/item/CS_URS_2024_02/596212210</t>
  </si>
  <si>
    <t>Poznámka k položce:_x000D_
9.4</t>
  </si>
  <si>
    <t>-618010550</t>
  </si>
  <si>
    <t>3*1,03 'Přepočtené koeficientem množství</t>
  </si>
  <si>
    <t>197597342</t>
  </si>
  <si>
    <t>5,6 "VV pol. 30"</t>
  </si>
  <si>
    <t>966003818</t>
  </si>
  <si>
    <t>Rozebrání oplocení s příčníky a ocelovými sloupky z prken a latí</t>
  </si>
  <si>
    <t>-940945179</t>
  </si>
  <si>
    <t>https://podminky.urs.cz/item/CS_URS_2024_02/966003818</t>
  </si>
  <si>
    <t>10,3 "VV pol. 1"</t>
  </si>
  <si>
    <t>740103981</t>
  </si>
  <si>
    <t>8"VV pol. 4"</t>
  </si>
  <si>
    <t>966073811</t>
  </si>
  <si>
    <t>Rozebrání vrat a vrátek k oplocení pl přes 2 do 6 m2</t>
  </si>
  <si>
    <t>-1104991017</t>
  </si>
  <si>
    <t>https://podminky.urs.cz/item/CS_URS_2024_02/966073811</t>
  </si>
  <si>
    <t>1 "VV pol. 3"</t>
  </si>
  <si>
    <t>R9 001</t>
  </si>
  <si>
    <t>Polystyrenový hranol 0,2*0,2*0,2 m</t>
  </si>
  <si>
    <t>-1279965585</t>
  </si>
  <si>
    <t>R9 002</t>
  </si>
  <si>
    <t xml:space="preserve">Demontáž a následná montáž reklamní tabule </t>
  </si>
  <si>
    <t>-435639588</t>
  </si>
  <si>
    <t>997013501</t>
  </si>
  <si>
    <t>Odvoz suti a vybouraných hmot na skládku nebo meziskládku do 1 km se složením</t>
  </si>
  <si>
    <t>642591322</t>
  </si>
  <si>
    <t>https://podminky.urs.cz/item/CS_URS_2024_02/997013501</t>
  </si>
  <si>
    <t>997013509</t>
  </si>
  <si>
    <t>Příplatek k odvozu suti a vybouraných hmot na skládku ZKD 1 km přes 1 km</t>
  </si>
  <si>
    <t>-737499703</t>
  </si>
  <si>
    <t>https://podminky.urs.cz/item/CS_URS_2024_02/997013509</t>
  </si>
  <si>
    <t>29*2,148</t>
  </si>
  <si>
    <t>997013811</t>
  </si>
  <si>
    <t>Poplatek za uložení na skládce (skládkovné) stavebního odpadu dřevěného kód odpadu 17 02 01</t>
  </si>
  <si>
    <t>-848947986</t>
  </si>
  <si>
    <t>https://podminky.urs.cz/item/CS_URS_2024_02/997013811</t>
  </si>
  <si>
    <t>998232110</t>
  </si>
  <si>
    <t>Přesun hmot pro oplocení zděné z cihel nebo tvárnic v do 3 m</t>
  </si>
  <si>
    <t>1987357811</t>
  </si>
  <si>
    <t>https://podminky.urs.cz/item/CS_URS_2024_02/998232110</t>
  </si>
  <si>
    <t>783</t>
  </si>
  <si>
    <t>Dokončovací práce - nátěry</t>
  </si>
  <si>
    <t>783217101</t>
  </si>
  <si>
    <t>Krycí jednonásobný syntetický nátěr tesařských konstrukcí</t>
  </si>
  <si>
    <t>-67352034</t>
  </si>
  <si>
    <t>https://podminky.urs.cz/item/CS_URS_2024_02/783217101</t>
  </si>
  <si>
    <t>2*24 "VV pol. 31"</t>
  </si>
  <si>
    <t>783218101</t>
  </si>
  <si>
    <t>Lazurovací jednonásobný syntetický nátěr tesařských konstrukcí</t>
  </si>
  <si>
    <t>1322998319</t>
  </si>
  <si>
    <t>https://podminky.urs.cz/item/CS_URS_2024_02/783218101</t>
  </si>
  <si>
    <t>O001</t>
  </si>
  <si>
    <t>Výrobní dokumentace dvoukřídlé brány</t>
  </si>
  <si>
    <t>-1021009565</t>
  </si>
  <si>
    <t>Poznámka k položce:_x000D_
VV pol. 28</t>
  </si>
  <si>
    <t>030.61 - Náhradní výsadba</t>
  </si>
  <si>
    <t>030.61.1 - Náhradní výsadba</t>
  </si>
  <si>
    <t>184813512</t>
  </si>
  <si>
    <t>Chemické odplevelení před založením kultury postřikem na široko ve svahu přes 1:5 do 1:2 ručně</t>
  </si>
  <si>
    <t>1763966803</t>
  </si>
  <si>
    <t>https://podminky.urs.cz/item/CS_URS_2024_02/184813512</t>
  </si>
  <si>
    <t xml:space="preserve">"Plocha 02 - pomístně, hnízdovitě podle potřeby" </t>
  </si>
  <si>
    <t>"Plocha V2 - znovuzaložení trávníku poškozeného při výsadbách cca 2/3 plochy" (1278)/3*2</t>
  </si>
  <si>
    <t>183403213</t>
  </si>
  <si>
    <t>Obdělání půdy frézováním ve svahu přes 1:5 do 1:2</t>
  </si>
  <si>
    <t>-199580987</t>
  </si>
  <si>
    <t>https://podminky.urs.cz/item/CS_URS_2024_02/183403213</t>
  </si>
  <si>
    <t xml:space="preserve">"Plocha 02" </t>
  </si>
  <si>
    <t>181451121</t>
  </si>
  <si>
    <t>Založení lučního trávníku výsevem pl přes 1000 m2 v rovině a ve svahu do 1:5</t>
  </si>
  <si>
    <t>-117628620</t>
  </si>
  <si>
    <t>https://podminky.urs.cz/item/CS_URS_2024_02/181451121</t>
  </si>
  <si>
    <t>00572472</t>
  </si>
  <si>
    <t>osivo směs travní krajinná-rovinná</t>
  </si>
  <si>
    <t>308656113</t>
  </si>
  <si>
    <t>"travní směs viz TZ" ((1278)/3*2)/100*2,5</t>
  </si>
  <si>
    <t>111151231</t>
  </si>
  <si>
    <t>Pokosení trávníku lučního pl do 10000 m2 s odvozem do 20 km v rovině a svahu do 1:5</t>
  </si>
  <si>
    <t>-1067559123</t>
  </si>
  <si>
    <t>https://podminky.urs.cz/item/CS_URS_2024_02/111151231</t>
  </si>
  <si>
    <t>185802113</t>
  </si>
  <si>
    <t>Hnojení půdy umělým hnojivem na široko v rovině a svahu do 1:5</t>
  </si>
  <si>
    <t>813648117</t>
  </si>
  <si>
    <t>https://podminky.urs.cz/item/CS_URS_2024_02/185802113</t>
  </si>
  <si>
    <t>"aplikace půdního kondicionéru 100g/m2" (1278)*0,0001</t>
  </si>
  <si>
    <t>25111111_D</t>
  </si>
  <si>
    <t>půdní kondicionér na bázi silkátových koloidů (aplikace půdního kondicionéru viz. TZ)</t>
  </si>
  <si>
    <t>-1189553183</t>
  </si>
  <si>
    <t>"100g/m2" (1278)*0,0001*1000</t>
  </si>
  <si>
    <t>183101113</t>
  </si>
  <si>
    <t>Hloubení jamek bez výměny půdy zeminy skupiny 1 až 4 obj přes 0,02 do 0,05 m3 v rovině a svahu do 1:5</t>
  </si>
  <si>
    <t>1773170870</t>
  </si>
  <si>
    <t>https://podminky.urs.cz/item/CS_URS_2024_02/183101113</t>
  </si>
  <si>
    <t>"Stromy do skupin, keře podsadbov" 50+100</t>
  </si>
  <si>
    <t>185802114</t>
  </si>
  <si>
    <t>Hnojení půdy umělým hnojivem k jednotlivým rostlinám v rovině a svahu do 1:5</t>
  </si>
  <si>
    <t>-1679901195</t>
  </si>
  <si>
    <t>https://podminky.urs.cz/item/CS_URS_2024_02/185802114</t>
  </si>
  <si>
    <t>(50+100)*50/1000000</t>
  </si>
  <si>
    <t>25191155_D</t>
  </si>
  <si>
    <t>hnojivo průmyslové</t>
  </si>
  <si>
    <t>52936776</t>
  </si>
  <si>
    <t>(50+100)*50/1000</t>
  </si>
  <si>
    <t>184102111</t>
  </si>
  <si>
    <t>Výsadba dřeviny s balem D přes 0,1 do 0,2 m do jamky se zalitím v rovině a svahu do 1:5</t>
  </si>
  <si>
    <t>-330320415</t>
  </si>
  <si>
    <t>https://podminky.urs.cz/item/CS_URS_2024_02/184102111</t>
  </si>
  <si>
    <t>"stromy listnaté do skupin" 50</t>
  </si>
  <si>
    <t>184102110</t>
  </si>
  <si>
    <t>Výsadba dřeviny s balem D do 0,1 m do jamky se zalitím v rovině a svahu do 1:5</t>
  </si>
  <si>
    <t>2077497143</t>
  </si>
  <si>
    <t>https://podminky.urs.cz/item/CS_URS_2024_02/184102110</t>
  </si>
  <si>
    <t>"keře podsadbové" 100</t>
  </si>
  <si>
    <t>0265325_D</t>
  </si>
  <si>
    <t>Alnus glutinosa (olše lepkavá); 125-150 cm; KK</t>
  </si>
  <si>
    <t>1916075420</t>
  </si>
  <si>
    <t>0265337_D</t>
  </si>
  <si>
    <t>Alnus incana (olše šedá); 40-60 cm; KK</t>
  </si>
  <si>
    <t>2014962653</t>
  </si>
  <si>
    <t>0265332_D</t>
  </si>
  <si>
    <t>Prunus padus (střemcha obecná); 125-150 cm; KK</t>
  </si>
  <si>
    <t>117732863</t>
  </si>
  <si>
    <t>0265333_D</t>
  </si>
  <si>
    <t>Populus tremula (topol osika); 125-150 cm; KK</t>
  </si>
  <si>
    <t>1308279142</t>
  </si>
  <si>
    <t>0265327_D</t>
  </si>
  <si>
    <t>Quercus robur (dub letní); 125-150 cm; KK</t>
  </si>
  <si>
    <t>-199771416</t>
  </si>
  <si>
    <t>0265328_D</t>
  </si>
  <si>
    <t>Ulmus laevis (jilm vaz); 125-150 cm; KK</t>
  </si>
  <si>
    <t>49521877</t>
  </si>
  <si>
    <t>0265161_D</t>
  </si>
  <si>
    <t>Cornus sanguinea (svída obecná); 40-60 cm; KK</t>
  </si>
  <si>
    <t>-1804605320</t>
  </si>
  <si>
    <t>0265171_D</t>
  </si>
  <si>
    <t>Salix cinerea (vrba popelavá); 40-60 cm; KK</t>
  </si>
  <si>
    <t>2012941840</t>
  </si>
  <si>
    <t>0265170_D</t>
  </si>
  <si>
    <t>Salix purpurea (vrba nachová); 40-60 cm; KK</t>
  </si>
  <si>
    <t>811616461</t>
  </si>
  <si>
    <t>0265169_D</t>
  </si>
  <si>
    <t>Viburnum opulus (kalina obecná); 40-60 cm; KK</t>
  </si>
  <si>
    <t>-738891237</t>
  </si>
  <si>
    <t>184807912</t>
  </si>
  <si>
    <t>Kůl l 1,5 m D 40 až 60 mm k sazenici 1 až 3 leté</t>
  </si>
  <si>
    <t>270551249</t>
  </si>
  <si>
    <t>"kůl signalizační, stromy ve skupinách" 50</t>
  </si>
  <si>
    <t>184813121</t>
  </si>
  <si>
    <t>Ochrana dřevin před okusem ručně pletivem v rovině a svahu do 1:5</t>
  </si>
  <si>
    <t>-415093052</t>
  </si>
  <si>
    <t>https://podminky.urs.cz/item/CS_URS_2024_02/184813121</t>
  </si>
  <si>
    <t>"je stromy, pokud to umožní tvar a velikost výpěstku" 50</t>
  </si>
  <si>
    <t>184813134</t>
  </si>
  <si>
    <t>Ochrana listnatých dřevin přes 70 cm před okusem chemickým nátěrem v rovině a svahu do 1:5</t>
  </si>
  <si>
    <t>100 kus</t>
  </si>
  <si>
    <t>1974996603</t>
  </si>
  <si>
    <t>https://podminky.urs.cz/item/CS_URS_2024_02/184813134</t>
  </si>
  <si>
    <t>(50)/100</t>
  </si>
  <si>
    <t>184813133</t>
  </si>
  <si>
    <t>Ochrana listnatých dřevin do 70 cm před okusem chemickým nátěrem v rovině a svahu do 1:5</t>
  </si>
  <si>
    <t>-67381760</t>
  </si>
  <si>
    <t>https://podminky.urs.cz/item/CS_URS_2024_02/184813133</t>
  </si>
  <si>
    <t>(100)/100</t>
  </si>
  <si>
    <t>129920476</t>
  </si>
  <si>
    <t>"stromy 15l  a keře 5l (2x)" ((50*0,015)+(100*0,005))*2</t>
  </si>
  <si>
    <t>185851121</t>
  </si>
  <si>
    <t>Dovoz vody pro zálivku rostlin za vzdálenost do 1000 m</t>
  </si>
  <si>
    <t>-483461767</t>
  </si>
  <si>
    <t>https://podminky.urs.cz/item/CS_URS_2024_02/185851121</t>
  </si>
  <si>
    <t>185851129</t>
  </si>
  <si>
    <t>Příplatek k dovozu vody pro zálivku rostlin do 1000 m ZKD 1000 m</t>
  </si>
  <si>
    <t>1929854065</t>
  </si>
  <si>
    <t>https://podminky.urs.cz/item/CS_URS_2024_02/185851129</t>
  </si>
  <si>
    <t>"+ 2km" 2*205</t>
  </si>
  <si>
    <t>998231311</t>
  </si>
  <si>
    <t>Přesun hmot pro sadovnické a krajinářské úpravy vodorovně do 5000 m</t>
  </si>
  <si>
    <t>1524634130</t>
  </si>
  <si>
    <t>https://podminky.urs.cz/item/CS_URS_2024_02/998231311</t>
  </si>
  <si>
    <t>J_300</t>
  </si>
  <si>
    <t>J_500</t>
  </si>
  <si>
    <t>J700</t>
  </si>
  <si>
    <t>L_1300</t>
  </si>
  <si>
    <t>L_500</t>
  </si>
  <si>
    <t>309</t>
  </si>
  <si>
    <t>L_700</t>
  </si>
  <si>
    <t>L_900</t>
  </si>
  <si>
    <t>030.75 - Kácení dřevin</t>
  </si>
  <si>
    <t>L1100</t>
  </si>
  <si>
    <t>L1500</t>
  </si>
  <si>
    <t>L300</t>
  </si>
  <si>
    <t>322</t>
  </si>
  <si>
    <t>P1100</t>
  </si>
  <si>
    <t>P1300</t>
  </si>
  <si>
    <t>P1500</t>
  </si>
  <si>
    <t>P300</t>
  </si>
  <si>
    <t>252</t>
  </si>
  <si>
    <t>P500</t>
  </si>
  <si>
    <t>221</t>
  </si>
  <si>
    <t>P700</t>
  </si>
  <si>
    <t>P900</t>
  </si>
  <si>
    <t>111251203</t>
  </si>
  <si>
    <t>Odstranění křovin a stromů průměru kmene do 100 mm i s kořeny sklonu terénu přes 1:5 z celkové plochy přes 500 m2 strojně</t>
  </si>
  <si>
    <t>89217492</t>
  </si>
  <si>
    <t>https://podminky.urs.cz/item/CS_URS_2024_02/111251203</t>
  </si>
  <si>
    <t>9117 "VV pol. 1"</t>
  </si>
  <si>
    <t>112101101</t>
  </si>
  <si>
    <t>Odstranění stromů listnatých průměru kmene přes 100 do 300 mm</t>
  </si>
  <si>
    <t>182195173</t>
  </si>
  <si>
    <t>https://podminky.urs.cz/item/CS_URS_2024_02/112101101</t>
  </si>
  <si>
    <t>322  "VV pol. 2"</t>
  </si>
  <si>
    <t>112101102</t>
  </si>
  <si>
    <t>Odstranění stromů listnatých průměru kmene přes 300 do 500 mm</t>
  </si>
  <si>
    <t>-1303213154</t>
  </si>
  <si>
    <t>https://podminky.urs.cz/item/CS_URS_2024_02/112101102</t>
  </si>
  <si>
    <t>309 "VV pol. 3"</t>
  </si>
  <si>
    <t>112101103</t>
  </si>
  <si>
    <t>Odstranění stromů listnatých průměru kmene přes 500 do 700 mm</t>
  </si>
  <si>
    <t>51383474</t>
  </si>
  <si>
    <t>https://podminky.urs.cz/item/CS_URS_2024_02/112101103</t>
  </si>
  <si>
    <t>55"VV pol. 4"</t>
  </si>
  <si>
    <t>112101104</t>
  </si>
  <si>
    <t>Odstranění stromů listnatých průměru kmene přes 700 do 900 mm</t>
  </si>
  <si>
    <t>1471800008</t>
  </si>
  <si>
    <t>https://podminky.urs.cz/item/CS_URS_2024_02/112101104</t>
  </si>
  <si>
    <t>27"VV pol.5"</t>
  </si>
  <si>
    <t>112101105</t>
  </si>
  <si>
    <t>Odstranění stromů listnatých průměru kmene přes 900 do 1100 mm</t>
  </si>
  <si>
    <t>1468676129</t>
  </si>
  <si>
    <t>https://podminky.urs.cz/item/CS_URS_2024_02/112101105</t>
  </si>
  <si>
    <t>4 "VV pol. 6"</t>
  </si>
  <si>
    <t>112101106</t>
  </si>
  <si>
    <t>Odstranění stromů listnatých průměru kmene přes 1100 do 1300 mm</t>
  </si>
  <si>
    <t>1179044410</t>
  </si>
  <si>
    <t>https://podminky.urs.cz/item/CS_URS_2024_02/112101106</t>
  </si>
  <si>
    <t>7 "VV pol.7"</t>
  </si>
  <si>
    <t>112101107</t>
  </si>
  <si>
    <t>Odstranění stromů listnatých průměru kmene přes 1300 do 1500 mm</t>
  </si>
  <si>
    <t>-764361142</t>
  </si>
  <si>
    <t>https://podminky.urs.cz/item/CS_URS_2024_02/112101107</t>
  </si>
  <si>
    <t>1 "VV pol. 8"</t>
  </si>
  <si>
    <t>112101121</t>
  </si>
  <si>
    <t>Odstranění stromů jehličnatých průměru kmene přes 100 do 300 mm</t>
  </si>
  <si>
    <t>-694429180</t>
  </si>
  <si>
    <t>https://podminky.urs.cz/item/CS_URS_2024_02/112101121</t>
  </si>
  <si>
    <t>3 "VV pol. 9"</t>
  </si>
  <si>
    <t>112101122</t>
  </si>
  <si>
    <t>Odstranění stromů jehličnatých průměru kmene přes 300 do 500 mm</t>
  </si>
  <si>
    <t>-138285914</t>
  </si>
  <si>
    <t>https://podminky.urs.cz/item/CS_URS_2024_02/112101122</t>
  </si>
  <si>
    <t>1"VV pol. 10"</t>
  </si>
  <si>
    <t>112101123</t>
  </si>
  <si>
    <t>Odstranění stromů jehličnatých průměru kmene přes 500 do 700 mm</t>
  </si>
  <si>
    <t>-305232198</t>
  </si>
  <si>
    <t>https://podminky.urs.cz/item/CS_URS_2024_02/112101123</t>
  </si>
  <si>
    <t>2 "VV pol. 11"</t>
  </si>
  <si>
    <t>112251101</t>
  </si>
  <si>
    <t>Odstranění pařezů průměru přes 100 do 300 mm</t>
  </si>
  <si>
    <t>2027461253</t>
  </si>
  <si>
    <t>https://podminky.urs.cz/item/CS_URS_2024_02/112251101</t>
  </si>
  <si>
    <t>252 "VV pol. 12"</t>
  </si>
  <si>
    <t>112251102</t>
  </si>
  <si>
    <t>Odstranění pařezů průměru přes 300 do 500 mm</t>
  </si>
  <si>
    <t>-131291180</t>
  </si>
  <si>
    <t>https://podminky.urs.cz/item/CS_URS_2024_02/112251102</t>
  </si>
  <si>
    <t>221 "VV pol. 13"</t>
  </si>
  <si>
    <t>112251103</t>
  </si>
  <si>
    <t>Odstranění pařezů průměru přes 500 do 700 mm</t>
  </si>
  <si>
    <t>-343179366</t>
  </si>
  <si>
    <t>https://podminky.urs.cz/item/CS_URS_2024_02/112251103</t>
  </si>
  <si>
    <t>103 "VV pol. 14"</t>
  </si>
  <si>
    <t>112251104</t>
  </si>
  <si>
    <t>Odstranění pařezů průměru přes 700 do 900 mm</t>
  </si>
  <si>
    <t>309558696</t>
  </si>
  <si>
    <t>https://podminky.urs.cz/item/CS_URS_2024_02/112251104</t>
  </si>
  <si>
    <t>99 "VV pol. 15"</t>
  </si>
  <si>
    <t>112251105</t>
  </si>
  <si>
    <t>Odstranění pařezů průměru přes 900 do 1100 mm</t>
  </si>
  <si>
    <t>15516735</t>
  </si>
  <si>
    <t>https://podminky.urs.cz/item/CS_URS_2024_02/112251105</t>
  </si>
  <si>
    <t>15 "VV pol. 16"</t>
  </si>
  <si>
    <t>112251107</t>
  </si>
  <si>
    <t>Odstranění pařezů průměru přes 1100 do 1300 mm</t>
  </si>
  <si>
    <t>-533118922</t>
  </si>
  <si>
    <t>https://podminky.urs.cz/item/CS_URS_2024_02/112251107</t>
  </si>
  <si>
    <t>11 "VV pol. 17"</t>
  </si>
  <si>
    <t>112251108</t>
  </si>
  <si>
    <t>Odstranění pařezů průměru přes 1300 do 1500 mm</t>
  </si>
  <si>
    <t>-314289956</t>
  </si>
  <si>
    <t>https://podminky.urs.cz/item/CS_URS_2024_02/112251108</t>
  </si>
  <si>
    <t>1 "VV pol. 17"</t>
  </si>
  <si>
    <t>162201401</t>
  </si>
  <si>
    <t>Vodorovné přemístění větví stromů listnatých do 1 km D kmene přes 100 do 300 mm</t>
  </si>
  <si>
    <t>-278046337</t>
  </si>
  <si>
    <t>https://podminky.urs.cz/item/CS_URS_2024_02/162201401</t>
  </si>
  <si>
    <t>162201402</t>
  </si>
  <si>
    <t>Vodorovné přemístění větví stromů listnatých do 1 km D kmene přes 300 do 500 mm</t>
  </si>
  <si>
    <t>887347925</t>
  </si>
  <si>
    <t>https://podminky.urs.cz/item/CS_URS_2024_02/162201402</t>
  </si>
  <si>
    <t>162201403</t>
  </si>
  <si>
    <t>Vodorovné přemístění větví stromů listnatých do 1 km D kmene přes 500 do 700 mm</t>
  </si>
  <si>
    <t>434746334</t>
  </si>
  <si>
    <t>https://podminky.urs.cz/item/CS_URS_2024_02/162201403</t>
  </si>
  <si>
    <t>162201404</t>
  </si>
  <si>
    <t>Vodorovné přemístění větví stromů listnatých do 1 km D kmene přes 700 do 900 mm</t>
  </si>
  <si>
    <t>-815643368</t>
  </si>
  <si>
    <t>https://podminky.urs.cz/item/CS_URS_2024_02/162201404</t>
  </si>
  <si>
    <t>162201500</t>
  </si>
  <si>
    <t>Vodorovné přemístění větví stromů listnatých do 1 km D kmene přes 900 do 1100 mm</t>
  </si>
  <si>
    <t>-48683954</t>
  </si>
  <si>
    <t>https://podminky.urs.cz/item/CS_URS_2024_02/162201500</t>
  </si>
  <si>
    <t>162201501</t>
  </si>
  <si>
    <t>Vodorovné přemístění větví stromů listnatých do 1 km D kmene přes 1100 do 1300 mm</t>
  </si>
  <si>
    <t>-660459639</t>
  </si>
  <si>
    <t>https://podminky.urs.cz/item/CS_URS_2024_02/162201501</t>
  </si>
  <si>
    <t>162201405</t>
  </si>
  <si>
    <t>Vodorovné přemístění větví stromů jehličnatých do 1 km D kmene přes 100 do 300 mm</t>
  </si>
  <si>
    <t>1855215060</t>
  </si>
  <si>
    <t>https://podminky.urs.cz/item/CS_URS_2024_02/162201405</t>
  </si>
  <si>
    <t>162201406</t>
  </si>
  <si>
    <t>Vodorovné přemístění větví stromů jehličnatých do 1 km D kmene přes 300 do 500 mm</t>
  </si>
  <si>
    <t>-1110541918</t>
  </si>
  <si>
    <t>https://podminky.urs.cz/item/CS_URS_2024_02/162201406</t>
  </si>
  <si>
    <t>162201407</t>
  </si>
  <si>
    <t>Vodorovné přemístění větví stromů jehličnatých do 1 km D kmene přes 500 do 700 mm</t>
  </si>
  <si>
    <t>-1710983918</t>
  </si>
  <si>
    <t>https://podminky.urs.cz/item/CS_URS_2024_02/162201407</t>
  </si>
  <si>
    <t>162201411</t>
  </si>
  <si>
    <t>Vodorovné přemístění kmenů stromů listnatých do 1 km D kmene přes 100 do 300 mm</t>
  </si>
  <si>
    <t>1342732024</t>
  </si>
  <si>
    <t>https://podminky.urs.cz/item/CS_URS_2024_02/162201411</t>
  </si>
  <si>
    <t>162201412</t>
  </si>
  <si>
    <t>Vodorovné přemístění kmenů stromů listnatých do 1 km D kmene přes 300 do 500 mm</t>
  </si>
  <si>
    <t>586429677</t>
  </si>
  <si>
    <t>https://podminky.urs.cz/item/CS_URS_2024_02/162201412</t>
  </si>
  <si>
    <t>162201413</t>
  </si>
  <si>
    <t>Vodorovné přemístění kmenů stromů listnatých do 1 km D kmene přes 500 do 700 mm</t>
  </si>
  <si>
    <t>2024258084</t>
  </si>
  <si>
    <t>https://podminky.urs.cz/item/CS_URS_2024_02/162201413</t>
  </si>
  <si>
    <t>162201414</t>
  </si>
  <si>
    <t>Vodorovné přemístění kmenů stromů listnatých do 1 km D kmene přes 700 do 900 mm</t>
  </si>
  <si>
    <t>-797693989</t>
  </si>
  <si>
    <t>https://podminky.urs.cz/item/CS_URS_2024_02/162201414</t>
  </si>
  <si>
    <t>162201510</t>
  </si>
  <si>
    <t>Vodorovné přemístění kmenů stromů listnatých do 1 km D kmene přes 900 do 1100 mm</t>
  </si>
  <si>
    <t>1700097400</t>
  </si>
  <si>
    <t>https://podminky.urs.cz/item/CS_URS_2024_02/162201510</t>
  </si>
  <si>
    <t>162201511</t>
  </si>
  <si>
    <t>Vodorovné přemístění kmenů stromů listnatých do 1 km D kmene přes 1100 do 1300 mm</t>
  </si>
  <si>
    <t>425933443</t>
  </si>
  <si>
    <t>https://podminky.urs.cz/item/CS_URS_2024_02/162201511</t>
  </si>
  <si>
    <t>162201512</t>
  </si>
  <si>
    <t>Vodorovné přemístění kmenů stromů listnatých do 1 km D kmene přes 1300 do 1500 mm</t>
  </si>
  <si>
    <t>1197576028</t>
  </si>
  <si>
    <t>https://podminky.urs.cz/item/CS_URS_2024_02/162201512</t>
  </si>
  <si>
    <t>162201415</t>
  </si>
  <si>
    <t>Vodorovné přemístění kmenů stromů jehličnatých do 1 km D kmene přes 100 do 300 mm</t>
  </si>
  <si>
    <t>262291836</t>
  </si>
  <si>
    <t>https://podminky.urs.cz/item/CS_URS_2024_02/162201415</t>
  </si>
  <si>
    <t>162201416</t>
  </si>
  <si>
    <t>Vodorovné přemístění kmenů stromů jehličnatých do 1 km D kmene přes 300 do 500 mm</t>
  </si>
  <si>
    <t>-1232665145</t>
  </si>
  <si>
    <t>https://podminky.urs.cz/item/CS_URS_2024_02/162201416</t>
  </si>
  <si>
    <t>162201417</t>
  </si>
  <si>
    <t>Vodorovné přemístění kmenů stromů jehličnatých do 1 km D kmene přes 500 do 700 mm</t>
  </si>
  <si>
    <t>1867816462</t>
  </si>
  <si>
    <t>https://podminky.urs.cz/item/CS_URS_2024_02/162201417</t>
  </si>
  <si>
    <t>162201421</t>
  </si>
  <si>
    <t>Vodorovné přemístění pařezů do 1 km D přes 100 do 300 mm</t>
  </si>
  <si>
    <t>-667106648</t>
  </si>
  <si>
    <t>https://podminky.urs.cz/item/CS_URS_2024_02/162201421</t>
  </si>
  <si>
    <t>162201422</t>
  </si>
  <si>
    <t>Vodorovné přemístění pařezů do 1 km D přes 300 do 500 mm</t>
  </si>
  <si>
    <t>1190760903</t>
  </si>
  <si>
    <t>https://podminky.urs.cz/item/CS_URS_2024_02/162201422</t>
  </si>
  <si>
    <t>162201423</t>
  </si>
  <si>
    <t>Vodorovné přemístění pařezů do 1 km D přes 500 do 700 mm</t>
  </si>
  <si>
    <t>-283797530</t>
  </si>
  <si>
    <t>https://podminky.urs.cz/item/CS_URS_2024_02/162201423</t>
  </si>
  <si>
    <t>162201424</t>
  </si>
  <si>
    <t>Vodorovné přemístění pařezů do 1 km D přes 700 do 900 mm</t>
  </si>
  <si>
    <t>408302397</t>
  </si>
  <si>
    <t>https://podminky.urs.cz/item/CS_URS_2024_02/162201424</t>
  </si>
  <si>
    <t>162201520</t>
  </si>
  <si>
    <t>Vodorovné přemístění pařezů do 1 km D přes 900 do 1100 mm</t>
  </si>
  <si>
    <t>2066215480</t>
  </si>
  <si>
    <t>https://podminky.urs.cz/item/CS_URS_2024_02/162201520</t>
  </si>
  <si>
    <t>162201521</t>
  </si>
  <si>
    <t>Vodorovné přemístění pařezů do 1 km D přes 1100 do 1300 mm</t>
  </si>
  <si>
    <t>-1035573457</t>
  </si>
  <si>
    <t>https://podminky.urs.cz/item/CS_URS_2024_02/162201521</t>
  </si>
  <si>
    <t>162201522</t>
  </si>
  <si>
    <t>Vodorovné přemístění pařezů do 1 km D přes 1300 do 1500 mm</t>
  </si>
  <si>
    <t>1291706750</t>
  </si>
  <si>
    <t>https://podminky.urs.cz/item/CS_URS_2024_02/162201522</t>
  </si>
  <si>
    <t>162301501</t>
  </si>
  <si>
    <t>Vodorovné přemístění křovin do 5 km D kmene do 100 mm</t>
  </si>
  <si>
    <t>760027469</t>
  </si>
  <si>
    <t>https://podminky.urs.cz/item/CS_URS_2024_02/162301501</t>
  </si>
  <si>
    <t>162301931</t>
  </si>
  <si>
    <t>Příplatek k vodorovnému přemístění větví stromů listnatých D kmene přes 100 do 300 mm ZKD 1 km</t>
  </si>
  <si>
    <t>-946563409</t>
  </si>
  <si>
    <t>https://podminky.urs.cz/item/CS_URS_2024_02/162301931</t>
  </si>
  <si>
    <t>L300*2</t>
  </si>
  <si>
    <t>162301932</t>
  </si>
  <si>
    <t>Příplatek k vodorovnému přemístění větví stromů listnatých D kmene přes 300 do 500 mm ZKD 1 km</t>
  </si>
  <si>
    <t>551706106</t>
  </si>
  <si>
    <t>https://podminky.urs.cz/item/CS_URS_2024_02/162301932</t>
  </si>
  <si>
    <t>L_500*2</t>
  </si>
  <si>
    <t>162301933</t>
  </si>
  <si>
    <t>Příplatek k vodorovnému přemístění větví stromů listnatých D kmene přes 500 do 700 mm ZKD 1 km</t>
  </si>
  <si>
    <t>2102971193</t>
  </si>
  <si>
    <t>https://podminky.urs.cz/item/CS_URS_2024_02/162301933</t>
  </si>
  <si>
    <t>L_700*2</t>
  </si>
  <si>
    <t>162301934</t>
  </si>
  <si>
    <t>Příplatek k vodorovnému přemístění větví stromů listnatých D kmene přes 700 do 900 mm ZKD 1 km</t>
  </si>
  <si>
    <t>1148874031</t>
  </si>
  <si>
    <t>https://podminky.urs.cz/item/CS_URS_2024_02/162301934</t>
  </si>
  <si>
    <t>L_900*2</t>
  </si>
  <si>
    <t>162301935</t>
  </si>
  <si>
    <t>Příplatek k vodorovnému přemístění větví stromů listnatých D kmene přes 900 do 1100 mm ZKD 1 km</t>
  </si>
  <si>
    <t>-1907321295</t>
  </si>
  <si>
    <t>https://podminky.urs.cz/item/CS_URS_2024_02/162301935</t>
  </si>
  <si>
    <t>L1100*2</t>
  </si>
  <si>
    <t>162301936</t>
  </si>
  <si>
    <t>Příplatek k vodorovnému přemístění větví stromů listnatých D kmene přes 1100 do 1300 mm ZKD 1 km</t>
  </si>
  <si>
    <t>821097288</t>
  </si>
  <si>
    <t>https://podminky.urs.cz/item/CS_URS_2024_02/162301936</t>
  </si>
  <si>
    <t>L_1300*2</t>
  </si>
  <si>
    <t>162301937</t>
  </si>
  <si>
    <t>Příplatek k vodorovnému přemístění větví stromů listnatých D kmene přes 1300 do 1500 mm ZKD 1 km</t>
  </si>
  <si>
    <t>82916104</t>
  </si>
  <si>
    <t>https://podminky.urs.cz/item/CS_URS_2024_02/162301937</t>
  </si>
  <si>
    <t>L1500*2</t>
  </si>
  <si>
    <t>162301941</t>
  </si>
  <si>
    <t>Příplatek k vodorovnému přemístění větví stromů jehličnatých D kmene přes 100 do 300 mm ZKD 1 km</t>
  </si>
  <si>
    <t>1971758230</t>
  </si>
  <si>
    <t>https://podminky.urs.cz/item/CS_URS_2024_02/162301941</t>
  </si>
  <si>
    <t>J_300*2</t>
  </si>
  <si>
    <t>162301942</t>
  </si>
  <si>
    <t>Příplatek k vodorovnému přemístění větví stromů jehličnatých D kmene přes 300 do 500 mm ZKD 1 km</t>
  </si>
  <si>
    <t>-296226744</t>
  </si>
  <si>
    <t>https://podminky.urs.cz/item/CS_URS_2024_02/162301942</t>
  </si>
  <si>
    <t>J_500*2</t>
  </si>
  <si>
    <t>162301943</t>
  </si>
  <si>
    <t>Příplatek k vodorovnému přemístění větví stromů jehličnatých D kmene přes 500 do 700 mm ZKD 1 km</t>
  </si>
  <si>
    <t>720597890</t>
  </si>
  <si>
    <t>https://podminky.urs.cz/item/CS_URS_2024_02/162301943</t>
  </si>
  <si>
    <t>J700*2</t>
  </si>
  <si>
    <t>162301951</t>
  </si>
  <si>
    <t>Příplatek k vodorovnému přemístění kmenů stromů listnatých D kmene přes 100 do 300 mm ZKD 1 km</t>
  </si>
  <si>
    <t>-913630757</t>
  </si>
  <si>
    <t>https://podminky.urs.cz/item/CS_URS_2024_02/162301951</t>
  </si>
  <si>
    <t>162301952</t>
  </si>
  <si>
    <t>Příplatek k vodorovnému přemístění kmenů stromů listnatých D kmene přes 300 do 500 mm ZKD 1 km</t>
  </si>
  <si>
    <t>-469567765</t>
  </si>
  <si>
    <t>https://podminky.urs.cz/item/CS_URS_2024_02/162301952</t>
  </si>
  <si>
    <t>162301953</t>
  </si>
  <si>
    <t>Příplatek k vodorovnému přemístění kmenů stromů listnatých D kmene přes 500 do 700 mm ZKD 1 km</t>
  </si>
  <si>
    <t>749442024</t>
  </si>
  <si>
    <t>https://podminky.urs.cz/item/CS_URS_2024_02/162301953</t>
  </si>
  <si>
    <t>162301954</t>
  </si>
  <si>
    <t>Příplatek k vodorovnému přemístění kmenů stromů listnatých D kmene přes 700 do 900 mm ZKD 1 km</t>
  </si>
  <si>
    <t>662345919</t>
  </si>
  <si>
    <t>https://podminky.urs.cz/item/CS_URS_2024_02/162301954</t>
  </si>
  <si>
    <t>162301955</t>
  </si>
  <si>
    <t>Příplatek k vodorovnému přemístění kmenů stromů listnatých D kmene přes 900 do 1100 mm ZKD 1 km</t>
  </si>
  <si>
    <t>-1956066635</t>
  </si>
  <si>
    <t>https://podminky.urs.cz/item/CS_URS_2024_02/162301955</t>
  </si>
  <si>
    <t>162301956</t>
  </si>
  <si>
    <t>Příplatek k vodorovnému přemístění kmenů stromů listnatých D kmene přes 1100 do 1300 mm ZKD 1 km</t>
  </si>
  <si>
    <t>52710608</t>
  </si>
  <si>
    <t>https://podminky.urs.cz/item/CS_URS_2024_02/162301956</t>
  </si>
  <si>
    <t>162301957</t>
  </si>
  <si>
    <t>Příplatek k vodorovnému přemístění kmenů stromů listnatých D kmene přes 1300 do 1500 mm ZKD 1 km</t>
  </si>
  <si>
    <t>-1495332414</t>
  </si>
  <si>
    <t>https://podminky.urs.cz/item/CS_URS_2024_02/162301957</t>
  </si>
  <si>
    <t>162301961</t>
  </si>
  <si>
    <t>Příplatek k vodorovnému přemístění kmenů stromů jehličnatých D kmene přes 100 do 300 mm ZKD 1 km</t>
  </si>
  <si>
    <t>1418384850</t>
  </si>
  <si>
    <t>https://podminky.urs.cz/item/CS_URS_2024_02/162301961</t>
  </si>
  <si>
    <t>162301962</t>
  </si>
  <si>
    <t>Příplatek k vodorovnému přemístění kmenů stromů jehličnatých D kmene přes 300 do 500 mm ZKD 1 km</t>
  </si>
  <si>
    <t>-1313954616</t>
  </si>
  <si>
    <t>https://podminky.urs.cz/item/CS_URS_2024_02/162301962</t>
  </si>
  <si>
    <t>162301963</t>
  </si>
  <si>
    <t>Příplatek k vodorovnému přemístění kmenů stromů jehličnatých D kmene přes 500 do 700 mm ZKD 1 km</t>
  </si>
  <si>
    <t>466533488</t>
  </si>
  <si>
    <t>https://podminky.urs.cz/item/CS_URS_2024_02/162301963</t>
  </si>
  <si>
    <t>162301971</t>
  </si>
  <si>
    <t>Příplatek k vodorovnému přemístění pařezů D přes 100 do 300 mm ZKD 1 km</t>
  </si>
  <si>
    <t>800711201</t>
  </si>
  <si>
    <t>https://podminky.urs.cz/item/CS_URS_2024_02/162301971</t>
  </si>
  <si>
    <t>29*P300</t>
  </si>
  <si>
    <t>162301972</t>
  </si>
  <si>
    <t>Příplatek k vodorovnému přemístění pařezů D přes 300 do 500 mm ZKD 1 km</t>
  </si>
  <si>
    <t>2070337723</t>
  </si>
  <si>
    <t>https://podminky.urs.cz/item/CS_URS_2024_02/162301972</t>
  </si>
  <si>
    <t>29*P500</t>
  </si>
  <si>
    <t>162301973</t>
  </si>
  <si>
    <t>Příplatek k vodorovnému přemístění pařezů D přes 500 do 700 mm ZKD 1 km</t>
  </si>
  <si>
    <t>1357008441</t>
  </si>
  <si>
    <t>https://podminky.urs.cz/item/CS_URS_2024_02/162301973</t>
  </si>
  <si>
    <t>29*P700</t>
  </si>
  <si>
    <t>162301974</t>
  </si>
  <si>
    <t>Příplatek k vodorovnému přemístění pařezů D přes 700 do 900 mm ZKD 1 km</t>
  </si>
  <si>
    <t>1131805400</t>
  </si>
  <si>
    <t>https://podminky.urs.cz/item/CS_URS_2024_02/162301974</t>
  </si>
  <si>
    <t>29*P900</t>
  </si>
  <si>
    <t>162301975</t>
  </si>
  <si>
    <t>Příplatek k vodorovnému přemístění pařezů D přes 900 do 1100 mm ZKD 1 km</t>
  </si>
  <si>
    <t>-1347535952</t>
  </si>
  <si>
    <t>https://podminky.urs.cz/item/CS_URS_2024_02/162301975</t>
  </si>
  <si>
    <t>29*P1100</t>
  </si>
  <si>
    <t>162301976</t>
  </si>
  <si>
    <t>Příplatek k vodorovnému přemístění pařezů D přes 1100 do 1300 mm ZKD 1 km</t>
  </si>
  <si>
    <t>1762373377</t>
  </si>
  <si>
    <t>https://podminky.urs.cz/item/CS_URS_2024_02/162301976</t>
  </si>
  <si>
    <t>29*P1300</t>
  </si>
  <si>
    <t>162301977</t>
  </si>
  <si>
    <t>Příplatek k vodorovnému přemístění pařezů D přes 1300 do 1500 mm ZKD 1 km</t>
  </si>
  <si>
    <t>1980552974</t>
  </si>
  <si>
    <t>https://podminky.urs.cz/item/CS_URS_2024_02/162301977</t>
  </si>
  <si>
    <t>174251201</t>
  </si>
  <si>
    <t>Zásyp jam po pařezech D pařezů do 300 mm strojně</t>
  </si>
  <si>
    <t>1801315324</t>
  </si>
  <si>
    <t>https://podminky.urs.cz/item/CS_URS_2024_02/174251201</t>
  </si>
  <si>
    <t>174251202</t>
  </si>
  <si>
    <t>Zásyp jam po pařezech D pařezů přes 300 do 500 mm strojně</t>
  </si>
  <si>
    <t>-1383188500</t>
  </si>
  <si>
    <t>https://podminky.urs.cz/item/CS_URS_2024_02/174251202</t>
  </si>
  <si>
    <t>174251203</t>
  </si>
  <si>
    <t>Zásyp jam po pařezech D pařezů přes 500 do 700 mm strojně</t>
  </si>
  <si>
    <t>53639875</t>
  </si>
  <si>
    <t>https://podminky.urs.cz/item/CS_URS_2024_02/174251203</t>
  </si>
  <si>
    <t>174251204</t>
  </si>
  <si>
    <t>Zásyp jam po pařezech D pařezů přes 700 do 900 mm strojně</t>
  </si>
  <si>
    <t>-1841749202</t>
  </si>
  <si>
    <t>https://podminky.urs.cz/item/CS_URS_2024_02/174251204</t>
  </si>
  <si>
    <t>174251205</t>
  </si>
  <si>
    <t>Zásyp jam po pařezech D pařezů přes 900 do 1100 mm strojně</t>
  </si>
  <si>
    <t>1739988308</t>
  </si>
  <si>
    <t>https://podminky.urs.cz/item/CS_URS_2024_02/174251205</t>
  </si>
  <si>
    <t>174251206</t>
  </si>
  <si>
    <t>Zásyp jam po pařezech D pařezů přes 1100 do 1300 mm strojně</t>
  </si>
  <si>
    <t>-717946332</t>
  </si>
  <si>
    <t>https://podminky.urs.cz/item/CS_URS_2024_02/174251206</t>
  </si>
  <si>
    <t>174251207</t>
  </si>
  <si>
    <t>Zásyp jam po pařezech D pařezů přes 1300 do 1500 mm strojně</t>
  </si>
  <si>
    <t>1808967738</t>
  </si>
  <si>
    <t>https://podminky.urs.cz/item/CS_URS_2024_02/174251207</t>
  </si>
  <si>
    <t>184818233</t>
  </si>
  <si>
    <t>Ochrana kmene průměru přes 500 do 700 mm bedněním výšky do 2 m</t>
  </si>
  <si>
    <t>1860588069</t>
  </si>
  <si>
    <t>https://podminky.urs.cz/item/CS_URS_2024_02/184818233</t>
  </si>
  <si>
    <t>50 "VV pol.19"</t>
  </si>
  <si>
    <t>R 162 001</t>
  </si>
  <si>
    <t>Uložení pařezů na skládku nebo jeho likvidace drcením</t>
  </si>
  <si>
    <t>1563747024</t>
  </si>
  <si>
    <t>P300+P500+P700+P900+P1100+P1300+P1500 "VV pol. 18"</t>
  </si>
  <si>
    <t>nalozeni_Z</t>
  </si>
  <si>
    <t>74,815</t>
  </si>
  <si>
    <t>naloženi_K</t>
  </si>
  <si>
    <t>519,268</t>
  </si>
  <si>
    <t>SO - Úprava příjezdu do areálu IKTUS</t>
  </si>
  <si>
    <t>-593630337</t>
  </si>
  <si>
    <t>1373,4 "VV pol. 1.1"</t>
  </si>
  <si>
    <t>173757164</t>
  </si>
  <si>
    <t>95,4 "VV pol. 1.2"</t>
  </si>
  <si>
    <t>224025635</t>
  </si>
  <si>
    <t>1373,4*0,2 "VV pol. 1.1"</t>
  </si>
  <si>
    <t>12,3 "VV pol. 1.5"</t>
  </si>
  <si>
    <t>25,3 "VV pol. 1.8"</t>
  </si>
  <si>
    <t>0,28*(158,5+89,6) "VV pol. 1.9 a 1.10"</t>
  </si>
  <si>
    <t>187,1 "VV pol. 1.3"</t>
  </si>
  <si>
    <t>12,3 "VV pol. 1.4"</t>
  </si>
  <si>
    <t>157,8 "VV pol. 1.5"</t>
  </si>
  <si>
    <t>4,2 "VV pol. 1.10"</t>
  </si>
  <si>
    <t>25,5 "VV pol. 1.6"</t>
  </si>
  <si>
    <t>676292124</t>
  </si>
  <si>
    <t>57,8 "VV pol. 1.11"</t>
  </si>
  <si>
    <t>1060707140</t>
  </si>
  <si>
    <t>57,8*10</t>
  </si>
  <si>
    <t>1943091692</t>
  </si>
  <si>
    <t>nalozeni_Z+naloženi_K</t>
  </si>
  <si>
    <t>-1299618148</t>
  </si>
  <si>
    <t>57,8*2</t>
  </si>
  <si>
    <t>2044542672</t>
  </si>
  <si>
    <t>25,3 "VV pol. 1.7"</t>
  </si>
  <si>
    <t>1583007876</t>
  </si>
  <si>
    <t>-102775442</t>
  </si>
  <si>
    <t>358,5 "VV pol. 1.8.1"</t>
  </si>
  <si>
    <t>892,4 "VV pol. 1.9"</t>
  </si>
  <si>
    <t>841,3 "VV pol. 2.1"</t>
  </si>
  <si>
    <t>631,3 "VV pol. 2.2"</t>
  </si>
  <si>
    <t>-1309174480</t>
  </si>
  <si>
    <t>358,5 "VV pol. 1.8.1."</t>
  </si>
  <si>
    <t>1455785215</t>
  </si>
  <si>
    <t>358,5 "VV pol. 1.9"</t>
  </si>
  <si>
    <t>-2031032802</t>
  </si>
  <si>
    <t>89,6 "VV pol. 1.10"</t>
  </si>
  <si>
    <t>2092498831</t>
  </si>
  <si>
    <t xml:space="preserve">(358,5+89,6) </t>
  </si>
  <si>
    <t>448,1*0,02 'Přepočtené koeficientem množství</t>
  </si>
  <si>
    <t>182351124</t>
  </si>
  <si>
    <t>Rozprostření ornice pl přes 100 do 500 m2 ve svahu přes 1:5 tl vrstvy přes 200 do 250 mm strojně</t>
  </si>
  <si>
    <t>-1472045774</t>
  </si>
  <si>
    <t>https://podminky.urs.cz/item/CS_URS_2024_02/182351124</t>
  </si>
  <si>
    <t>89,6 "VV pol. 1.8.2"</t>
  </si>
  <si>
    <t>364448815</t>
  </si>
  <si>
    <t>564771101_R</t>
  </si>
  <si>
    <t>Podklad z kameniva hrubého drceného vel. 32-63 mm plochy do 100 m2 tl 250 mm z místního kameniva</t>
  </si>
  <si>
    <t>622635120</t>
  </si>
  <si>
    <t>157,8/0,25"VV pol. 1.5"</t>
  </si>
  <si>
    <t>564861011_R</t>
  </si>
  <si>
    <t>Podklad ze štěrkodrtě ŠD plochy do 100 m2 tl 200 mm z místního kameniva</t>
  </si>
  <si>
    <t>-551615752</t>
  </si>
  <si>
    <t>Poznámka k položce:_x000D_
fr. 0/32</t>
  </si>
  <si>
    <t>187,1/0,2 "VV pol. 1.3"</t>
  </si>
  <si>
    <t>1181382488</t>
  </si>
  <si>
    <t>155,8 "VV pol. 2.3"</t>
  </si>
  <si>
    <t>871228111</t>
  </si>
  <si>
    <t>Kladení drenážního potrubí z tvrdého PVC průměru přes 90 do 150 mm</t>
  </si>
  <si>
    <t>-1085657071</t>
  </si>
  <si>
    <t>https://podminky.urs.cz/item/CS_URS_2024_02/871228111</t>
  </si>
  <si>
    <t>141,6 "VV pol. 2.7"</t>
  </si>
  <si>
    <t>25,7 "VV pol. 2.8"</t>
  </si>
  <si>
    <t>28610560</t>
  </si>
  <si>
    <t>trubka drenážní korugovaná sendvičová HD-PE SN 4 perforace 360° pro liniové stavby DN 150</t>
  </si>
  <si>
    <t>-149707640</t>
  </si>
  <si>
    <t>141,6*1,01 'Přepočtené koeficientem množství</t>
  </si>
  <si>
    <t>28610560_</t>
  </si>
  <si>
    <t>trubka drenážní korugovaná sendvičová HD-PE SN 12 bez perforace DN 150</t>
  </si>
  <si>
    <t>1718901055</t>
  </si>
  <si>
    <t>25,7*1,01 'Přepočtené koeficientem množství</t>
  </si>
  <si>
    <t>-1936805763</t>
  </si>
  <si>
    <t>9 "VV pol. 2.11"</t>
  </si>
  <si>
    <t>-1490829380</t>
  </si>
  <si>
    <t>894812249</t>
  </si>
  <si>
    <t>Příplatek k rourám revizní a čistící šachty z PP DN 425 za uříznutí šachtové roury</t>
  </si>
  <si>
    <t>1930224364</t>
  </si>
  <si>
    <t>https://podminky.urs.cz/item/CS_URS_2024_02/894812249</t>
  </si>
  <si>
    <t>894812262</t>
  </si>
  <si>
    <t>Revizní a čistící šachta z PP DN 425 poklop litinový plný do teleskopické trubky pro třídu zatížení D400</t>
  </si>
  <si>
    <t>-1975581506</t>
  </si>
  <si>
    <t>https://podminky.urs.cz/item/CS_URS_2024_02/894812262</t>
  </si>
  <si>
    <t>-920680928</t>
  </si>
  <si>
    <t>3,74 "VV pol. 2.9"</t>
  </si>
  <si>
    <t>-676787386</t>
  </si>
  <si>
    <t>16,10 "VV pol. 2.10"</t>
  </si>
  <si>
    <t>-1670238862</t>
  </si>
  <si>
    <t>1289985158</t>
  </si>
  <si>
    <t>283,2 "VV pol. 2.15"</t>
  </si>
  <si>
    <t>919741111</t>
  </si>
  <si>
    <t>Ošetření cementobetonové plochy vodou</t>
  </si>
  <si>
    <t>1287714161</t>
  </si>
  <si>
    <t>https://podminky.urs.cz/item/CS_URS_2024_02/919741111</t>
  </si>
  <si>
    <t>631*3*7 "VV pol. 2.6"</t>
  </si>
  <si>
    <t>637157013</t>
  </si>
  <si>
    <t>53 "VV pol. 2.13"</t>
  </si>
  <si>
    <t>-1873253308</t>
  </si>
  <si>
    <t>-1118719113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</si>
  <si>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</si>
  <si>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</si>
  <si>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</si>
  <si>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VRN5 - Finanční náklady</t>
  </si>
  <si>
    <t xml:space="preserve">    VRN7 - Provozní vlivy</t>
  </si>
  <si>
    <t>VRN1</t>
  </si>
  <si>
    <t>Průzkumné, geodetické a projektové práce</t>
  </si>
  <si>
    <t>001 0011</t>
  </si>
  <si>
    <t>Zpracování realizační, výrobní, dodavatelské dokumentace</t>
  </si>
  <si>
    <t>454324411</t>
  </si>
  <si>
    <t>Poznámka k položce:_x000D_
vč.dokumentace pomocných konstrukcí, 1. TP kap. 19</t>
  </si>
  <si>
    <t>01 005</t>
  </si>
  <si>
    <t>Fotodokumentaci postupu prací během provádění díla</t>
  </si>
  <si>
    <t>-799848653</t>
  </si>
  <si>
    <t>Poznámka k položce:_x000D_
Fotodokumentaci postupu prací během provádění díla s popisem pracovních postupů, lokalizací a uvedením data a hodiny pořízení. Fotodokumentace bude doložena ke každé fakturaci buď na CD nebo DVD, případně přes cloudové úložiště (CDE prostředí) *.JPG s min.rozlišení 5MPx. _x000D_
_x000D_
obsahuje mmj. fotodokumentaci základové spáry před zakrytím kcí, výztuž před zabetonováním, dokumentace pláně před kčními vrstvami, dokumentace postupu prací_x000D_
1. TP kap. 10 odst. 6</t>
  </si>
  <si>
    <t>01 016</t>
  </si>
  <si>
    <t>Dokumentace skutečného provedení (DSKP)</t>
  </si>
  <si>
    <t>-488308413</t>
  </si>
  <si>
    <t xml:space="preserve">Poznámka k položce:_x000D_
Rozumí se zákresy veškerých změn oproti schválené projektové dokumentaci a to ve všech přílohách této projektové dokumentace (označit červeným razítkem "Skutečné provedení" s datem  a podpisy zhotovitele a technického dozoru objednatele), vč. vypracování BIM dle skutečného provedení" 1. TP. kap 10, odst. 5_x000D_
_x000D_
</t>
  </si>
  <si>
    <t>012002000</t>
  </si>
  <si>
    <t xml:space="preserve">Geodetické práce - vytyčení objektů v průběhu stavby   </t>
  </si>
  <si>
    <t>1024</t>
  </si>
  <si>
    <t>1005950326</t>
  </si>
  <si>
    <t>https://podminky.urs.cz/item/CS_URS_2024_02/012002000</t>
  </si>
  <si>
    <t>01200R002</t>
  </si>
  <si>
    <t>Geometrický plán</t>
  </si>
  <si>
    <t>-1301291143</t>
  </si>
  <si>
    <t>Poznámka k položce:_x000D_
1. TP kap 20, odst 7</t>
  </si>
  <si>
    <t>01200R003</t>
  </si>
  <si>
    <t>Vytyčení IS</t>
  </si>
  <si>
    <t>909278562</t>
  </si>
  <si>
    <t>01200R004</t>
  </si>
  <si>
    <t>Geometrické zaměření skutečného provedení</t>
  </si>
  <si>
    <t>-17949325</t>
  </si>
  <si>
    <t>1 001 001</t>
  </si>
  <si>
    <t>Návrh a provádění monitoringu</t>
  </si>
  <si>
    <t>939009840</t>
  </si>
  <si>
    <t>Poznámka k položce:_x000D_
návrh provádění monitoringu, evidence sledování siesmiky, hluku, vibrací a emisí po dobu výstavby 1. TP kap. 18</t>
  </si>
  <si>
    <t>1 005</t>
  </si>
  <si>
    <t>Monitoring studní</t>
  </si>
  <si>
    <t>922696296</t>
  </si>
  <si>
    <t xml:space="preserve">Poznámka k položce:_x000D_
14 studní </t>
  </si>
  <si>
    <t>1R001</t>
  </si>
  <si>
    <t>Zajištění IG sledu</t>
  </si>
  <si>
    <t>-418907895</t>
  </si>
  <si>
    <t>OST 10</t>
  </si>
  <si>
    <t>Pasportizace okolních objektů</t>
  </si>
  <si>
    <t>-1710553495</t>
  </si>
  <si>
    <t xml:space="preserve">Poznámka k položce:_x000D_
pasportizace min 6  ks budov v blízkosti konstrukcí s ražením štětovnic 1. TP kap 19_x000D_
</t>
  </si>
  <si>
    <t>OST 11</t>
  </si>
  <si>
    <t>Pasportizace dotčených komunikací a chodníků před a po realizaci stavby</t>
  </si>
  <si>
    <t>-1452300635</t>
  </si>
  <si>
    <t>Poznámka k položce:_x000D_
viz 1. Technické podmínky ( TP) kap. 19</t>
  </si>
  <si>
    <t>R001 002</t>
  </si>
  <si>
    <t>Projekty kontrolních zkoušek</t>
  </si>
  <si>
    <t>455119663</t>
  </si>
  <si>
    <t>R001 003</t>
  </si>
  <si>
    <t>DIO, projednání vč. vlastního opatření</t>
  </si>
  <si>
    <t>286881256</t>
  </si>
  <si>
    <t>Poznámka k položce:_x000D_
1. TP kap 13, odst. 2</t>
  </si>
  <si>
    <t>R001 004</t>
  </si>
  <si>
    <t>Havarijní plán</t>
  </si>
  <si>
    <t>1412120632</t>
  </si>
  <si>
    <t>Poznámka k položce:_x000D_
1. TP kap 15</t>
  </si>
  <si>
    <t>R001 004_</t>
  </si>
  <si>
    <t>Povodňový plán</t>
  </si>
  <si>
    <t>870383894</t>
  </si>
  <si>
    <t>Poznámka k položce:_x000D_
viz 1. TP kap 3</t>
  </si>
  <si>
    <t>VRN3</t>
  </si>
  <si>
    <t>Zařízení staveniště</t>
  </si>
  <si>
    <t>030001000</t>
  </si>
  <si>
    <t>-68472559</t>
  </si>
  <si>
    <t>https://podminky.urs.cz/item/CS_URS_2024_02/030001000</t>
  </si>
  <si>
    <t>Poznámka k položce:_x000D_
Mimo běžné prvky zařízení staveniště položka dále obsahuje:_x000D_
1) Staveništní buňky v rozsahu dle potřeb zhotovitele - na ploše. Nezbytné sociální vybavení, skladovací plochy nakoupeného materiálu,  kanceláře, sociální zařízení a sklady v mobilních buňkách atd. Požaduje se vyhradit z rozsahu buněk (vybavených kancelářských) 1 kus pro potřeby stavebního dozora_x000D_
2) Připojení el. energie, vč. projednání_x000D_
3) Ochranu staveniště před srážkovými vodami a bezpečnou sjízdnost komunikací v obvodu staveniště</t>
  </si>
  <si>
    <t>0300R2</t>
  </si>
  <si>
    <t xml:space="preserve">Mobilní třídící linka </t>
  </si>
  <si>
    <t>-1107015855</t>
  </si>
  <si>
    <t>"59600*2/480 - 60 t/hod" 280</t>
  </si>
  <si>
    <t>090090R4</t>
  </si>
  <si>
    <t>Informační tabule na staveništi se základními údaji o stavbě</t>
  </si>
  <si>
    <t>-1698283379</t>
  </si>
  <si>
    <t>Poznámka k položce:_x000D_
_x000D_
Rozměry a materiál bude poskytnut objednatelem</t>
  </si>
  <si>
    <t>3 004</t>
  </si>
  <si>
    <t xml:space="preserve">Náklady na opětovné vytvoření ochranných jímek </t>
  </si>
  <si>
    <t>295799907</t>
  </si>
  <si>
    <t>Poznámka k položce:_x000D_
1. TP kap. 19, odst. 12</t>
  </si>
  <si>
    <t>3 005</t>
  </si>
  <si>
    <t xml:space="preserve">Provedení opatření k dočasné ochraně vzrostlých stromů, které by mohly být činností na stavbě ohroženy </t>
  </si>
  <si>
    <t>1276252968</t>
  </si>
  <si>
    <t>Poznámka k položce:_x000D_
předpoklad 80 ks, 1. TP kap 11, odst. 3</t>
  </si>
  <si>
    <t>R003 001</t>
  </si>
  <si>
    <t>Náklady spojené s DIO</t>
  </si>
  <si>
    <t>960090402</t>
  </si>
  <si>
    <t>Poznámka k položce:_x000D_
1.TP kap 13</t>
  </si>
  <si>
    <t>3 001 001</t>
  </si>
  <si>
    <t xml:space="preserve">Přístupová cesta k jezu - dočasná staveništní cesta </t>
  </si>
  <si>
    <t>-1751533753</t>
  </si>
  <si>
    <t xml:space="preserve">Poznámka k položce:_x000D_
- násyp tělesa, berma 3,5 + 1,0 m_x000D_
- délka 195 m _x000D_
Staveništní komunikace bude sloužit i pro zajištění přístupu obyvatel chat v chatové oblasti (pro příjezd osobních automobilů chatařů), příjezd vozidel IZS a vozidel svozu odpadu do prostoru chatové oblasti. Pro zajištění tohoto účelu bude staveniště patřičně zpevněna, předpokládá se zpevnění povrchu silničními panely na štěrkovém podsypu._x000D_
_x000D_
</t>
  </si>
  <si>
    <t>VRN5</t>
  </si>
  <si>
    <t>Finanční náklady</t>
  </si>
  <si>
    <t>5 001</t>
  </si>
  <si>
    <t>Zřízení CDE prostředí a vedení stavby přes CDE</t>
  </si>
  <si>
    <t>1717916054</t>
  </si>
  <si>
    <t>Poznámka k položce:_x000D_
vč. zálohy dat po dokončení díla a udržování v průběhu stavby, vč. vedení elektronického deníku. 1. TP kap. 21</t>
  </si>
  <si>
    <t>5 002</t>
  </si>
  <si>
    <t>Zajištění veškerých dočasných záborů nad rámec projednaných</t>
  </si>
  <si>
    <t>297547679</t>
  </si>
  <si>
    <t>Poznámka k položce:_x000D_
včetně uhrazení poplatků, uvedení do původního příp. dohodnutého stavu 1. TP kap 8, odst. 2</t>
  </si>
  <si>
    <t>5 003</t>
  </si>
  <si>
    <t>Letecké snímkování/dron postupu stavby</t>
  </si>
  <si>
    <t>30515573</t>
  </si>
  <si>
    <t>Poznámka k položce:_x000D_
fotografie budou pořízeny v min. rozlišení 4K při optimálních světelných podmínkách a budou ostré s dostatečnou hloubkou; předpokládá se snímkování 15x v průběhu výstavby; termíny jednotlivých snímkování budou s předstihem oznámeny objednateli dle postupu výstavby; pozice pohledů na snímcích budou vždy s předstihem projednány s objednatelem_x000D_
orthofoto, video s náletem  1. TP kap 10, odst. 7</t>
  </si>
  <si>
    <t>5 004</t>
  </si>
  <si>
    <t>Pojištění stavby v rozsahu SOD</t>
  </si>
  <si>
    <t>81313363</t>
  </si>
  <si>
    <t>Poznámka k položce:_x000D_
1.TP kap. 17</t>
  </si>
  <si>
    <t>5 005</t>
  </si>
  <si>
    <t xml:space="preserve">Součinnost při výkonu archeologického dohledu </t>
  </si>
  <si>
    <t>-1099484944</t>
  </si>
  <si>
    <t>VRN7</t>
  </si>
  <si>
    <t>Provozní vlivy</t>
  </si>
  <si>
    <t>7 001</t>
  </si>
  <si>
    <t>Chemická likvidace invazních dřevin - opakovaně na staveništi a deponiích</t>
  </si>
  <si>
    <t>684108599</t>
  </si>
  <si>
    <t>7 002</t>
  </si>
  <si>
    <t>Opravy dotčených komunikací a chodníků po ukončení stavby</t>
  </si>
  <si>
    <t>703847840</t>
  </si>
  <si>
    <t>Poznámka k položce:_x000D_
- oprava místních komunikací využívaných stavbou cca 450 m štěrkové cesty 250 m asfaltové komunikace... výměna svrchní vrstvy</t>
  </si>
  <si>
    <t>7 003</t>
  </si>
  <si>
    <t>Údržba prováděných prací během výstavby</t>
  </si>
  <si>
    <t>291789691</t>
  </si>
  <si>
    <t>Poznámka k položce:_x000D_
- sekání trávy min. 2/rok_x000D_
- likvidace nánosu a pláví_x000D_
vč, likvidace v souladu s právními předpisy 1. TP kap. 17</t>
  </si>
  <si>
    <t>OST 02</t>
  </si>
  <si>
    <t>Údržba komunikací v průběhu výstavby</t>
  </si>
  <si>
    <t>-1638708126</t>
  </si>
  <si>
    <t>OST R 001</t>
  </si>
  <si>
    <t>Ochrana všech IS v prostoru staveniště (sděl. vedení, vodovod, plynovod)</t>
  </si>
  <si>
    <t>704228305</t>
  </si>
  <si>
    <t>7 004</t>
  </si>
  <si>
    <t>Zaměřování a průběžná kontrola ložisek provizorního přemostění obce Zátor</t>
  </si>
  <si>
    <t>1658251868</t>
  </si>
  <si>
    <t>Poznámka k položce:_x000D_
Zaměřování a průběžná kontrola ložisek provizorního přemostění obce Zátor v místě původní haly firmy Iktus v průběhu výstavby. V případě, že dojde k jejich poklesu, zhotovitel zajistí nadzvednutí  mostu do původního stavu tak, aby se zamezilo poškození ložisek.</t>
  </si>
  <si>
    <t>7 005</t>
  </si>
  <si>
    <t>Průběžná údržba komunikace a oprava výtluků asfaltové komunikace</t>
  </si>
  <si>
    <t>-887302169</t>
  </si>
  <si>
    <t>Poznámka k položce:_x000D_
Průběžná údržba komunikace a oprava výtluků asfaltové komunikace např. štěrkem na levém a pravém břehu navazující na provizorní přemostění obce Zátor (pro zajištění bezpečného provozu a dopravní obslužnosti obce Zátor a firmy Iktus). Jedná se o nájezdy a navazující komunikace na provizorní přemostění v ploše cca 600 m2.</t>
  </si>
  <si>
    <t>SEZNAM FIGUR</t>
  </si>
  <si>
    <t>Výměra</t>
  </si>
  <si>
    <t>Použití figury:</t>
  </si>
  <si>
    <t>0,3*8421,7 "VV pol. 1.9"</t>
  </si>
  <si>
    <t>34  "VV pol. 1.4"</t>
  </si>
  <si>
    <t>150*0,2  "VV pol. 1.6"</t>
  </si>
  <si>
    <t>22,08 "VV pol. 1.20 - dovoz z MD - tříděný materiál"</t>
  </si>
  <si>
    <t>260,54 "VV pol. 3.5, dovoz z MD - tříděný materiál"</t>
  </si>
  <si>
    <t>0,3*1660,69 "VV pol. 3.6, dovoz z MD - tříděný materiál"</t>
  </si>
  <si>
    <t>7,8 "VV pol. 3.8, dovoz z MD - tříděný materiál"</t>
  </si>
  <si>
    <t>naloženi_3_20</t>
  </si>
  <si>
    <t>nalozeni_1km</t>
  </si>
  <si>
    <t>178,9 "VV pol. 2.31"</t>
  </si>
  <si>
    <t>nalozeni_30</t>
  </si>
  <si>
    <t>7,5*1,5*6 "VV pol. 1.4"</t>
  </si>
  <si>
    <t>9,5*1,5*0,2*6  "VV pol. 1.5"</t>
  </si>
  <si>
    <t>030.42/ 030.42.1</t>
  </si>
  <si>
    <t>030.42/ 030.42.2</t>
  </si>
  <si>
    <t>030.42/ 030.42.6</t>
  </si>
  <si>
    <t>030.42/ 030.42.7</t>
  </si>
  <si>
    <t>030.42/ 030.42.8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</si>
</sst>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26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top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Alignment="1">
      <alignment vertical="center"/>
    </xf>
    <xf numFmtId="166" fontId="21" fillId="0" borderId="0" xfId="0" applyNumberFormat="1" applyFont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166" fontId="30" fillId="0" borderId="0" xfId="0" applyNumberFormat="1" applyFont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4" fontId="25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3" fillId="0" borderId="22" xfId="0" applyFont="1" applyBorder="1" applyAlignment="1">
      <alignment horizontal="center" vertical="center"/>
    </xf>
    <xf numFmtId="49" fontId="23" fillId="0" borderId="22" xfId="0" applyNumberFormat="1" applyFont="1" applyBorder="1" applyAlignment="1">
      <alignment horizontal="left" vertical="center" wrapText="1"/>
    </xf>
    <xf numFmtId="0" fontId="23" fillId="0" borderId="22" xfId="0" applyFont="1" applyBorder="1" applyAlignment="1">
      <alignment horizontal="left" vertical="center" wrapText="1"/>
    </xf>
    <xf numFmtId="0" fontId="23" fillId="0" borderId="22" xfId="0" applyFont="1" applyBorder="1" applyAlignment="1">
      <alignment horizontal="center" vertical="center" wrapText="1"/>
    </xf>
    <xf numFmtId="167" fontId="23" fillId="0" borderId="22" xfId="0" applyNumberFormat="1" applyFont="1" applyBorder="1" applyAlignment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41" fillId="0" borderId="22" xfId="0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center" vertical="center" wrapText="1"/>
    </xf>
    <xf numFmtId="167" fontId="41" fillId="0" borderId="22" xfId="0" applyNumberFormat="1" applyFont="1" applyBorder="1" applyAlignment="1">
      <alignment vertical="center"/>
    </xf>
    <xf numFmtId="4" fontId="41" fillId="2" borderId="22" xfId="0" applyNumberFormat="1" applyFont="1" applyFill="1" applyBorder="1" applyAlignment="1" applyProtection="1">
      <alignment vertical="center"/>
      <protection locked="0"/>
    </xf>
    <xf numFmtId="4" fontId="41" fillId="0" borderId="22" xfId="0" applyNumberFormat="1" applyFont="1" applyBorder="1" applyAlignment="1">
      <alignment vertical="center"/>
    </xf>
    <xf numFmtId="0" fontId="42" fillId="0" borderId="3" xfId="0" applyFont="1" applyBorder="1" applyAlignment="1">
      <alignment vertical="center"/>
    </xf>
    <xf numFmtId="0" fontId="41" fillId="2" borderId="14" xfId="0" applyFont="1" applyFill="1" applyBorder="1" applyAlignment="1" applyProtection="1">
      <alignment horizontal="left" vertical="center"/>
      <protection locked="0"/>
    </xf>
    <xf numFmtId="0" fontId="41" fillId="0" borderId="0" xfId="0" applyFont="1" applyAlignment="1">
      <alignment horizontal="center" vertical="center"/>
    </xf>
    <xf numFmtId="0" fontId="41" fillId="2" borderId="19" xfId="0" applyFont="1" applyFill="1" applyBorder="1" applyAlignment="1" applyProtection="1">
      <alignment horizontal="left" vertical="center"/>
      <protection locked="0"/>
    </xf>
    <xf numFmtId="0" fontId="41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center"/>
    </xf>
    <xf numFmtId="167" fontId="43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/>
    </xf>
    <xf numFmtId="0" fontId="23" fillId="4" borderId="6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4" borderId="8" xfId="0" applyFont="1" applyFill="1" applyBorder="1" applyAlignment="1">
      <alignment horizontal="left" vertical="center"/>
    </xf>
    <xf numFmtId="0" fontId="23" fillId="4" borderId="7" xfId="0" applyFont="1" applyFill="1" applyBorder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181451132" TargetMode="External"/><Relationship Id="rId21" Type="http://schemas.openxmlformats.org/officeDocument/2006/relationships/hyperlink" Target="https://podminky.urs.cz/item/CS_URS_2024_02/171251201" TargetMode="External"/><Relationship Id="rId42" Type="http://schemas.openxmlformats.org/officeDocument/2006/relationships/hyperlink" Target="https://podminky.urs.cz/item/CS_URS_2024_02/877260330" TargetMode="External"/><Relationship Id="rId47" Type="http://schemas.openxmlformats.org/officeDocument/2006/relationships/hyperlink" Target="https://podminky.urs.cz/item/CS_URS_2024_02/894410232" TargetMode="External"/><Relationship Id="rId63" Type="http://schemas.openxmlformats.org/officeDocument/2006/relationships/hyperlink" Target="https://podminky.urs.cz/item/CS_URS_2024_02/997321519" TargetMode="External"/><Relationship Id="rId68" Type="http://schemas.openxmlformats.org/officeDocument/2006/relationships/printerSettings" Target="../printerSettings/printerSettings10.bin"/><Relationship Id="rId7" Type="http://schemas.openxmlformats.org/officeDocument/2006/relationships/hyperlink" Target="https://podminky.urs.cz/item/CS_URS_2024_02/151101201" TargetMode="External"/><Relationship Id="rId2" Type="http://schemas.openxmlformats.org/officeDocument/2006/relationships/hyperlink" Target="https://podminky.urs.cz/item/CS_URS_2024_02/115101201" TargetMode="External"/><Relationship Id="rId16" Type="http://schemas.openxmlformats.org/officeDocument/2006/relationships/hyperlink" Target="https://podminky.urs.cz/item/CS_URS_2024_02/162551128" TargetMode="External"/><Relationship Id="rId29" Type="http://schemas.openxmlformats.org/officeDocument/2006/relationships/hyperlink" Target="https://podminky.urs.cz/item/CS_URS_2024_02/225411114" TargetMode="External"/><Relationship Id="rId11" Type="http://schemas.openxmlformats.org/officeDocument/2006/relationships/hyperlink" Target="https://podminky.urs.cz/item/CS_URS_2024_02/153111114" TargetMode="External"/><Relationship Id="rId24" Type="http://schemas.openxmlformats.org/officeDocument/2006/relationships/hyperlink" Target="https://podminky.urs.cz/item/CS_URS_2024_02/175151101" TargetMode="External"/><Relationship Id="rId32" Type="http://schemas.openxmlformats.org/officeDocument/2006/relationships/hyperlink" Target="https://podminky.urs.cz/item/CS_URS_2024_02/321321116" TargetMode="External"/><Relationship Id="rId37" Type="http://schemas.openxmlformats.org/officeDocument/2006/relationships/hyperlink" Target="https://podminky.urs.cz/item/CS_URS_2024_02/321366111" TargetMode="External"/><Relationship Id="rId40" Type="http://schemas.openxmlformats.org/officeDocument/2006/relationships/hyperlink" Target="https://podminky.urs.cz/item/CS_URS_2024_02/462512270" TargetMode="External"/><Relationship Id="rId45" Type="http://schemas.openxmlformats.org/officeDocument/2006/relationships/hyperlink" Target="https://podminky.urs.cz/item/CS_URS_2024_02/894410211" TargetMode="External"/><Relationship Id="rId53" Type="http://schemas.openxmlformats.org/officeDocument/2006/relationships/hyperlink" Target="https://podminky.urs.cz/item/CS_URS_2024_02/931992121" TargetMode="External"/><Relationship Id="rId58" Type="http://schemas.openxmlformats.org/officeDocument/2006/relationships/hyperlink" Target="https://podminky.urs.cz/item/CS_URS_2024_02/966065111" TargetMode="External"/><Relationship Id="rId66" Type="http://schemas.openxmlformats.org/officeDocument/2006/relationships/hyperlink" Target="https://podminky.urs.cz/item/CS_URS_2024_02/711442559" TargetMode="External"/><Relationship Id="rId5" Type="http://schemas.openxmlformats.org/officeDocument/2006/relationships/hyperlink" Target="https://podminky.urs.cz/item/CS_URS_2024_02/127751113" TargetMode="External"/><Relationship Id="rId61" Type="http://schemas.openxmlformats.org/officeDocument/2006/relationships/hyperlink" Target="https://podminky.urs.cz/item/CS_URS_2024_02/997013873" TargetMode="External"/><Relationship Id="rId19" Type="http://schemas.openxmlformats.org/officeDocument/2006/relationships/hyperlink" Target="https://podminky.urs.cz/item/CS_URS_2024_02/167151112" TargetMode="External"/><Relationship Id="rId14" Type="http://schemas.openxmlformats.org/officeDocument/2006/relationships/hyperlink" Target="https://podminky.urs.cz/item/CS_URS_2024_02/153113112" TargetMode="External"/><Relationship Id="rId22" Type="http://schemas.openxmlformats.org/officeDocument/2006/relationships/hyperlink" Target="https://podminky.urs.cz/item/CS_URS_2024_02/171201231" TargetMode="External"/><Relationship Id="rId27" Type="http://schemas.openxmlformats.org/officeDocument/2006/relationships/hyperlink" Target="https://podminky.urs.cz/item/CS_URS_2024_02/181951114" TargetMode="External"/><Relationship Id="rId30" Type="http://schemas.openxmlformats.org/officeDocument/2006/relationships/hyperlink" Target="https://podminky.urs.cz/item/CS_URS_2024_02/226212614" TargetMode="External"/><Relationship Id="rId35" Type="http://schemas.openxmlformats.org/officeDocument/2006/relationships/hyperlink" Target="https://podminky.urs.cz/item/CS_URS_2024_02/321352010" TargetMode="External"/><Relationship Id="rId43" Type="http://schemas.openxmlformats.org/officeDocument/2006/relationships/hyperlink" Target="https://podminky.urs.cz/item/CS_URS_2024_02/891392421" TargetMode="External"/><Relationship Id="rId48" Type="http://schemas.openxmlformats.org/officeDocument/2006/relationships/hyperlink" Target="https://podminky.urs.cz/item/CS_URS_2024_02/899113112" TargetMode="External"/><Relationship Id="rId56" Type="http://schemas.openxmlformats.org/officeDocument/2006/relationships/hyperlink" Target="https://podminky.urs.cz/item/CS_URS_2024_02/953333318" TargetMode="External"/><Relationship Id="rId64" Type="http://schemas.openxmlformats.org/officeDocument/2006/relationships/hyperlink" Target="https://podminky.urs.cz/item/CS_URS_2024_02/998332011" TargetMode="External"/><Relationship Id="rId69" Type="http://schemas.openxmlformats.org/officeDocument/2006/relationships/drawing" Target="../drawings/drawing10.xml"/><Relationship Id="rId8" Type="http://schemas.openxmlformats.org/officeDocument/2006/relationships/hyperlink" Target="https://podminky.urs.cz/item/CS_URS_2024_02/151101211" TargetMode="External"/><Relationship Id="rId51" Type="http://schemas.openxmlformats.org/officeDocument/2006/relationships/hyperlink" Target="https://podminky.urs.cz/item/CS_URS_2024_02/899643122" TargetMode="External"/><Relationship Id="rId3" Type="http://schemas.openxmlformats.org/officeDocument/2006/relationships/hyperlink" Target="https://podminky.urs.cz/item/CS_URS_2024_02/115101301" TargetMode="External"/><Relationship Id="rId12" Type="http://schemas.openxmlformats.org/officeDocument/2006/relationships/hyperlink" Target="https://podminky.urs.cz/item/CS_URS_2024_02/153112111" TargetMode="External"/><Relationship Id="rId17" Type="http://schemas.openxmlformats.org/officeDocument/2006/relationships/hyperlink" Target="https://podminky.urs.cz/item/CS_URS_2024_02/162751137" TargetMode="External"/><Relationship Id="rId25" Type="http://schemas.openxmlformats.org/officeDocument/2006/relationships/hyperlink" Target="https://podminky.urs.cz/item/CS_URS_2024_02/181351113" TargetMode="External"/><Relationship Id="rId33" Type="http://schemas.openxmlformats.org/officeDocument/2006/relationships/hyperlink" Target="https://podminky.urs.cz/item/CS_URS_2024_02/321351010" TargetMode="External"/><Relationship Id="rId38" Type="http://schemas.openxmlformats.org/officeDocument/2006/relationships/hyperlink" Target="https://podminky.urs.cz/item/CS_URS_2024_02/321366112" TargetMode="External"/><Relationship Id="rId46" Type="http://schemas.openxmlformats.org/officeDocument/2006/relationships/hyperlink" Target="https://podminky.urs.cz/item/CS_URS_2024_02/894410213" TargetMode="External"/><Relationship Id="rId59" Type="http://schemas.openxmlformats.org/officeDocument/2006/relationships/hyperlink" Target="https://podminky.urs.cz/item/CS_URS_2024_02/985331215" TargetMode="External"/><Relationship Id="rId67" Type="http://schemas.openxmlformats.org/officeDocument/2006/relationships/hyperlink" Target="https://podminky.urs.cz/item/CS_URS_2024_02/911121111" TargetMode="External"/><Relationship Id="rId20" Type="http://schemas.openxmlformats.org/officeDocument/2006/relationships/hyperlink" Target="https://podminky.urs.cz/item/CS_URS_2024_02/171151131" TargetMode="External"/><Relationship Id="rId41" Type="http://schemas.openxmlformats.org/officeDocument/2006/relationships/hyperlink" Target="https://podminky.urs.cz/item/CS_URS_2024_02/871393121" TargetMode="External"/><Relationship Id="rId54" Type="http://schemas.openxmlformats.org/officeDocument/2006/relationships/hyperlink" Target="https://podminky.urs.cz/item/CS_URS_2024_02/931992122" TargetMode="External"/><Relationship Id="rId62" Type="http://schemas.openxmlformats.org/officeDocument/2006/relationships/hyperlink" Target="https://podminky.urs.cz/item/CS_URS_2024_02/997321511" TargetMode="Externa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32354103" TargetMode="External"/><Relationship Id="rId15" Type="http://schemas.openxmlformats.org/officeDocument/2006/relationships/hyperlink" Target="https://podminky.urs.cz/item/CS_URS_2024_02/162351124" TargetMode="External"/><Relationship Id="rId23" Type="http://schemas.openxmlformats.org/officeDocument/2006/relationships/hyperlink" Target="https://podminky.urs.cz/item/CS_URS_2024_02/174151101" TargetMode="External"/><Relationship Id="rId28" Type="http://schemas.openxmlformats.org/officeDocument/2006/relationships/hyperlink" Target="https://podminky.urs.cz/item/CS_URS_2024_02/185804312" TargetMode="External"/><Relationship Id="rId36" Type="http://schemas.openxmlformats.org/officeDocument/2006/relationships/hyperlink" Target="https://podminky.urs.cz/item/CS_URS_2024_02/321352020" TargetMode="External"/><Relationship Id="rId49" Type="http://schemas.openxmlformats.org/officeDocument/2006/relationships/hyperlink" Target="https://podminky.urs.cz/item/CS_URS_2024_02/899633161" TargetMode="External"/><Relationship Id="rId57" Type="http://schemas.openxmlformats.org/officeDocument/2006/relationships/hyperlink" Target="https://podminky.urs.cz/item/CS_URS_2024_02/960321271" TargetMode="External"/><Relationship Id="rId10" Type="http://schemas.openxmlformats.org/officeDocument/2006/relationships/hyperlink" Target="https://podminky.urs.cz/item/CS_URS_2024_02/151712121" TargetMode="External"/><Relationship Id="rId31" Type="http://schemas.openxmlformats.org/officeDocument/2006/relationships/hyperlink" Target="https://podminky.urs.cz/item/CS_URS_2024_02/273313611" TargetMode="External"/><Relationship Id="rId44" Type="http://schemas.openxmlformats.org/officeDocument/2006/relationships/hyperlink" Target="https://podminky.urs.cz/item/CS_URS_2024_02/894410102" TargetMode="External"/><Relationship Id="rId52" Type="http://schemas.openxmlformats.org/officeDocument/2006/relationships/hyperlink" Target="https://podminky.urs.cz/item/CS_URS_2024_02/899658211" TargetMode="External"/><Relationship Id="rId60" Type="http://schemas.openxmlformats.org/officeDocument/2006/relationships/hyperlink" Target="https://podminky.urs.cz/item/CS_URS_2024_02/997013862" TargetMode="External"/><Relationship Id="rId65" Type="http://schemas.openxmlformats.org/officeDocument/2006/relationships/hyperlink" Target="https://podminky.urs.cz/item/CS_URS_2024_02/711311001" TargetMode="External"/><Relationship Id="rId4" Type="http://schemas.openxmlformats.org/officeDocument/2006/relationships/hyperlink" Target="https://podminky.urs.cz/item/CS_URS_2024_02/121151123" TargetMode="External"/><Relationship Id="rId9" Type="http://schemas.openxmlformats.org/officeDocument/2006/relationships/hyperlink" Target="https://podminky.urs.cz/item/CS_URS_2024_02/151712111" TargetMode="External"/><Relationship Id="rId13" Type="http://schemas.openxmlformats.org/officeDocument/2006/relationships/hyperlink" Target="https://podminky.urs.cz/item/CS_URS_2024_02/153112122" TargetMode="External"/><Relationship Id="rId18" Type="http://schemas.openxmlformats.org/officeDocument/2006/relationships/hyperlink" Target="https://podminky.urs.cz/item/CS_URS_2024_02/162751139" TargetMode="External"/><Relationship Id="rId39" Type="http://schemas.openxmlformats.org/officeDocument/2006/relationships/hyperlink" Target="https://podminky.urs.cz/item/CS_URS_2024_02/457971121" TargetMode="External"/><Relationship Id="rId34" Type="http://schemas.openxmlformats.org/officeDocument/2006/relationships/hyperlink" Target="https://podminky.urs.cz/item/CS_URS_2024_02/321351020" TargetMode="External"/><Relationship Id="rId50" Type="http://schemas.openxmlformats.org/officeDocument/2006/relationships/hyperlink" Target="https://podminky.urs.cz/item/CS_URS_2024_02/899643121" TargetMode="External"/><Relationship Id="rId55" Type="http://schemas.openxmlformats.org/officeDocument/2006/relationships/hyperlink" Target="https://podminky.urs.cz/item/CS_URS_2024_02/936457112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751117" TargetMode="External"/><Relationship Id="rId13" Type="http://schemas.openxmlformats.org/officeDocument/2006/relationships/hyperlink" Target="https://podminky.urs.cz/item/CS_URS_2024_02/175253102" TargetMode="External"/><Relationship Id="rId18" Type="http://schemas.openxmlformats.org/officeDocument/2006/relationships/hyperlink" Target="https://podminky.urs.cz/item/CS_URS_2024_02/182151111" TargetMode="External"/><Relationship Id="rId26" Type="http://schemas.openxmlformats.org/officeDocument/2006/relationships/hyperlink" Target="https://podminky.urs.cz/item/CS_URS_2024_02/462519002" TargetMode="External"/><Relationship Id="rId3" Type="http://schemas.openxmlformats.org/officeDocument/2006/relationships/hyperlink" Target="https://podminky.urs.cz/item/CS_URS_2024_02/127451111" TargetMode="External"/><Relationship Id="rId21" Type="http://schemas.openxmlformats.org/officeDocument/2006/relationships/hyperlink" Target="https://podminky.urs.cz/item/CS_URS_2024_02/185804312" TargetMode="External"/><Relationship Id="rId7" Type="http://schemas.openxmlformats.org/officeDocument/2006/relationships/hyperlink" Target="https://podminky.urs.cz/item/CS_URS_2024_02/174151101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182111111" TargetMode="External"/><Relationship Id="rId25" Type="http://schemas.openxmlformats.org/officeDocument/2006/relationships/hyperlink" Target="https://podminky.urs.cz/item/CS_URS_2024_02/457971111" TargetMode="External"/><Relationship Id="rId2" Type="http://schemas.openxmlformats.org/officeDocument/2006/relationships/hyperlink" Target="https://podminky.urs.cz/item/CS_URS_2024_02/124353101" TargetMode="External"/><Relationship Id="rId16" Type="http://schemas.openxmlformats.org/officeDocument/2006/relationships/hyperlink" Target="https://podminky.urs.cz/item/CS_URS_2024_02/181951114" TargetMode="External"/><Relationship Id="rId20" Type="http://schemas.openxmlformats.org/officeDocument/2006/relationships/hyperlink" Target="https://podminky.urs.cz/item/CS_URS_2024_02/181451132" TargetMode="External"/><Relationship Id="rId29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21151123" TargetMode="External"/><Relationship Id="rId6" Type="http://schemas.openxmlformats.org/officeDocument/2006/relationships/hyperlink" Target="https://podminky.urs.cz/item/CS_URS_2024_02/171201231" TargetMode="External"/><Relationship Id="rId11" Type="http://schemas.openxmlformats.org/officeDocument/2006/relationships/hyperlink" Target="https://podminky.urs.cz/item/CS_URS_2024_02/171152501" TargetMode="External"/><Relationship Id="rId24" Type="http://schemas.openxmlformats.org/officeDocument/2006/relationships/hyperlink" Target="https://podminky.urs.cz/item/CS_URS_2024_02/321352010" TargetMode="External"/><Relationship Id="rId32" Type="http://schemas.openxmlformats.org/officeDocument/2006/relationships/drawing" Target="../drawings/drawing11.xml"/><Relationship Id="rId5" Type="http://schemas.openxmlformats.org/officeDocument/2006/relationships/hyperlink" Target="https://podminky.urs.cz/item/CS_URS_2024_02/162551128" TargetMode="External"/><Relationship Id="rId15" Type="http://schemas.openxmlformats.org/officeDocument/2006/relationships/hyperlink" Target="https://podminky.urs.cz/item/CS_URS_2024_02/181451131" TargetMode="External"/><Relationship Id="rId23" Type="http://schemas.openxmlformats.org/officeDocument/2006/relationships/hyperlink" Target="https://podminky.urs.cz/item/CS_URS_2024_02/321351010" TargetMode="External"/><Relationship Id="rId28" Type="http://schemas.openxmlformats.org/officeDocument/2006/relationships/hyperlink" Target="https://podminky.urs.cz/item/CS_URS_2024_02/464571121" TargetMode="External"/><Relationship Id="rId10" Type="http://schemas.openxmlformats.org/officeDocument/2006/relationships/hyperlink" Target="https://podminky.urs.cz/item/CS_URS_2024_02/167151112" TargetMode="External"/><Relationship Id="rId19" Type="http://schemas.openxmlformats.org/officeDocument/2006/relationships/hyperlink" Target="https://podminky.urs.cz/item/CS_URS_2024_02/182351023" TargetMode="External"/><Relationship Id="rId31" Type="http://schemas.openxmlformats.org/officeDocument/2006/relationships/printerSettings" Target="../printerSettings/printerSettings11.bin"/><Relationship Id="rId4" Type="http://schemas.openxmlformats.org/officeDocument/2006/relationships/hyperlink" Target="https://podminky.urs.cz/item/CS_URS_2024_02/162351124" TargetMode="External"/><Relationship Id="rId9" Type="http://schemas.openxmlformats.org/officeDocument/2006/relationships/hyperlink" Target="https://podminky.urs.cz/item/CS_URS_2024_02/162751119" TargetMode="External"/><Relationship Id="rId14" Type="http://schemas.openxmlformats.org/officeDocument/2006/relationships/hyperlink" Target="https://podminky.urs.cz/item/CS_URS_2024_02/181351113" TargetMode="External"/><Relationship Id="rId22" Type="http://schemas.openxmlformats.org/officeDocument/2006/relationships/hyperlink" Target="https://podminky.urs.cz/item/CS_URS_2024_02/321311116" TargetMode="External"/><Relationship Id="rId27" Type="http://schemas.openxmlformats.org/officeDocument/2006/relationships/hyperlink" Target="https://podminky.urs.cz/item/CS_URS_2024_02/463212121" TargetMode="External"/><Relationship Id="rId30" Type="http://schemas.openxmlformats.org/officeDocument/2006/relationships/hyperlink" Target="https://podminky.urs.cz/item/CS_URS_2024_02/711462103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317321118" TargetMode="External"/><Relationship Id="rId21" Type="http://schemas.openxmlformats.org/officeDocument/2006/relationships/hyperlink" Target="https://podminky.urs.cz/item/CS_URS_2024_02/275361821" TargetMode="External"/><Relationship Id="rId42" Type="http://schemas.openxmlformats.org/officeDocument/2006/relationships/hyperlink" Target="https://podminky.urs.cz/item/CS_URS_2024_02/421351112" TargetMode="External"/><Relationship Id="rId47" Type="http://schemas.openxmlformats.org/officeDocument/2006/relationships/hyperlink" Target="https://podminky.urs.cz/item/CS_URS_2024_02/421371131" TargetMode="External"/><Relationship Id="rId63" Type="http://schemas.openxmlformats.org/officeDocument/2006/relationships/hyperlink" Target="https://podminky.urs.cz/item/CS_URS_2024_02/628611102" TargetMode="External"/><Relationship Id="rId68" Type="http://schemas.openxmlformats.org/officeDocument/2006/relationships/hyperlink" Target="https://podminky.urs.cz/item/CS_URS_2024_02/919121132" TargetMode="External"/><Relationship Id="rId84" Type="http://schemas.openxmlformats.org/officeDocument/2006/relationships/hyperlink" Target="https://podminky.urs.cz/item/CS_URS_2024_02/711111001" TargetMode="External"/><Relationship Id="rId89" Type="http://schemas.openxmlformats.org/officeDocument/2006/relationships/hyperlink" Target="https://podminky.urs.cz/item/CS_URS_2024_02/210040011" TargetMode="External"/><Relationship Id="rId16" Type="http://schemas.openxmlformats.org/officeDocument/2006/relationships/hyperlink" Target="https://podminky.urs.cz/item/CS_URS_2024_02/213311111" TargetMode="External"/><Relationship Id="rId11" Type="http://schemas.openxmlformats.org/officeDocument/2006/relationships/hyperlink" Target="https://podminky.urs.cz/item/CS_URS_2024_02/162651112" TargetMode="External"/><Relationship Id="rId32" Type="http://schemas.openxmlformats.org/officeDocument/2006/relationships/hyperlink" Target="https://podminky.urs.cz/item/CS_URS_2024_02/334351112" TargetMode="External"/><Relationship Id="rId37" Type="http://schemas.openxmlformats.org/officeDocument/2006/relationships/hyperlink" Target="https://podminky.urs.cz/item/CS_URS_2024_02/334952113" TargetMode="External"/><Relationship Id="rId53" Type="http://schemas.openxmlformats.org/officeDocument/2006/relationships/hyperlink" Target="https://podminky.urs.cz/item/CS_URS_2024_02/428941131" TargetMode="External"/><Relationship Id="rId58" Type="http://schemas.openxmlformats.org/officeDocument/2006/relationships/hyperlink" Target="https://podminky.urs.cz/item/CS_URS_2024_02/465513127" TargetMode="External"/><Relationship Id="rId74" Type="http://schemas.openxmlformats.org/officeDocument/2006/relationships/hyperlink" Target="https://podminky.urs.cz/item/CS_URS_2024_02/963071112" TargetMode="External"/><Relationship Id="rId79" Type="http://schemas.openxmlformats.org/officeDocument/2006/relationships/hyperlink" Target="https://podminky.urs.cz/item/CS_URS_2024_02/997013875" TargetMode="External"/><Relationship Id="rId5" Type="http://schemas.openxmlformats.org/officeDocument/2006/relationships/hyperlink" Target="https://podminky.urs.cz/item/CS_URS_2024_02/115101302" TargetMode="External"/><Relationship Id="rId90" Type="http://schemas.openxmlformats.org/officeDocument/2006/relationships/printerSettings" Target="../printerSettings/printerSettings12.bin"/><Relationship Id="rId14" Type="http://schemas.openxmlformats.org/officeDocument/2006/relationships/hyperlink" Target="https://podminky.urs.cz/item/CS_URS_2024_02/212792212" TargetMode="External"/><Relationship Id="rId22" Type="http://schemas.openxmlformats.org/officeDocument/2006/relationships/hyperlink" Target="https://podminky.urs.cz/item/CS_URS_2024_02/282602112" TargetMode="External"/><Relationship Id="rId27" Type="http://schemas.openxmlformats.org/officeDocument/2006/relationships/hyperlink" Target="https://podminky.urs.cz/item/CS_URS_2024_02/317353121" TargetMode="External"/><Relationship Id="rId30" Type="http://schemas.openxmlformats.org/officeDocument/2006/relationships/hyperlink" Target="https://podminky.urs.cz/item/CS_URS_2024_02/334323118" TargetMode="External"/><Relationship Id="rId35" Type="http://schemas.openxmlformats.org/officeDocument/2006/relationships/hyperlink" Target="https://podminky.urs.cz/item/CS_URS_2024_02/334361236" TargetMode="External"/><Relationship Id="rId43" Type="http://schemas.openxmlformats.org/officeDocument/2006/relationships/hyperlink" Target="https://podminky.urs.cz/item/CS_URS_2024_02/421351211" TargetMode="External"/><Relationship Id="rId48" Type="http://schemas.openxmlformats.org/officeDocument/2006/relationships/hyperlink" Target="https://podminky.urs.cz/item/CS_URS_2024_02/421374224" TargetMode="External"/><Relationship Id="rId56" Type="http://schemas.openxmlformats.org/officeDocument/2006/relationships/hyperlink" Target="https://podminky.urs.cz/item/CS_URS_2024_02/451477122" TargetMode="External"/><Relationship Id="rId64" Type="http://schemas.openxmlformats.org/officeDocument/2006/relationships/hyperlink" Target="https://podminky.urs.cz/item/CS_URS_2024_02/628611131" TargetMode="External"/><Relationship Id="rId69" Type="http://schemas.openxmlformats.org/officeDocument/2006/relationships/hyperlink" Target="https://podminky.urs.cz/item/CS_URS_2024_02/919726124" TargetMode="External"/><Relationship Id="rId77" Type="http://schemas.openxmlformats.org/officeDocument/2006/relationships/hyperlink" Target="https://podminky.urs.cz/item/CS_URS_2024_02/997013862" TargetMode="External"/><Relationship Id="rId8" Type="http://schemas.openxmlformats.org/officeDocument/2006/relationships/hyperlink" Target="https://podminky.urs.cz/item/CS_URS_2024_02/153112111" TargetMode="External"/><Relationship Id="rId51" Type="http://schemas.openxmlformats.org/officeDocument/2006/relationships/hyperlink" Target="https://podminky.urs.cz/item/CS_URS_2024_02/421376335" TargetMode="External"/><Relationship Id="rId72" Type="http://schemas.openxmlformats.org/officeDocument/2006/relationships/hyperlink" Target="https://podminky.urs.cz/item/CS_URS_2024_02/936942122" TargetMode="External"/><Relationship Id="rId80" Type="http://schemas.openxmlformats.org/officeDocument/2006/relationships/hyperlink" Target="https://podminky.urs.cz/item/CS_URS_2024_02/997211111" TargetMode="External"/><Relationship Id="rId85" Type="http://schemas.openxmlformats.org/officeDocument/2006/relationships/hyperlink" Target="https://podminky.urs.cz/item/CS_URS_2024_02/711111002" TargetMode="External"/><Relationship Id="rId3" Type="http://schemas.openxmlformats.org/officeDocument/2006/relationships/hyperlink" Target="https://podminky.urs.cz/item/CS_URS_2024_02/113154528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225411114" TargetMode="External"/><Relationship Id="rId25" Type="http://schemas.openxmlformats.org/officeDocument/2006/relationships/hyperlink" Target="https://podminky.urs.cz/item/CS_URS_2024_02/317171126" TargetMode="External"/><Relationship Id="rId33" Type="http://schemas.openxmlformats.org/officeDocument/2006/relationships/hyperlink" Target="https://podminky.urs.cz/item/CS_URS_2024_02/334351211" TargetMode="External"/><Relationship Id="rId38" Type="http://schemas.openxmlformats.org/officeDocument/2006/relationships/hyperlink" Target="https://podminky.urs.cz/item/CS_URS_2024_02/348171111" TargetMode="External"/><Relationship Id="rId46" Type="http://schemas.openxmlformats.org/officeDocument/2006/relationships/hyperlink" Target="https://podminky.urs.cz/item/CS_URS_2024_02/421361226" TargetMode="External"/><Relationship Id="rId59" Type="http://schemas.openxmlformats.org/officeDocument/2006/relationships/hyperlink" Target="https://podminky.urs.cz/item/CS_URS_2024_02/573231108" TargetMode="External"/><Relationship Id="rId67" Type="http://schemas.openxmlformats.org/officeDocument/2006/relationships/hyperlink" Target="https://podminky.urs.cz/item/CS_URS_2024_02/919112233" TargetMode="External"/><Relationship Id="rId20" Type="http://schemas.openxmlformats.org/officeDocument/2006/relationships/hyperlink" Target="https://podminky.urs.cz/item/CS_URS_2024_02/275322611" TargetMode="External"/><Relationship Id="rId41" Type="http://schemas.openxmlformats.org/officeDocument/2006/relationships/hyperlink" Target="https://podminky.urs.cz/item/CS_URS_2024_02/421351111" TargetMode="External"/><Relationship Id="rId54" Type="http://schemas.openxmlformats.org/officeDocument/2006/relationships/hyperlink" Target="https://podminky.urs.cz/item/CS_URS_2024_02/434313113" TargetMode="External"/><Relationship Id="rId62" Type="http://schemas.openxmlformats.org/officeDocument/2006/relationships/hyperlink" Target="https://podminky.urs.cz/item/CS_URS_2024_02/578901111" TargetMode="External"/><Relationship Id="rId70" Type="http://schemas.openxmlformats.org/officeDocument/2006/relationships/hyperlink" Target="https://podminky.urs.cz/item/CS_URS_2024_02/931941112" TargetMode="External"/><Relationship Id="rId75" Type="http://schemas.openxmlformats.org/officeDocument/2006/relationships/hyperlink" Target="https://podminky.urs.cz/item/CS_URS_2024_02/966006132" TargetMode="External"/><Relationship Id="rId83" Type="http://schemas.openxmlformats.org/officeDocument/2006/relationships/hyperlink" Target="https://podminky.urs.cz/item/CS_URS_2024_02/998212111" TargetMode="External"/><Relationship Id="rId88" Type="http://schemas.openxmlformats.org/officeDocument/2006/relationships/hyperlink" Target="https://podminky.urs.cz/item/CS_URS_2024_02/711461103" TargetMode="External"/><Relationship Id="rId91" Type="http://schemas.openxmlformats.org/officeDocument/2006/relationships/drawing" Target="../drawings/drawing12.xml"/><Relationship Id="rId1" Type="http://schemas.openxmlformats.org/officeDocument/2006/relationships/hyperlink" Target="https://podminky.urs.cz/item/CS_URS_2024_02/113107325" TargetMode="External"/><Relationship Id="rId6" Type="http://schemas.openxmlformats.org/officeDocument/2006/relationships/hyperlink" Target="https://podminky.urs.cz/item/CS_URS_2024_02/121151103" TargetMode="External"/><Relationship Id="rId15" Type="http://schemas.openxmlformats.org/officeDocument/2006/relationships/hyperlink" Target="https://podminky.urs.cz/item/CS_URS_2024_02/388995212" TargetMode="External"/><Relationship Id="rId23" Type="http://schemas.openxmlformats.org/officeDocument/2006/relationships/hyperlink" Target="https://podminky.urs.cz/item/CS_URS_2024_02/283111113" TargetMode="External"/><Relationship Id="rId28" Type="http://schemas.openxmlformats.org/officeDocument/2006/relationships/hyperlink" Target="https://podminky.urs.cz/item/CS_URS_2024_02/317353221" TargetMode="External"/><Relationship Id="rId36" Type="http://schemas.openxmlformats.org/officeDocument/2006/relationships/hyperlink" Target="https://podminky.urs.cz/item/CS_URS_2024_02/334951113" TargetMode="External"/><Relationship Id="rId49" Type="http://schemas.openxmlformats.org/officeDocument/2006/relationships/hyperlink" Target="https://podminky.urs.cz/item/CS_URS_2024_02/421375114" TargetMode="External"/><Relationship Id="rId57" Type="http://schemas.openxmlformats.org/officeDocument/2006/relationships/hyperlink" Target="https://podminky.urs.cz/item/CS_URS_2024_02/462512270" TargetMode="External"/><Relationship Id="rId10" Type="http://schemas.openxmlformats.org/officeDocument/2006/relationships/hyperlink" Target="https://podminky.urs.cz/item/CS_URS_2024_02/153113112" TargetMode="External"/><Relationship Id="rId31" Type="http://schemas.openxmlformats.org/officeDocument/2006/relationships/hyperlink" Target="https://podminky.urs.cz/item/CS_URS_2024_02/334323418" TargetMode="External"/><Relationship Id="rId44" Type="http://schemas.openxmlformats.org/officeDocument/2006/relationships/hyperlink" Target="https://podminky.urs.cz/item/CS_URS_2024_02/421351212" TargetMode="External"/><Relationship Id="rId52" Type="http://schemas.openxmlformats.org/officeDocument/2006/relationships/hyperlink" Target="https://podminky.urs.cz/item/CS_URS_2024_02/421378122" TargetMode="External"/><Relationship Id="rId60" Type="http://schemas.openxmlformats.org/officeDocument/2006/relationships/hyperlink" Target="https://podminky.urs.cz/item/CS_URS_2024_02/577144141" TargetMode="External"/><Relationship Id="rId65" Type="http://schemas.openxmlformats.org/officeDocument/2006/relationships/hyperlink" Target="https://podminky.urs.cz/item/CS_URS_2024_02/916131213" TargetMode="External"/><Relationship Id="rId73" Type="http://schemas.openxmlformats.org/officeDocument/2006/relationships/hyperlink" Target="https://podminky.urs.cz/item/CS_URS_2024_02/961051111" TargetMode="External"/><Relationship Id="rId78" Type="http://schemas.openxmlformats.org/officeDocument/2006/relationships/hyperlink" Target="https://podminky.urs.cz/item/CS_URS_2024_02/997013873" TargetMode="External"/><Relationship Id="rId81" Type="http://schemas.openxmlformats.org/officeDocument/2006/relationships/hyperlink" Target="https://podminky.urs.cz/item/CS_URS_2024_02/997211511" TargetMode="External"/><Relationship Id="rId86" Type="http://schemas.openxmlformats.org/officeDocument/2006/relationships/hyperlink" Target="https://podminky.urs.cz/item/CS_URS_2024_01/711131811" TargetMode="External"/><Relationship Id="rId4" Type="http://schemas.openxmlformats.org/officeDocument/2006/relationships/hyperlink" Target="https://podminky.urs.cz/item/CS_URS_2024_02/115101202" TargetMode="External"/><Relationship Id="rId9" Type="http://schemas.openxmlformats.org/officeDocument/2006/relationships/hyperlink" Target="https://podminky.urs.cz/item/CS_URS_2024_02/153112122" TargetMode="External"/><Relationship Id="rId13" Type="http://schemas.openxmlformats.org/officeDocument/2006/relationships/hyperlink" Target="https://podminky.urs.cz/item/CS_URS_2024_02/212341111" TargetMode="External"/><Relationship Id="rId18" Type="http://schemas.openxmlformats.org/officeDocument/2006/relationships/hyperlink" Target="https://podminky.urs.cz/item/CS_URS_2024_02/273313611" TargetMode="External"/><Relationship Id="rId39" Type="http://schemas.openxmlformats.org/officeDocument/2006/relationships/hyperlink" Target="https://podminky.urs.cz/item/CS_URS_2024_02/421321107" TargetMode="External"/><Relationship Id="rId34" Type="http://schemas.openxmlformats.org/officeDocument/2006/relationships/hyperlink" Target="https://podminky.urs.cz/item/CS_URS_2024_02/334361226" TargetMode="External"/><Relationship Id="rId50" Type="http://schemas.openxmlformats.org/officeDocument/2006/relationships/hyperlink" Target="https://podminky.urs.cz/item/CS_URS_2024_02/421375124" TargetMode="External"/><Relationship Id="rId55" Type="http://schemas.openxmlformats.org/officeDocument/2006/relationships/hyperlink" Target="https://podminky.urs.cz/item/CS_URS_2024_02/451477121" TargetMode="External"/><Relationship Id="rId76" Type="http://schemas.openxmlformats.org/officeDocument/2006/relationships/hyperlink" Target="https://podminky.urs.cz/item/CS_URS_2024_02/966075141" TargetMode="External"/><Relationship Id="rId7" Type="http://schemas.openxmlformats.org/officeDocument/2006/relationships/hyperlink" Target="https://podminky.urs.cz/item/CS_URS_2024_02/131251104" TargetMode="External"/><Relationship Id="rId71" Type="http://schemas.openxmlformats.org/officeDocument/2006/relationships/hyperlink" Target="https://podminky.urs.cz/item/CS_URS_2024_02/935112211" TargetMode="External"/><Relationship Id="rId2" Type="http://schemas.openxmlformats.org/officeDocument/2006/relationships/hyperlink" Target="https://podminky.urs.cz/item/CS_URS_2024_02/113154523" TargetMode="External"/><Relationship Id="rId29" Type="http://schemas.openxmlformats.org/officeDocument/2006/relationships/hyperlink" Target="https://podminky.urs.cz/item/CS_URS_2024_02/317361116" TargetMode="External"/><Relationship Id="rId24" Type="http://schemas.openxmlformats.org/officeDocument/2006/relationships/hyperlink" Target="https://podminky.urs.cz/item/CS_URS_2024_02/283131113" TargetMode="External"/><Relationship Id="rId40" Type="http://schemas.openxmlformats.org/officeDocument/2006/relationships/hyperlink" Target="https://podminky.urs.cz/item/CS_URS_2024_02/421331141" TargetMode="External"/><Relationship Id="rId45" Type="http://schemas.openxmlformats.org/officeDocument/2006/relationships/hyperlink" Target="https://podminky.urs.cz/item/CS_URS_2024_02/421361216" TargetMode="External"/><Relationship Id="rId66" Type="http://schemas.openxmlformats.org/officeDocument/2006/relationships/hyperlink" Target="https://podminky.urs.cz/item/CS_URS_2024_02/916231213" TargetMode="External"/><Relationship Id="rId87" Type="http://schemas.openxmlformats.org/officeDocument/2006/relationships/hyperlink" Target="https://podminky.urs.cz/item/CS_URS_2024_02/711441559" TargetMode="External"/><Relationship Id="rId61" Type="http://schemas.openxmlformats.org/officeDocument/2006/relationships/hyperlink" Target="https://podminky.urs.cz/item/CS_URS_2024_02/578143233" TargetMode="External"/><Relationship Id="rId82" Type="http://schemas.openxmlformats.org/officeDocument/2006/relationships/hyperlink" Target="https://podminky.urs.cz/item/CS_URS_2024_02/997211519" TargetMode="External"/><Relationship Id="rId19" Type="http://schemas.openxmlformats.org/officeDocument/2006/relationships/hyperlink" Target="https://podminky.urs.cz/item/CS_URS_2024_02/27331381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10280003" TargetMode="External"/><Relationship Id="rId13" Type="http://schemas.openxmlformats.org/officeDocument/2006/relationships/hyperlink" Target="https://podminky.urs.cz/item/CS_URS_2024_02/220180301" TargetMode="External"/><Relationship Id="rId18" Type="http://schemas.openxmlformats.org/officeDocument/2006/relationships/hyperlink" Target="https://podminky.urs.cz/item/CS_URS_2024_02/210280351" TargetMode="External"/><Relationship Id="rId3" Type="http://schemas.openxmlformats.org/officeDocument/2006/relationships/hyperlink" Target="https://podminky.urs.cz/item/CS_URS_2024_02/210100422" TargetMode="External"/><Relationship Id="rId21" Type="http://schemas.openxmlformats.org/officeDocument/2006/relationships/printerSettings" Target="../printerSettings/printerSettings13.bin"/><Relationship Id="rId7" Type="http://schemas.openxmlformats.org/officeDocument/2006/relationships/hyperlink" Target="https://podminky.urs.cz/item/CS_URS_2024_02/210220361" TargetMode="External"/><Relationship Id="rId12" Type="http://schemas.openxmlformats.org/officeDocument/2006/relationships/hyperlink" Target="https://podminky.urs.cz/item/CS_URS_2024_02/220110641" TargetMode="External"/><Relationship Id="rId17" Type="http://schemas.openxmlformats.org/officeDocument/2006/relationships/hyperlink" Target="https://podminky.urs.cz/item/CS_URS_2024_02/460281124" TargetMode="External"/><Relationship Id="rId2" Type="http://schemas.openxmlformats.org/officeDocument/2006/relationships/hyperlink" Target="https://podminky.urs.cz/item/CS_URS_2024_02/210100001" TargetMode="External"/><Relationship Id="rId16" Type="http://schemas.openxmlformats.org/officeDocument/2006/relationships/hyperlink" Target="https://podminky.urs.cz/item/CS_URS_2024_02/460281121" TargetMode="External"/><Relationship Id="rId20" Type="http://schemas.openxmlformats.org/officeDocument/2006/relationships/hyperlink" Target="https://podminky.urs.cz/item/CS_URS_2024_02/580106015" TargetMode="External"/><Relationship Id="rId1" Type="http://schemas.openxmlformats.org/officeDocument/2006/relationships/hyperlink" Target="https://podminky.urs.cz/item/CS_URS_2024_02/997221611" TargetMode="External"/><Relationship Id="rId6" Type="http://schemas.openxmlformats.org/officeDocument/2006/relationships/hyperlink" Target="https://podminky.urs.cz/item/CS_URS_2024_02/210220001" TargetMode="External"/><Relationship Id="rId11" Type="http://schemas.openxmlformats.org/officeDocument/2006/relationships/hyperlink" Target="https://podminky.urs.cz/item/CS_URS_2024_02/580108021" TargetMode="External"/><Relationship Id="rId5" Type="http://schemas.openxmlformats.org/officeDocument/2006/relationships/hyperlink" Target="https://podminky.urs.cz/item/CS_URS_2024_02/210204201" TargetMode="External"/><Relationship Id="rId15" Type="http://schemas.openxmlformats.org/officeDocument/2006/relationships/hyperlink" Target="https://podminky.urs.cz/item/CS_URS_2024_02/460281114" TargetMode="External"/><Relationship Id="rId10" Type="http://schemas.openxmlformats.org/officeDocument/2006/relationships/hyperlink" Target="https://podminky.urs.cz/item/CS_URS_2024_02/210812035" TargetMode="External"/><Relationship Id="rId19" Type="http://schemas.openxmlformats.org/officeDocument/2006/relationships/hyperlink" Target="https://podminky.urs.cz/item/CS_URS_2024_02/210280712" TargetMode="External"/><Relationship Id="rId4" Type="http://schemas.openxmlformats.org/officeDocument/2006/relationships/hyperlink" Target="https://podminky.urs.cz/item/CS_URS_2024_02/210204011" TargetMode="External"/><Relationship Id="rId9" Type="http://schemas.openxmlformats.org/officeDocument/2006/relationships/hyperlink" Target="https://podminky.urs.cz/item/CS_URS_2024_02/210812011" TargetMode="External"/><Relationship Id="rId14" Type="http://schemas.openxmlformats.org/officeDocument/2006/relationships/hyperlink" Target="https://podminky.urs.cz/item/CS_URS_2024_02/460281111" TargetMode="External"/><Relationship Id="rId2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273321611" TargetMode="External"/><Relationship Id="rId18" Type="http://schemas.openxmlformats.org/officeDocument/2006/relationships/hyperlink" Target="https://podminky.urs.cz/item/CS_URS_2024_02/317353121" TargetMode="External"/><Relationship Id="rId26" Type="http://schemas.openxmlformats.org/officeDocument/2006/relationships/hyperlink" Target="https://podminky.urs.cz/item/CS_URS_2024_02/334361216" TargetMode="External"/><Relationship Id="rId39" Type="http://schemas.openxmlformats.org/officeDocument/2006/relationships/hyperlink" Target="https://podminky.urs.cz/item/CS_URS_2024_02/421351212" TargetMode="External"/><Relationship Id="rId21" Type="http://schemas.openxmlformats.org/officeDocument/2006/relationships/hyperlink" Target="https://podminky.urs.cz/item/CS_URS_2024_02/321213234" TargetMode="External"/><Relationship Id="rId34" Type="http://schemas.openxmlformats.org/officeDocument/2006/relationships/hyperlink" Target="https://podminky.urs.cz/item/CS_URS_2024_02/465513127" TargetMode="External"/><Relationship Id="rId42" Type="http://schemas.openxmlformats.org/officeDocument/2006/relationships/hyperlink" Target="https://podminky.urs.cz/item/CS_URS_2024_02/573231108" TargetMode="External"/><Relationship Id="rId47" Type="http://schemas.openxmlformats.org/officeDocument/2006/relationships/hyperlink" Target="https://podminky.urs.cz/item/CS_URS_2024_02/628611131" TargetMode="External"/><Relationship Id="rId50" Type="http://schemas.openxmlformats.org/officeDocument/2006/relationships/hyperlink" Target="https://podminky.urs.cz/item/CS_URS_2024_02/919112232" TargetMode="External"/><Relationship Id="rId55" Type="http://schemas.openxmlformats.org/officeDocument/2006/relationships/hyperlink" Target="https://podminky.urs.cz/item/CS_URS_2024_02/953333118" TargetMode="External"/><Relationship Id="rId7" Type="http://schemas.openxmlformats.org/officeDocument/2006/relationships/hyperlink" Target="https://podminky.urs.cz/item/CS_URS_2024_02/167151112" TargetMode="External"/><Relationship Id="rId2" Type="http://schemas.openxmlformats.org/officeDocument/2006/relationships/hyperlink" Target="https://podminky.urs.cz/item/CS_URS_2024_02/131351104" TargetMode="External"/><Relationship Id="rId16" Type="http://schemas.openxmlformats.org/officeDocument/2006/relationships/hyperlink" Target="https://podminky.urs.cz/item/CS_URS_2024_02/317171126" TargetMode="External"/><Relationship Id="rId29" Type="http://schemas.openxmlformats.org/officeDocument/2006/relationships/hyperlink" Target="https://podminky.urs.cz/item/CS_URS_2024_02/348171111" TargetMode="External"/><Relationship Id="rId11" Type="http://schemas.openxmlformats.org/officeDocument/2006/relationships/hyperlink" Target="https://podminky.urs.cz/item/CS_URS_2024_02/273313611" TargetMode="External"/><Relationship Id="rId24" Type="http://schemas.openxmlformats.org/officeDocument/2006/relationships/hyperlink" Target="https://podminky.urs.cz/item/CS_URS_2024_02/334351112" TargetMode="External"/><Relationship Id="rId32" Type="http://schemas.openxmlformats.org/officeDocument/2006/relationships/hyperlink" Target="https://podminky.urs.cz/item/CS_URS_2024_02/451477121" TargetMode="External"/><Relationship Id="rId37" Type="http://schemas.openxmlformats.org/officeDocument/2006/relationships/hyperlink" Target="https://podminky.urs.cz/item/CS_URS_2024_02/421351112" TargetMode="External"/><Relationship Id="rId40" Type="http://schemas.openxmlformats.org/officeDocument/2006/relationships/hyperlink" Target="https://podminky.urs.cz/item/CS_URS_2024_02/421361226" TargetMode="External"/><Relationship Id="rId45" Type="http://schemas.openxmlformats.org/officeDocument/2006/relationships/hyperlink" Target="https://podminky.urs.cz/item/CS_URS_2024_02/578901111" TargetMode="External"/><Relationship Id="rId53" Type="http://schemas.openxmlformats.org/officeDocument/2006/relationships/hyperlink" Target="https://podminky.urs.cz/item/CS_URS_2024_02/919726124" TargetMode="External"/><Relationship Id="rId58" Type="http://schemas.openxmlformats.org/officeDocument/2006/relationships/hyperlink" Target="https://podminky.urs.cz/item/CS_URS_2024_02/711112001" TargetMode="External"/><Relationship Id="rId5" Type="http://schemas.openxmlformats.org/officeDocument/2006/relationships/hyperlink" Target="https://podminky.urs.cz/item/CS_URS_2024_02/162751137" TargetMode="External"/><Relationship Id="rId61" Type="http://schemas.openxmlformats.org/officeDocument/2006/relationships/printerSettings" Target="../printerSettings/printerSettings14.bin"/><Relationship Id="rId19" Type="http://schemas.openxmlformats.org/officeDocument/2006/relationships/hyperlink" Target="https://podminky.urs.cz/item/CS_URS_2024_02/317353221" TargetMode="External"/><Relationship Id="rId14" Type="http://schemas.openxmlformats.org/officeDocument/2006/relationships/hyperlink" Target="https://podminky.urs.cz/item/CS_URS_2024_02/273361821" TargetMode="External"/><Relationship Id="rId22" Type="http://schemas.openxmlformats.org/officeDocument/2006/relationships/hyperlink" Target="https://podminky.urs.cz/item/CS_URS_2024_02/321214511" TargetMode="External"/><Relationship Id="rId27" Type="http://schemas.openxmlformats.org/officeDocument/2006/relationships/hyperlink" Target="https://podminky.urs.cz/item/CS_URS_2024_02/334951113" TargetMode="External"/><Relationship Id="rId30" Type="http://schemas.openxmlformats.org/officeDocument/2006/relationships/hyperlink" Target="https://podminky.urs.cz/item/CS_URS_2024_02/428381314" TargetMode="External"/><Relationship Id="rId35" Type="http://schemas.openxmlformats.org/officeDocument/2006/relationships/hyperlink" Target="https://podminky.urs.cz/item/CS_URS_2024_02/421321128" TargetMode="External"/><Relationship Id="rId43" Type="http://schemas.openxmlformats.org/officeDocument/2006/relationships/hyperlink" Target="https://podminky.urs.cz/item/CS_URS_2024_02/577144141" TargetMode="External"/><Relationship Id="rId48" Type="http://schemas.openxmlformats.org/officeDocument/2006/relationships/hyperlink" Target="https://podminky.urs.cz/item/CS_URS_2024_02/916131213" TargetMode="External"/><Relationship Id="rId56" Type="http://schemas.openxmlformats.org/officeDocument/2006/relationships/hyperlink" Target="https://podminky.urs.cz/item/CS_URS_2024_02/953333318" TargetMode="External"/><Relationship Id="rId8" Type="http://schemas.openxmlformats.org/officeDocument/2006/relationships/hyperlink" Target="https://podminky.urs.cz/item/CS_URS_2024_02/171201231" TargetMode="External"/><Relationship Id="rId51" Type="http://schemas.openxmlformats.org/officeDocument/2006/relationships/hyperlink" Target="https://podminky.urs.cz/item/CS_URS_2024_02/919121131" TargetMode="External"/><Relationship Id="rId3" Type="http://schemas.openxmlformats.org/officeDocument/2006/relationships/hyperlink" Target="https://podminky.urs.cz/item/CS_URS_2024_02/162351124" TargetMode="External"/><Relationship Id="rId12" Type="http://schemas.openxmlformats.org/officeDocument/2006/relationships/hyperlink" Target="https://podminky.urs.cz/item/CS_URS_2024_02/273313811" TargetMode="External"/><Relationship Id="rId17" Type="http://schemas.openxmlformats.org/officeDocument/2006/relationships/hyperlink" Target="https://podminky.urs.cz/item/CS_URS_2024_02/317321118" TargetMode="External"/><Relationship Id="rId25" Type="http://schemas.openxmlformats.org/officeDocument/2006/relationships/hyperlink" Target="https://podminky.urs.cz/item/CS_URS_2024_02/334351211" TargetMode="External"/><Relationship Id="rId33" Type="http://schemas.openxmlformats.org/officeDocument/2006/relationships/hyperlink" Target="https://podminky.urs.cz/item/CS_URS_2024_02/451477122" TargetMode="External"/><Relationship Id="rId38" Type="http://schemas.openxmlformats.org/officeDocument/2006/relationships/hyperlink" Target="https://podminky.urs.cz/item/CS_URS_2024_02/421351211" TargetMode="External"/><Relationship Id="rId46" Type="http://schemas.openxmlformats.org/officeDocument/2006/relationships/hyperlink" Target="https://podminky.urs.cz/item/CS_URS_2024_02/628611102" TargetMode="External"/><Relationship Id="rId59" Type="http://schemas.openxmlformats.org/officeDocument/2006/relationships/hyperlink" Target="https://podminky.urs.cz/item/CS_URS_2024_02/711141559" TargetMode="External"/><Relationship Id="rId20" Type="http://schemas.openxmlformats.org/officeDocument/2006/relationships/hyperlink" Target="https://podminky.urs.cz/item/CS_URS_2024_02/317361116" TargetMode="External"/><Relationship Id="rId41" Type="http://schemas.openxmlformats.org/officeDocument/2006/relationships/hyperlink" Target="https://podminky.urs.cz/item/CS_URS_2024_02/458311131" TargetMode="External"/><Relationship Id="rId54" Type="http://schemas.openxmlformats.org/officeDocument/2006/relationships/hyperlink" Target="https://podminky.urs.cz/item/CS_URS_2024_02/931992121" TargetMode="External"/><Relationship Id="rId62" Type="http://schemas.openxmlformats.org/officeDocument/2006/relationships/drawing" Target="../drawings/drawing14.xml"/><Relationship Id="rId1" Type="http://schemas.openxmlformats.org/officeDocument/2006/relationships/hyperlink" Target="https://podminky.urs.cz/item/CS_URS_2024_02/121151103" TargetMode="External"/><Relationship Id="rId6" Type="http://schemas.openxmlformats.org/officeDocument/2006/relationships/hyperlink" Target="https://podminky.urs.cz/item/CS_URS_2024_02/162751139" TargetMode="External"/><Relationship Id="rId15" Type="http://schemas.openxmlformats.org/officeDocument/2006/relationships/hyperlink" Target="https://podminky.urs.cz/item/CS_URS_2024_02/388995211" TargetMode="External"/><Relationship Id="rId23" Type="http://schemas.openxmlformats.org/officeDocument/2006/relationships/hyperlink" Target="https://podminky.urs.cz/item/CS_URS_2024_02/334323118" TargetMode="External"/><Relationship Id="rId28" Type="http://schemas.openxmlformats.org/officeDocument/2006/relationships/hyperlink" Target="https://podminky.urs.cz/item/CS_URS_2024_02/334952113" TargetMode="External"/><Relationship Id="rId36" Type="http://schemas.openxmlformats.org/officeDocument/2006/relationships/hyperlink" Target="https://podminky.urs.cz/item/CS_URS_2024_02/421351111" TargetMode="External"/><Relationship Id="rId49" Type="http://schemas.openxmlformats.org/officeDocument/2006/relationships/hyperlink" Target="https://podminky.urs.cz/item/CS_URS_2024_02/919112112" TargetMode="External"/><Relationship Id="rId57" Type="http://schemas.openxmlformats.org/officeDocument/2006/relationships/hyperlink" Target="https://podminky.urs.cz/item/CS_URS_2024_02/998212111" TargetMode="External"/><Relationship Id="rId10" Type="http://schemas.openxmlformats.org/officeDocument/2006/relationships/hyperlink" Target="https://podminky.urs.cz/item/CS_URS_2024_02/213311111" TargetMode="External"/><Relationship Id="rId31" Type="http://schemas.openxmlformats.org/officeDocument/2006/relationships/hyperlink" Target="https://podminky.urs.cz/item/CS_URS_2024_02/451316113" TargetMode="External"/><Relationship Id="rId44" Type="http://schemas.openxmlformats.org/officeDocument/2006/relationships/hyperlink" Target="https://podminky.urs.cz/item/CS_URS_2024_02/578143233" TargetMode="External"/><Relationship Id="rId52" Type="http://schemas.openxmlformats.org/officeDocument/2006/relationships/hyperlink" Target="https://podminky.urs.cz/item/CS_URS_2024_02/919726122" TargetMode="External"/><Relationship Id="rId60" Type="http://schemas.openxmlformats.org/officeDocument/2006/relationships/hyperlink" Target="https://podminky.urs.cz/item/CS_URS_2024_02/711341564" TargetMode="External"/><Relationship Id="rId4" Type="http://schemas.openxmlformats.org/officeDocument/2006/relationships/hyperlink" Target="https://podminky.urs.cz/item/CS_URS_2024_02/162651112" TargetMode="External"/><Relationship Id="rId9" Type="http://schemas.openxmlformats.org/officeDocument/2006/relationships/hyperlink" Target="https://podminky.urs.cz/item/CS_URS_2024_02/174151101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317321118" TargetMode="External"/><Relationship Id="rId21" Type="http://schemas.openxmlformats.org/officeDocument/2006/relationships/hyperlink" Target="https://podminky.urs.cz/item/CS_URS_2024_02/273351121" TargetMode="External"/><Relationship Id="rId42" Type="http://schemas.openxmlformats.org/officeDocument/2006/relationships/hyperlink" Target="https://podminky.urs.cz/item/CS_URS_2024_02/421351211" TargetMode="External"/><Relationship Id="rId47" Type="http://schemas.openxmlformats.org/officeDocument/2006/relationships/hyperlink" Target="https://podminky.urs.cz/item/CS_URS_2024_02/451477121" TargetMode="External"/><Relationship Id="rId63" Type="http://schemas.openxmlformats.org/officeDocument/2006/relationships/hyperlink" Target="https://podminky.urs.cz/item/CS_URS_2024_02/931992121" TargetMode="External"/><Relationship Id="rId68" Type="http://schemas.openxmlformats.org/officeDocument/2006/relationships/hyperlink" Target="https://podminky.urs.cz/item/CS_URS_2024_02/711141559" TargetMode="External"/><Relationship Id="rId7" Type="http://schemas.openxmlformats.org/officeDocument/2006/relationships/hyperlink" Target="https://podminky.urs.cz/item/CS_URS_2024_02/162551128" TargetMode="External"/><Relationship Id="rId71" Type="http://schemas.openxmlformats.org/officeDocument/2006/relationships/drawing" Target="../drawings/drawing15.xml"/><Relationship Id="rId2" Type="http://schemas.openxmlformats.org/officeDocument/2006/relationships/hyperlink" Target="https://podminky.urs.cz/item/CS_URS_2024_02/131351104" TargetMode="External"/><Relationship Id="rId16" Type="http://schemas.openxmlformats.org/officeDocument/2006/relationships/hyperlink" Target="https://podminky.urs.cz/item/CS_URS_2024_02/185804312" TargetMode="External"/><Relationship Id="rId29" Type="http://schemas.openxmlformats.org/officeDocument/2006/relationships/hyperlink" Target="https://podminky.urs.cz/item/CS_URS_2024_02/317361116" TargetMode="External"/><Relationship Id="rId11" Type="http://schemas.openxmlformats.org/officeDocument/2006/relationships/hyperlink" Target="https://podminky.urs.cz/item/CS_URS_2024_02/171201231" TargetMode="External"/><Relationship Id="rId24" Type="http://schemas.openxmlformats.org/officeDocument/2006/relationships/hyperlink" Target="https://podminky.urs.cz/item/CS_URS_2024_02/388995211" TargetMode="External"/><Relationship Id="rId32" Type="http://schemas.openxmlformats.org/officeDocument/2006/relationships/hyperlink" Target="https://podminky.urs.cz/item/CS_URS_2024_02/334323118" TargetMode="External"/><Relationship Id="rId37" Type="http://schemas.openxmlformats.org/officeDocument/2006/relationships/hyperlink" Target="https://podminky.urs.cz/item/CS_URS_2024_02/334952113" TargetMode="External"/><Relationship Id="rId40" Type="http://schemas.openxmlformats.org/officeDocument/2006/relationships/hyperlink" Target="https://podminky.urs.cz/item/CS_URS_2024_02/421351111" TargetMode="External"/><Relationship Id="rId45" Type="http://schemas.openxmlformats.org/officeDocument/2006/relationships/hyperlink" Target="https://podminky.urs.cz/item/CS_URS_2024_02/428381314" TargetMode="External"/><Relationship Id="rId53" Type="http://schemas.openxmlformats.org/officeDocument/2006/relationships/hyperlink" Target="https://podminky.urs.cz/item/CS_URS_2024_02/577144141" TargetMode="External"/><Relationship Id="rId58" Type="http://schemas.openxmlformats.org/officeDocument/2006/relationships/hyperlink" Target="https://podminky.urs.cz/item/CS_URS_2024_02/916131213" TargetMode="External"/><Relationship Id="rId66" Type="http://schemas.openxmlformats.org/officeDocument/2006/relationships/hyperlink" Target="https://podminky.urs.cz/item/CS_URS_2024_02/998212111" TargetMode="External"/><Relationship Id="rId5" Type="http://schemas.openxmlformats.org/officeDocument/2006/relationships/hyperlink" Target="https://podminky.urs.cz/item/CS_URS_2024_02/151721112" TargetMode="External"/><Relationship Id="rId61" Type="http://schemas.openxmlformats.org/officeDocument/2006/relationships/hyperlink" Target="https://podminky.urs.cz/item/CS_URS_2024_02/919121131" TargetMode="External"/><Relationship Id="rId19" Type="http://schemas.openxmlformats.org/officeDocument/2006/relationships/hyperlink" Target="https://podminky.urs.cz/item/CS_URS_2024_02/273313611" TargetMode="External"/><Relationship Id="rId14" Type="http://schemas.openxmlformats.org/officeDocument/2006/relationships/hyperlink" Target="https://podminky.urs.cz/item/CS_URS_2024_02/181451132" TargetMode="External"/><Relationship Id="rId22" Type="http://schemas.openxmlformats.org/officeDocument/2006/relationships/hyperlink" Target="https://podminky.urs.cz/item/CS_URS_2024_02/273351122" TargetMode="External"/><Relationship Id="rId27" Type="http://schemas.openxmlformats.org/officeDocument/2006/relationships/hyperlink" Target="https://podminky.urs.cz/item/CS_URS_2024_02/317353121" TargetMode="External"/><Relationship Id="rId30" Type="http://schemas.openxmlformats.org/officeDocument/2006/relationships/hyperlink" Target="https://podminky.urs.cz/item/CS_URS_2024_02/321213234" TargetMode="External"/><Relationship Id="rId35" Type="http://schemas.openxmlformats.org/officeDocument/2006/relationships/hyperlink" Target="https://podminky.urs.cz/item/CS_URS_2024_02/334361216" TargetMode="External"/><Relationship Id="rId43" Type="http://schemas.openxmlformats.org/officeDocument/2006/relationships/hyperlink" Target="https://podminky.urs.cz/item/CS_URS_2024_02/421351212" TargetMode="External"/><Relationship Id="rId48" Type="http://schemas.openxmlformats.org/officeDocument/2006/relationships/hyperlink" Target="https://podminky.urs.cz/item/CS_URS_2024_02/451477122" TargetMode="External"/><Relationship Id="rId56" Type="http://schemas.openxmlformats.org/officeDocument/2006/relationships/hyperlink" Target="https://podminky.urs.cz/item/CS_URS_2024_02/628611102" TargetMode="External"/><Relationship Id="rId64" Type="http://schemas.openxmlformats.org/officeDocument/2006/relationships/hyperlink" Target="https://podminky.urs.cz/item/CS_URS_2024_02/953333118" TargetMode="External"/><Relationship Id="rId69" Type="http://schemas.openxmlformats.org/officeDocument/2006/relationships/hyperlink" Target="https://podminky.urs.cz/item/CS_URS_2024_02/711341564" TargetMode="External"/><Relationship Id="rId8" Type="http://schemas.openxmlformats.org/officeDocument/2006/relationships/hyperlink" Target="https://podminky.urs.cz/item/CS_URS_2024_02/162751137" TargetMode="External"/><Relationship Id="rId51" Type="http://schemas.openxmlformats.org/officeDocument/2006/relationships/hyperlink" Target="https://podminky.urs.cz/item/CS_URS_2024_02/465513127" TargetMode="External"/><Relationship Id="rId3" Type="http://schemas.openxmlformats.org/officeDocument/2006/relationships/hyperlink" Target="https://podminky.urs.cz/item/CS_URS_2024_02/151711111" TargetMode="External"/><Relationship Id="rId12" Type="http://schemas.openxmlformats.org/officeDocument/2006/relationships/hyperlink" Target="https://podminky.urs.cz/item/CS_URS_2024_02/174151103" TargetMode="External"/><Relationship Id="rId17" Type="http://schemas.openxmlformats.org/officeDocument/2006/relationships/hyperlink" Target="https://podminky.urs.cz/item/CS_URS_2024_02/226211213" TargetMode="External"/><Relationship Id="rId25" Type="http://schemas.openxmlformats.org/officeDocument/2006/relationships/hyperlink" Target="https://podminky.urs.cz/item/CS_URS_2024_02/317171126" TargetMode="External"/><Relationship Id="rId33" Type="http://schemas.openxmlformats.org/officeDocument/2006/relationships/hyperlink" Target="https://podminky.urs.cz/item/CS_URS_2024_02/334351112" TargetMode="External"/><Relationship Id="rId38" Type="http://schemas.openxmlformats.org/officeDocument/2006/relationships/hyperlink" Target="https://podminky.urs.cz/item/CS_URS_2024_02/348171111" TargetMode="External"/><Relationship Id="rId46" Type="http://schemas.openxmlformats.org/officeDocument/2006/relationships/hyperlink" Target="https://podminky.urs.cz/item/CS_URS_2024_02/451316112" TargetMode="External"/><Relationship Id="rId59" Type="http://schemas.openxmlformats.org/officeDocument/2006/relationships/hyperlink" Target="https://podminky.urs.cz/item/CS_URS_2024_02/919112112" TargetMode="External"/><Relationship Id="rId67" Type="http://schemas.openxmlformats.org/officeDocument/2006/relationships/hyperlink" Target="https://podminky.urs.cz/item/CS_URS_2024_02/711112001" TargetMode="External"/><Relationship Id="rId20" Type="http://schemas.openxmlformats.org/officeDocument/2006/relationships/hyperlink" Target="https://podminky.urs.cz/item/CS_URS_2024_02/273322611" TargetMode="External"/><Relationship Id="rId41" Type="http://schemas.openxmlformats.org/officeDocument/2006/relationships/hyperlink" Target="https://podminky.urs.cz/item/CS_URS_2024_02/421351112" TargetMode="External"/><Relationship Id="rId54" Type="http://schemas.openxmlformats.org/officeDocument/2006/relationships/hyperlink" Target="https://podminky.urs.cz/item/CS_URS_2024_02/578143233" TargetMode="External"/><Relationship Id="rId62" Type="http://schemas.openxmlformats.org/officeDocument/2006/relationships/hyperlink" Target="https://podminky.urs.cz/item/CS_URS_2024_02/919726124" TargetMode="External"/><Relationship Id="rId70" Type="http://schemas.openxmlformats.org/officeDocument/2006/relationships/printerSettings" Target="../printerSettings/printerSettings15.bin"/><Relationship Id="rId1" Type="http://schemas.openxmlformats.org/officeDocument/2006/relationships/hyperlink" Target="https://podminky.urs.cz/item/CS_URS_2024_02/121151103" TargetMode="External"/><Relationship Id="rId6" Type="http://schemas.openxmlformats.org/officeDocument/2006/relationships/hyperlink" Target="https://podminky.urs.cz/item/CS_URS_2024_02/162351124" TargetMode="External"/><Relationship Id="rId15" Type="http://schemas.openxmlformats.org/officeDocument/2006/relationships/hyperlink" Target="https://podminky.urs.cz/item/CS_URS_2024_02/181951114" TargetMode="External"/><Relationship Id="rId23" Type="http://schemas.openxmlformats.org/officeDocument/2006/relationships/hyperlink" Target="https://podminky.urs.cz/item/CS_URS_2024_02/273361821" TargetMode="External"/><Relationship Id="rId28" Type="http://schemas.openxmlformats.org/officeDocument/2006/relationships/hyperlink" Target="https://podminky.urs.cz/item/CS_URS_2024_02/317353221" TargetMode="External"/><Relationship Id="rId36" Type="http://schemas.openxmlformats.org/officeDocument/2006/relationships/hyperlink" Target="https://podminky.urs.cz/item/CS_URS_2024_02/334951113" TargetMode="External"/><Relationship Id="rId49" Type="http://schemas.openxmlformats.org/officeDocument/2006/relationships/hyperlink" Target="https://podminky.urs.cz/item/CS_URS_2024_02/458311131" TargetMode="External"/><Relationship Id="rId57" Type="http://schemas.openxmlformats.org/officeDocument/2006/relationships/hyperlink" Target="https://podminky.urs.cz/item/CS_URS_2024_02/628611131" TargetMode="External"/><Relationship Id="rId10" Type="http://schemas.openxmlformats.org/officeDocument/2006/relationships/hyperlink" Target="https://podminky.urs.cz/item/CS_URS_2024_02/167151102" TargetMode="External"/><Relationship Id="rId31" Type="http://schemas.openxmlformats.org/officeDocument/2006/relationships/hyperlink" Target="https://podminky.urs.cz/item/CS_URS_2024_02/321214511" TargetMode="External"/><Relationship Id="rId44" Type="http://schemas.openxmlformats.org/officeDocument/2006/relationships/hyperlink" Target="https://podminky.urs.cz/item/CS_URS_2024_02/421361226" TargetMode="External"/><Relationship Id="rId52" Type="http://schemas.openxmlformats.org/officeDocument/2006/relationships/hyperlink" Target="https://podminky.urs.cz/item/CS_URS_2024_02/573231108" TargetMode="External"/><Relationship Id="rId60" Type="http://schemas.openxmlformats.org/officeDocument/2006/relationships/hyperlink" Target="https://podminky.urs.cz/item/CS_URS_2024_02/919112232" TargetMode="External"/><Relationship Id="rId65" Type="http://schemas.openxmlformats.org/officeDocument/2006/relationships/hyperlink" Target="https://podminky.urs.cz/item/CS_URS_2024_02/953333318" TargetMode="External"/><Relationship Id="rId4" Type="http://schemas.openxmlformats.org/officeDocument/2006/relationships/hyperlink" Target="https://podminky.urs.cz/item/CS_URS_2024_02/151711131" TargetMode="External"/><Relationship Id="rId9" Type="http://schemas.openxmlformats.org/officeDocument/2006/relationships/hyperlink" Target="https://podminky.urs.cz/item/CS_URS_2024_02/162751139" TargetMode="External"/><Relationship Id="rId13" Type="http://schemas.openxmlformats.org/officeDocument/2006/relationships/hyperlink" Target="https://podminky.urs.cz/item/CS_URS_2024_02/181351113" TargetMode="External"/><Relationship Id="rId18" Type="http://schemas.openxmlformats.org/officeDocument/2006/relationships/hyperlink" Target="https://podminky.urs.cz/item/CS_URS_2024_02/231111111" TargetMode="External"/><Relationship Id="rId39" Type="http://schemas.openxmlformats.org/officeDocument/2006/relationships/hyperlink" Target="https://podminky.urs.cz/item/CS_URS_2024_02/421321128" TargetMode="External"/><Relationship Id="rId34" Type="http://schemas.openxmlformats.org/officeDocument/2006/relationships/hyperlink" Target="https://podminky.urs.cz/item/CS_URS_2024_02/334351211" TargetMode="External"/><Relationship Id="rId50" Type="http://schemas.openxmlformats.org/officeDocument/2006/relationships/hyperlink" Target="https://podminky.urs.cz/item/CS_URS_2024_02/461511111" TargetMode="External"/><Relationship Id="rId55" Type="http://schemas.openxmlformats.org/officeDocument/2006/relationships/hyperlink" Target="https://podminky.urs.cz/item/CS_URS_2024_02/57890111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275362021" TargetMode="External"/><Relationship Id="rId21" Type="http://schemas.openxmlformats.org/officeDocument/2006/relationships/hyperlink" Target="https://podminky.urs.cz/item/CS_URS_2024_02/212312111" TargetMode="External"/><Relationship Id="rId34" Type="http://schemas.openxmlformats.org/officeDocument/2006/relationships/hyperlink" Target="https://podminky.urs.cz/item/CS_URS_2024_02/569851111" TargetMode="External"/><Relationship Id="rId42" Type="http://schemas.openxmlformats.org/officeDocument/2006/relationships/hyperlink" Target="https://podminky.urs.cz/item/CS_URS_2024_02/637121111" TargetMode="External"/><Relationship Id="rId47" Type="http://schemas.openxmlformats.org/officeDocument/2006/relationships/hyperlink" Target="https://podminky.urs.cz/item/CS_URS_2024_02/895270152" TargetMode="External"/><Relationship Id="rId50" Type="http://schemas.openxmlformats.org/officeDocument/2006/relationships/hyperlink" Target="https://podminky.urs.cz/item/CS_URS_2024_02/914111111" TargetMode="External"/><Relationship Id="rId55" Type="http://schemas.openxmlformats.org/officeDocument/2006/relationships/hyperlink" Target="https://podminky.urs.cz/item/CS_URS_2024_02/919735112" TargetMode="External"/><Relationship Id="rId63" Type="http://schemas.openxmlformats.org/officeDocument/2006/relationships/hyperlink" Target="https://podminky.urs.cz/item/CS_URS_2024_02/997221645" TargetMode="External"/><Relationship Id="rId7" Type="http://schemas.openxmlformats.org/officeDocument/2006/relationships/hyperlink" Target="https://podminky.urs.cz/item/CS_URS_2024_02/122351102" TargetMode="External"/><Relationship Id="rId2" Type="http://schemas.openxmlformats.org/officeDocument/2006/relationships/hyperlink" Target="https://podminky.urs.cz/item/CS_URS_2024_02/113107223" TargetMode="External"/><Relationship Id="rId16" Type="http://schemas.openxmlformats.org/officeDocument/2006/relationships/hyperlink" Target="https://podminky.urs.cz/item/CS_URS_2024_02/181252305" TargetMode="External"/><Relationship Id="rId29" Type="http://schemas.openxmlformats.org/officeDocument/2006/relationships/hyperlink" Target="https://podminky.urs.cz/item/CS_URS_2024_02/465513127" TargetMode="External"/><Relationship Id="rId11" Type="http://schemas.openxmlformats.org/officeDocument/2006/relationships/hyperlink" Target="https://podminky.urs.cz/item/CS_URS_2024_02/162751139" TargetMode="External"/><Relationship Id="rId24" Type="http://schemas.openxmlformats.org/officeDocument/2006/relationships/hyperlink" Target="https://podminky.urs.cz/item/CS_URS_2024_02/275351121" TargetMode="External"/><Relationship Id="rId32" Type="http://schemas.openxmlformats.org/officeDocument/2006/relationships/hyperlink" Target="https://podminky.urs.cz/item/CS_URS_2024_02/564871111" TargetMode="External"/><Relationship Id="rId37" Type="http://schemas.openxmlformats.org/officeDocument/2006/relationships/hyperlink" Target="https://podminky.urs.cz/item/CS_URS_2024_02/573231106" TargetMode="External"/><Relationship Id="rId40" Type="http://schemas.openxmlformats.org/officeDocument/2006/relationships/hyperlink" Target="https://podminky.urs.cz/item/CS_URS_2024_02/596211210" TargetMode="External"/><Relationship Id="rId45" Type="http://schemas.openxmlformats.org/officeDocument/2006/relationships/hyperlink" Target="https://podminky.urs.cz/item/CS_URS_2024_02/895270131" TargetMode="External"/><Relationship Id="rId53" Type="http://schemas.openxmlformats.org/officeDocument/2006/relationships/hyperlink" Target="https://podminky.urs.cz/item/CS_URS_2024_02/916231213" TargetMode="External"/><Relationship Id="rId58" Type="http://schemas.openxmlformats.org/officeDocument/2006/relationships/hyperlink" Target="https://podminky.urs.cz/item/CS_URS_2024_02/938908411" TargetMode="External"/><Relationship Id="rId66" Type="http://schemas.openxmlformats.org/officeDocument/2006/relationships/drawing" Target="../drawings/drawing16.xml"/><Relationship Id="rId5" Type="http://schemas.openxmlformats.org/officeDocument/2006/relationships/hyperlink" Target="https://podminky.urs.cz/item/CS_URS_2024_02/113201112" TargetMode="External"/><Relationship Id="rId61" Type="http://schemas.openxmlformats.org/officeDocument/2006/relationships/hyperlink" Target="https://podminky.urs.cz/item/CS_URS_2024_02/997221615" TargetMode="External"/><Relationship Id="rId19" Type="http://schemas.openxmlformats.org/officeDocument/2006/relationships/hyperlink" Target="https://podminky.urs.cz/item/CS_URS_2024_02/185804312" TargetMode="External"/><Relationship Id="rId14" Type="http://schemas.openxmlformats.org/officeDocument/2006/relationships/hyperlink" Target="https://podminky.urs.cz/item/CS_URS_2024_02/171201231" TargetMode="External"/><Relationship Id="rId22" Type="http://schemas.openxmlformats.org/officeDocument/2006/relationships/hyperlink" Target="https://podminky.urs.cz/item/CS_URS_2024_02/212751106" TargetMode="External"/><Relationship Id="rId27" Type="http://schemas.openxmlformats.org/officeDocument/2006/relationships/hyperlink" Target="https://podminky.urs.cz/item/CS_URS_2024_02/451316123" TargetMode="External"/><Relationship Id="rId30" Type="http://schemas.openxmlformats.org/officeDocument/2006/relationships/hyperlink" Target="https://podminky.urs.cz/item/CS_URS_2024_02/564851111" TargetMode="External"/><Relationship Id="rId35" Type="http://schemas.openxmlformats.org/officeDocument/2006/relationships/hyperlink" Target="https://podminky.urs.cz/item/CS_URS_2024_02/569903311" TargetMode="External"/><Relationship Id="rId43" Type="http://schemas.openxmlformats.org/officeDocument/2006/relationships/hyperlink" Target="https://podminky.urs.cz/item/CS_URS_2024_02/871313123" TargetMode="External"/><Relationship Id="rId48" Type="http://schemas.openxmlformats.org/officeDocument/2006/relationships/hyperlink" Target="https://podminky.urs.cz/item/CS_URS_2024_02/895270224" TargetMode="External"/><Relationship Id="rId56" Type="http://schemas.openxmlformats.org/officeDocument/2006/relationships/hyperlink" Target="https://podminky.urs.cz/item/CS_URS_2024_02/935112211" TargetMode="External"/><Relationship Id="rId64" Type="http://schemas.openxmlformats.org/officeDocument/2006/relationships/hyperlink" Target="https://podminky.urs.cz/item/CS_URS_2024_02/998225111" TargetMode="External"/><Relationship Id="rId8" Type="http://schemas.openxmlformats.org/officeDocument/2006/relationships/hyperlink" Target="https://podminky.urs.cz/item/CS_URS_2024_02/132351102" TargetMode="External"/><Relationship Id="rId51" Type="http://schemas.openxmlformats.org/officeDocument/2006/relationships/hyperlink" Target="https://podminky.urs.cz/item/CS_URS_2024_02/914511112" TargetMode="External"/><Relationship Id="rId3" Type="http://schemas.openxmlformats.org/officeDocument/2006/relationships/hyperlink" Target="https://podminky.urs.cz/item/CS_URS_2024_01/113154232" TargetMode="External"/><Relationship Id="rId12" Type="http://schemas.openxmlformats.org/officeDocument/2006/relationships/hyperlink" Target="https://podminky.urs.cz/item/CS_URS_2024_02/167151111" TargetMode="External"/><Relationship Id="rId17" Type="http://schemas.openxmlformats.org/officeDocument/2006/relationships/hyperlink" Target="https://podminky.urs.cz/item/CS_URS_2024_02/182351123" TargetMode="External"/><Relationship Id="rId25" Type="http://schemas.openxmlformats.org/officeDocument/2006/relationships/hyperlink" Target="https://podminky.urs.cz/item/CS_URS_2024_02/275351122" TargetMode="External"/><Relationship Id="rId33" Type="http://schemas.openxmlformats.org/officeDocument/2006/relationships/hyperlink" Target="https://podminky.urs.cz/item/CS_URS_2024_02/565135121" TargetMode="External"/><Relationship Id="rId38" Type="http://schemas.openxmlformats.org/officeDocument/2006/relationships/hyperlink" Target="https://podminky.urs.cz/item/CS_URS_2024_02/577134121" TargetMode="External"/><Relationship Id="rId46" Type="http://schemas.openxmlformats.org/officeDocument/2006/relationships/hyperlink" Target="https://podminky.urs.cz/item/CS_URS_2024_02/895270135" TargetMode="External"/><Relationship Id="rId59" Type="http://schemas.openxmlformats.org/officeDocument/2006/relationships/hyperlink" Target="https://podminky.urs.cz/item/CS_URS_2024_02/997221551" TargetMode="External"/><Relationship Id="rId20" Type="http://schemas.openxmlformats.org/officeDocument/2006/relationships/hyperlink" Target="https://podminky.urs.cz/item/CS_URS_2024_02/211971122" TargetMode="External"/><Relationship Id="rId41" Type="http://schemas.openxmlformats.org/officeDocument/2006/relationships/hyperlink" Target="https://podminky.urs.cz/item/CS_URS_2024_02/596811120" TargetMode="External"/><Relationship Id="rId54" Type="http://schemas.openxmlformats.org/officeDocument/2006/relationships/hyperlink" Target="https://podminky.urs.cz/item/CS_URS_2024_02/919121222" TargetMode="External"/><Relationship Id="rId62" Type="http://schemas.openxmlformats.org/officeDocument/2006/relationships/hyperlink" Target="https://podminky.urs.cz/item/CS_URS_2024_02/997221655" TargetMode="External"/><Relationship Id="rId1" Type="http://schemas.openxmlformats.org/officeDocument/2006/relationships/hyperlink" Target="https://podminky.urs.cz/item/CS_URS_2024_02/113106123" TargetMode="External"/><Relationship Id="rId6" Type="http://schemas.openxmlformats.org/officeDocument/2006/relationships/hyperlink" Target="https://podminky.urs.cz/item/CS_URS_2024_02/121151103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275322611" TargetMode="External"/><Relationship Id="rId28" Type="http://schemas.openxmlformats.org/officeDocument/2006/relationships/hyperlink" Target="https://podminky.urs.cz/item/CS_URS_2024_02/451561112" TargetMode="External"/><Relationship Id="rId36" Type="http://schemas.openxmlformats.org/officeDocument/2006/relationships/hyperlink" Target="https://podminky.urs.cz/item/CS_URS_2024_02/573191111" TargetMode="External"/><Relationship Id="rId49" Type="http://schemas.openxmlformats.org/officeDocument/2006/relationships/hyperlink" Target="https://podminky.urs.cz/item/CS_URS_2024_02/899623171" TargetMode="External"/><Relationship Id="rId57" Type="http://schemas.openxmlformats.org/officeDocument/2006/relationships/hyperlink" Target="https://podminky.urs.cz/item/CS_URS_2024_02/935113111" TargetMode="External"/><Relationship Id="rId10" Type="http://schemas.openxmlformats.org/officeDocument/2006/relationships/hyperlink" Target="https://podminky.urs.cz/item/CS_URS_2024_02/162751137" TargetMode="External"/><Relationship Id="rId31" Type="http://schemas.openxmlformats.org/officeDocument/2006/relationships/hyperlink" Target="https://podminky.urs.cz/item/CS_URS_2024_02/564861111" TargetMode="External"/><Relationship Id="rId44" Type="http://schemas.openxmlformats.org/officeDocument/2006/relationships/hyperlink" Target="https://podminky.urs.cz/item/CS_URS_2024_02/895270101" TargetMode="External"/><Relationship Id="rId52" Type="http://schemas.openxmlformats.org/officeDocument/2006/relationships/hyperlink" Target="https://podminky.urs.cz/item/CS_URS_2024_02/916131113" TargetMode="External"/><Relationship Id="rId60" Type="http://schemas.openxmlformats.org/officeDocument/2006/relationships/hyperlink" Target="https://podminky.urs.cz/item/CS_URS_2024_02/997221559" TargetMode="External"/><Relationship Id="rId65" Type="http://schemas.openxmlformats.org/officeDocument/2006/relationships/printerSettings" Target="../printerSettings/printerSettings16.bin"/><Relationship Id="rId4" Type="http://schemas.openxmlformats.org/officeDocument/2006/relationships/hyperlink" Target="https://podminky.urs.cz/item/CS_URS_2024_01/113154235" TargetMode="External"/><Relationship Id="rId9" Type="http://schemas.openxmlformats.org/officeDocument/2006/relationships/hyperlink" Target="https://podminky.urs.cz/item/CS_URS_2024_02/162551128" TargetMode="External"/><Relationship Id="rId13" Type="http://schemas.openxmlformats.org/officeDocument/2006/relationships/hyperlink" Target="https://podminky.urs.cz/item/CS_URS_2024_02/171152111" TargetMode="External"/><Relationship Id="rId18" Type="http://schemas.openxmlformats.org/officeDocument/2006/relationships/hyperlink" Target="https://podminky.urs.cz/item/CS_URS_2024_02/181451132" TargetMode="External"/><Relationship Id="rId39" Type="http://schemas.openxmlformats.org/officeDocument/2006/relationships/hyperlink" Target="https://podminky.urs.cz/item/CS_URS_2024_02/577155122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5151101" TargetMode="External"/><Relationship Id="rId18" Type="http://schemas.openxmlformats.org/officeDocument/2006/relationships/hyperlink" Target="https://podminky.urs.cz/item/CS_URS_2024_02/185804312" TargetMode="External"/><Relationship Id="rId26" Type="http://schemas.openxmlformats.org/officeDocument/2006/relationships/hyperlink" Target="https://podminky.urs.cz/item/CS_URS_2024_02/451561112" TargetMode="External"/><Relationship Id="rId39" Type="http://schemas.openxmlformats.org/officeDocument/2006/relationships/hyperlink" Target="https://podminky.urs.cz/item/CS_URS_2024_02/895270101" TargetMode="External"/><Relationship Id="rId21" Type="http://schemas.openxmlformats.org/officeDocument/2006/relationships/hyperlink" Target="https://podminky.urs.cz/item/CS_URS_2024_02/321321116" TargetMode="External"/><Relationship Id="rId34" Type="http://schemas.openxmlformats.org/officeDocument/2006/relationships/hyperlink" Target="https://podminky.urs.cz/item/CS_URS_2024_02/572211111" TargetMode="External"/><Relationship Id="rId42" Type="http://schemas.openxmlformats.org/officeDocument/2006/relationships/hyperlink" Target="https://podminky.urs.cz/item/CS_URS_2024_02/895270151" TargetMode="External"/><Relationship Id="rId47" Type="http://schemas.openxmlformats.org/officeDocument/2006/relationships/hyperlink" Target="https://podminky.urs.cz/item/CS_URS_2024_02/935112211" TargetMode="External"/><Relationship Id="rId50" Type="http://schemas.openxmlformats.org/officeDocument/2006/relationships/hyperlink" Target="https://podminky.urs.cz/item/CS_URS_2024_02/997221559" TargetMode="External"/><Relationship Id="rId55" Type="http://schemas.openxmlformats.org/officeDocument/2006/relationships/drawing" Target="../drawings/drawing17.xml"/><Relationship Id="rId7" Type="http://schemas.openxmlformats.org/officeDocument/2006/relationships/hyperlink" Target="https://podminky.urs.cz/item/CS_URS_2024_02/162551128" TargetMode="External"/><Relationship Id="rId2" Type="http://schemas.openxmlformats.org/officeDocument/2006/relationships/hyperlink" Target="https://podminky.urs.cz/item/CS_URS_2024_01/113154235" TargetMode="External"/><Relationship Id="rId16" Type="http://schemas.openxmlformats.org/officeDocument/2006/relationships/hyperlink" Target="https://podminky.urs.cz/item/CS_URS_2024_02/181451132" TargetMode="External"/><Relationship Id="rId29" Type="http://schemas.openxmlformats.org/officeDocument/2006/relationships/hyperlink" Target="https://podminky.urs.cz/item/CS_URS_2024_02/561121111" TargetMode="External"/><Relationship Id="rId11" Type="http://schemas.openxmlformats.org/officeDocument/2006/relationships/hyperlink" Target="https://podminky.urs.cz/item/CS_URS_2024_02/171152111" TargetMode="External"/><Relationship Id="rId24" Type="http://schemas.openxmlformats.org/officeDocument/2006/relationships/hyperlink" Target="https://podminky.urs.cz/item/CS_URS_2024_02/321368211" TargetMode="External"/><Relationship Id="rId32" Type="http://schemas.openxmlformats.org/officeDocument/2006/relationships/hyperlink" Target="https://podminky.urs.cz/item/CS_URS_2024_02/569851111" TargetMode="External"/><Relationship Id="rId37" Type="http://schemas.openxmlformats.org/officeDocument/2006/relationships/hyperlink" Target="https://podminky.urs.cz/item/CS_URS_2024_02/577134121" TargetMode="External"/><Relationship Id="rId40" Type="http://schemas.openxmlformats.org/officeDocument/2006/relationships/hyperlink" Target="https://podminky.urs.cz/item/CS_URS_2024_02/895270131" TargetMode="External"/><Relationship Id="rId45" Type="http://schemas.openxmlformats.org/officeDocument/2006/relationships/hyperlink" Target="https://podminky.urs.cz/item/CS_URS_2024_02/914511112" TargetMode="External"/><Relationship Id="rId53" Type="http://schemas.openxmlformats.org/officeDocument/2006/relationships/hyperlink" Target="https://podminky.urs.cz/item/CS_URS_2024_02/998225111" TargetMode="External"/><Relationship Id="rId5" Type="http://schemas.openxmlformats.org/officeDocument/2006/relationships/hyperlink" Target="https://podminky.urs.cz/item/CS_URS_2024_02/132351104" TargetMode="External"/><Relationship Id="rId10" Type="http://schemas.openxmlformats.org/officeDocument/2006/relationships/hyperlink" Target="https://podminky.urs.cz/item/CS_URS_2024_02/167151111" TargetMode="External"/><Relationship Id="rId19" Type="http://schemas.openxmlformats.org/officeDocument/2006/relationships/hyperlink" Target="https://podminky.urs.cz/item/CS_URS_2024_02/212572111" TargetMode="External"/><Relationship Id="rId31" Type="http://schemas.openxmlformats.org/officeDocument/2006/relationships/hyperlink" Target="https://podminky.urs.cz/item/CS_URS_2024_02/565135111" TargetMode="External"/><Relationship Id="rId44" Type="http://schemas.openxmlformats.org/officeDocument/2006/relationships/hyperlink" Target="https://podminky.urs.cz/item/CS_URS_2024_02/914111111" TargetMode="External"/><Relationship Id="rId52" Type="http://schemas.openxmlformats.org/officeDocument/2006/relationships/hyperlink" Target="https://podminky.urs.cz/item/CS_URS_2024_02/997221875" TargetMode="External"/><Relationship Id="rId4" Type="http://schemas.openxmlformats.org/officeDocument/2006/relationships/hyperlink" Target="https://podminky.urs.cz/item/CS_URS_2024_02/122351504" TargetMode="External"/><Relationship Id="rId9" Type="http://schemas.openxmlformats.org/officeDocument/2006/relationships/hyperlink" Target="https://podminky.urs.cz/item/CS_URS_2024_02/162751139" TargetMode="External"/><Relationship Id="rId14" Type="http://schemas.openxmlformats.org/officeDocument/2006/relationships/hyperlink" Target="https://podminky.urs.cz/item/CS_URS_2024_02/174151102" TargetMode="External"/><Relationship Id="rId22" Type="http://schemas.openxmlformats.org/officeDocument/2006/relationships/hyperlink" Target="https://podminky.urs.cz/item/CS_URS_2024_02/321351010" TargetMode="External"/><Relationship Id="rId27" Type="http://schemas.openxmlformats.org/officeDocument/2006/relationships/hyperlink" Target="https://podminky.urs.cz/item/CS_URS_2024_02/465513327" TargetMode="External"/><Relationship Id="rId30" Type="http://schemas.openxmlformats.org/officeDocument/2006/relationships/hyperlink" Target="https://podminky.urs.cz/item/CS_URS_2024_02/564952114" TargetMode="External"/><Relationship Id="rId35" Type="http://schemas.openxmlformats.org/officeDocument/2006/relationships/hyperlink" Target="https://podminky.urs.cz/item/CS_URS_2024_02/573191111" TargetMode="External"/><Relationship Id="rId43" Type="http://schemas.openxmlformats.org/officeDocument/2006/relationships/hyperlink" Target="https://podminky.urs.cz/item/CS_URS_2024_02/895270224" TargetMode="External"/><Relationship Id="rId48" Type="http://schemas.openxmlformats.org/officeDocument/2006/relationships/hyperlink" Target="https://podminky.urs.cz/item/CS_URS_2024_02/938908411" TargetMode="External"/><Relationship Id="rId8" Type="http://schemas.openxmlformats.org/officeDocument/2006/relationships/hyperlink" Target="https://podminky.urs.cz/item/CS_URS_2024_02/162751137" TargetMode="External"/><Relationship Id="rId51" Type="http://schemas.openxmlformats.org/officeDocument/2006/relationships/hyperlink" Target="https://podminky.urs.cz/item/CS_URS_2024_02/997221873" TargetMode="External"/><Relationship Id="rId3" Type="http://schemas.openxmlformats.org/officeDocument/2006/relationships/hyperlink" Target="https://podminky.urs.cz/item/CS_URS_2024_01/121151123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252305" TargetMode="External"/><Relationship Id="rId25" Type="http://schemas.openxmlformats.org/officeDocument/2006/relationships/hyperlink" Target="https://podminky.urs.cz/item/CS_URS_2024_02/451316122" TargetMode="External"/><Relationship Id="rId33" Type="http://schemas.openxmlformats.org/officeDocument/2006/relationships/hyperlink" Target="https://podminky.urs.cz/item/CS_URS_2024_02/569903311" TargetMode="External"/><Relationship Id="rId38" Type="http://schemas.openxmlformats.org/officeDocument/2006/relationships/hyperlink" Target="https://podminky.urs.cz/item/CS_URS_2024_02/890411811" TargetMode="External"/><Relationship Id="rId46" Type="http://schemas.openxmlformats.org/officeDocument/2006/relationships/hyperlink" Target="https://podminky.urs.cz/item/CS_URS_2024_02/919726122" TargetMode="External"/><Relationship Id="rId20" Type="http://schemas.openxmlformats.org/officeDocument/2006/relationships/hyperlink" Target="https://podminky.urs.cz/item/CS_URS_2024_02/212751107" TargetMode="External"/><Relationship Id="rId41" Type="http://schemas.openxmlformats.org/officeDocument/2006/relationships/hyperlink" Target="https://podminky.urs.cz/item/CS_URS_2024_02/895270135" TargetMode="External"/><Relationship Id="rId54" Type="http://schemas.openxmlformats.org/officeDocument/2006/relationships/printerSettings" Target="../printerSettings/printerSettings17.bin"/><Relationship Id="rId1" Type="http://schemas.openxmlformats.org/officeDocument/2006/relationships/hyperlink" Target="https://podminky.urs.cz/item/CS_URS_2024_02/113107322" TargetMode="External"/><Relationship Id="rId6" Type="http://schemas.openxmlformats.org/officeDocument/2006/relationships/hyperlink" Target="https://podminky.urs.cz/item/CS_URS_2024_02/153311111" TargetMode="External"/><Relationship Id="rId15" Type="http://schemas.openxmlformats.org/officeDocument/2006/relationships/hyperlink" Target="https://podminky.urs.cz/item/CS_URS_2024_02/182351123" TargetMode="External"/><Relationship Id="rId23" Type="http://schemas.openxmlformats.org/officeDocument/2006/relationships/hyperlink" Target="https://podminky.urs.cz/item/CS_URS_2024_02/321352010" TargetMode="External"/><Relationship Id="rId28" Type="http://schemas.openxmlformats.org/officeDocument/2006/relationships/hyperlink" Target="https://podminky.urs.cz/item/CS_URS_2024_02/564851111" TargetMode="External"/><Relationship Id="rId36" Type="http://schemas.openxmlformats.org/officeDocument/2006/relationships/hyperlink" Target="https://podminky.urs.cz/item/CS_URS_2024_02/573231106" TargetMode="External"/><Relationship Id="rId49" Type="http://schemas.openxmlformats.org/officeDocument/2006/relationships/hyperlink" Target="https://podminky.urs.cz/item/CS_URS_2024_02/997221551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71152501" TargetMode="External"/><Relationship Id="rId13" Type="http://schemas.openxmlformats.org/officeDocument/2006/relationships/hyperlink" Target="https://podminky.urs.cz/item/CS_URS_2024_02/181411131" TargetMode="External"/><Relationship Id="rId18" Type="http://schemas.openxmlformats.org/officeDocument/2006/relationships/hyperlink" Target="https://podminky.urs.cz/item/CS_URS_2024_02/182351023" TargetMode="External"/><Relationship Id="rId26" Type="http://schemas.openxmlformats.org/officeDocument/2006/relationships/hyperlink" Target="https://podminky.urs.cz/item/CS_URS_2024_02/998225111" TargetMode="External"/><Relationship Id="rId3" Type="http://schemas.openxmlformats.org/officeDocument/2006/relationships/hyperlink" Target="https://podminky.urs.cz/item/CS_URS_2024_02/162351124" TargetMode="External"/><Relationship Id="rId21" Type="http://schemas.openxmlformats.org/officeDocument/2006/relationships/hyperlink" Target="https://podminky.urs.cz/item/CS_URS_2024_02/564861111" TargetMode="External"/><Relationship Id="rId7" Type="http://schemas.openxmlformats.org/officeDocument/2006/relationships/hyperlink" Target="https://podminky.urs.cz/item/CS_URS_2024_02/167151111" TargetMode="External"/><Relationship Id="rId12" Type="http://schemas.openxmlformats.org/officeDocument/2006/relationships/hyperlink" Target="https://podminky.urs.cz/item/CS_URS_2024_02/181351113" TargetMode="External"/><Relationship Id="rId17" Type="http://schemas.openxmlformats.org/officeDocument/2006/relationships/hyperlink" Target="https://podminky.urs.cz/item/CS_URS_2024_02/182251101" TargetMode="External"/><Relationship Id="rId25" Type="http://schemas.openxmlformats.org/officeDocument/2006/relationships/hyperlink" Target="https://podminky.urs.cz/item/CS_URS_2024_02/577134121" TargetMode="External"/><Relationship Id="rId2" Type="http://schemas.openxmlformats.org/officeDocument/2006/relationships/hyperlink" Target="https://podminky.urs.cz/item/CS_URS_2024_02/131351104" TargetMode="External"/><Relationship Id="rId16" Type="http://schemas.openxmlformats.org/officeDocument/2006/relationships/hyperlink" Target="https://podminky.urs.cz/item/CS_URS_2024_02/182111111" TargetMode="External"/><Relationship Id="rId20" Type="http://schemas.openxmlformats.org/officeDocument/2006/relationships/hyperlink" Target="https://podminky.urs.cz/item/CS_URS_2024_02/462519002" TargetMode="External"/><Relationship Id="rId1" Type="http://schemas.openxmlformats.org/officeDocument/2006/relationships/hyperlink" Target="https://podminky.urs.cz/item/CS_URS_2024_02/121151113" TargetMode="External"/><Relationship Id="rId6" Type="http://schemas.openxmlformats.org/officeDocument/2006/relationships/hyperlink" Target="https://podminky.urs.cz/item/CS_URS_2024_02/162751139" TargetMode="External"/><Relationship Id="rId11" Type="http://schemas.openxmlformats.org/officeDocument/2006/relationships/hyperlink" Target="https://podminky.urs.cz/item/CS_URS_2024_02/174151101" TargetMode="External"/><Relationship Id="rId24" Type="http://schemas.openxmlformats.org/officeDocument/2006/relationships/hyperlink" Target="https://podminky.urs.cz/item/CS_URS_2024_02/573231106" TargetMode="External"/><Relationship Id="rId5" Type="http://schemas.openxmlformats.org/officeDocument/2006/relationships/hyperlink" Target="https://podminky.urs.cz/item/CS_URS_2024_02/162751137" TargetMode="External"/><Relationship Id="rId15" Type="http://schemas.openxmlformats.org/officeDocument/2006/relationships/hyperlink" Target="https://podminky.urs.cz/item/CS_URS_2024_02/181951114" TargetMode="External"/><Relationship Id="rId23" Type="http://schemas.openxmlformats.org/officeDocument/2006/relationships/hyperlink" Target="https://podminky.urs.cz/item/CS_URS_2024_02/565145111" TargetMode="External"/><Relationship Id="rId28" Type="http://schemas.openxmlformats.org/officeDocument/2006/relationships/drawing" Target="../drawings/drawing18.xml"/><Relationship Id="rId10" Type="http://schemas.openxmlformats.org/officeDocument/2006/relationships/hyperlink" Target="https://podminky.urs.cz/item/CS_URS_2024_02/171251201" TargetMode="External"/><Relationship Id="rId19" Type="http://schemas.openxmlformats.org/officeDocument/2006/relationships/hyperlink" Target="https://podminky.urs.cz/item/CS_URS_2024_02/185804312" TargetMode="External"/><Relationship Id="rId4" Type="http://schemas.openxmlformats.org/officeDocument/2006/relationships/hyperlink" Target="https://podminky.urs.cz/item/CS_URS_2024_01/162551108" TargetMode="External"/><Relationship Id="rId9" Type="http://schemas.openxmlformats.org/officeDocument/2006/relationships/hyperlink" Target="https://podminky.urs.cz/item/CS_URS_2024_02/171201231" TargetMode="External"/><Relationship Id="rId14" Type="http://schemas.openxmlformats.org/officeDocument/2006/relationships/hyperlink" Target="https://podminky.urs.cz/item/CS_URS_2024_02/181411132" TargetMode="External"/><Relationship Id="rId22" Type="http://schemas.openxmlformats.org/officeDocument/2006/relationships/hyperlink" Target="https://podminky.urs.cz/item/CS_URS_2024_02/567122111" TargetMode="External"/><Relationship Id="rId27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181951114" TargetMode="External"/><Relationship Id="rId26" Type="http://schemas.openxmlformats.org/officeDocument/2006/relationships/hyperlink" Target="https://podminky.urs.cz/item/CS_URS_2024_02/451571111" TargetMode="External"/><Relationship Id="rId39" Type="http://schemas.openxmlformats.org/officeDocument/2006/relationships/hyperlink" Target="https://podminky.urs.cz/item/CS_URS_2024_02/899623151" TargetMode="External"/><Relationship Id="rId21" Type="http://schemas.openxmlformats.org/officeDocument/2006/relationships/hyperlink" Target="https://podminky.urs.cz/item/CS_URS_2024_02/321321116" TargetMode="External"/><Relationship Id="rId34" Type="http://schemas.openxmlformats.org/officeDocument/2006/relationships/hyperlink" Target="https://podminky.urs.cz/item/CS_URS_2024_02/891362421" TargetMode="External"/><Relationship Id="rId42" Type="http://schemas.openxmlformats.org/officeDocument/2006/relationships/hyperlink" Target="https://podminky.urs.cz/item/CS_URS_2024_02/997321511" TargetMode="External"/><Relationship Id="rId7" Type="http://schemas.openxmlformats.org/officeDocument/2006/relationships/hyperlink" Target="https://podminky.urs.cz/item/CS_URS_2024_02/151811232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351103" TargetMode="External"/><Relationship Id="rId29" Type="http://schemas.openxmlformats.org/officeDocument/2006/relationships/hyperlink" Target="https://podminky.urs.cz/item/CS_URS_2024_02/59111111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132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321366111" TargetMode="External"/><Relationship Id="rId32" Type="http://schemas.openxmlformats.org/officeDocument/2006/relationships/hyperlink" Target="https://podminky.urs.cz/item/CS_URS_2024_02/877360440" TargetMode="External"/><Relationship Id="rId37" Type="http://schemas.openxmlformats.org/officeDocument/2006/relationships/hyperlink" Target="https://podminky.urs.cz/item/CS_URS_2024_02/894410232" TargetMode="External"/><Relationship Id="rId40" Type="http://schemas.openxmlformats.org/officeDocument/2006/relationships/hyperlink" Target="https://podminky.urs.cz/item/CS_URS_2024_02/997013813" TargetMode="External"/><Relationship Id="rId45" Type="http://schemas.openxmlformats.org/officeDocument/2006/relationships/printerSettings" Target="../printerSettings/printerSettings19.bin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321352010" TargetMode="External"/><Relationship Id="rId28" Type="http://schemas.openxmlformats.org/officeDocument/2006/relationships/hyperlink" Target="https://podminky.urs.cz/item/CS_URS_2024_02/463212111" TargetMode="External"/><Relationship Id="rId36" Type="http://schemas.openxmlformats.org/officeDocument/2006/relationships/hyperlink" Target="https://podminky.urs.cz/item/CS_URS_2024_02/894410213" TargetMode="External"/><Relationship Id="rId10" Type="http://schemas.openxmlformats.org/officeDocument/2006/relationships/hyperlink" Target="https://podminky.urs.cz/item/CS_URS_2024_02/162751139" TargetMode="External"/><Relationship Id="rId19" Type="http://schemas.openxmlformats.org/officeDocument/2006/relationships/hyperlink" Target="https://podminky.urs.cz/item/CS_URS_2024_02/185804312" TargetMode="External"/><Relationship Id="rId31" Type="http://schemas.openxmlformats.org/officeDocument/2006/relationships/hyperlink" Target="https://podminky.urs.cz/item/CS_URS_2024_02/871365811" TargetMode="External"/><Relationship Id="rId44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62751137" TargetMode="External"/><Relationship Id="rId14" Type="http://schemas.openxmlformats.org/officeDocument/2006/relationships/hyperlink" Target="https://podminky.urs.cz/item/CS_URS_2024_02/174151101" TargetMode="External"/><Relationship Id="rId22" Type="http://schemas.openxmlformats.org/officeDocument/2006/relationships/hyperlink" Target="https://podminky.urs.cz/item/CS_URS_2024_02/321351010" TargetMode="External"/><Relationship Id="rId27" Type="http://schemas.openxmlformats.org/officeDocument/2006/relationships/hyperlink" Target="https://podminky.urs.cz/item/CS_URS_2024_02/457971111" TargetMode="External"/><Relationship Id="rId30" Type="http://schemas.openxmlformats.org/officeDocument/2006/relationships/hyperlink" Target="https://podminky.urs.cz/item/CS_URS_2024_02/871363123" TargetMode="External"/><Relationship Id="rId35" Type="http://schemas.openxmlformats.org/officeDocument/2006/relationships/hyperlink" Target="https://podminky.urs.cz/item/CS_URS_2024_02/894410100" TargetMode="External"/><Relationship Id="rId43" Type="http://schemas.openxmlformats.org/officeDocument/2006/relationships/hyperlink" Target="https://podminky.urs.cz/item/CS_URS_2024_02/997321519" TargetMode="External"/><Relationship Id="rId8" Type="http://schemas.openxmlformats.org/officeDocument/2006/relationships/hyperlink" Target="https://podminky.urs.cz/item/CS_URS_2024_02/162551128" TargetMode="External"/><Relationship Id="rId3" Type="http://schemas.openxmlformats.org/officeDocument/2006/relationships/hyperlink" Target="https://podminky.urs.cz/item/CS_URS_2024_02/121151113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411132" TargetMode="External"/><Relationship Id="rId25" Type="http://schemas.openxmlformats.org/officeDocument/2006/relationships/hyperlink" Target="https://podminky.urs.cz/item/CS_URS_2024_02/321368211" TargetMode="External"/><Relationship Id="rId33" Type="http://schemas.openxmlformats.org/officeDocument/2006/relationships/hyperlink" Target="https://podminky.urs.cz/item/CS_URS_2024_02/890431851" TargetMode="External"/><Relationship Id="rId38" Type="http://schemas.openxmlformats.org/officeDocument/2006/relationships/hyperlink" Target="https://podminky.urs.cz/item/CS_URS_2024_02/899104112" TargetMode="External"/><Relationship Id="rId46" Type="http://schemas.openxmlformats.org/officeDocument/2006/relationships/drawing" Target="../drawings/drawing19.xml"/><Relationship Id="rId20" Type="http://schemas.openxmlformats.org/officeDocument/2006/relationships/hyperlink" Target="https://podminky.urs.cz/item/CS_URS_2024_02/273313611" TargetMode="External"/><Relationship Id="rId41" Type="http://schemas.openxmlformats.org/officeDocument/2006/relationships/hyperlink" Target="https://podminky.urs.cz/item/CS_URS_2024_02/99701386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1451131" TargetMode="External"/><Relationship Id="rId18" Type="http://schemas.openxmlformats.org/officeDocument/2006/relationships/hyperlink" Target="https://podminky.urs.cz/item/CS_URS_2024_02/162751117" TargetMode="External"/><Relationship Id="rId26" Type="http://schemas.openxmlformats.org/officeDocument/2006/relationships/hyperlink" Target="https://podminky.urs.cz/item/CS_URS_2024_02/181951111" TargetMode="External"/><Relationship Id="rId39" Type="http://schemas.openxmlformats.org/officeDocument/2006/relationships/hyperlink" Target="https://podminky.urs.cz/item/CS_URS_2024_02/997221579" TargetMode="External"/><Relationship Id="rId21" Type="http://schemas.openxmlformats.org/officeDocument/2006/relationships/hyperlink" Target="https://podminky.urs.cz/item/CS_URS_2024_02/167151112" TargetMode="External"/><Relationship Id="rId34" Type="http://schemas.openxmlformats.org/officeDocument/2006/relationships/hyperlink" Target="https://podminky.urs.cz/item/CS_URS_2024_02/564952111" TargetMode="External"/><Relationship Id="rId42" Type="http://schemas.openxmlformats.org/officeDocument/2006/relationships/hyperlink" Target="https://podminky.urs.cz/item/CS_URS_2024_02/911121111" TargetMode="External"/><Relationship Id="rId7" Type="http://schemas.openxmlformats.org/officeDocument/2006/relationships/hyperlink" Target="https://podminky.urs.cz/item/CS_URS_2024_02/124353104" TargetMode="External"/><Relationship Id="rId2" Type="http://schemas.openxmlformats.org/officeDocument/2006/relationships/hyperlink" Target="https://podminky.urs.cz/item/CS_URS_2024_02/114203104" TargetMode="External"/><Relationship Id="rId16" Type="http://schemas.openxmlformats.org/officeDocument/2006/relationships/hyperlink" Target="https://podminky.urs.cz/item/CS_URS_2024_02/182251101" TargetMode="External"/><Relationship Id="rId29" Type="http://schemas.openxmlformats.org/officeDocument/2006/relationships/hyperlink" Target="https://podminky.urs.cz/item/CS_URS_2024_02/291211111" TargetMode="External"/><Relationship Id="rId1" Type="http://schemas.openxmlformats.org/officeDocument/2006/relationships/hyperlink" Target="https://podminky.urs.cz/item/CS_URS_2024_02/113107223" TargetMode="External"/><Relationship Id="rId6" Type="http://schemas.openxmlformats.org/officeDocument/2006/relationships/hyperlink" Target="https://podminky.urs.cz/item/CS_URS_2024_02/122251406" TargetMode="External"/><Relationship Id="rId11" Type="http://schemas.openxmlformats.org/officeDocument/2006/relationships/hyperlink" Target="https://podminky.urs.cz/item/CS_URS_2024_02/171152501" TargetMode="External"/><Relationship Id="rId24" Type="http://schemas.openxmlformats.org/officeDocument/2006/relationships/hyperlink" Target="https://podminky.urs.cz/item/CS_URS_2024_02/181351113" TargetMode="External"/><Relationship Id="rId32" Type="http://schemas.openxmlformats.org/officeDocument/2006/relationships/hyperlink" Target="https://podminky.urs.cz/item/CS_URS_2024_02/462519002" TargetMode="External"/><Relationship Id="rId37" Type="http://schemas.openxmlformats.org/officeDocument/2006/relationships/hyperlink" Target="https://podminky.urs.cz/item/CS_URS_2024_02/966071822" TargetMode="External"/><Relationship Id="rId40" Type="http://schemas.openxmlformats.org/officeDocument/2006/relationships/hyperlink" Target="https://podminky.urs.cz/item/CS_URS_2024_02/997221655" TargetMode="External"/><Relationship Id="rId45" Type="http://schemas.openxmlformats.org/officeDocument/2006/relationships/drawing" Target="../drawings/drawing2.xml"/><Relationship Id="rId5" Type="http://schemas.openxmlformats.org/officeDocument/2006/relationships/hyperlink" Target="https://podminky.urs.cz/item/CS_URS_2024_02/121151123" TargetMode="External"/><Relationship Id="rId15" Type="http://schemas.openxmlformats.org/officeDocument/2006/relationships/hyperlink" Target="https://podminky.urs.cz/item/CS_URS_2024_02/182151111" TargetMode="External"/><Relationship Id="rId23" Type="http://schemas.openxmlformats.org/officeDocument/2006/relationships/hyperlink" Target="https://podminky.urs.cz/item/CS_URS_2024_02/171251201" TargetMode="External"/><Relationship Id="rId28" Type="http://schemas.openxmlformats.org/officeDocument/2006/relationships/hyperlink" Target="https://podminky.urs.cz/item/CS_URS_2024_02/291111111" TargetMode="External"/><Relationship Id="rId36" Type="http://schemas.openxmlformats.org/officeDocument/2006/relationships/hyperlink" Target="https://podminky.urs.cz/item/CS_URS_2024_02/966071711" TargetMode="External"/><Relationship Id="rId10" Type="http://schemas.openxmlformats.org/officeDocument/2006/relationships/hyperlink" Target="https://podminky.urs.cz/item/CS_URS_2024_02/162551128" TargetMode="External"/><Relationship Id="rId19" Type="http://schemas.openxmlformats.org/officeDocument/2006/relationships/hyperlink" Target="https://podminky.urs.cz/item/CS_URS_2024_02/162751119" TargetMode="External"/><Relationship Id="rId31" Type="http://schemas.openxmlformats.org/officeDocument/2006/relationships/hyperlink" Target="https://podminky.urs.cz/item/CS_URS_2024_02/457971121" TargetMode="External"/><Relationship Id="rId44" Type="http://schemas.openxmlformats.org/officeDocument/2006/relationships/printerSettings" Target="../printerSettings/printerSettings2.bin"/><Relationship Id="rId4" Type="http://schemas.openxmlformats.org/officeDocument/2006/relationships/hyperlink" Target="https://podminky.urs.cz/item/CS_URS_2024_02/115101301" TargetMode="External"/><Relationship Id="rId9" Type="http://schemas.openxmlformats.org/officeDocument/2006/relationships/hyperlink" Target="https://podminky.urs.cz/item/CS_URS_2024_02/162351104" TargetMode="External"/><Relationship Id="rId14" Type="http://schemas.openxmlformats.org/officeDocument/2006/relationships/hyperlink" Target="https://podminky.urs.cz/item/CS_URS_2024_02/182111111" TargetMode="External"/><Relationship Id="rId22" Type="http://schemas.openxmlformats.org/officeDocument/2006/relationships/hyperlink" Target="https://podminky.urs.cz/item/CS_URS_2024_02/171151131" TargetMode="External"/><Relationship Id="rId27" Type="http://schemas.openxmlformats.org/officeDocument/2006/relationships/hyperlink" Target="https://podminky.urs.cz/item/CS_URS_2024_02/185804312" TargetMode="External"/><Relationship Id="rId30" Type="http://schemas.openxmlformats.org/officeDocument/2006/relationships/hyperlink" Target="https://podminky.urs.cz/item/CS_URS_2024_02/326216221" TargetMode="External"/><Relationship Id="rId35" Type="http://schemas.openxmlformats.org/officeDocument/2006/relationships/hyperlink" Target="https://podminky.urs.cz/item/CS_URS_2024_02/936124112" TargetMode="External"/><Relationship Id="rId43" Type="http://schemas.openxmlformats.org/officeDocument/2006/relationships/hyperlink" Target="https://podminky.urs.cz/item/CS_URS_2024_02/210220001" TargetMode="External"/><Relationship Id="rId8" Type="http://schemas.openxmlformats.org/officeDocument/2006/relationships/hyperlink" Target="https://podminky.urs.cz/item/CS_URS_2024_02/127751113" TargetMode="External"/><Relationship Id="rId3" Type="http://schemas.openxmlformats.org/officeDocument/2006/relationships/hyperlink" Target="https://podminky.urs.cz/item/CS_URS_2024_02/115101201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182351133" TargetMode="External"/><Relationship Id="rId25" Type="http://schemas.openxmlformats.org/officeDocument/2006/relationships/hyperlink" Target="https://podminky.urs.cz/item/CS_URS_2024_02/181451132" TargetMode="External"/><Relationship Id="rId33" Type="http://schemas.openxmlformats.org/officeDocument/2006/relationships/hyperlink" Target="https://podminky.urs.cz/item/CS_URS_2024_02/564851011" TargetMode="External"/><Relationship Id="rId38" Type="http://schemas.openxmlformats.org/officeDocument/2006/relationships/hyperlink" Target="https://podminky.urs.cz/item/CS_URS_2024_02/997221571" TargetMode="External"/><Relationship Id="rId20" Type="http://schemas.openxmlformats.org/officeDocument/2006/relationships/hyperlink" Target="https://podminky.urs.cz/item/CS_URS_2024_02/171201231" TargetMode="External"/><Relationship Id="rId41" Type="http://schemas.openxmlformats.org/officeDocument/2006/relationships/hyperlink" Target="https://podminky.urs.cz/item/CS_URS_2024_02/998332011" TargetMode="Externa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5151101" TargetMode="External"/><Relationship Id="rId18" Type="http://schemas.openxmlformats.org/officeDocument/2006/relationships/hyperlink" Target="https://podminky.urs.cz/item/CS_URS_2024_02/273313611" TargetMode="External"/><Relationship Id="rId26" Type="http://schemas.openxmlformats.org/officeDocument/2006/relationships/hyperlink" Target="https://podminky.urs.cz/item/CS_URS_2024_02/894410100" TargetMode="External"/><Relationship Id="rId39" Type="http://schemas.openxmlformats.org/officeDocument/2006/relationships/hyperlink" Target="https://podminky.urs.cz/item/CS_URS_2024_02/997321511" TargetMode="External"/><Relationship Id="rId21" Type="http://schemas.openxmlformats.org/officeDocument/2006/relationships/hyperlink" Target="https://podminky.urs.cz/item/CS_URS_2024_02/810391811" TargetMode="External"/><Relationship Id="rId34" Type="http://schemas.openxmlformats.org/officeDocument/2006/relationships/hyperlink" Target="https://podminky.urs.cz/item/CS_URS_2024_02/895941312" TargetMode="External"/><Relationship Id="rId42" Type="http://schemas.openxmlformats.org/officeDocument/2006/relationships/hyperlink" Target="https://podminky.urs.cz/item/CS_URS_2024_02/721242106" TargetMode="External"/><Relationship Id="rId7" Type="http://schemas.openxmlformats.org/officeDocument/2006/relationships/hyperlink" Target="https://podminky.urs.cz/item/CS_URS_2024_02/162751137" TargetMode="External"/><Relationship Id="rId2" Type="http://schemas.openxmlformats.org/officeDocument/2006/relationships/hyperlink" Target="https://podminky.urs.cz/item/CS_URS_2024_02/124353101" TargetMode="External"/><Relationship Id="rId16" Type="http://schemas.openxmlformats.org/officeDocument/2006/relationships/hyperlink" Target="https://podminky.urs.cz/item/CS_URS_2024_02/181951114" TargetMode="External"/><Relationship Id="rId20" Type="http://schemas.openxmlformats.org/officeDocument/2006/relationships/hyperlink" Target="https://podminky.urs.cz/item/CS_URS_2024_02/871363123" TargetMode="External"/><Relationship Id="rId29" Type="http://schemas.openxmlformats.org/officeDocument/2006/relationships/hyperlink" Target="https://podminky.urs.cz/item/CS_URS_2024_02/894410211" TargetMode="External"/><Relationship Id="rId41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21151113" TargetMode="External"/><Relationship Id="rId6" Type="http://schemas.openxmlformats.org/officeDocument/2006/relationships/hyperlink" Target="https://podminky.urs.cz/item/CS_URS_2024_02/162551128" TargetMode="External"/><Relationship Id="rId11" Type="http://schemas.openxmlformats.org/officeDocument/2006/relationships/hyperlink" Target="https://podminky.urs.cz/item/CS_URS_2024_02/171251201" TargetMode="External"/><Relationship Id="rId24" Type="http://schemas.openxmlformats.org/officeDocument/2006/relationships/hyperlink" Target="https://podminky.urs.cz/item/CS_URS_2024_02/877310310" TargetMode="External"/><Relationship Id="rId32" Type="http://schemas.openxmlformats.org/officeDocument/2006/relationships/hyperlink" Target="https://podminky.urs.cz/item/CS_URS_2024_02/894410302" TargetMode="External"/><Relationship Id="rId37" Type="http://schemas.openxmlformats.org/officeDocument/2006/relationships/hyperlink" Target="https://podminky.urs.cz/item/CS_URS_2024_02/899204112" TargetMode="External"/><Relationship Id="rId40" Type="http://schemas.openxmlformats.org/officeDocument/2006/relationships/hyperlink" Target="https://podminky.urs.cz/item/CS_URS_2024_02/997321519" TargetMode="External"/><Relationship Id="rId5" Type="http://schemas.openxmlformats.org/officeDocument/2006/relationships/hyperlink" Target="https://podminky.urs.cz/item/CS_URS_2024_02/151811232" TargetMode="External"/><Relationship Id="rId15" Type="http://schemas.openxmlformats.org/officeDocument/2006/relationships/hyperlink" Target="https://podminky.urs.cz/item/CS_URS_2024_02/181411132" TargetMode="External"/><Relationship Id="rId23" Type="http://schemas.openxmlformats.org/officeDocument/2006/relationships/hyperlink" Target="https://podminky.urs.cz/item/CS_URS_2024_02/871420320" TargetMode="External"/><Relationship Id="rId28" Type="http://schemas.openxmlformats.org/officeDocument/2006/relationships/hyperlink" Target="https://podminky.urs.cz/item/CS_URS_2024_02/894410103" TargetMode="External"/><Relationship Id="rId36" Type="http://schemas.openxmlformats.org/officeDocument/2006/relationships/hyperlink" Target="https://podminky.urs.cz/item/CS_URS_2024_02/899104112" TargetMode="External"/><Relationship Id="rId10" Type="http://schemas.openxmlformats.org/officeDocument/2006/relationships/hyperlink" Target="https://podminky.urs.cz/item/CS_URS_2024_02/171201231" TargetMode="External"/><Relationship Id="rId19" Type="http://schemas.openxmlformats.org/officeDocument/2006/relationships/hyperlink" Target="https://podminky.urs.cz/item/CS_URS_2024_02/591111111" TargetMode="External"/><Relationship Id="rId31" Type="http://schemas.openxmlformats.org/officeDocument/2006/relationships/hyperlink" Target="https://podminky.urs.cz/item/CS_URS_2024_02/894410232" TargetMode="External"/><Relationship Id="rId44" Type="http://schemas.openxmlformats.org/officeDocument/2006/relationships/drawing" Target="../drawings/drawing20.xml"/><Relationship Id="rId4" Type="http://schemas.openxmlformats.org/officeDocument/2006/relationships/hyperlink" Target="https://podminky.urs.cz/item/CS_URS_2024_02/151811132" TargetMode="External"/><Relationship Id="rId9" Type="http://schemas.openxmlformats.org/officeDocument/2006/relationships/hyperlink" Target="https://podminky.urs.cz/item/CS_URS_2024_02/167151112" TargetMode="External"/><Relationship Id="rId14" Type="http://schemas.openxmlformats.org/officeDocument/2006/relationships/hyperlink" Target="https://podminky.urs.cz/item/CS_URS_2024_02/181351103" TargetMode="External"/><Relationship Id="rId22" Type="http://schemas.openxmlformats.org/officeDocument/2006/relationships/hyperlink" Target="https://podminky.urs.cz/item/CS_URS_2024_02/871370320" TargetMode="External"/><Relationship Id="rId27" Type="http://schemas.openxmlformats.org/officeDocument/2006/relationships/hyperlink" Target="https://podminky.urs.cz/item/CS_URS_2024_02/894410102" TargetMode="External"/><Relationship Id="rId30" Type="http://schemas.openxmlformats.org/officeDocument/2006/relationships/hyperlink" Target="https://podminky.urs.cz/item/CS_URS_2024_02/894410212" TargetMode="External"/><Relationship Id="rId35" Type="http://schemas.openxmlformats.org/officeDocument/2006/relationships/hyperlink" Target="https://podminky.urs.cz/item/CS_URS_2024_02/895941322" TargetMode="External"/><Relationship Id="rId43" Type="http://schemas.openxmlformats.org/officeDocument/2006/relationships/printerSettings" Target="../printerSettings/printerSettings20.bin"/><Relationship Id="rId8" Type="http://schemas.openxmlformats.org/officeDocument/2006/relationships/hyperlink" Target="https://podminky.urs.cz/item/CS_URS_2024_02/162751139" TargetMode="External"/><Relationship Id="rId3" Type="http://schemas.openxmlformats.org/officeDocument/2006/relationships/hyperlink" Target="https://podminky.urs.cz/item/CS_URS_2024_02/127451111" TargetMode="External"/><Relationship Id="rId12" Type="http://schemas.openxmlformats.org/officeDocument/2006/relationships/hyperlink" Target="https://podminky.urs.cz/item/CS_URS_2024_02/174151101" TargetMode="External"/><Relationship Id="rId17" Type="http://schemas.openxmlformats.org/officeDocument/2006/relationships/hyperlink" Target="https://podminky.urs.cz/item/CS_URS_2024_02/185804312" TargetMode="External"/><Relationship Id="rId25" Type="http://schemas.openxmlformats.org/officeDocument/2006/relationships/hyperlink" Target="https://podminky.urs.cz/item/CS_URS_2024_02/890431851" TargetMode="External"/><Relationship Id="rId33" Type="http://schemas.openxmlformats.org/officeDocument/2006/relationships/hyperlink" Target="https://podminky.urs.cz/item/CS_URS_2024_02/895941301" TargetMode="External"/><Relationship Id="rId38" Type="http://schemas.openxmlformats.org/officeDocument/2006/relationships/hyperlink" Target="https://podminky.urs.cz/item/CS_URS_2024_02/997013861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181951114" TargetMode="External"/><Relationship Id="rId26" Type="http://schemas.openxmlformats.org/officeDocument/2006/relationships/hyperlink" Target="https://podminky.urs.cz/item/CS_URS_2024_02/451571111" TargetMode="External"/><Relationship Id="rId39" Type="http://schemas.openxmlformats.org/officeDocument/2006/relationships/hyperlink" Target="https://podminky.urs.cz/item/CS_URS_2024_02/899623151" TargetMode="External"/><Relationship Id="rId21" Type="http://schemas.openxmlformats.org/officeDocument/2006/relationships/hyperlink" Target="https://podminky.urs.cz/item/CS_URS_2024_02/321321116" TargetMode="External"/><Relationship Id="rId34" Type="http://schemas.openxmlformats.org/officeDocument/2006/relationships/hyperlink" Target="https://podminky.urs.cz/item/CS_URS_2024_02/891362421" TargetMode="External"/><Relationship Id="rId42" Type="http://schemas.openxmlformats.org/officeDocument/2006/relationships/hyperlink" Target="https://podminky.urs.cz/item/CS_URS_2024_02/997321511" TargetMode="External"/><Relationship Id="rId7" Type="http://schemas.openxmlformats.org/officeDocument/2006/relationships/hyperlink" Target="https://podminky.urs.cz/item/CS_URS_2024_02/151811232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351103" TargetMode="External"/><Relationship Id="rId29" Type="http://schemas.openxmlformats.org/officeDocument/2006/relationships/hyperlink" Target="https://podminky.urs.cz/item/CS_URS_2024_02/87136581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132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321366111" TargetMode="External"/><Relationship Id="rId32" Type="http://schemas.openxmlformats.org/officeDocument/2006/relationships/hyperlink" Target="https://podminky.urs.cz/item/CS_URS_2024_02/877360440" TargetMode="External"/><Relationship Id="rId37" Type="http://schemas.openxmlformats.org/officeDocument/2006/relationships/hyperlink" Target="https://podminky.urs.cz/item/CS_URS_2024_02/894410232" TargetMode="External"/><Relationship Id="rId40" Type="http://schemas.openxmlformats.org/officeDocument/2006/relationships/hyperlink" Target="https://podminky.urs.cz/item/CS_URS_2024_02/997013813" TargetMode="External"/><Relationship Id="rId45" Type="http://schemas.openxmlformats.org/officeDocument/2006/relationships/printerSettings" Target="../printerSettings/printerSettings21.bin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321352010" TargetMode="External"/><Relationship Id="rId28" Type="http://schemas.openxmlformats.org/officeDocument/2006/relationships/hyperlink" Target="https://podminky.urs.cz/item/CS_URS_2024_02/591111111" TargetMode="External"/><Relationship Id="rId36" Type="http://schemas.openxmlformats.org/officeDocument/2006/relationships/hyperlink" Target="https://podminky.urs.cz/item/CS_URS_2024_02/894410212" TargetMode="External"/><Relationship Id="rId10" Type="http://schemas.openxmlformats.org/officeDocument/2006/relationships/hyperlink" Target="https://podminky.urs.cz/item/CS_URS_2024_02/162751139" TargetMode="External"/><Relationship Id="rId19" Type="http://schemas.openxmlformats.org/officeDocument/2006/relationships/hyperlink" Target="https://podminky.urs.cz/item/CS_URS_2024_02/185804312" TargetMode="External"/><Relationship Id="rId31" Type="http://schemas.openxmlformats.org/officeDocument/2006/relationships/hyperlink" Target="https://podminky.urs.cz/item/CS_URS_2024_02/877360330" TargetMode="External"/><Relationship Id="rId44" Type="http://schemas.openxmlformats.org/officeDocument/2006/relationships/hyperlink" Target="https://podminky.urs.cz/item/CS_URS_2024_02/998332011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62751137" TargetMode="External"/><Relationship Id="rId14" Type="http://schemas.openxmlformats.org/officeDocument/2006/relationships/hyperlink" Target="https://podminky.urs.cz/item/CS_URS_2024_02/174151101" TargetMode="External"/><Relationship Id="rId22" Type="http://schemas.openxmlformats.org/officeDocument/2006/relationships/hyperlink" Target="https://podminky.urs.cz/item/CS_URS_2024_02/321351010" TargetMode="External"/><Relationship Id="rId27" Type="http://schemas.openxmlformats.org/officeDocument/2006/relationships/hyperlink" Target="https://podminky.urs.cz/item/CS_URS_2024_02/457971111" TargetMode="External"/><Relationship Id="rId30" Type="http://schemas.openxmlformats.org/officeDocument/2006/relationships/hyperlink" Target="https://podminky.urs.cz/item/CS_URS_2024_02/871363123" TargetMode="External"/><Relationship Id="rId35" Type="http://schemas.openxmlformats.org/officeDocument/2006/relationships/hyperlink" Target="https://podminky.urs.cz/item/CS_URS_2024_02/894410100" TargetMode="External"/><Relationship Id="rId43" Type="http://schemas.openxmlformats.org/officeDocument/2006/relationships/hyperlink" Target="https://podminky.urs.cz/item/CS_URS_2024_02/997321519" TargetMode="External"/><Relationship Id="rId8" Type="http://schemas.openxmlformats.org/officeDocument/2006/relationships/hyperlink" Target="https://podminky.urs.cz/item/CS_URS_2024_02/162551128" TargetMode="External"/><Relationship Id="rId3" Type="http://schemas.openxmlformats.org/officeDocument/2006/relationships/hyperlink" Target="https://podminky.urs.cz/item/CS_URS_2024_02/121151113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411132" TargetMode="External"/><Relationship Id="rId25" Type="http://schemas.openxmlformats.org/officeDocument/2006/relationships/hyperlink" Target="https://podminky.urs.cz/item/CS_URS_2024_02/321368211" TargetMode="External"/><Relationship Id="rId33" Type="http://schemas.openxmlformats.org/officeDocument/2006/relationships/hyperlink" Target="https://podminky.urs.cz/item/CS_URS_2024_02/890431851" TargetMode="External"/><Relationship Id="rId38" Type="http://schemas.openxmlformats.org/officeDocument/2006/relationships/hyperlink" Target="https://podminky.urs.cz/item/CS_URS_2024_02/899103112" TargetMode="External"/><Relationship Id="rId46" Type="http://schemas.openxmlformats.org/officeDocument/2006/relationships/drawing" Target="../drawings/drawing21.xml"/><Relationship Id="rId20" Type="http://schemas.openxmlformats.org/officeDocument/2006/relationships/hyperlink" Target="https://podminky.urs.cz/item/CS_URS_2024_02/273313611" TargetMode="External"/><Relationship Id="rId41" Type="http://schemas.openxmlformats.org/officeDocument/2006/relationships/hyperlink" Target="https://podminky.urs.cz/item/CS_URS_2024_02/997013861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181951114" TargetMode="External"/><Relationship Id="rId26" Type="http://schemas.openxmlformats.org/officeDocument/2006/relationships/hyperlink" Target="https://podminky.urs.cz/item/CS_URS_2024_02/890431851" TargetMode="External"/><Relationship Id="rId39" Type="http://schemas.openxmlformats.org/officeDocument/2006/relationships/hyperlink" Target="https://podminky.urs.cz/item/CS_URS_2024_02/997321519" TargetMode="External"/><Relationship Id="rId21" Type="http://schemas.openxmlformats.org/officeDocument/2006/relationships/hyperlink" Target="https://podminky.urs.cz/item/CS_URS_2024_02/591111111" TargetMode="External"/><Relationship Id="rId34" Type="http://schemas.openxmlformats.org/officeDocument/2006/relationships/hyperlink" Target="https://podminky.urs.cz/item/CS_URS_2024_02/895941331" TargetMode="External"/><Relationship Id="rId42" Type="http://schemas.openxmlformats.org/officeDocument/2006/relationships/printerSettings" Target="../printerSettings/printerSettings22.bin"/><Relationship Id="rId7" Type="http://schemas.openxmlformats.org/officeDocument/2006/relationships/hyperlink" Target="https://podminky.urs.cz/item/CS_URS_2024_02/151811232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351103" TargetMode="External"/><Relationship Id="rId20" Type="http://schemas.openxmlformats.org/officeDocument/2006/relationships/hyperlink" Target="https://podminky.urs.cz/item/CS_URS_2024_02/273313611" TargetMode="External"/><Relationship Id="rId29" Type="http://schemas.openxmlformats.org/officeDocument/2006/relationships/hyperlink" Target="https://podminky.urs.cz/item/CS_URS_2024_02/894410211" TargetMode="External"/><Relationship Id="rId41" Type="http://schemas.openxmlformats.org/officeDocument/2006/relationships/hyperlink" Target="https://podminky.urs.cz/item/CS_URS_2024_02/721242106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132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871420320" TargetMode="External"/><Relationship Id="rId32" Type="http://schemas.openxmlformats.org/officeDocument/2006/relationships/hyperlink" Target="https://podminky.urs.cz/item/CS_URS_2024_02/895941312" TargetMode="External"/><Relationship Id="rId37" Type="http://schemas.openxmlformats.org/officeDocument/2006/relationships/hyperlink" Target="https://podminky.urs.cz/item/CS_URS_2024_02/997013861" TargetMode="External"/><Relationship Id="rId40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871370320" TargetMode="External"/><Relationship Id="rId28" Type="http://schemas.openxmlformats.org/officeDocument/2006/relationships/hyperlink" Target="https://podminky.urs.cz/item/CS_URS_2024_02/894410102" TargetMode="External"/><Relationship Id="rId36" Type="http://schemas.openxmlformats.org/officeDocument/2006/relationships/hyperlink" Target="https://podminky.urs.cz/item/CS_URS_2024_02/899204112" TargetMode="External"/><Relationship Id="rId10" Type="http://schemas.openxmlformats.org/officeDocument/2006/relationships/hyperlink" Target="https://podminky.urs.cz/item/CS_URS_2024_02/162751139" TargetMode="External"/><Relationship Id="rId19" Type="http://schemas.openxmlformats.org/officeDocument/2006/relationships/hyperlink" Target="https://podminky.urs.cz/item/CS_URS_2024_02/185804312" TargetMode="External"/><Relationship Id="rId31" Type="http://schemas.openxmlformats.org/officeDocument/2006/relationships/hyperlink" Target="https://podminky.urs.cz/item/CS_URS_2024_02/895941301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62751137" TargetMode="External"/><Relationship Id="rId14" Type="http://schemas.openxmlformats.org/officeDocument/2006/relationships/hyperlink" Target="https://podminky.urs.cz/item/CS_URS_2024_02/174151101" TargetMode="External"/><Relationship Id="rId22" Type="http://schemas.openxmlformats.org/officeDocument/2006/relationships/hyperlink" Target="https://podminky.urs.cz/item/CS_URS_2024_02/810391811" TargetMode="External"/><Relationship Id="rId27" Type="http://schemas.openxmlformats.org/officeDocument/2006/relationships/hyperlink" Target="https://podminky.urs.cz/item/CS_URS_2024_02/894410100" TargetMode="External"/><Relationship Id="rId30" Type="http://schemas.openxmlformats.org/officeDocument/2006/relationships/hyperlink" Target="https://podminky.urs.cz/item/CS_URS_2024_02/894410232" TargetMode="External"/><Relationship Id="rId35" Type="http://schemas.openxmlformats.org/officeDocument/2006/relationships/hyperlink" Target="https://podminky.urs.cz/item/CS_URS_2024_02/899104112" TargetMode="External"/><Relationship Id="rId43" Type="http://schemas.openxmlformats.org/officeDocument/2006/relationships/drawing" Target="../drawings/drawing22.xml"/><Relationship Id="rId8" Type="http://schemas.openxmlformats.org/officeDocument/2006/relationships/hyperlink" Target="https://podminky.urs.cz/item/CS_URS_2024_02/162551128" TargetMode="External"/><Relationship Id="rId3" Type="http://schemas.openxmlformats.org/officeDocument/2006/relationships/hyperlink" Target="https://podminky.urs.cz/item/CS_URS_2024_02/121151113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411132" TargetMode="External"/><Relationship Id="rId25" Type="http://schemas.openxmlformats.org/officeDocument/2006/relationships/hyperlink" Target="https://podminky.urs.cz/item/CS_URS_2024_02/877310310" TargetMode="External"/><Relationship Id="rId33" Type="http://schemas.openxmlformats.org/officeDocument/2006/relationships/hyperlink" Target="https://podminky.urs.cz/item/CS_URS_2024_02/895941323" TargetMode="External"/><Relationship Id="rId38" Type="http://schemas.openxmlformats.org/officeDocument/2006/relationships/hyperlink" Target="https://podminky.urs.cz/item/CS_URS_2024_02/997321511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71251201" TargetMode="External"/><Relationship Id="rId18" Type="http://schemas.openxmlformats.org/officeDocument/2006/relationships/hyperlink" Target="https://podminky.urs.cz/item/CS_URS_2024_02/181951114" TargetMode="External"/><Relationship Id="rId26" Type="http://schemas.openxmlformats.org/officeDocument/2006/relationships/hyperlink" Target="https://podminky.urs.cz/item/CS_URS_2024_02/451571111" TargetMode="External"/><Relationship Id="rId39" Type="http://schemas.openxmlformats.org/officeDocument/2006/relationships/hyperlink" Target="https://podminky.urs.cz/item/CS_URS_2024_02/997321511" TargetMode="External"/><Relationship Id="rId21" Type="http://schemas.openxmlformats.org/officeDocument/2006/relationships/hyperlink" Target="https://podminky.urs.cz/item/CS_URS_2024_02/321321116" TargetMode="External"/><Relationship Id="rId34" Type="http://schemas.openxmlformats.org/officeDocument/2006/relationships/hyperlink" Target="https://podminky.urs.cz/item/CS_URS_2024_02/894812231" TargetMode="External"/><Relationship Id="rId42" Type="http://schemas.openxmlformats.org/officeDocument/2006/relationships/printerSettings" Target="../printerSettings/printerSettings23.bin"/><Relationship Id="rId7" Type="http://schemas.openxmlformats.org/officeDocument/2006/relationships/hyperlink" Target="https://podminky.urs.cz/item/CS_URS_2024_02/151811232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1351103" TargetMode="External"/><Relationship Id="rId20" Type="http://schemas.openxmlformats.org/officeDocument/2006/relationships/hyperlink" Target="https://podminky.urs.cz/item/CS_URS_2024_02/273313611" TargetMode="External"/><Relationship Id="rId29" Type="http://schemas.openxmlformats.org/officeDocument/2006/relationships/hyperlink" Target="https://podminky.urs.cz/item/CS_URS_2024_02/871365811" TargetMode="External"/><Relationship Id="rId41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811132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321366111" TargetMode="External"/><Relationship Id="rId32" Type="http://schemas.openxmlformats.org/officeDocument/2006/relationships/hyperlink" Target="https://podminky.urs.cz/item/CS_URS_2024_02/891312421" TargetMode="External"/><Relationship Id="rId37" Type="http://schemas.openxmlformats.org/officeDocument/2006/relationships/hyperlink" Target="https://podminky.urs.cz/item/CS_URS_2024_02/899623151" TargetMode="External"/><Relationship Id="rId40" Type="http://schemas.openxmlformats.org/officeDocument/2006/relationships/hyperlink" Target="https://podminky.urs.cz/item/CS_URS_2024_02/997321519" TargetMode="External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5151101" TargetMode="External"/><Relationship Id="rId23" Type="http://schemas.openxmlformats.org/officeDocument/2006/relationships/hyperlink" Target="https://podminky.urs.cz/item/CS_URS_2024_02/321352010" TargetMode="External"/><Relationship Id="rId28" Type="http://schemas.openxmlformats.org/officeDocument/2006/relationships/hyperlink" Target="https://podminky.urs.cz/item/CS_URS_2024_02/871310320" TargetMode="External"/><Relationship Id="rId36" Type="http://schemas.openxmlformats.org/officeDocument/2006/relationships/hyperlink" Target="https://podminky.urs.cz/item/CS_URS_2024_02/894812261" TargetMode="External"/><Relationship Id="rId10" Type="http://schemas.openxmlformats.org/officeDocument/2006/relationships/hyperlink" Target="https://podminky.urs.cz/item/CS_URS_2024_02/162751139" TargetMode="External"/><Relationship Id="rId19" Type="http://schemas.openxmlformats.org/officeDocument/2006/relationships/hyperlink" Target="https://podminky.urs.cz/item/CS_URS_2024_02/185804312" TargetMode="External"/><Relationship Id="rId31" Type="http://schemas.openxmlformats.org/officeDocument/2006/relationships/hyperlink" Target="https://podminky.urs.cz/item/CS_URS_2024_02/877360330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2/162751137" TargetMode="External"/><Relationship Id="rId14" Type="http://schemas.openxmlformats.org/officeDocument/2006/relationships/hyperlink" Target="https://podminky.urs.cz/item/CS_URS_2024_02/174151101" TargetMode="External"/><Relationship Id="rId22" Type="http://schemas.openxmlformats.org/officeDocument/2006/relationships/hyperlink" Target="https://podminky.urs.cz/item/CS_URS_2024_02/321351010" TargetMode="External"/><Relationship Id="rId27" Type="http://schemas.openxmlformats.org/officeDocument/2006/relationships/hyperlink" Target="https://podminky.urs.cz/item/CS_URS_2024_02/457971111" TargetMode="External"/><Relationship Id="rId30" Type="http://schemas.openxmlformats.org/officeDocument/2006/relationships/hyperlink" Target="https://podminky.urs.cz/item/CS_URS_2024_02/877310440" TargetMode="External"/><Relationship Id="rId35" Type="http://schemas.openxmlformats.org/officeDocument/2006/relationships/hyperlink" Target="https://podminky.urs.cz/item/CS_URS_2024_02/894812242" TargetMode="External"/><Relationship Id="rId43" Type="http://schemas.openxmlformats.org/officeDocument/2006/relationships/drawing" Target="../drawings/drawing23.xml"/><Relationship Id="rId8" Type="http://schemas.openxmlformats.org/officeDocument/2006/relationships/hyperlink" Target="https://podminky.urs.cz/item/CS_URS_2024_02/162551128" TargetMode="External"/><Relationship Id="rId3" Type="http://schemas.openxmlformats.org/officeDocument/2006/relationships/hyperlink" Target="https://podminky.urs.cz/item/CS_URS_2024_02/121151113" TargetMode="External"/><Relationship Id="rId12" Type="http://schemas.openxmlformats.org/officeDocument/2006/relationships/hyperlink" Target="https://podminky.urs.cz/item/CS_URS_2024_02/171201231" TargetMode="External"/><Relationship Id="rId17" Type="http://schemas.openxmlformats.org/officeDocument/2006/relationships/hyperlink" Target="https://podminky.urs.cz/item/CS_URS_2024_02/181411132" TargetMode="External"/><Relationship Id="rId25" Type="http://schemas.openxmlformats.org/officeDocument/2006/relationships/hyperlink" Target="https://podminky.urs.cz/item/CS_URS_2024_02/321368211" TargetMode="External"/><Relationship Id="rId33" Type="http://schemas.openxmlformats.org/officeDocument/2006/relationships/hyperlink" Target="https://podminky.urs.cz/item/CS_URS_2024_02/894812201" TargetMode="External"/><Relationship Id="rId38" Type="http://schemas.openxmlformats.org/officeDocument/2006/relationships/hyperlink" Target="https://podminky.urs.cz/item/CS_URS_2024_02/997013813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74151101" TargetMode="External"/><Relationship Id="rId13" Type="http://schemas.openxmlformats.org/officeDocument/2006/relationships/hyperlink" Target="https://podminky.urs.cz/item/CS_URS_2024_02/997221862" TargetMode="External"/><Relationship Id="rId3" Type="http://schemas.openxmlformats.org/officeDocument/2006/relationships/hyperlink" Target="https://podminky.urs.cz/item/CS_URS_2024_02/162551128" TargetMode="External"/><Relationship Id="rId7" Type="http://schemas.openxmlformats.org/officeDocument/2006/relationships/hyperlink" Target="https://podminky.urs.cz/item/CS_URS_2024_02/171201231" TargetMode="External"/><Relationship Id="rId12" Type="http://schemas.openxmlformats.org/officeDocument/2006/relationships/hyperlink" Target="https://podminky.urs.cz/item/CS_URS_2024_02/997221579" TargetMode="External"/><Relationship Id="rId2" Type="http://schemas.openxmlformats.org/officeDocument/2006/relationships/hyperlink" Target="https://podminky.urs.cz/item/CS_URS_2024_02/127451101" TargetMode="External"/><Relationship Id="rId16" Type="http://schemas.openxmlformats.org/officeDocument/2006/relationships/drawing" Target="../drawings/drawing24.xm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67151112" TargetMode="External"/><Relationship Id="rId11" Type="http://schemas.openxmlformats.org/officeDocument/2006/relationships/hyperlink" Target="https://podminky.urs.cz/item/CS_URS_2024_02/997221571" TargetMode="External"/><Relationship Id="rId5" Type="http://schemas.openxmlformats.org/officeDocument/2006/relationships/hyperlink" Target="https://podminky.urs.cz/item/CS_URS_2024_02/162751139" TargetMode="External"/><Relationship Id="rId15" Type="http://schemas.openxmlformats.org/officeDocument/2006/relationships/printerSettings" Target="../printerSettings/printerSettings24.bin"/><Relationship Id="rId10" Type="http://schemas.openxmlformats.org/officeDocument/2006/relationships/hyperlink" Target="https://podminky.urs.cz/item/CS_URS_2024_02/960321271" TargetMode="External"/><Relationship Id="rId4" Type="http://schemas.openxmlformats.org/officeDocument/2006/relationships/hyperlink" Target="https://podminky.urs.cz/item/CS_URS_2024_02/162751137" TargetMode="External"/><Relationship Id="rId9" Type="http://schemas.openxmlformats.org/officeDocument/2006/relationships/hyperlink" Target="https://podminky.urs.cz/item/CS_URS_2024_02/182151111" TargetMode="External"/><Relationship Id="rId14" Type="http://schemas.openxmlformats.org/officeDocument/2006/relationships/hyperlink" Target="https://podminky.urs.cz/item/CS_URS_2024_02/998332011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71201231" TargetMode="External"/><Relationship Id="rId18" Type="http://schemas.openxmlformats.org/officeDocument/2006/relationships/hyperlink" Target="https://podminky.urs.cz/item/CS_URS_2024_02/181411132" TargetMode="External"/><Relationship Id="rId26" Type="http://schemas.openxmlformats.org/officeDocument/2006/relationships/hyperlink" Target="https://podminky.urs.cz/item/CS_URS_2024_01/321366112" TargetMode="External"/><Relationship Id="rId39" Type="http://schemas.openxmlformats.org/officeDocument/2006/relationships/hyperlink" Target="https://podminky.urs.cz/item/CS_URS_2024_02/960321271" TargetMode="External"/><Relationship Id="rId21" Type="http://schemas.openxmlformats.org/officeDocument/2006/relationships/hyperlink" Target="https://podminky.urs.cz/item/CS_URS_2024_02/273313611" TargetMode="External"/><Relationship Id="rId34" Type="http://schemas.openxmlformats.org/officeDocument/2006/relationships/hyperlink" Target="https://podminky.urs.cz/item/CS_URS_2024_02/899623161" TargetMode="External"/><Relationship Id="rId42" Type="http://schemas.openxmlformats.org/officeDocument/2006/relationships/hyperlink" Target="https://podminky.urs.cz/item/CS_URS_2024_02/997013862" TargetMode="External"/><Relationship Id="rId47" Type="http://schemas.openxmlformats.org/officeDocument/2006/relationships/hyperlink" Target="https://podminky.urs.cz/item/CS_URS_2024_02/767995115" TargetMode="External"/><Relationship Id="rId50" Type="http://schemas.openxmlformats.org/officeDocument/2006/relationships/drawing" Target="../drawings/drawing25.xml"/><Relationship Id="rId7" Type="http://schemas.openxmlformats.org/officeDocument/2006/relationships/hyperlink" Target="https://podminky.urs.cz/item/CS_URS_2024_02/151101211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75151101" TargetMode="External"/><Relationship Id="rId29" Type="http://schemas.openxmlformats.org/officeDocument/2006/relationships/hyperlink" Target="https://podminky.urs.cz/item/CS_URS_2024_02/871420320" TargetMode="External"/><Relationship Id="rId11" Type="http://schemas.openxmlformats.org/officeDocument/2006/relationships/hyperlink" Target="https://podminky.urs.cz/item/CS_URS_2024_02/167151112" TargetMode="External"/><Relationship Id="rId24" Type="http://schemas.openxmlformats.org/officeDocument/2006/relationships/hyperlink" Target="https://podminky.urs.cz/item/CS_URS_2024_02/321352010" TargetMode="External"/><Relationship Id="rId32" Type="http://schemas.openxmlformats.org/officeDocument/2006/relationships/hyperlink" Target="https://podminky.urs.cz/item/CS_URS_2024_02/891422421" TargetMode="External"/><Relationship Id="rId37" Type="http://schemas.openxmlformats.org/officeDocument/2006/relationships/hyperlink" Target="https://podminky.urs.cz/item/CS_URS_2024_02/953333318" TargetMode="External"/><Relationship Id="rId40" Type="http://schemas.openxmlformats.org/officeDocument/2006/relationships/hyperlink" Target="https://podminky.urs.cz/item/CS_URS_2024_02/911121111" TargetMode="External"/><Relationship Id="rId45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27451111" TargetMode="External"/><Relationship Id="rId15" Type="http://schemas.openxmlformats.org/officeDocument/2006/relationships/hyperlink" Target="https://podminky.urs.cz/item/CS_URS_2024_02/174151101" TargetMode="External"/><Relationship Id="rId23" Type="http://schemas.openxmlformats.org/officeDocument/2006/relationships/hyperlink" Target="https://podminky.urs.cz/item/CS_URS_2024_02/321351010" TargetMode="External"/><Relationship Id="rId28" Type="http://schemas.openxmlformats.org/officeDocument/2006/relationships/hyperlink" Target="https://podminky.urs.cz/item/CS_URS_2024_02/820441811" TargetMode="External"/><Relationship Id="rId36" Type="http://schemas.openxmlformats.org/officeDocument/2006/relationships/hyperlink" Target="https://podminky.urs.cz/item/CS_URS_2024_02/931994106" TargetMode="External"/><Relationship Id="rId49" Type="http://schemas.openxmlformats.org/officeDocument/2006/relationships/printerSettings" Target="../printerSettings/printerSettings25.bin"/><Relationship Id="rId10" Type="http://schemas.openxmlformats.org/officeDocument/2006/relationships/hyperlink" Target="https://podminky.urs.cz/item/CS_URS_2024_01/162751139" TargetMode="External"/><Relationship Id="rId19" Type="http://schemas.openxmlformats.org/officeDocument/2006/relationships/hyperlink" Target="https://podminky.urs.cz/item/CS_URS_2024_02/181951114" TargetMode="External"/><Relationship Id="rId31" Type="http://schemas.openxmlformats.org/officeDocument/2006/relationships/hyperlink" Target="https://podminky.urs.cz/item/CS_URS_2024_02/877420440" TargetMode="External"/><Relationship Id="rId44" Type="http://schemas.openxmlformats.org/officeDocument/2006/relationships/hyperlink" Target="https://podminky.urs.cz/item/CS_URS_2024_02/997321519" TargetMode="External"/><Relationship Id="rId4" Type="http://schemas.openxmlformats.org/officeDocument/2006/relationships/hyperlink" Target="https://podminky.urs.cz/item/CS_URS_2024_02/124353101" TargetMode="External"/><Relationship Id="rId9" Type="http://schemas.openxmlformats.org/officeDocument/2006/relationships/hyperlink" Target="https://podminky.urs.cz/item/CS_URS_2024_01/162751137" TargetMode="External"/><Relationship Id="rId14" Type="http://schemas.openxmlformats.org/officeDocument/2006/relationships/hyperlink" Target="https://podminky.urs.cz/item/CS_URS_2024_02/171251201" TargetMode="External"/><Relationship Id="rId22" Type="http://schemas.openxmlformats.org/officeDocument/2006/relationships/hyperlink" Target="https://podminky.urs.cz/item/CS_URS_2024_02/321321116" TargetMode="External"/><Relationship Id="rId27" Type="http://schemas.openxmlformats.org/officeDocument/2006/relationships/hyperlink" Target="https://podminky.urs.cz/item/CS_URS_2024_02/321368211" TargetMode="External"/><Relationship Id="rId30" Type="http://schemas.openxmlformats.org/officeDocument/2006/relationships/hyperlink" Target="https://podminky.urs.cz/item/CS_URS_2024_02/877350440" TargetMode="External"/><Relationship Id="rId35" Type="http://schemas.openxmlformats.org/officeDocument/2006/relationships/hyperlink" Target="https://podminky.urs.cz/item/CS_URS_2024_02/931992111" TargetMode="External"/><Relationship Id="rId43" Type="http://schemas.openxmlformats.org/officeDocument/2006/relationships/hyperlink" Target="https://podminky.urs.cz/item/CS_URS_2024_02/997321511" TargetMode="External"/><Relationship Id="rId48" Type="http://schemas.openxmlformats.org/officeDocument/2006/relationships/hyperlink" Target="https://podminky.urs.cz/item/CS_URS_2024_02/210220001" TargetMode="External"/><Relationship Id="rId8" Type="http://schemas.openxmlformats.org/officeDocument/2006/relationships/hyperlink" Target="https://podminky.urs.cz/item/CS_URS_2024_02/162551128" TargetMode="External"/><Relationship Id="rId3" Type="http://schemas.openxmlformats.org/officeDocument/2006/relationships/hyperlink" Target="https://podminky.urs.cz/item/CS_URS_2024_02/121151103" TargetMode="External"/><Relationship Id="rId12" Type="http://schemas.openxmlformats.org/officeDocument/2006/relationships/hyperlink" Target="https://podminky.urs.cz/item/CS_URS_2024_02/171103201" TargetMode="External"/><Relationship Id="rId17" Type="http://schemas.openxmlformats.org/officeDocument/2006/relationships/hyperlink" Target="https://podminky.urs.cz/item/CS_URS_2024_02/181351103" TargetMode="External"/><Relationship Id="rId25" Type="http://schemas.openxmlformats.org/officeDocument/2006/relationships/hyperlink" Target="https://podminky.urs.cz/item/CS_URS_2024_02/321366111" TargetMode="External"/><Relationship Id="rId33" Type="http://schemas.openxmlformats.org/officeDocument/2006/relationships/hyperlink" Target="https://podminky.urs.cz/item/CS_URS_2024_02/899501221" TargetMode="External"/><Relationship Id="rId38" Type="http://schemas.openxmlformats.org/officeDocument/2006/relationships/hyperlink" Target="https://podminky.urs.cz/item/CS_URS_2024_02/960211251" TargetMode="External"/><Relationship Id="rId46" Type="http://schemas.openxmlformats.org/officeDocument/2006/relationships/hyperlink" Target="https://podminky.urs.cz/item/CS_URS_2024_02/767591012" TargetMode="External"/><Relationship Id="rId20" Type="http://schemas.openxmlformats.org/officeDocument/2006/relationships/hyperlink" Target="https://podminky.urs.cz/item/CS_URS_2024_02/185804312" TargetMode="External"/><Relationship Id="rId41" Type="http://schemas.openxmlformats.org/officeDocument/2006/relationships/hyperlink" Target="https://podminky.urs.cz/item/CS_URS_2024_02/96032127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51101201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7151112" TargetMode="External"/><Relationship Id="rId13" Type="http://schemas.openxmlformats.org/officeDocument/2006/relationships/hyperlink" Target="https://podminky.urs.cz/item/CS_URS_2024_02/181411133" TargetMode="External"/><Relationship Id="rId18" Type="http://schemas.openxmlformats.org/officeDocument/2006/relationships/hyperlink" Target="https://podminky.urs.cz/item/CS_URS_2024_02/185804312" TargetMode="External"/><Relationship Id="rId3" Type="http://schemas.openxmlformats.org/officeDocument/2006/relationships/hyperlink" Target="https://podminky.urs.cz/item/CS_URS_2024_02/121151103" TargetMode="External"/><Relationship Id="rId21" Type="http://schemas.openxmlformats.org/officeDocument/2006/relationships/printerSettings" Target="../printerSettings/printerSettings26.bin"/><Relationship Id="rId7" Type="http://schemas.openxmlformats.org/officeDocument/2006/relationships/hyperlink" Target="https://podminky.urs.cz/item/CS_URS_2024_02/162751139" TargetMode="External"/><Relationship Id="rId12" Type="http://schemas.openxmlformats.org/officeDocument/2006/relationships/hyperlink" Target="https://podminky.urs.cz/item/CS_URS_2024_02/181411131" TargetMode="External"/><Relationship Id="rId17" Type="http://schemas.openxmlformats.org/officeDocument/2006/relationships/hyperlink" Target="https://podminky.urs.cz/item/CS_URS_2024_02/182351123" TargetMode="External"/><Relationship Id="rId2" Type="http://schemas.openxmlformats.org/officeDocument/2006/relationships/hyperlink" Target="https://podminky.urs.cz/item/CS_URS_2024_02/115101301" TargetMode="External"/><Relationship Id="rId16" Type="http://schemas.openxmlformats.org/officeDocument/2006/relationships/hyperlink" Target="https://podminky.urs.cz/item/CS_URS_2024_02/182151111" TargetMode="External"/><Relationship Id="rId20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15101201" TargetMode="External"/><Relationship Id="rId6" Type="http://schemas.openxmlformats.org/officeDocument/2006/relationships/hyperlink" Target="https://podminky.urs.cz/item/CS_URS_2024_02/162751137" TargetMode="External"/><Relationship Id="rId11" Type="http://schemas.openxmlformats.org/officeDocument/2006/relationships/hyperlink" Target="https://podminky.urs.cz/item/CS_URS_2024_02/181351003" TargetMode="External"/><Relationship Id="rId5" Type="http://schemas.openxmlformats.org/officeDocument/2006/relationships/hyperlink" Target="https://podminky.urs.cz/item/CS_URS_2024_02/162551128" TargetMode="External"/><Relationship Id="rId15" Type="http://schemas.openxmlformats.org/officeDocument/2006/relationships/hyperlink" Target="https://podminky.urs.cz/item/CS_URS_2024_02/182111111" TargetMode="External"/><Relationship Id="rId10" Type="http://schemas.openxmlformats.org/officeDocument/2006/relationships/hyperlink" Target="https://podminky.urs.cz/item/CS_URS_2024_02/171251201" TargetMode="External"/><Relationship Id="rId19" Type="http://schemas.openxmlformats.org/officeDocument/2006/relationships/hyperlink" Target="https://podminky.urs.cz/item/CS_URS_2024_02/463212121" TargetMode="External"/><Relationship Id="rId4" Type="http://schemas.openxmlformats.org/officeDocument/2006/relationships/hyperlink" Target="https://podminky.urs.cz/item/CS_URS_2024_02/127451101" TargetMode="External"/><Relationship Id="rId9" Type="http://schemas.openxmlformats.org/officeDocument/2006/relationships/hyperlink" Target="https://podminky.urs.cz/item/CS_URS_2024_02/171152501" TargetMode="External"/><Relationship Id="rId14" Type="http://schemas.openxmlformats.org/officeDocument/2006/relationships/hyperlink" Target="https://podminky.urs.cz/item/CS_URS_2024_02/181951112" TargetMode="External"/><Relationship Id="rId22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275321611" TargetMode="External"/><Relationship Id="rId13" Type="http://schemas.openxmlformats.org/officeDocument/2006/relationships/hyperlink" Target="https://podminky.urs.cz/item/CS_URS_2024_02/348501113" TargetMode="External"/><Relationship Id="rId18" Type="http://schemas.openxmlformats.org/officeDocument/2006/relationships/hyperlink" Target="https://podminky.urs.cz/item/CS_URS_2024_02/966003818" TargetMode="External"/><Relationship Id="rId26" Type="http://schemas.openxmlformats.org/officeDocument/2006/relationships/hyperlink" Target="https://podminky.urs.cz/item/CS_URS_2024_02/783218101" TargetMode="External"/><Relationship Id="rId3" Type="http://schemas.openxmlformats.org/officeDocument/2006/relationships/hyperlink" Target="https://podminky.urs.cz/item/CS_URS_2024_02/162751119" TargetMode="External"/><Relationship Id="rId21" Type="http://schemas.openxmlformats.org/officeDocument/2006/relationships/hyperlink" Target="https://podminky.urs.cz/item/CS_URS_2024_02/997013501" TargetMode="External"/><Relationship Id="rId7" Type="http://schemas.openxmlformats.org/officeDocument/2006/relationships/hyperlink" Target="https://podminky.urs.cz/item/CS_URS_2024_02/185804312" TargetMode="External"/><Relationship Id="rId12" Type="http://schemas.openxmlformats.org/officeDocument/2006/relationships/hyperlink" Target="https://podminky.urs.cz/item/CS_URS_2024_02/348121221" TargetMode="External"/><Relationship Id="rId17" Type="http://schemas.openxmlformats.org/officeDocument/2006/relationships/hyperlink" Target="https://podminky.urs.cz/item/CS_URS_2024_02/637121111" TargetMode="External"/><Relationship Id="rId25" Type="http://schemas.openxmlformats.org/officeDocument/2006/relationships/hyperlink" Target="https://podminky.urs.cz/item/CS_URS_2024_02/783217101" TargetMode="External"/><Relationship Id="rId2" Type="http://schemas.openxmlformats.org/officeDocument/2006/relationships/hyperlink" Target="https://podminky.urs.cz/item/CS_URS_2024_02/162751117" TargetMode="External"/><Relationship Id="rId16" Type="http://schemas.openxmlformats.org/officeDocument/2006/relationships/hyperlink" Target="https://podminky.urs.cz/item/CS_URS_2024_02/596212210" TargetMode="External"/><Relationship Id="rId20" Type="http://schemas.openxmlformats.org/officeDocument/2006/relationships/hyperlink" Target="https://podminky.urs.cz/item/CS_URS_2024_02/966073811" TargetMode="External"/><Relationship Id="rId1" Type="http://schemas.openxmlformats.org/officeDocument/2006/relationships/hyperlink" Target="https://podminky.urs.cz/item/CS_URS_2024_02/131213701" TargetMode="External"/><Relationship Id="rId6" Type="http://schemas.openxmlformats.org/officeDocument/2006/relationships/hyperlink" Target="https://podminky.urs.cz/item/CS_URS_2024_02/181912111" TargetMode="External"/><Relationship Id="rId11" Type="http://schemas.openxmlformats.org/officeDocument/2006/relationships/hyperlink" Target="https://podminky.urs.cz/item/CS_URS_2024_02/275361821" TargetMode="External"/><Relationship Id="rId24" Type="http://schemas.openxmlformats.org/officeDocument/2006/relationships/hyperlink" Target="https://podminky.urs.cz/item/CS_URS_2024_02/998232110" TargetMode="External"/><Relationship Id="rId5" Type="http://schemas.openxmlformats.org/officeDocument/2006/relationships/hyperlink" Target="https://podminky.urs.cz/item/CS_URS_2024_02/181411131" TargetMode="External"/><Relationship Id="rId15" Type="http://schemas.openxmlformats.org/officeDocument/2006/relationships/hyperlink" Target="https://podminky.urs.cz/item/CS_URS_2024_02/564760101" TargetMode="External"/><Relationship Id="rId23" Type="http://schemas.openxmlformats.org/officeDocument/2006/relationships/hyperlink" Target="https://podminky.urs.cz/item/CS_URS_2024_02/997013811" TargetMode="External"/><Relationship Id="rId28" Type="http://schemas.openxmlformats.org/officeDocument/2006/relationships/drawing" Target="../drawings/drawing27.xml"/><Relationship Id="rId10" Type="http://schemas.openxmlformats.org/officeDocument/2006/relationships/hyperlink" Target="https://podminky.urs.cz/item/CS_URS_2024_02/275351122" TargetMode="External"/><Relationship Id="rId19" Type="http://schemas.openxmlformats.org/officeDocument/2006/relationships/hyperlink" Target="https://podminky.urs.cz/item/CS_URS_2024_02/966071711" TargetMode="External"/><Relationship Id="rId4" Type="http://schemas.openxmlformats.org/officeDocument/2006/relationships/hyperlink" Target="https://podminky.urs.cz/item/CS_URS_2024_02/171201231" TargetMode="External"/><Relationship Id="rId9" Type="http://schemas.openxmlformats.org/officeDocument/2006/relationships/hyperlink" Target="https://podminky.urs.cz/item/CS_URS_2024_02/275351121" TargetMode="External"/><Relationship Id="rId14" Type="http://schemas.openxmlformats.org/officeDocument/2006/relationships/hyperlink" Target="https://podminky.urs.cz/item/CS_URS_2024_02/348501211" TargetMode="External"/><Relationship Id="rId22" Type="http://schemas.openxmlformats.org/officeDocument/2006/relationships/hyperlink" Target="https://podminky.urs.cz/item/CS_URS_2024_02/997013509" TargetMode="External"/><Relationship Id="rId27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84102111" TargetMode="External"/><Relationship Id="rId13" Type="http://schemas.openxmlformats.org/officeDocument/2006/relationships/hyperlink" Target="https://podminky.urs.cz/item/CS_URS_2024_02/185804312" TargetMode="External"/><Relationship Id="rId18" Type="http://schemas.openxmlformats.org/officeDocument/2006/relationships/drawing" Target="../drawings/drawing28.xml"/><Relationship Id="rId3" Type="http://schemas.openxmlformats.org/officeDocument/2006/relationships/hyperlink" Target="https://podminky.urs.cz/item/CS_URS_2024_02/181451121" TargetMode="External"/><Relationship Id="rId7" Type="http://schemas.openxmlformats.org/officeDocument/2006/relationships/hyperlink" Target="https://podminky.urs.cz/item/CS_URS_2024_02/185802114" TargetMode="External"/><Relationship Id="rId12" Type="http://schemas.openxmlformats.org/officeDocument/2006/relationships/hyperlink" Target="https://podminky.urs.cz/item/CS_URS_2024_02/184813133" TargetMode="External"/><Relationship Id="rId17" Type="http://schemas.openxmlformats.org/officeDocument/2006/relationships/printerSettings" Target="../printerSettings/printerSettings28.bin"/><Relationship Id="rId2" Type="http://schemas.openxmlformats.org/officeDocument/2006/relationships/hyperlink" Target="https://podminky.urs.cz/item/CS_URS_2024_02/183403213" TargetMode="External"/><Relationship Id="rId16" Type="http://schemas.openxmlformats.org/officeDocument/2006/relationships/hyperlink" Target="https://podminky.urs.cz/item/CS_URS_2024_02/998231311" TargetMode="External"/><Relationship Id="rId1" Type="http://schemas.openxmlformats.org/officeDocument/2006/relationships/hyperlink" Target="https://podminky.urs.cz/item/CS_URS_2024_02/184813512" TargetMode="External"/><Relationship Id="rId6" Type="http://schemas.openxmlformats.org/officeDocument/2006/relationships/hyperlink" Target="https://podminky.urs.cz/item/CS_URS_2024_02/183101113" TargetMode="External"/><Relationship Id="rId11" Type="http://schemas.openxmlformats.org/officeDocument/2006/relationships/hyperlink" Target="https://podminky.urs.cz/item/CS_URS_2024_02/184813134" TargetMode="External"/><Relationship Id="rId5" Type="http://schemas.openxmlformats.org/officeDocument/2006/relationships/hyperlink" Target="https://podminky.urs.cz/item/CS_URS_2024_02/185802113" TargetMode="External"/><Relationship Id="rId15" Type="http://schemas.openxmlformats.org/officeDocument/2006/relationships/hyperlink" Target="https://podminky.urs.cz/item/CS_URS_2024_02/185851129" TargetMode="External"/><Relationship Id="rId10" Type="http://schemas.openxmlformats.org/officeDocument/2006/relationships/hyperlink" Target="https://podminky.urs.cz/item/CS_URS_2024_02/184813121" TargetMode="External"/><Relationship Id="rId4" Type="http://schemas.openxmlformats.org/officeDocument/2006/relationships/hyperlink" Target="https://podminky.urs.cz/item/CS_URS_2024_02/111151231" TargetMode="External"/><Relationship Id="rId9" Type="http://schemas.openxmlformats.org/officeDocument/2006/relationships/hyperlink" Target="https://podminky.urs.cz/item/CS_URS_2024_02/184102110" TargetMode="External"/><Relationship Id="rId14" Type="http://schemas.openxmlformats.org/officeDocument/2006/relationships/hyperlink" Target="https://podminky.urs.cz/item/CS_URS_2024_02/185851121" TargetMode="External"/></Relationships>
</file>

<file path=xl/worksheets/_rels/sheet2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162201406" TargetMode="External"/><Relationship Id="rId21" Type="http://schemas.openxmlformats.org/officeDocument/2006/relationships/hyperlink" Target="https://podminky.urs.cz/item/CS_URS_2024_02/162201403" TargetMode="External"/><Relationship Id="rId42" Type="http://schemas.openxmlformats.org/officeDocument/2006/relationships/hyperlink" Target="https://podminky.urs.cz/item/CS_URS_2024_02/162201520" TargetMode="External"/><Relationship Id="rId47" Type="http://schemas.openxmlformats.org/officeDocument/2006/relationships/hyperlink" Target="https://podminky.urs.cz/item/CS_URS_2024_02/162301932" TargetMode="External"/><Relationship Id="rId63" Type="http://schemas.openxmlformats.org/officeDocument/2006/relationships/hyperlink" Target="https://podminky.urs.cz/item/CS_URS_2024_02/162301961" TargetMode="External"/><Relationship Id="rId68" Type="http://schemas.openxmlformats.org/officeDocument/2006/relationships/hyperlink" Target="https://podminky.urs.cz/item/CS_URS_2024_02/162301973" TargetMode="External"/><Relationship Id="rId16" Type="http://schemas.openxmlformats.org/officeDocument/2006/relationships/hyperlink" Target="https://podminky.urs.cz/item/CS_URS_2024_02/112251105" TargetMode="External"/><Relationship Id="rId11" Type="http://schemas.openxmlformats.org/officeDocument/2006/relationships/hyperlink" Target="https://podminky.urs.cz/item/CS_URS_2024_02/112101123" TargetMode="External"/><Relationship Id="rId32" Type="http://schemas.openxmlformats.org/officeDocument/2006/relationships/hyperlink" Target="https://podminky.urs.cz/item/CS_URS_2024_02/162201510" TargetMode="External"/><Relationship Id="rId37" Type="http://schemas.openxmlformats.org/officeDocument/2006/relationships/hyperlink" Target="https://podminky.urs.cz/item/CS_URS_2024_02/162201417" TargetMode="External"/><Relationship Id="rId53" Type="http://schemas.openxmlformats.org/officeDocument/2006/relationships/hyperlink" Target="https://podminky.urs.cz/item/CS_URS_2024_02/162301941" TargetMode="External"/><Relationship Id="rId58" Type="http://schemas.openxmlformats.org/officeDocument/2006/relationships/hyperlink" Target="https://podminky.urs.cz/item/CS_URS_2024_02/162301953" TargetMode="External"/><Relationship Id="rId74" Type="http://schemas.openxmlformats.org/officeDocument/2006/relationships/hyperlink" Target="https://podminky.urs.cz/item/CS_URS_2024_02/174251202" TargetMode="External"/><Relationship Id="rId79" Type="http://schemas.openxmlformats.org/officeDocument/2006/relationships/hyperlink" Target="https://podminky.urs.cz/item/CS_URS_2024_02/174251207" TargetMode="External"/><Relationship Id="rId5" Type="http://schemas.openxmlformats.org/officeDocument/2006/relationships/hyperlink" Target="https://podminky.urs.cz/item/CS_URS_2024_02/112101104" TargetMode="External"/><Relationship Id="rId61" Type="http://schemas.openxmlformats.org/officeDocument/2006/relationships/hyperlink" Target="https://podminky.urs.cz/item/CS_URS_2024_02/162301956" TargetMode="External"/><Relationship Id="rId82" Type="http://schemas.openxmlformats.org/officeDocument/2006/relationships/drawing" Target="../drawings/drawing29.xml"/><Relationship Id="rId19" Type="http://schemas.openxmlformats.org/officeDocument/2006/relationships/hyperlink" Target="https://podminky.urs.cz/item/CS_URS_2024_02/162201401" TargetMode="External"/><Relationship Id="rId14" Type="http://schemas.openxmlformats.org/officeDocument/2006/relationships/hyperlink" Target="https://podminky.urs.cz/item/CS_URS_2024_02/112251103" TargetMode="External"/><Relationship Id="rId22" Type="http://schemas.openxmlformats.org/officeDocument/2006/relationships/hyperlink" Target="https://podminky.urs.cz/item/CS_URS_2024_02/162201404" TargetMode="External"/><Relationship Id="rId27" Type="http://schemas.openxmlformats.org/officeDocument/2006/relationships/hyperlink" Target="https://podminky.urs.cz/item/CS_URS_2024_02/162201407" TargetMode="External"/><Relationship Id="rId30" Type="http://schemas.openxmlformats.org/officeDocument/2006/relationships/hyperlink" Target="https://podminky.urs.cz/item/CS_URS_2024_02/162201413" TargetMode="External"/><Relationship Id="rId35" Type="http://schemas.openxmlformats.org/officeDocument/2006/relationships/hyperlink" Target="https://podminky.urs.cz/item/CS_URS_2024_02/162201415" TargetMode="External"/><Relationship Id="rId43" Type="http://schemas.openxmlformats.org/officeDocument/2006/relationships/hyperlink" Target="https://podminky.urs.cz/item/CS_URS_2024_02/162201521" TargetMode="External"/><Relationship Id="rId48" Type="http://schemas.openxmlformats.org/officeDocument/2006/relationships/hyperlink" Target="https://podminky.urs.cz/item/CS_URS_2024_02/162301933" TargetMode="External"/><Relationship Id="rId56" Type="http://schemas.openxmlformats.org/officeDocument/2006/relationships/hyperlink" Target="https://podminky.urs.cz/item/CS_URS_2024_02/162301951" TargetMode="External"/><Relationship Id="rId64" Type="http://schemas.openxmlformats.org/officeDocument/2006/relationships/hyperlink" Target="https://podminky.urs.cz/item/CS_URS_2024_02/162301962" TargetMode="External"/><Relationship Id="rId69" Type="http://schemas.openxmlformats.org/officeDocument/2006/relationships/hyperlink" Target="https://podminky.urs.cz/item/CS_URS_2024_02/162301974" TargetMode="External"/><Relationship Id="rId77" Type="http://schemas.openxmlformats.org/officeDocument/2006/relationships/hyperlink" Target="https://podminky.urs.cz/item/CS_URS_2024_02/174251205" TargetMode="External"/><Relationship Id="rId8" Type="http://schemas.openxmlformats.org/officeDocument/2006/relationships/hyperlink" Target="https://podminky.urs.cz/item/CS_URS_2024_02/112101107" TargetMode="External"/><Relationship Id="rId51" Type="http://schemas.openxmlformats.org/officeDocument/2006/relationships/hyperlink" Target="https://podminky.urs.cz/item/CS_URS_2024_02/162301936" TargetMode="External"/><Relationship Id="rId72" Type="http://schemas.openxmlformats.org/officeDocument/2006/relationships/hyperlink" Target="https://podminky.urs.cz/item/CS_URS_2024_02/162301977" TargetMode="External"/><Relationship Id="rId80" Type="http://schemas.openxmlformats.org/officeDocument/2006/relationships/hyperlink" Target="https://podminky.urs.cz/item/CS_URS_2024_02/184818233" TargetMode="External"/><Relationship Id="rId3" Type="http://schemas.openxmlformats.org/officeDocument/2006/relationships/hyperlink" Target="https://podminky.urs.cz/item/CS_URS_2024_02/112101102" TargetMode="External"/><Relationship Id="rId12" Type="http://schemas.openxmlformats.org/officeDocument/2006/relationships/hyperlink" Target="https://podminky.urs.cz/item/CS_URS_2024_02/112251101" TargetMode="External"/><Relationship Id="rId17" Type="http://schemas.openxmlformats.org/officeDocument/2006/relationships/hyperlink" Target="https://podminky.urs.cz/item/CS_URS_2024_02/112251107" TargetMode="External"/><Relationship Id="rId25" Type="http://schemas.openxmlformats.org/officeDocument/2006/relationships/hyperlink" Target="https://podminky.urs.cz/item/CS_URS_2024_02/162201405" TargetMode="External"/><Relationship Id="rId33" Type="http://schemas.openxmlformats.org/officeDocument/2006/relationships/hyperlink" Target="https://podminky.urs.cz/item/CS_URS_2024_02/162201511" TargetMode="External"/><Relationship Id="rId38" Type="http://schemas.openxmlformats.org/officeDocument/2006/relationships/hyperlink" Target="https://podminky.urs.cz/item/CS_URS_2024_02/162201421" TargetMode="External"/><Relationship Id="rId46" Type="http://schemas.openxmlformats.org/officeDocument/2006/relationships/hyperlink" Target="https://podminky.urs.cz/item/CS_URS_2024_02/162301931" TargetMode="External"/><Relationship Id="rId59" Type="http://schemas.openxmlformats.org/officeDocument/2006/relationships/hyperlink" Target="https://podminky.urs.cz/item/CS_URS_2024_02/162301954" TargetMode="External"/><Relationship Id="rId67" Type="http://schemas.openxmlformats.org/officeDocument/2006/relationships/hyperlink" Target="https://podminky.urs.cz/item/CS_URS_2024_02/162301972" TargetMode="External"/><Relationship Id="rId20" Type="http://schemas.openxmlformats.org/officeDocument/2006/relationships/hyperlink" Target="https://podminky.urs.cz/item/CS_URS_2024_02/162201402" TargetMode="External"/><Relationship Id="rId41" Type="http://schemas.openxmlformats.org/officeDocument/2006/relationships/hyperlink" Target="https://podminky.urs.cz/item/CS_URS_2024_02/162201424" TargetMode="External"/><Relationship Id="rId54" Type="http://schemas.openxmlformats.org/officeDocument/2006/relationships/hyperlink" Target="https://podminky.urs.cz/item/CS_URS_2024_02/162301942" TargetMode="External"/><Relationship Id="rId62" Type="http://schemas.openxmlformats.org/officeDocument/2006/relationships/hyperlink" Target="https://podminky.urs.cz/item/CS_URS_2024_02/162301957" TargetMode="External"/><Relationship Id="rId70" Type="http://schemas.openxmlformats.org/officeDocument/2006/relationships/hyperlink" Target="https://podminky.urs.cz/item/CS_URS_2024_02/162301975" TargetMode="External"/><Relationship Id="rId75" Type="http://schemas.openxmlformats.org/officeDocument/2006/relationships/hyperlink" Target="https://podminky.urs.cz/item/CS_URS_2024_02/174251203" TargetMode="External"/><Relationship Id="rId1" Type="http://schemas.openxmlformats.org/officeDocument/2006/relationships/hyperlink" Target="https://podminky.urs.cz/item/CS_URS_2024_02/111251203" TargetMode="External"/><Relationship Id="rId6" Type="http://schemas.openxmlformats.org/officeDocument/2006/relationships/hyperlink" Target="https://podminky.urs.cz/item/CS_URS_2024_02/112101105" TargetMode="External"/><Relationship Id="rId15" Type="http://schemas.openxmlformats.org/officeDocument/2006/relationships/hyperlink" Target="https://podminky.urs.cz/item/CS_URS_2024_02/112251104" TargetMode="External"/><Relationship Id="rId23" Type="http://schemas.openxmlformats.org/officeDocument/2006/relationships/hyperlink" Target="https://podminky.urs.cz/item/CS_URS_2024_02/162201500" TargetMode="External"/><Relationship Id="rId28" Type="http://schemas.openxmlformats.org/officeDocument/2006/relationships/hyperlink" Target="https://podminky.urs.cz/item/CS_URS_2024_02/162201411" TargetMode="External"/><Relationship Id="rId36" Type="http://schemas.openxmlformats.org/officeDocument/2006/relationships/hyperlink" Target="https://podminky.urs.cz/item/CS_URS_2024_02/162201416" TargetMode="External"/><Relationship Id="rId49" Type="http://schemas.openxmlformats.org/officeDocument/2006/relationships/hyperlink" Target="https://podminky.urs.cz/item/CS_URS_2024_02/162301934" TargetMode="External"/><Relationship Id="rId57" Type="http://schemas.openxmlformats.org/officeDocument/2006/relationships/hyperlink" Target="https://podminky.urs.cz/item/CS_URS_2024_02/162301952" TargetMode="External"/><Relationship Id="rId10" Type="http://schemas.openxmlformats.org/officeDocument/2006/relationships/hyperlink" Target="https://podminky.urs.cz/item/CS_URS_2024_02/112101122" TargetMode="External"/><Relationship Id="rId31" Type="http://schemas.openxmlformats.org/officeDocument/2006/relationships/hyperlink" Target="https://podminky.urs.cz/item/CS_URS_2024_02/162201414" TargetMode="External"/><Relationship Id="rId44" Type="http://schemas.openxmlformats.org/officeDocument/2006/relationships/hyperlink" Target="https://podminky.urs.cz/item/CS_URS_2024_02/162201522" TargetMode="External"/><Relationship Id="rId52" Type="http://schemas.openxmlformats.org/officeDocument/2006/relationships/hyperlink" Target="https://podminky.urs.cz/item/CS_URS_2024_02/162301937" TargetMode="External"/><Relationship Id="rId60" Type="http://schemas.openxmlformats.org/officeDocument/2006/relationships/hyperlink" Target="https://podminky.urs.cz/item/CS_URS_2024_02/162301955" TargetMode="External"/><Relationship Id="rId65" Type="http://schemas.openxmlformats.org/officeDocument/2006/relationships/hyperlink" Target="https://podminky.urs.cz/item/CS_URS_2024_02/162301963" TargetMode="External"/><Relationship Id="rId73" Type="http://schemas.openxmlformats.org/officeDocument/2006/relationships/hyperlink" Target="https://podminky.urs.cz/item/CS_URS_2024_02/174251201" TargetMode="External"/><Relationship Id="rId78" Type="http://schemas.openxmlformats.org/officeDocument/2006/relationships/hyperlink" Target="https://podminky.urs.cz/item/CS_URS_2024_02/174251206" TargetMode="External"/><Relationship Id="rId81" Type="http://schemas.openxmlformats.org/officeDocument/2006/relationships/printerSettings" Target="../printerSettings/printerSettings29.bin"/><Relationship Id="rId4" Type="http://schemas.openxmlformats.org/officeDocument/2006/relationships/hyperlink" Target="https://podminky.urs.cz/item/CS_URS_2024_02/112101103" TargetMode="External"/><Relationship Id="rId9" Type="http://schemas.openxmlformats.org/officeDocument/2006/relationships/hyperlink" Target="https://podminky.urs.cz/item/CS_URS_2024_02/112101121" TargetMode="External"/><Relationship Id="rId13" Type="http://schemas.openxmlformats.org/officeDocument/2006/relationships/hyperlink" Target="https://podminky.urs.cz/item/CS_URS_2024_02/112251102" TargetMode="External"/><Relationship Id="rId18" Type="http://schemas.openxmlformats.org/officeDocument/2006/relationships/hyperlink" Target="https://podminky.urs.cz/item/CS_URS_2024_02/112251108" TargetMode="External"/><Relationship Id="rId39" Type="http://schemas.openxmlformats.org/officeDocument/2006/relationships/hyperlink" Target="https://podminky.urs.cz/item/CS_URS_2024_02/162201422" TargetMode="External"/><Relationship Id="rId34" Type="http://schemas.openxmlformats.org/officeDocument/2006/relationships/hyperlink" Target="https://podminky.urs.cz/item/CS_URS_2024_02/162201512" TargetMode="External"/><Relationship Id="rId50" Type="http://schemas.openxmlformats.org/officeDocument/2006/relationships/hyperlink" Target="https://podminky.urs.cz/item/CS_URS_2024_02/162301935" TargetMode="External"/><Relationship Id="rId55" Type="http://schemas.openxmlformats.org/officeDocument/2006/relationships/hyperlink" Target="https://podminky.urs.cz/item/CS_URS_2024_02/162301943" TargetMode="External"/><Relationship Id="rId76" Type="http://schemas.openxmlformats.org/officeDocument/2006/relationships/hyperlink" Target="https://podminky.urs.cz/item/CS_URS_2024_02/174251204" TargetMode="External"/><Relationship Id="rId7" Type="http://schemas.openxmlformats.org/officeDocument/2006/relationships/hyperlink" Target="https://podminky.urs.cz/item/CS_URS_2024_02/112101106" TargetMode="External"/><Relationship Id="rId71" Type="http://schemas.openxmlformats.org/officeDocument/2006/relationships/hyperlink" Target="https://podminky.urs.cz/item/CS_URS_2024_02/162301976" TargetMode="External"/><Relationship Id="rId2" Type="http://schemas.openxmlformats.org/officeDocument/2006/relationships/hyperlink" Target="https://podminky.urs.cz/item/CS_URS_2024_02/112101101" TargetMode="External"/><Relationship Id="rId29" Type="http://schemas.openxmlformats.org/officeDocument/2006/relationships/hyperlink" Target="https://podminky.urs.cz/item/CS_URS_2024_02/162201412" TargetMode="External"/><Relationship Id="rId24" Type="http://schemas.openxmlformats.org/officeDocument/2006/relationships/hyperlink" Target="https://podminky.urs.cz/item/CS_URS_2024_02/162201501" TargetMode="External"/><Relationship Id="rId40" Type="http://schemas.openxmlformats.org/officeDocument/2006/relationships/hyperlink" Target="https://podminky.urs.cz/item/CS_URS_2024_02/162201423" TargetMode="External"/><Relationship Id="rId45" Type="http://schemas.openxmlformats.org/officeDocument/2006/relationships/hyperlink" Target="https://podminky.urs.cz/item/CS_URS_2024_02/162301501" TargetMode="External"/><Relationship Id="rId66" Type="http://schemas.openxmlformats.org/officeDocument/2006/relationships/hyperlink" Target="https://podminky.urs.cz/item/CS_URS_2024_02/16230197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2151111" TargetMode="External"/><Relationship Id="rId18" Type="http://schemas.openxmlformats.org/officeDocument/2006/relationships/hyperlink" Target="https://podminky.urs.cz/item/CS_URS_2024_02/167151112" TargetMode="External"/><Relationship Id="rId26" Type="http://schemas.openxmlformats.org/officeDocument/2006/relationships/hyperlink" Target="https://podminky.urs.cz/item/CS_URS_2024_02/321311116" TargetMode="External"/><Relationship Id="rId21" Type="http://schemas.openxmlformats.org/officeDocument/2006/relationships/hyperlink" Target="https://podminky.urs.cz/item/CS_URS_2024_02/181351113" TargetMode="External"/><Relationship Id="rId34" Type="http://schemas.openxmlformats.org/officeDocument/2006/relationships/hyperlink" Target="https://podminky.urs.cz/item/CS_URS_2024_02/997321511" TargetMode="External"/><Relationship Id="rId7" Type="http://schemas.openxmlformats.org/officeDocument/2006/relationships/hyperlink" Target="https://podminky.urs.cz/item/CS_URS_2024_02/162551108" TargetMode="External"/><Relationship Id="rId12" Type="http://schemas.openxmlformats.org/officeDocument/2006/relationships/hyperlink" Target="https://podminky.urs.cz/item/CS_URS_2024_02/182351023" TargetMode="External"/><Relationship Id="rId17" Type="http://schemas.openxmlformats.org/officeDocument/2006/relationships/hyperlink" Target="https://podminky.urs.cz/item/CS_URS_2024_02/171201231" TargetMode="External"/><Relationship Id="rId25" Type="http://schemas.openxmlformats.org/officeDocument/2006/relationships/hyperlink" Target="https://podminky.urs.cz/item/CS_URS_2024_02/185804312" TargetMode="External"/><Relationship Id="rId33" Type="http://schemas.openxmlformats.org/officeDocument/2006/relationships/hyperlink" Target="https://podminky.urs.cz/item/CS_URS_2024_02/899722114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s://podminky.urs.cz/item/CS_URS_2024_02/121151123" TargetMode="External"/><Relationship Id="rId16" Type="http://schemas.openxmlformats.org/officeDocument/2006/relationships/hyperlink" Target="https://podminky.urs.cz/item/CS_URS_2024_02/162751139" TargetMode="External"/><Relationship Id="rId20" Type="http://schemas.openxmlformats.org/officeDocument/2006/relationships/hyperlink" Target="https://podminky.urs.cz/item/CS_URS_2024_02/171251201" TargetMode="External"/><Relationship Id="rId29" Type="http://schemas.openxmlformats.org/officeDocument/2006/relationships/hyperlink" Target="https://podminky.urs.cz/item/CS_URS_2024_02/321366112" TargetMode="Externa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62551128" TargetMode="External"/><Relationship Id="rId11" Type="http://schemas.openxmlformats.org/officeDocument/2006/relationships/hyperlink" Target="https://podminky.urs.cz/item/CS_URS_2024_02/182111111" TargetMode="External"/><Relationship Id="rId24" Type="http://schemas.openxmlformats.org/officeDocument/2006/relationships/hyperlink" Target="https://podminky.urs.cz/item/CS_URS_2024_02/181951114" TargetMode="External"/><Relationship Id="rId32" Type="http://schemas.openxmlformats.org/officeDocument/2006/relationships/hyperlink" Target="https://podminky.urs.cz/item/CS_URS_2024_02/465220111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s://podminky.urs.cz/item/CS_URS_2024_02/162351124" TargetMode="External"/><Relationship Id="rId15" Type="http://schemas.openxmlformats.org/officeDocument/2006/relationships/hyperlink" Target="https://podminky.urs.cz/item/CS_URS_2024_02/162751137" TargetMode="External"/><Relationship Id="rId23" Type="http://schemas.openxmlformats.org/officeDocument/2006/relationships/hyperlink" Target="https://podminky.urs.cz/item/CS_URS_2024_02/181451131" TargetMode="External"/><Relationship Id="rId28" Type="http://schemas.openxmlformats.org/officeDocument/2006/relationships/hyperlink" Target="https://podminky.urs.cz/item/CS_URS_2024_02/321352010" TargetMode="External"/><Relationship Id="rId36" Type="http://schemas.openxmlformats.org/officeDocument/2006/relationships/hyperlink" Target="https://podminky.urs.cz/item/CS_URS_2024_02/998332011" TargetMode="External"/><Relationship Id="rId10" Type="http://schemas.openxmlformats.org/officeDocument/2006/relationships/hyperlink" Target="https://podminky.urs.cz/item/CS_URS_2024_02/181951112" TargetMode="External"/><Relationship Id="rId19" Type="http://schemas.openxmlformats.org/officeDocument/2006/relationships/hyperlink" Target="https://podminky.urs.cz/item/CS_URS_2024_02/174151101" TargetMode="External"/><Relationship Id="rId31" Type="http://schemas.openxmlformats.org/officeDocument/2006/relationships/hyperlink" Target="https://podminky.urs.cz/item/CS_URS_2024_02/462519002" TargetMode="External"/><Relationship Id="rId4" Type="http://schemas.openxmlformats.org/officeDocument/2006/relationships/hyperlink" Target="https://podminky.urs.cz/item/CS_URS_2024_02/127451113" TargetMode="External"/><Relationship Id="rId9" Type="http://schemas.openxmlformats.org/officeDocument/2006/relationships/hyperlink" Target="https://podminky.urs.cz/item/CS_URS_2024_02/174251101" TargetMode="External"/><Relationship Id="rId14" Type="http://schemas.openxmlformats.org/officeDocument/2006/relationships/hyperlink" Target="https://podminky.urs.cz/item/CS_URS_2024_02/181451132" TargetMode="External"/><Relationship Id="rId22" Type="http://schemas.openxmlformats.org/officeDocument/2006/relationships/hyperlink" Target="https://podminky.urs.cz/item/CS_URS_2024_02/181351114" TargetMode="External"/><Relationship Id="rId27" Type="http://schemas.openxmlformats.org/officeDocument/2006/relationships/hyperlink" Target="https://podminky.urs.cz/item/CS_URS_2024_02/321351010" TargetMode="External"/><Relationship Id="rId30" Type="http://schemas.openxmlformats.org/officeDocument/2006/relationships/hyperlink" Target="https://podminky.urs.cz/item/CS_URS_2024_02/321368211" TargetMode="External"/><Relationship Id="rId35" Type="http://schemas.openxmlformats.org/officeDocument/2006/relationships/hyperlink" Target="https://podminky.urs.cz/item/CS_URS_2024_02/997321519" TargetMode="External"/><Relationship Id="rId8" Type="http://schemas.openxmlformats.org/officeDocument/2006/relationships/hyperlink" Target="https://podminky.urs.cz/item/CS_URS_2024_02/171152501" TargetMode="External"/><Relationship Id="rId3" Type="http://schemas.openxmlformats.org/officeDocument/2006/relationships/hyperlink" Target="https://podminky.urs.cz/item/CS_URS_2024_02/124353104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74151101" TargetMode="External"/><Relationship Id="rId13" Type="http://schemas.openxmlformats.org/officeDocument/2006/relationships/hyperlink" Target="https://podminky.urs.cz/item/CS_URS_2024_02/181451132" TargetMode="External"/><Relationship Id="rId18" Type="http://schemas.openxmlformats.org/officeDocument/2006/relationships/hyperlink" Target="https://podminky.urs.cz/item/CS_URS_2024_02/894812201" TargetMode="External"/><Relationship Id="rId26" Type="http://schemas.openxmlformats.org/officeDocument/2006/relationships/hyperlink" Target="https://podminky.urs.cz/item/CS_URS_2024_02/919741111" TargetMode="External"/><Relationship Id="rId3" Type="http://schemas.openxmlformats.org/officeDocument/2006/relationships/hyperlink" Target="https://podminky.urs.cz/item/CS_URS_2024_02/162551128" TargetMode="External"/><Relationship Id="rId21" Type="http://schemas.openxmlformats.org/officeDocument/2006/relationships/hyperlink" Target="https://podminky.urs.cz/item/CS_URS_2024_02/894812262" TargetMode="External"/><Relationship Id="rId7" Type="http://schemas.openxmlformats.org/officeDocument/2006/relationships/hyperlink" Target="https://podminky.urs.cz/item/CS_URS_2024_02/171201231" TargetMode="External"/><Relationship Id="rId12" Type="http://schemas.openxmlformats.org/officeDocument/2006/relationships/hyperlink" Target="https://podminky.urs.cz/item/CS_URS_2024_02/181451131" TargetMode="External"/><Relationship Id="rId17" Type="http://schemas.openxmlformats.org/officeDocument/2006/relationships/hyperlink" Target="https://podminky.urs.cz/item/CS_URS_2024_02/871228111" TargetMode="External"/><Relationship Id="rId25" Type="http://schemas.openxmlformats.org/officeDocument/2006/relationships/hyperlink" Target="https://podminky.urs.cz/item/CS_URS_2024_02/919726122" TargetMode="External"/><Relationship Id="rId2" Type="http://schemas.openxmlformats.org/officeDocument/2006/relationships/hyperlink" Target="https://podminky.urs.cz/item/CS_URS_2024_02/122351504" TargetMode="External"/><Relationship Id="rId16" Type="http://schemas.openxmlformats.org/officeDocument/2006/relationships/hyperlink" Target="https://podminky.urs.cz/item/CS_URS_2024_02/569903311" TargetMode="External"/><Relationship Id="rId20" Type="http://schemas.openxmlformats.org/officeDocument/2006/relationships/hyperlink" Target="https://podminky.urs.cz/item/CS_URS_2024_02/894812249" TargetMode="External"/><Relationship Id="rId29" Type="http://schemas.openxmlformats.org/officeDocument/2006/relationships/printerSettings" Target="../printerSettings/printerSettings30.bin"/><Relationship Id="rId1" Type="http://schemas.openxmlformats.org/officeDocument/2006/relationships/hyperlink" Target="https://podminky.urs.cz/item/CS_URS_2024_02/121151123" TargetMode="External"/><Relationship Id="rId6" Type="http://schemas.openxmlformats.org/officeDocument/2006/relationships/hyperlink" Target="https://podminky.urs.cz/item/CS_URS_2024_02/167151111" TargetMode="External"/><Relationship Id="rId11" Type="http://schemas.openxmlformats.org/officeDocument/2006/relationships/hyperlink" Target="https://podminky.urs.cz/item/CS_URS_2024_02/181351114" TargetMode="External"/><Relationship Id="rId24" Type="http://schemas.openxmlformats.org/officeDocument/2006/relationships/hyperlink" Target="https://podminky.urs.cz/item/CS_URS_2024_02/899643122" TargetMode="External"/><Relationship Id="rId5" Type="http://schemas.openxmlformats.org/officeDocument/2006/relationships/hyperlink" Target="https://podminky.urs.cz/item/CS_URS_2024_02/162751139" TargetMode="External"/><Relationship Id="rId15" Type="http://schemas.openxmlformats.org/officeDocument/2006/relationships/hyperlink" Target="https://podminky.urs.cz/item/CS_URS_2024_02/185804312" TargetMode="External"/><Relationship Id="rId23" Type="http://schemas.openxmlformats.org/officeDocument/2006/relationships/hyperlink" Target="https://podminky.urs.cz/item/CS_URS_2024_02/899643121" TargetMode="External"/><Relationship Id="rId28" Type="http://schemas.openxmlformats.org/officeDocument/2006/relationships/hyperlink" Target="https://podminky.urs.cz/item/CS_URS_2024_02/998225111" TargetMode="External"/><Relationship Id="rId10" Type="http://schemas.openxmlformats.org/officeDocument/2006/relationships/hyperlink" Target="https://podminky.urs.cz/item/CS_URS_2024_02/181252305" TargetMode="External"/><Relationship Id="rId19" Type="http://schemas.openxmlformats.org/officeDocument/2006/relationships/hyperlink" Target="https://podminky.urs.cz/item/CS_URS_2024_02/894812231" TargetMode="External"/><Relationship Id="rId4" Type="http://schemas.openxmlformats.org/officeDocument/2006/relationships/hyperlink" Target="https://podminky.urs.cz/item/CS_URS_2024_02/162751137" TargetMode="External"/><Relationship Id="rId9" Type="http://schemas.openxmlformats.org/officeDocument/2006/relationships/hyperlink" Target="https://podminky.urs.cz/item/CS_URS_2024_02/175151101" TargetMode="External"/><Relationship Id="rId14" Type="http://schemas.openxmlformats.org/officeDocument/2006/relationships/hyperlink" Target="https://podminky.urs.cz/item/CS_URS_2024_02/182351124" TargetMode="External"/><Relationship Id="rId22" Type="http://schemas.openxmlformats.org/officeDocument/2006/relationships/hyperlink" Target="https://podminky.urs.cz/item/CS_URS_2024_02/899623151" TargetMode="External"/><Relationship Id="rId27" Type="http://schemas.openxmlformats.org/officeDocument/2006/relationships/hyperlink" Target="https://podminky.urs.cz/item/CS_URS_2024_02/935112211" TargetMode="External"/><Relationship Id="rId30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podminky.urs.cz/item/CS_URS_2024_02/030001000" TargetMode="External"/><Relationship Id="rId1" Type="http://schemas.openxmlformats.org/officeDocument/2006/relationships/hyperlink" Target="https://podminky.urs.cz/item/CS_URS_2024_02/012002000" TargetMode="External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82151112" TargetMode="External"/><Relationship Id="rId18" Type="http://schemas.openxmlformats.org/officeDocument/2006/relationships/hyperlink" Target="https://podminky.urs.cz/item/CS_URS_2024_02/167151112" TargetMode="External"/><Relationship Id="rId26" Type="http://schemas.openxmlformats.org/officeDocument/2006/relationships/hyperlink" Target="https://podminky.urs.cz/item/CS_URS_2024_02/291211111" TargetMode="External"/><Relationship Id="rId39" Type="http://schemas.openxmlformats.org/officeDocument/2006/relationships/hyperlink" Target="https://podminky.urs.cz/item/CS_URS_2024_02/997321511" TargetMode="External"/><Relationship Id="rId21" Type="http://schemas.openxmlformats.org/officeDocument/2006/relationships/hyperlink" Target="https://podminky.urs.cz/item/CS_URS_2024_02/171201231" TargetMode="External"/><Relationship Id="rId34" Type="http://schemas.openxmlformats.org/officeDocument/2006/relationships/hyperlink" Target="https://podminky.urs.cz/item/CS_URS_2024_02/894812333" TargetMode="External"/><Relationship Id="rId42" Type="http://schemas.openxmlformats.org/officeDocument/2006/relationships/hyperlink" Target="https://podminky.urs.cz/item/CS_URS_2024_02/871353123" TargetMode="External"/><Relationship Id="rId7" Type="http://schemas.openxmlformats.org/officeDocument/2006/relationships/hyperlink" Target="https://podminky.urs.cz/item/CS_URS_2024_02/162351124" TargetMode="External"/><Relationship Id="rId2" Type="http://schemas.openxmlformats.org/officeDocument/2006/relationships/hyperlink" Target="https://podminky.urs.cz/item/CS_URS_2024_02/115101201" TargetMode="External"/><Relationship Id="rId16" Type="http://schemas.openxmlformats.org/officeDocument/2006/relationships/hyperlink" Target="https://podminky.urs.cz/item/CS_URS_2024_02/162751137" TargetMode="External"/><Relationship Id="rId20" Type="http://schemas.openxmlformats.org/officeDocument/2006/relationships/hyperlink" Target="https://podminky.urs.cz/item/CS_URS_2024_02/171251201" TargetMode="External"/><Relationship Id="rId29" Type="http://schemas.openxmlformats.org/officeDocument/2006/relationships/hyperlink" Target="https://podminky.urs.cz/item/CS_URS_2024_02/321352010" TargetMode="External"/><Relationship Id="rId41" Type="http://schemas.openxmlformats.org/officeDocument/2006/relationships/hyperlink" Target="https://podminky.urs.cz/item/CS_URS_2024_02/998332011" TargetMode="Externa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27751113" TargetMode="External"/><Relationship Id="rId11" Type="http://schemas.openxmlformats.org/officeDocument/2006/relationships/hyperlink" Target="https://podminky.urs.cz/item/CS_URS_2024_02/175151101" TargetMode="External"/><Relationship Id="rId24" Type="http://schemas.openxmlformats.org/officeDocument/2006/relationships/hyperlink" Target="https://podminky.urs.cz/item/CS_URS_2024_02/181951114" TargetMode="External"/><Relationship Id="rId32" Type="http://schemas.openxmlformats.org/officeDocument/2006/relationships/hyperlink" Target="https://podminky.urs.cz/item/CS_URS_2024_02/564972111" TargetMode="External"/><Relationship Id="rId37" Type="http://schemas.openxmlformats.org/officeDocument/2006/relationships/hyperlink" Target="https://podminky.urs.cz/item/CS_URS_2024_02/935111211" TargetMode="External"/><Relationship Id="rId40" Type="http://schemas.openxmlformats.org/officeDocument/2006/relationships/hyperlink" Target="https://podminky.urs.cz/item/CS_URS_2024_02/997321519" TargetMode="External"/><Relationship Id="rId5" Type="http://schemas.openxmlformats.org/officeDocument/2006/relationships/hyperlink" Target="https://podminky.urs.cz/item/CS_URS_2024_02/124353104" TargetMode="External"/><Relationship Id="rId15" Type="http://schemas.openxmlformats.org/officeDocument/2006/relationships/hyperlink" Target="https://podminky.urs.cz/item/CS_URS_2024_02/181451132" TargetMode="External"/><Relationship Id="rId23" Type="http://schemas.openxmlformats.org/officeDocument/2006/relationships/hyperlink" Target="https://podminky.urs.cz/item/CS_URS_2024_02/181451131" TargetMode="External"/><Relationship Id="rId28" Type="http://schemas.openxmlformats.org/officeDocument/2006/relationships/hyperlink" Target="https://podminky.urs.cz/item/CS_URS_2024_02/321351010" TargetMode="External"/><Relationship Id="rId36" Type="http://schemas.openxmlformats.org/officeDocument/2006/relationships/hyperlink" Target="https://podminky.urs.cz/item/CS_URS_2024_02/894812356" TargetMode="External"/><Relationship Id="rId10" Type="http://schemas.openxmlformats.org/officeDocument/2006/relationships/hyperlink" Target="https://podminky.urs.cz/item/CS_URS_2024_02/171152501" TargetMode="External"/><Relationship Id="rId19" Type="http://schemas.openxmlformats.org/officeDocument/2006/relationships/hyperlink" Target="https://podminky.urs.cz/item/CS_URS_2024_02/171151131" TargetMode="External"/><Relationship Id="rId31" Type="http://schemas.openxmlformats.org/officeDocument/2006/relationships/hyperlink" Target="https://podminky.urs.cz/item/CS_URS_2024_02/462519002" TargetMode="External"/><Relationship Id="rId44" Type="http://schemas.openxmlformats.org/officeDocument/2006/relationships/drawing" Target="../drawings/drawing4.xml"/><Relationship Id="rId4" Type="http://schemas.openxmlformats.org/officeDocument/2006/relationships/hyperlink" Target="https://podminky.urs.cz/item/CS_URS_2024_02/121151123" TargetMode="External"/><Relationship Id="rId9" Type="http://schemas.openxmlformats.org/officeDocument/2006/relationships/hyperlink" Target="https://podminky.urs.cz/item/CS_URS_2024_02/162551128" TargetMode="External"/><Relationship Id="rId14" Type="http://schemas.openxmlformats.org/officeDocument/2006/relationships/hyperlink" Target="https://podminky.urs.cz/item/CS_URS_2024_02/182351133" TargetMode="External"/><Relationship Id="rId22" Type="http://schemas.openxmlformats.org/officeDocument/2006/relationships/hyperlink" Target="https://podminky.urs.cz/item/CS_URS_2024_02/181351113" TargetMode="External"/><Relationship Id="rId27" Type="http://schemas.openxmlformats.org/officeDocument/2006/relationships/hyperlink" Target="https://podminky.urs.cz/item/CS_URS_2024_02/321321116" TargetMode="External"/><Relationship Id="rId30" Type="http://schemas.openxmlformats.org/officeDocument/2006/relationships/hyperlink" Target="https://podminky.urs.cz/item/CS_URS_2024_02/321368211" TargetMode="External"/><Relationship Id="rId35" Type="http://schemas.openxmlformats.org/officeDocument/2006/relationships/hyperlink" Target="https://podminky.urs.cz/item/CS_URS_2024_02/894812339" TargetMode="External"/><Relationship Id="rId43" Type="http://schemas.openxmlformats.org/officeDocument/2006/relationships/printerSettings" Target="../printerSettings/printerSettings4.bin"/><Relationship Id="rId8" Type="http://schemas.openxmlformats.org/officeDocument/2006/relationships/hyperlink" Target="https://podminky.urs.cz/item/CS_URS_2024_02/162551108" TargetMode="External"/><Relationship Id="rId3" Type="http://schemas.openxmlformats.org/officeDocument/2006/relationships/hyperlink" Target="https://podminky.urs.cz/item/CS_URS_2024_02/115101301" TargetMode="External"/><Relationship Id="rId12" Type="http://schemas.openxmlformats.org/officeDocument/2006/relationships/hyperlink" Target="https://podminky.urs.cz/item/CS_URS_2024_02/182111111" TargetMode="External"/><Relationship Id="rId17" Type="http://schemas.openxmlformats.org/officeDocument/2006/relationships/hyperlink" Target="https://podminky.urs.cz/item/CS_URS_2024_02/162751139" TargetMode="External"/><Relationship Id="rId25" Type="http://schemas.openxmlformats.org/officeDocument/2006/relationships/hyperlink" Target="https://podminky.urs.cz/item/CS_URS_2024_02/185804312" TargetMode="External"/><Relationship Id="rId33" Type="http://schemas.openxmlformats.org/officeDocument/2006/relationships/hyperlink" Target="https://podminky.urs.cz/item/CS_URS_2024_02/894812315" TargetMode="External"/><Relationship Id="rId38" Type="http://schemas.openxmlformats.org/officeDocument/2006/relationships/hyperlink" Target="https://podminky.urs.cz/item/CS_URS_2024_02/936124112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321366111" TargetMode="External"/><Relationship Id="rId13" Type="http://schemas.openxmlformats.org/officeDocument/2006/relationships/hyperlink" Target="https://podminky.urs.cz/item/CS_URS_2024_02/953333318" TargetMode="External"/><Relationship Id="rId18" Type="http://schemas.openxmlformats.org/officeDocument/2006/relationships/drawing" Target="../drawings/drawing5.xml"/><Relationship Id="rId3" Type="http://schemas.openxmlformats.org/officeDocument/2006/relationships/hyperlink" Target="https://podminky.urs.cz/item/CS_URS_2024_02/321321116" TargetMode="External"/><Relationship Id="rId7" Type="http://schemas.openxmlformats.org/officeDocument/2006/relationships/hyperlink" Target="https://podminky.urs.cz/item/CS_URS_2024_02/321352020" TargetMode="External"/><Relationship Id="rId12" Type="http://schemas.openxmlformats.org/officeDocument/2006/relationships/hyperlink" Target="https://podminky.urs.cz/item/CS_URS_2024_02/936501111" TargetMode="External"/><Relationship Id="rId17" Type="http://schemas.openxmlformats.org/officeDocument/2006/relationships/printerSettings" Target="../printerSettings/printerSettings5.bin"/><Relationship Id="rId2" Type="http://schemas.openxmlformats.org/officeDocument/2006/relationships/hyperlink" Target="https://podminky.urs.cz/item/CS_URS_2024_02/273313611" TargetMode="External"/><Relationship Id="rId16" Type="http://schemas.openxmlformats.org/officeDocument/2006/relationships/hyperlink" Target="https://podminky.urs.cz/item/CS_URS_2024_02/911121111" TargetMode="External"/><Relationship Id="rId1" Type="http://schemas.openxmlformats.org/officeDocument/2006/relationships/hyperlink" Target="https://podminky.urs.cz/item/CS_URS_2024_02/175151201" TargetMode="External"/><Relationship Id="rId6" Type="http://schemas.openxmlformats.org/officeDocument/2006/relationships/hyperlink" Target="https://podminky.urs.cz/item/CS_URS_2024_02/321352010" TargetMode="External"/><Relationship Id="rId11" Type="http://schemas.openxmlformats.org/officeDocument/2006/relationships/hyperlink" Target="https://podminky.urs.cz/item/CS_URS_2024_02/936457113" TargetMode="External"/><Relationship Id="rId5" Type="http://schemas.openxmlformats.org/officeDocument/2006/relationships/hyperlink" Target="https://podminky.urs.cz/item/CS_URS_2024_02/321351020" TargetMode="External"/><Relationship Id="rId15" Type="http://schemas.openxmlformats.org/officeDocument/2006/relationships/hyperlink" Target="https://podminky.urs.cz/item/CS_URS_2024_02/767832122" TargetMode="External"/><Relationship Id="rId10" Type="http://schemas.openxmlformats.org/officeDocument/2006/relationships/hyperlink" Target="https://podminky.urs.cz/item/CS_URS_2024_02/931992121" TargetMode="External"/><Relationship Id="rId4" Type="http://schemas.openxmlformats.org/officeDocument/2006/relationships/hyperlink" Target="https://podminky.urs.cz/item/CS_URS_2024_02/321351010" TargetMode="External"/><Relationship Id="rId9" Type="http://schemas.openxmlformats.org/officeDocument/2006/relationships/hyperlink" Target="https://podminky.urs.cz/item/CS_URS_2024_02/321366112" TargetMode="External"/><Relationship Id="rId14" Type="http://schemas.openxmlformats.org/officeDocument/2006/relationships/hyperlink" Target="https://podminky.urs.cz/item/CS_URS_2024_02/99833201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62751139" TargetMode="External"/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182351023" TargetMode="External"/><Relationship Id="rId26" Type="http://schemas.openxmlformats.org/officeDocument/2006/relationships/drawing" Target="../drawings/drawing6.xml"/><Relationship Id="rId3" Type="http://schemas.openxmlformats.org/officeDocument/2006/relationships/hyperlink" Target="https://podminky.urs.cz/item/CS_URS_2024_02/124353101" TargetMode="External"/><Relationship Id="rId21" Type="http://schemas.openxmlformats.org/officeDocument/2006/relationships/hyperlink" Target="https://podminky.urs.cz/item/CS_URS_2024_02/462519002" TargetMode="External"/><Relationship Id="rId7" Type="http://schemas.openxmlformats.org/officeDocument/2006/relationships/hyperlink" Target="https://podminky.urs.cz/item/CS_URS_2024_02/162751137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182151112" TargetMode="External"/><Relationship Id="rId25" Type="http://schemas.openxmlformats.org/officeDocument/2006/relationships/printerSettings" Target="../printerSettings/printerSettings6.bin"/><Relationship Id="rId2" Type="http://schemas.openxmlformats.org/officeDocument/2006/relationships/hyperlink" Target="https://podminky.urs.cz/item/CS_URS_2024_02/121151123" TargetMode="External"/><Relationship Id="rId16" Type="http://schemas.openxmlformats.org/officeDocument/2006/relationships/hyperlink" Target="https://podminky.urs.cz/item/CS_URS_2024_02/181951114" TargetMode="External"/><Relationship Id="rId20" Type="http://schemas.openxmlformats.org/officeDocument/2006/relationships/hyperlink" Target="https://podminky.urs.cz/item/CS_URS_2024_02/185804312" TargetMode="External"/><Relationship Id="rId1" Type="http://schemas.openxmlformats.org/officeDocument/2006/relationships/hyperlink" Target="https://podminky.urs.cz/item/CS_URS_2024_02/114203104" TargetMode="External"/><Relationship Id="rId6" Type="http://schemas.openxmlformats.org/officeDocument/2006/relationships/hyperlink" Target="https://podminky.urs.cz/item/CS_URS_2024_02/162551128" TargetMode="External"/><Relationship Id="rId11" Type="http://schemas.openxmlformats.org/officeDocument/2006/relationships/hyperlink" Target="https://podminky.urs.cz/item/CS_URS_2024_02/171201231" TargetMode="External"/><Relationship Id="rId24" Type="http://schemas.openxmlformats.org/officeDocument/2006/relationships/hyperlink" Target="https://podminky.urs.cz/item/CS_URS_2024_02/998332011" TargetMode="External"/><Relationship Id="rId5" Type="http://schemas.openxmlformats.org/officeDocument/2006/relationships/hyperlink" Target="https://podminky.urs.cz/item/CS_URS_2024_02/162351124" TargetMode="External"/><Relationship Id="rId15" Type="http://schemas.openxmlformats.org/officeDocument/2006/relationships/hyperlink" Target="https://podminky.urs.cz/item/CS_URS_2024_02/181411131" TargetMode="External"/><Relationship Id="rId23" Type="http://schemas.openxmlformats.org/officeDocument/2006/relationships/hyperlink" Target="https://podminky.urs.cz/item/CS_URS_2024_02/997321519" TargetMode="External"/><Relationship Id="rId10" Type="http://schemas.openxmlformats.org/officeDocument/2006/relationships/hyperlink" Target="https://podminky.urs.cz/item/CS_URS_2024_02/171151131" TargetMode="External"/><Relationship Id="rId19" Type="http://schemas.openxmlformats.org/officeDocument/2006/relationships/hyperlink" Target="https://podminky.urs.cz/item/CS_URS_2024_02/181411132" TargetMode="External"/><Relationship Id="rId4" Type="http://schemas.openxmlformats.org/officeDocument/2006/relationships/hyperlink" Target="https://podminky.urs.cz/item/CS_URS_2024_02/127451111" TargetMode="External"/><Relationship Id="rId9" Type="http://schemas.openxmlformats.org/officeDocument/2006/relationships/hyperlink" Target="https://podminky.urs.cz/item/CS_URS_2024_02/167151112" TargetMode="External"/><Relationship Id="rId14" Type="http://schemas.openxmlformats.org/officeDocument/2006/relationships/hyperlink" Target="https://podminky.urs.cz/item/CS_URS_2024_02/181351103" TargetMode="External"/><Relationship Id="rId22" Type="http://schemas.openxmlformats.org/officeDocument/2006/relationships/hyperlink" Target="https://podminky.urs.cz/item/CS_URS_2024_02/99732151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62751117" TargetMode="External"/><Relationship Id="rId18" Type="http://schemas.openxmlformats.org/officeDocument/2006/relationships/hyperlink" Target="https://podminky.urs.cz/item/CS_URS_2024_02/162751137" TargetMode="External"/><Relationship Id="rId26" Type="http://schemas.openxmlformats.org/officeDocument/2006/relationships/hyperlink" Target="https://podminky.urs.cz/item/CS_URS_2024_02/181411131" TargetMode="External"/><Relationship Id="rId39" Type="http://schemas.openxmlformats.org/officeDocument/2006/relationships/hyperlink" Target="https://podminky.urs.cz/item/CS_URS_2024_02/457971121" TargetMode="External"/><Relationship Id="rId21" Type="http://schemas.openxmlformats.org/officeDocument/2006/relationships/hyperlink" Target="https://podminky.urs.cz/item/CS_URS_2024_02/171103201" TargetMode="External"/><Relationship Id="rId34" Type="http://schemas.openxmlformats.org/officeDocument/2006/relationships/hyperlink" Target="https://podminky.urs.cz/item/CS_URS_2024_02/275313711" TargetMode="External"/><Relationship Id="rId42" Type="http://schemas.openxmlformats.org/officeDocument/2006/relationships/hyperlink" Target="https://podminky.urs.cz/item/CS_URS_2024_02/564952111" TargetMode="External"/><Relationship Id="rId47" Type="http://schemas.openxmlformats.org/officeDocument/2006/relationships/hyperlink" Target="https://podminky.urs.cz/item/CS_URS_2024_02/894414111" TargetMode="External"/><Relationship Id="rId50" Type="http://schemas.openxmlformats.org/officeDocument/2006/relationships/hyperlink" Target="https://podminky.urs.cz/item/CS_URS_2024_02/899623161" TargetMode="External"/><Relationship Id="rId55" Type="http://schemas.openxmlformats.org/officeDocument/2006/relationships/hyperlink" Target="https://podminky.urs.cz/item/CS_URS_2024_02/998332011" TargetMode="External"/><Relationship Id="rId7" Type="http://schemas.openxmlformats.org/officeDocument/2006/relationships/hyperlink" Target="https://podminky.urs.cz/item/CS_URS_2024_02/127451102" TargetMode="External"/><Relationship Id="rId2" Type="http://schemas.openxmlformats.org/officeDocument/2006/relationships/hyperlink" Target="https://podminky.urs.cz/item/CS_URS_2024_02/115101201" TargetMode="External"/><Relationship Id="rId16" Type="http://schemas.openxmlformats.org/officeDocument/2006/relationships/hyperlink" Target="https://podminky.urs.cz/item/CS_URS_2024_02/182111111" TargetMode="External"/><Relationship Id="rId29" Type="http://schemas.openxmlformats.org/officeDocument/2006/relationships/hyperlink" Target="https://podminky.urs.cz/item/CS_URS_2024_02/182151111" TargetMode="External"/><Relationship Id="rId11" Type="http://schemas.openxmlformats.org/officeDocument/2006/relationships/hyperlink" Target="https://podminky.urs.cz/item/CS_URS_2024_02/162551108" TargetMode="External"/><Relationship Id="rId24" Type="http://schemas.openxmlformats.org/officeDocument/2006/relationships/hyperlink" Target="https://podminky.urs.cz/item/CS_URS_2024_02/174151101" TargetMode="External"/><Relationship Id="rId32" Type="http://schemas.openxmlformats.org/officeDocument/2006/relationships/hyperlink" Target="https://podminky.urs.cz/item/CS_URS_2024_02/181951114" TargetMode="External"/><Relationship Id="rId37" Type="http://schemas.openxmlformats.org/officeDocument/2006/relationships/hyperlink" Target="https://podminky.urs.cz/item/CS_URS_2024_02/451311111" TargetMode="External"/><Relationship Id="rId40" Type="http://schemas.openxmlformats.org/officeDocument/2006/relationships/hyperlink" Target="https://podminky.urs.cz/item/CS_URS_2024_02/462519002" TargetMode="External"/><Relationship Id="rId45" Type="http://schemas.openxmlformats.org/officeDocument/2006/relationships/hyperlink" Target="https://podminky.urs.cz/item/CS_URS_2024_02/245111111" TargetMode="External"/><Relationship Id="rId53" Type="http://schemas.openxmlformats.org/officeDocument/2006/relationships/hyperlink" Target="https://podminky.urs.cz/item/CS_URS_2024_02/899658211" TargetMode="External"/><Relationship Id="rId5" Type="http://schemas.openxmlformats.org/officeDocument/2006/relationships/hyperlink" Target="https://podminky.urs.cz/item/CS_URS_2024_02/119003212" TargetMode="External"/><Relationship Id="rId19" Type="http://schemas.openxmlformats.org/officeDocument/2006/relationships/hyperlink" Target="https://podminky.urs.cz/item/CS_URS_2024_02/162751139" TargetMode="External"/><Relationship Id="rId4" Type="http://schemas.openxmlformats.org/officeDocument/2006/relationships/hyperlink" Target="https://podminky.urs.cz/item/CS_URS_2024_02/119003211" TargetMode="External"/><Relationship Id="rId9" Type="http://schemas.openxmlformats.org/officeDocument/2006/relationships/hyperlink" Target="https://podminky.urs.cz/item/CS_URS_2024_02/131313701" TargetMode="External"/><Relationship Id="rId14" Type="http://schemas.openxmlformats.org/officeDocument/2006/relationships/hyperlink" Target="https://podminky.urs.cz/item/CS_URS_2024_02/162751119" TargetMode="External"/><Relationship Id="rId22" Type="http://schemas.openxmlformats.org/officeDocument/2006/relationships/hyperlink" Target="https://podminky.urs.cz/item/CS_URS_2024_02/171152501" TargetMode="External"/><Relationship Id="rId27" Type="http://schemas.openxmlformats.org/officeDocument/2006/relationships/hyperlink" Target="https://podminky.urs.cz/item/CS_URS_2024_02/182351133" TargetMode="External"/><Relationship Id="rId30" Type="http://schemas.openxmlformats.org/officeDocument/2006/relationships/hyperlink" Target="https://podminky.urs.cz/item/CS_URS_2024_02/182251101" TargetMode="External"/><Relationship Id="rId35" Type="http://schemas.openxmlformats.org/officeDocument/2006/relationships/hyperlink" Target="https://podminky.urs.cz/item/CS_URS_2024_02/291111111" TargetMode="External"/><Relationship Id="rId43" Type="http://schemas.openxmlformats.org/officeDocument/2006/relationships/hyperlink" Target="https://podminky.urs.cz/item/CS_URS_2024_02/564851011" TargetMode="External"/><Relationship Id="rId48" Type="http://schemas.openxmlformats.org/officeDocument/2006/relationships/hyperlink" Target="https://podminky.urs.cz/item/CS_URS_2024_02/894414211" TargetMode="External"/><Relationship Id="rId56" Type="http://schemas.openxmlformats.org/officeDocument/2006/relationships/printerSettings" Target="../printerSettings/printerSettings7.bin"/><Relationship Id="rId8" Type="http://schemas.openxmlformats.org/officeDocument/2006/relationships/hyperlink" Target="https://podminky.urs.cz/item/CS_URS_2024_02/131351106" TargetMode="External"/><Relationship Id="rId51" Type="http://schemas.openxmlformats.org/officeDocument/2006/relationships/hyperlink" Target="https://podminky.urs.cz/item/CS_URS_2024_02/899643121" TargetMode="External"/><Relationship Id="rId3" Type="http://schemas.openxmlformats.org/officeDocument/2006/relationships/hyperlink" Target="https://podminky.urs.cz/item/CS_URS_2024_02/115101301" TargetMode="External"/><Relationship Id="rId12" Type="http://schemas.openxmlformats.org/officeDocument/2006/relationships/hyperlink" Target="https://podminky.urs.cz/item/CS_URS_2024_02/162351124" TargetMode="External"/><Relationship Id="rId17" Type="http://schemas.openxmlformats.org/officeDocument/2006/relationships/hyperlink" Target="https://podminky.urs.cz/item/CS_URS_2024_02/162551128" TargetMode="External"/><Relationship Id="rId25" Type="http://schemas.openxmlformats.org/officeDocument/2006/relationships/hyperlink" Target="https://podminky.urs.cz/item/CS_URS_2024_02/181351103" TargetMode="External"/><Relationship Id="rId33" Type="http://schemas.openxmlformats.org/officeDocument/2006/relationships/hyperlink" Target="https://podminky.urs.cz/item/CS_URS_2024_02/273313711" TargetMode="External"/><Relationship Id="rId38" Type="http://schemas.openxmlformats.org/officeDocument/2006/relationships/hyperlink" Target="https://podminky.urs.cz/item/CS_URS_2024_02/451577877" TargetMode="External"/><Relationship Id="rId46" Type="http://schemas.openxmlformats.org/officeDocument/2006/relationships/hyperlink" Target="https://podminky.urs.cz/item/CS_URS_2024_02/894411311" TargetMode="External"/><Relationship Id="rId20" Type="http://schemas.openxmlformats.org/officeDocument/2006/relationships/hyperlink" Target="https://podminky.urs.cz/item/CS_URS_2024_02/167151112" TargetMode="External"/><Relationship Id="rId41" Type="http://schemas.openxmlformats.org/officeDocument/2006/relationships/hyperlink" Target="https://podminky.urs.cz/item/CS_URS_2024_02/465513127" TargetMode="External"/><Relationship Id="rId54" Type="http://schemas.openxmlformats.org/officeDocument/2006/relationships/hyperlink" Target="https://podminky.urs.cz/item/CS_URS_2024_02/935112211" TargetMode="External"/><Relationship Id="rId1" Type="http://schemas.openxmlformats.org/officeDocument/2006/relationships/hyperlink" Target="https://podminky.urs.cz/item/CS_URS_2024_02/113107323" TargetMode="External"/><Relationship Id="rId6" Type="http://schemas.openxmlformats.org/officeDocument/2006/relationships/hyperlink" Target="https://podminky.urs.cz/item/CS_URS_2024_02/121151123" TargetMode="External"/><Relationship Id="rId15" Type="http://schemas.openxmlformats.org/officeDocument/2006/relationships/hyperlink" Target="https://podminky.urs.cz/item/CS_URS_2024_02/171201231" TargetMode="External"/><Relationship Id="rId23" Type="http://schemas.openxmlformats.org/officeDocument/2006/relationships/hyperlink" Target="https://podminky.urs.cz/item/CS_URS_2024_02/171251201" TargetMode="External"/><Relationship Id="rId28" Type="http://schemas.openxmlformats.org/officeDocument/2006/relationships/hyperlink" Target="https://podminky.urs.cz/item/CS_URS_2024_02/181411132" TargetMode="External"/><Relationship Id="rId36" Type="http://schemas.openxmlformats.org/officeDocument/2006/relationships/hyperlink" Target="https://podminky.urs.cz/item/CS_URS_2024_02/291211111" TargetMode="External"/><Relationship Id="rId49" Type="http://schemas.openxmlformats.org/officeDocument/2006/relationships/hyperlink" Target="https://podminky.urs.cz/item/CS_URS_2024_02/899103112" TargetMode="External"/><Relationship Id="rId57" Type="http://schemas.openxmlformats.org/officeDocument/2006/relationships/drawing" Target="../drawings/drawing7.xml"/><Relationship Id="rId10" Type="http://schemas.openxmlformats.org/officeDocument/2006/relationships/hyperlink" Target="https://podminky.urs.cz/item/CS_URS_2024_02/131351106" TargetMode="External"/><Relationship Id="rId31" Type="http://schemas.openxmlformats.org/officeDocument/2006/relationships/hyperlink" Target="https://podminky.urs.cz/item/CS_URS_2024_02/185804312" TargetMode="External"/><Relationship Id="rId44" Type="http://schemas.openxmlformats.org/officeDocument/2006/relationships/hyperlink" Target="https://podminky.urs.cz/item/CS_URS_2024_02/890411811" TargetMode="External"/><Relationship Id="rId52" Type="http://schemas.openxmlformats.org/officeDocument/2006/relationships/hyperlink" Target="https://podminky.urs.cz/item/CS_URS_2024_02/899643122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153113112" TargetMode="External"/><Relationship Id="rId18" Type="http://schemas.openxmlformats.org/officeDocument/2006/relationships/hyperlink" Target="https://podminky.urs.cz/item/CS_URS_2024_02/171201231" TargetMode="External"/><Relationship Id="rId26" Type="http://schemas.openxmlformats.org/officeDocument/2006/relationships/hyperlink" Target="https://podminky.urs.cz/item/CS_URS_2024_02/273313611" TargetMode="External"/><Relationship Id="rId39" Type="http://schemas.openxmlformats.org/officeDocument/2006/relationships/hyperlink" Target="https://podminky.urs.cz/item/CS_URS_2024_02/931992121" TargetMode="External"/><Relationship Id="rId21" Type="http://schemas.openxmlformats.org/officeDocument/2006/relationships/hyperlink" Target="https://podminky.urs.cz/item/CS_URS_2024_02/174151103" TargetMode="External"/><Relationship Id="rId34" Type="http://schemas.openxmlformats.org/officeDocument/2006/relationships/hyperlink" Target="https://podminky.urs.cz/item/CS_URS_2024_02/462451114" TargetMode="External"/><Relationship Id="rId42" Type="http://schemas.openxmlformats.org/officeDocument/2006/relationships/hyperlink" Target="https://podminky.urs.cz/item/CS_URS_2024_02/767163122" TargetMode="External"/><Relationship Id="rId7" Type="http://schemas.openxmlformats.org/officeDocument/2006/relationships/hyperlink" Target="https://podminky.urs.cz/item/CS_URS_2024_02/124353102" TargetMode="External"/><Relationship Id="rId2" Type="http://schemas.openxmlformats.org/officeDocument/2006/relationships/hyperlink" Target="https://podminky.urs.cz/item/CS_URS_2024_02/113107223" TargetMode="External"/><Relationship Id="rId16" Type="http://schemas.openxmlformats.org/officeDocument/2006/relationships/hyperlink" Target="https://podminky.urs.cz/item/CS_URS_2024_02/162751137" TargetMode="External"/><Relationship Id="rId29" Type="http://schemas.openxmlformats.org/officeDocument/2006/relationships/hyperlink" Target="https://podminky.urs.cz/item/CS_URS_2024_02/321351020" TargetMode="External"/><Relationship Id="rId1" Type="http://schemas.openxmlformats.org/officeDocument/2006/relationships/hyperlink" Target="https://podminky.urs.cz/item/CS_URS_2024_02/113107221" TargetMode="External"/><Relationship Id="rId6" Type="http://schemas.openxmlformats.org/officeDocument/2006/relationships/hyperlink" Target="https://podminky.urs.cz/item/CS_URS_2024_02/121151123" TargetMode="External"/><Relationship Id="rId11" Type="http://schemas.openxmlformats.org/officeDocument/2006/relationships/hyperlink" Target="https://podminky.urs.cz/item/CS_URS_2024_02/153112111" TargetMode="External"/><Relationship Id="rId24" Type="http://schemas.openxmlformats.org/officeDocument/2006/relationships/hyperlink" Target="https://podminky.urs.cz/item/CS_URS_2024_02/181951112" TargetMode="External"/><Relationship Id="rId32" Type="http://schemas.openxmlformats.org/officeDocument/2006/relationships/hyperlink" Target="https://podminky.urs.cz/item/CS_URS_2024_02/321366111" TargetMode="External"/><Relationship Id="rId37" Type="http://schemas.openxmlformats.org/officeDocument/2006/relationships/hyperlink" Target="https://podminky.urs.cz/item/CS_URS_2024_02/891422421" TargetMode="External"/><Relationship Id="rId40" Type="http://schemas.openxmlformats.org/officeDocument/2006/relationships/hyperlink" Target="https://podminky.urs.cz/item/CS_URS_2024_02/953333318" TargetMode="External"/><Relationship Id="rId45" Type="http://schemas.openxmlformats.org/officeDocument/2006/relationships/drawing" Target="../drawings/drawing8.xml"/><Relationship Id="rId5" Type="http://schemas.openxmlformats.org/officeDocument/2006/relationships/hyperlink" Target="https://podminky.urs.cz/item/CS_URS_2024_02/115101301" TargetMode="External"/><Relationship Id="rId15" Type="http://schemas.openxmlformats.org/officeDocument/2006/relationships/hyperlink" Target="https://podminky.urs.cz/item/CS_URS_2024_02/162551128" TargetMode="External"/><Relationship Id="rId23" Type="http://schemas.openxmlformats.org/officeDocument/2006/relationships/hyperlink" Target="https://podminky.urs.cz/item/CS_URS_2024_02/175151101" TargetMode="External"/><Relationship Id="rId28" Type="http://schemas.openxmlformats.org/officeDocument/2006/relationships/hyperlink" Target="https://podminky.urs.cz/item/CS_URS_2024_02/321351010" TargetMode="External"/><Relationship Id="rId36" Type="http://schemas.openxmlformats.org/officeDocument/2006/relationships/hyperlink" Target="https://podminky.urs.cz/item/CS_URS_2024_02/877260330" TargetMode="External"/><Relationship Id="rId10" Type="http://schemas.openxmlformats.org/officeDocument/2006/relationships/hyperlink" Target="https://podminky.urs.cz/item/CS_URS_2024_02/153111115" TargetMode="External"/><Relationship Id="rId19" Type="http://schemas.openxmlformats.org/officeDocument/2006/relationships/hyperlink" Target="https://podminky.urs.cz/item/CS_URS_2024_02/167151112" TargetMode="External"/><Relationship Id="rId31" Type="http://schemas.openxmlformats.org/officeDocument/2006/relationships/hyperlink" Target="https://podminky.urs.cz/item/CS_URS_2024_02/321352020" TargetMode="External"/><Relationship Id="rId44" Type="http://schemas.openxmlformats.org/officeDocument/2006/relationships/printerSettings" Target="../printerSettings/printerSettings8.bin"/><Relationship Id="rId4" Type="http://schemas.openxmlformats.org/officeDocument/2006/relationships/hyperlink" Target="https://podminky.urs.cz/item/CS_URS_2024_02/115101201" TargetMode="External"/><Relationship Id="rId9" Type="http://schemas.openxmlformats.org/officeDocument/2006/relationships/hyperlink" Target="https://podminky.urs.cz/item/CS_URS_2024_02/151712121" TargetMode="External"/><Relationship Id="rId14" Type="http://schemas.openxmlformats.org/officeDocument/2006/relationships/hyperlink" Target="https://podminky.urs.cz/item/CS_URS_2024_02/162551108" TargetMode="External"/><Relationship Id="rId22" Type="http://schemas.openxmlformats.org/officeDocument/2006/relationships/hyperlink" Target="https://podminky.urs.cz/item/CS_URS_2024_02/171251201" TargetMode="External"/><Relationship Id="rId27" Type="http://schemas.openxmlformats.org/officeDocument/2006/relationships/hyperlink" Target="https://podminky.urs.cz/item/CS_URS_2024_02/321321116" TargetMode="External"/><Relationship Id="rId30" Type="http://schemas.openxmlformats.org/officeDocument/2006/relationships/hyperlink" Target="https://podminky.urs.cz/item/CS_URS_2024_02/321352010" TargetMode="External"/><Relationship Id="rId35" Type="http://schemas.openxmlformats.org/officeDocument/2006/relationships/hyperlink" Target="https://podminky.urs.cz/item/CS_URS_2024_02/871420310" TargetMode="External"/><Relationship Id="rId43" Type="http://schemas.openxmlformats.org/officeDocument/2006/relationships/hyperlink" Target="https://podminky.urs.cz/item/CS_URS_2024_02/210220001" TargetMode="External"/><Relationship Id="rId8" Type="http://schemas.openxmlformats.org/officeDocument/2006/relationships/hyperlink" Target="https://podminky.urs.cz/item/CS_URS_2024_02/151712111" TargetMode="External"/><Relationship Id="rId3" Type="http://schemas.openxmlformats.org/officeDocument/2006/relationships/hyperlink" Target="https://podminky.urs.cz/item/CS_URS_2024_02/113107241" TargetMode="External"/><Relationship Id="rId12" Type="http://schemas.openxmlformats.org/officeDocument/2006/relationships/hyperlink" Target="https://podminky.urs.cz/item/CS_URS_2024_02/153112122" TargetMode="External"/><Relationship Id="rId17" Type="http://schemas.openxmlformats.org/officeDocument/2006/relationships/hyperlink" Target="https://podminky.urs.cz/item/CS_URS_2024_02/162751139" TargetMode="External"/><Relationship Id="rId25" Type="http://schemas.openxmlformats.org/officeDocument/2006/relationships/hyperlink" Target="https://podminky.urs.cz/item/CS_URS_2024_02/226112113" TargetMode="External"/><Relationship Id="rId33" Type="http://schemas.openxmlformats.org/officeDocument/2006/relationships/hyperlink" Target="https://podminky.urs.cz/item/CS_URS_2024_02/321366112" TargetMode="External"/><Relationship Id="rId38" Type="http://schemas.openxmlformats.org/officeDocument/2006/relationships/hyperlink" Target="https://podminky.urs.cz/item/CS_URS_2024_02/899722111" TargetMode="External"/><Relationship Id="rId20" Type="http://schemas.openxmlformats.org/officeDocument/2006/relationships/hyperlink" Target="https://podminky.urs.cz/item/CS_URS_2024_02/171152501" TargetMode="External"/><Relationship Id="rId41" Type="http://schemas.openxmlformats.org/officeDocument/2006/relationships/hyperlink" Target="https://podminky.urs.cz/item/CS_URS_2024_02/998332011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467510111" TargetMode="External"/><Relationship Id="rId3" Type="http://schemas.openxmlformats.org/officeDocument/2006/relationships/hyperlink" Target="https://podminky.urs.cz/item/CS_URS_2024_02/171151103" TargetMode="External"/><Relationship Id="rId7" Type="http://schemas.openxmlformats.org/officeDocument/2006/relationships/hyperlink" Target="https://podminky.urs.cz/item/CS_URS_2024_02/462519002" TargetMode="External"/><Relationship Id="rId2" Type="http://schemas.openxmlformats.org/officeDocument/2006/relationships/hyperlink" Target="https://podminky.urs.cz/item/CS_URS_2024_02/167151112" TargetMode="External"/><Relationship Id="rId1" Type="http://schemas.openxmlformats.org/officeDocument/2006/relationships/hyperlink" Target="https://podminky.urs.cz/item/CS_URS_2024_02/162551128" TargetMode="External"/><Relationship Id="rId6" Type="http://schemas.openxmlformats.org/officeDocument/2006/relationships/hyperlink" Target="https://podminky.urs.cz/item/CS_URS_2024_02/182151112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s://podminky.urs.cz/item/CS_URS_2024_02/181951114" TargetMode="External"/><Relationship Id="rId10" Type="http://schemas.openxmlformats.org/officeDocument/2006/relationships/printerSettings" Target="../printerSettings/printerSettings9.bin"/><Relationship Id="rId4" Type="http://schemas.openxmlformats.org/officeDocument/2006/relationships/hyperlink" Target="https://podminky.urs.cz/item/CS_URS_2024_02/171152501" TargetMode="External"/><Relationship Id="rId9" Type="http://schemas.openxmlformats.org/officeDocument/2006/relationships/hyperlink" Target="https://podminky.urs.cz/item/CS_URS_2024_02/998332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31"/>
  <sheetViews>
    <sheetView showGridLines="0" tabSelected="1" workbookViewId="0"/>
  </sheetViews>
  <sheetFormatPr defaultRowHeight="14.4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 ht="10.199999999999999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ht="36.9" customHeight="1"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S2" s="17" t="s">
        <v>6</v>
      </c>
      <c r="BT2" s="17" t="s">
        <v>7</v>
      </c>
    </row>
    <row r="3" spans="1:74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ht="24.9" customHeight="1">
      <c r="B4" s="20"/>
      <c r="D4" s="21" t="s">
        <v>9</v>
      </c>
      <c r="AR4" s="20"/>
      <c r="AS4" s="22" t="s">
        <v>10</v>
      </c>
      <c r="BE4" s="23" t="s">
        <v>11</v>
      </c>
      <c r="BS4" s="17" t="s">
        <v>12</v>
      </c>
    </row>
    <row r="5" spans="1:74" ht="12" customHeight="1">
      <c r="B5" s="20"/>
      <c r="D5" s="24" t="s">
        <v>13</v>
      </c>
      <c r="K5" s="217" t="s">
        <v>14</v>
      </c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R5" s="20"/>
      <c r="BE5" s="214" t="s">
        <v>15</v>
      </c>
      <c r="BS5" s="17" t="s">
        <v>6</v>
      </c>
    </row>
    <row r="6" spans="1:74" ht="36.9" customHeight="1">
      <c r="B6" s="20"/>
      <c r="D6" s="26" t="s">
        <v>16</v>
      </c>
      <c r="K6" s="219" t="s">
        <v>17</v>
      </c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R6" s="20"/>
      <c r="BE6" s="215"/>
      <c r="BS6" s="17" t="s">
        <v>6</v>
      </c>
    </row>
    <row r="7" spans="1:74" ht="12" customHeight="1">
      <c r="B7" s="20"/>
      <c r="D7" s="27" t="s">
        <v>18</v>
      </c>
      <c r="K7" s="25" t="s">
        <v>19</v>
      </c>
      <c r="AK7" s="27" t="s">
        <v>20</v>
      </c>
      <c r="AN7" s="25" t="s">
        <v>21</v>
      </c>
      <c r="AR7" s="20"/>
      <c r="BE7" s="215"/>
      <c r="BS7" s="17" t="s">
        <v>6</v>
      </c>
    </row>
    <row r="8" spans="1:74" ht="12" customHeight="1">
      <c r="B8" s="20"/>
      <c r="D8" s="27" t="s">
        <v>22</v>
      </c>
      <c r="K8" s="25" t="s">
        <v>23</v>
      </c>
      <c r="AK8" s="27" t="s">
        <v>24</v>
      </c>
      <c r="AN8" s="28" t="s">
        <v>25</v>
      </c>
      <c r="AR8" s="20"/>
      <c r="BE8" s="215"/>
      <c r="BS8" s="17" t="s">
        <v>6</v>
      </c>
    </row>
    <row r="9" spans="1:74" ht="29.25" customHeight="1">
      <c r="B9" s="20"/>
      <c r="AK9" s="24" t="s">
        <v>26</v>
      </c>
      <c r="AN9" s="29" t="s">
        <v>27</v>
      </c>
      <c r="AR9" s="20"/>
      <c r="BE9" s="215"/>
      <c r="BS9" s="17" t="s">
        <v>6</v>
      </c>
    </row>
    <row r="10" spans="1:74" ht="12" customHeight="1">
      <c r="B10" s="20"/>
      <c r="D10" s="27" t="s">
        <v>28</v>
      </c>
      <c r="AK10" s="27" t="s">
        <v>29</v>
      </c>
      <c r="AN10" s="25" t="s">
        <v>1</v>
      </c>
      <c r="AR10" s="20"/>
      <c r="BE10" s="215"/>
      <c r="BS10" s="17" t="s">
        <v>6</v>
      </c>
    </row>
    <row r="11" spans="1:74" ht="18.45" customHeight="1">
      <c r="B11" s="20"/>
      <c r="E11" s="25" t="s">
        <v>30</v>
      </c>
      <c r="AK11" s="27" t="s">
        <v>31</v>
      </c>
      <c r="AN11" s="25" t="s">
        <v>1</v>
      </c>
      <c r="AR11" s="20"/>
      <c r="BE11" s="215"/>
      <c r="BS11" s="17" t="s">
        <v>6</v>
      </c>
    </row>
    <row r="12" spans="1:74" ht="6.9" customHeight="1">
      <c r="B12" s="20"/>
      <c r="AR12" s="20"/>
      <c r="BE12" s="215"/>
      <c r="BS12" s="17" t="s">
        <v>6</v>
      </c>
    </row>
    <row r="13" spans="1:74" ht="12" customHeight="1">
      <c r="B13" s="20"/>
      <c r="D13" s="27" t="s">
        <v>32</v>
      </c>
      <c r="AK13" s="27" t="s">
        <v>29</v>
      </c>
      <c r="AN13" s="30" t="s">
        <v>33</v>
      </c>
      <c r="AR13" s="20"/>
      <c r="BE13" s="215"/>
      <c r="BS13" s="17" t="s">
        <v>6</v>
      </c>
    </row>
    <row r="14" spans="1:74" ht="13.2">
      <c r="B14" s="20"/>
      <c r="E14" s="220" t="s">
        <v>33</v>
      </c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7" t="s">
        <v>31</v>
      </c>
      <c r="AN14" s="30" t="s">
        <v>33</v>
      </c>
      <c r="AR14" s="20"/>
      <c r="BE14" s="215"/>
      <c r="BS14" s="17" t="s">
        <v>6</v>
      </c>
    </row>
    <row r="15" spans="1:74" ht="6.9" customHeight="1">
      <c r="B15" s="20"/>
      <c r="AR15" s="20"/>
      <c r="BE15" s="215"/>
      <c r="BS15" s="17" t="s">
        <v>4</v>
      </c>
    </row>
    <row r="16" spans="1:74" ht="12" customHeight="1">
      <c r="B16" s="20"/>
      <c r="D16" s="27" t="s">
        <v>34</v>
      </c>
      <c r="AK16" s="27" t="s">
        <v>29</v>
      </c>
      <c r="AN16" s="25" t="s">
        <v>1</v>
      </c>
      <c r="AR16" s="20"/>
      <c r="BE16" s="215"/>
      <c r="BS16" s="17" t="s">
        <v>4</v>
      </c>
    </row>
    <row r="17" spans="2:71" ht="18.45" customHeight="1">
      <c r="B17" s="20"/>
      <c r="E17" s="25" t="s">
        <v>35</v>
      </c>
      <c r="AK17" s="27" t="s">
        <v>31</v>
      </c>
      <c r="AN17" s="25" t="s">
        <v>1</v>
      </c>
      <c r="AR17" s="20"/>
      <c r="BE17" s="215"/>
      <c r="BS17" s="17" t="s">
        <v>36</v>
      </c>
    </row>
    <row r="18" spans="2:71" ht="6.9" customHeight="1">
      <c r="B18" s="20"/>
      <c r="AR18" s="20"/>
      <c r="BE18" s="215"/>
      <c r="BS18" s="17" t="s">
        <v>6</v>
      </c>
    </row>
    <row r="19" spans="2:71" ht="12" customHeight="1">
      <c r="B19" s="20"/>
      <c r="D19" s="27" t="s">
        <v>37</v>
      </c>
      <c r="AK19" s="27" t="s">
        <v>29</v>
      </c>
      <c r="AN19" s="25" t="s">
        <v>1</v>
      </c>
      <c r="AR19" s="20"/>
      <c r="BE19" s="215"/>
      <c r="BS19" s="17" t="s">
        <v>6</v>
      </c>
    </row>
    <row r="20" spans="2:71" ht="18.45" customHeight="1">
      <c r="B20" s="20"/>
      <c r="E20" s="25" t="s">
        <v>38</v>
      </c>
      <c r="AK20" s="27" t="s">
        <v>31</v>
      </c>
      <c r="AN20" s="25" t="s">
        <v>1</v>
      </c>
      <c r="AR20" s="20"/>
      <c r="BE20" s="215"/>
      <c r="BS20" s="17" t="s">
        <v>36</v>
      </c>
    </row>
    <row r="21" spans="2:71" ht="6.9" customHeight="1">
      <c r="B21" s="20"/>
      <c r="AR21" s="20"/>
      <c r="BE21" s="215"/>
    </row>
    <row r="22" spans="2:71" ht="12" customHeight="1">
      <c r="B22" s="20"/>
      <c r="D22" s="27" t="s">
        <v>39</v>
      </c>
      <c r="AR22" s="20"/>
      <c r="BE22" s="215"/>
    </row>
    <row r="23" spans="2:71" ht="16.5" customHeight="1">
      <c r="B23" s="20"/>
      <c r="E23" s="222" t="s">
        <v>1</v>
      </c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R23" s="20"/>
      <c r="BE23" s="215"/>
    </row>
    <row r="24" spans="2:71" ht="6.9" customHeight="1">
      <c r="B24" s="20"/>
      <c r="AR24" s="20"/>
      <c r="BE24" s="215"/>
    </row>
    <row r="25" spans="2:71" ht="6.9" customHeight="1">
      <c r="B25" s="20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0"/>
      <c r="BE25" s="215"/>
    </row>
    <row r="26" spans="2:71" s="1" customFormat="1" ht="25.95" customHeight="1">
      <c r="B26" s="33"/>
      <c r="D26" s="34" t="s">
        <v>40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23">
        <f>ROUND(AG94,2)</f>
        <v>0</v>
      </c>
      <c r="AL26" s="224"/>
      <c r="AM26" s="224"/>
      <c r="AN26" s="224"/>
      <c r="AO26" s="224"/>
      <c r="AR26" s="33"/>
      <c r="BE26" s="215"/>
    </row>
    <row r="27" spans="2:71" s="1" customFormat="1" ht="6.9" customHeight="1">
      <c r="B27" s="33"/>
      <c r="AR27" s="33"/>
      <c r="BE27" s="215"/>
    </row>
    <row r="28" spans="2:71" s="1" customFormat="1" ht="13.2">
      <c r="B28" s="33"/>
      <c r="L28" s="225" t="s">
        <v>41</v>
      </c>
      <c r="M28" s="225"/>
      <c r="N28" s="225"/>
      <c r="O28" s="225"/>
      <c r="P28" s="225"/>
      <c r="W28" s="225" t="s">
        <v>42</v>
      </c>
      <c r="X28" s="225"/>
      <c r="Y28" s="225"/>
      <c r="Z28" s="225"/>
      <c r="AA28" s="225"/>
      <c r="AB28" s="225"/>
      <c r="AC28" s="225"/>
      <c r="AD28" s="225"/>
      <c r="AE28" s="225"/>
      <c r="AK28" s="225" t="s">
        <v>43</v>
      </c>
      <c r="AL28" s="225"/>
      <c r="AM28" s="225"/>
      <c r="AN28" s="225"/>
      <c r="AO28" s="225"/>
      <c r="AR28" s="33"/>
      <c r="BE28" s="215"/>
    </row>
    <row r="29" spans="2:71" s="2" customFormat="1" ht="14.4" customHeight="1">
      <c r="B29" s="37"/>
      <c r="D29" s="27" t="s">
        <v>44</v>
      </c>
      <c r="F29" s="27" t="s">
        <v>45</v>
      </c>
      <c r="L29" s="228">
        <v>0.21</v>
      </c>
      <c r="M29" s="227"/>
      <c r="N29" s="227"/>
      <c r="O29" s="227"/>
      <c r="P29" s="227"/>
      <c r="W29" s="226">
        <f>ROUND(AZ94, 2)</f>
        <v>0</v>
      </c>
      <c r="X29" s="227"/>
      <c r="Y29" s="227"/>
      <c r="Z29" s="227"/>
      <c r="AA29" s="227"/>
      <c r="AB29" s="227"/>
      <c r="AC29" s="227"/>
      <c r="AD29" s="227"/>
      <c r="AE29" s="227"/>
      <c r="AK29" s="226">
        <f>ROUND(AV94, 2)</f>
        <v>0</v>
      </c>
      <c r="AL29" s="227"/>
      <c r="AM29" s="227"/>
      <c r="AN29" s="227"/>
      <c r="AO29" s="227"/>
      <c r="AR29" s="37"/>
      <c r="BE29" s="216"/>
    </row>
    <row r="30" spans="2:71" s="2" customFormat="1" ht="14.4" customHeight="1">
      <c r="B30" s="37"/>
      <c r="F30" s="27" t="s">
        <v>46</v>
      </c>
      <c r="L30" s="228">
        <v>0.15</v>
      </c>
      <c r="M30" s="227"/>
      <c r="N30" s="227"/>
      <c r="O30" s="227"/>
      <c r="P30" s="227"/>
      <c r="W30" s="226">
        <f>ROUND(BA94, 2)</f>
        <v>0</v>
      </c>
      <c r="X30" s="227"/>
      <c r="Y30" s="227"/>
      <c r="Z30" s="227"/>
      <c r="AA30" s="227"/>
      <c r="AB30" s="227"/>
      <c r="AC30" s="227"/>
      <c r="AD30" s="227"/>
      <c r="AE30" s="227"/>
      <c r="AK30" s="226">
        <f>ROUND(AW94, 2)</f>
        <v>0</v>
      </c>
      <c r="AL30" s="227"/>
      <c r="AM30" s="227"/>
      <c r="AN30" s="227"/>
      <c r="AO30" s="227"/>
      <c r="AR30" s="37"/>
      <c r="BE30" s="216"/>
    </row>
    <row r="31" spans="2:71" s="2" customFormat="1" ht="14.4" hidden="1" customHeight="1">
      <c r="B31" s="37"/>
      <c r="F31" s="27" t="s">
        <v>47</v>
      </c>
      <c r="L31" s="228">
        <v>0.21</v>
      </c>
      <c r="M31" s="227"/>
      <c r="N31" s="227"/>
      <c r="O31" s="227"/>
      <c r="P31" s="227"/>
      <c r="W31" s="226">
        <f>ROUND(BB94, 2)</f>
        <v>0</v>
      </c>
      <c r="X31" s="227"/>
      <c r="Y31" s="227"/>
      <c r="Z31" s="227"/>
      <c r="AA31" s="227"/>
      <c r="AB31" s="227"/>
      <c r="AC31" s="227"/>
      <c r="AD31" s="227"/>
      <c r="AE31" s="227"/>
      <c r="AK31" s="226">
        <v>0</v>
      </c>
      <c r="AL31" s="227"/>
      <c r="AM31" s="227"/>
      <c r="AN31" s="227"/>
      <c r="AO31" s="227"/>
      <c r="AR31" s="37"/>
      <c r="BE31" s="216"/>
    </row>
    <row r="32" spans="2:71" s="2" customFormat="1" ht="14.4" hidden="1" customHeight="1">
      <c r="B32" s="37"/>
      <c r="F32" s="27" t="s">
        <v>48</v>
      </c>
      <c r="L32" s="228">
        <v>0.15</v>
      </c>
      <c r="M32" s="227"/>
      <c r="N32" s="227"/>
      <c r="O32" s="227"/>
      <c r="P32" s="227"/>
      <c r="W32" s="226">
        <f>ROUND(BC94, 2)</f>
        <v>0</v>
      </c>
      <c r="X32" s="227"/>
      <c r="Y32" s="227"/>
      <c r="Z32" s="227"/>
      <c r="AA32" s="227"/>
      <c r="AB32" s="227"/>
      <c r="AC32" s="227"/>
      <c r="AD32" s="227"/>
      <c r="AE32" s="227"/>
      <c r="AK32" s="226">
        <v>0</v>
      </c>
      <c r="AL32" s="227"/>
      <c r="AM32" s="227"/>
      <c r="AN32" s="227"/>
      <c r="AO32" s="227"/>
      <c r="AR32" s="37"/>
      <c r="BE32" s="216"/>
    </row>
    <row r="33" spans="2:57" s="2" customFormat="1" ht="14.4" hidden="1" customHeight="1">
      <c r="B33" s="37"/>
      <c r="F33" s="27" t="s">
        <v>49</v>
      </c>
      <c r="L33" s="228">
        <v>0</v>
      </c>
      <c r="M33" s="227"/>
      <c r="N33" s="227"/>
      <c r="O33" s="227"/>
      <c r="P33" s="227"/>
      <c r="W33" s="226">
        <f>ROUND(BD94, 2)</f>
        <v>0</v>
      </c>
      <c r="X33" s="227"/>
      <c r="Y33" s="227"/>
      <c r="Z33" s="227"/>
      <c r="AA33" s="227"/>
      <c r="AB33" s="227"/>
      <c r="AC33" s="227"/>
      <c r="AD33" s="227"/>
      <c r="AE33" s="227"/>
      <c r="AK33" s="226">
        <v>0</v>
      </c>
      <c r="AL33" s="227"/>
      <c r="AM33" s="227"/>
      <c r="AN33" s="227"/>
      <c r="AO33" s="227"/>
      <c r="AR33" s="37"/>
      <c r="BE33" s="216"/>
    </row>
    <row r="34" spans="2:57" s="1" customFormat="1" ht="6.9" customHeight="1">
      <c r="B34" s="33"/>
      <c r="AR34" s="33"/>
      <c r="BE34" s="215"/>
    </row>
    <row r="35" spans="2:57" s="1" customFormat="1" ht="25.95" customHeight="1">
      <c r="B35" s="33"/>
      <c r="C35" s="38"/>
      <c r="D35" s="39" t="s">
        <v>50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51</v>
      </c>
      <c r="U35" s="40"/>
      <c r="V35" s="40"/>
      <c r="W35" s="40"/>
      <c r="X35" s="232" t="s">
        <v>52</v>
      </c>
      <c r="Y35" s="230"/>
      <c r="Z35" s="230"/>
      <c r="AA35" s="230"/>
      <c r="AB35" s="230"/>
      <c r="AC35" s="40"/>
      <c r="AD35" s="40"/>
      <c r="AE35" s="40"/>
      <c r="AF35" s="40"/>
      <c r="AG35" s="40"/>
      <c r="AH35" s="40"/>
      <c r="AI35" s="40"/>
      <c r="AJ35" s="40"/>
      <c r="AK35" s="229">
        <f>SUM(AK26:AK33)</f>
        <v>0</v>
      </c>
      <c r="AL35" s="230"/>
      <c r="AM35" s="230"/>
      <c r="AN35" s="230"/>
      <c r="AO35" s="231"/>
      <c r="AP35" s="38"/>
      <c r="AQ35" s="38"/>
      <c r="AR35" s="33"/>
    </row>
    <row r="36" spans="2:57" s="1" customFormat="1" ht="6.9" customHeight="1">
      <c r="B36" s="33"/>
      <c r="AR36" s="33"/>
    </row>
    <row r="37" spans="2:57" s="1" customFormat="1" ht="14.4" customHeight="1">
      <c r="B37" s="33"/>
      <c r="AR37" s="33"/>
    </row>
    <row r="38" spans="2:57" ht="14.4" customHeight="1">
      <c r="B38" s="20"/>
      <c r="AR38" s="20"/>
    </row>
    <row r="39" spans="2:57" ht="14.4" customHeight="1">
      <c r="B39" s="20"/>
      <c r="AR39" s="20"/>
    </row>
    <row r="40" spans="2:57" ht="14.4" customHeight="1">
      <c r="B40" s="20"/>
      <c r="AR40" s="20"/>
    </row>
    <row r="41" spans="2:57" ht="14.4" customHeight="1">
      <c r="B41" s="20"/>
      <c r="AR41" s="20"/>
    </row>
    <row r="42" spans="2:57" ht="14.4" customHeight="1">
      <c r="B42" s="20"/>
      <c r="AR42" s="20"/>
    </row>
    <row r="43" spans="2:57" ht="14.4" customHeight="1">
      <c r="B43" s="20"/>
      <c r="AR43" s="20"/>
    </row>
    <row r="44" spans="2:57" ht="14.4" customHeight="1">
      <c r="B44" s="20"/>
      <c r="AR44" s="20"/>
    </row>
    <row r="45" spans="2:57" ht="14.4" customHeight="1">
      <c r="B45" s="20"/>
      <c r="AR45" s="20"/>
    </row>
    <row r="46" spans="2:57" ht="14.4" customHeight="1">
      <c r="B46" s="20"/>
      <c r="AR46" s="20"/>
    </row>
    <row r="47" spans="2:57" ht="14.4" customHeight="1">
      <c r="B47" s="20"/>
      <c r="AR47" s="20"/>
    </row>
    <row r="48" spans="2:57" ht="14.4" customHeight="1">
      <c r="B48" s="20"/>
      <c r="AR48" s="20"/>
    </row>
    <row r="49" spans="2:44" s="1" customFormat="1" ht="14.4" customHeight="1">
      <c r="B49" s="33"/>
      <c r="D49" s="42" t="s">
        <v>53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54</v>
      </c>
      <c r="AI49" s="43"/>
      <c r="AJ49" s="43"/>
      <c r="AK49" s="43"/>
      <c r="AL49" s="43"/>
      <c r="AM49" s="43"/>
      <c r="AN49" s="43"/>
      <c r="AO49" s="43"/>
      <c r="AR49" s="33"/>
    </row>
    <row r="50" spans="2:44" ht="10.199999999999999">
      <c r="B50" s="20"/>
      <c r="AR50" s="20"/>
    </row>
    <row r="51" spans="2:44" ht="10.199999999999999">
      <c r="B51" s="20"/>
      <c r="AR51" s="20"/>
    </row>
    <row r="52" spans="2:44" ht="10.199999999999999">
      <c r="B52" s="20"/>
      <c r="AR52" s="20"/>
    </row>
    <row r="53" spans="2:44" ht="10.199999999999999">
      <c r="B53" s="20"/>
      <c r="AR53" s="20"/>
    </row>
    <row r="54" spans="2:44" ht="10.199999999999999">
      <c r="B54" s="20"/>
      <c r="AR54" s="20"/>
    </row>
    <row r="55" spans="2:44" ht="10.199999999999999">
      <c r="B55" s="20"/>
      <c r="AR55" s="20"/>
    </row>
    <row r="56" spans="2:44" ht="10.199999999999999">
      <c r="B56" s="20"/>
      <c r="AR56" s="20"/>
    </row>
    <row r="57" spans="2:44" ht="10.199999999999999">
      <c r="B57" s="20"/>
      <c r="AR57" s="20"/>
    </row>
    <row r="58" spans="2:44" ht="10.199999999999999">
      <c r="B58" s="20"/>
      <c r="AR58" s="20"/>
    </row>
    <row r="59" spans="2:44" ht="10.199999999999999">
      <c r="B59" s="20"/>
      <c r="AR59" s="20"/>
    </row>
    <row r="60" spans="2:44" s="1" customFormat="1" ht="13.2">
      <c r="B60" s="33"/>
      <c r="D60" s="44" t="s">
        <v>55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4" t="s">
        <v>56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4" t="s">
        <v>55</v>
      </c>
      <c r="AI60" s="35"/>
      <c r="AJ60" s="35"/>
      <c r="AK60" s="35"/>
      <c r="AL60" s="35"/>
      <c r="AM60" s="44" t="s">
        <v>56</v>
      </c>
      <c r="AN60" s="35"/>
      <c r="AO60" s="35"/>
      <c r="AR60" s="33"/>
    </row>
    <row r="61" spans="2:44" ht="10.199999999999999">
      <c r="B61" s="20"/>
      <c r="AR61" s="20"/>
    </row>
    <row r="62" spans="2:44" ht="10.199999999999999">
      <c r="B62" s="20"/>
      <c r="AR62" s="20"/>
    </row>
    <row r="63" spans="2:44" ht="10.199999999999999">
      <c r="B63" s="20"/>
      <c r="AR63" s="20"/>
    </row>
    <row r="64" spans="2:44" s="1" customFormat="1" ht="13.2">
      <c r="B64" s="33"/>
      <c r="D64" s="42" t="s">
        <v>57</v>
      </c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2" t="s">
        <v>58</v>
      </c>
      <c r="AI64" s="43"/>
      <c r="AJ64" s="43"/>
      <c r="AK64" s="43"/>
      <c r="AL64" s="43"/>
      <c r="AM64" s="43"/>
      <c r="AN64" s="43"/>
      <c r="AO64" s="43"/>
      <c r="AR64" s="33"/>
    </row>
    <row r="65" spans="2:44" ht="10.199999999999999">
      <c r="B65" s="20"/>
      <c r="AR65" s="20"/>
    </row>
    <row r="66" spans="2:44" ht="10.199999999999999">
      <c r="B66" s="20"/>
      <c r="AR66" s="20"/>
    </row>
    <row r="67" spans="2:44" ht="10.199999999999999">
      <c r="B67" s="20"/>
      <c r="AR67" s="20"/>
    </row>
    <row r="68" spans="2:44" ht="10.199999999999999">
      <c r="B68" s="20"/>
      <c r="AR68" s="20"/>
    </row>
    <row r="69" spans="2:44" ht="10.199999999999999">
      <c r="B69" s="20"/>
      <c r="AR69" s="20"/>
    </row>
    <row r="70" spans="2:44" ht="10.199999999999999">
      <c r="B70" s="20"/>
      <c r="AR70" s="20"/>
    </row>
    <row r="71" spans="2:44" ht="10.199999999999999">
      <c r="B71" s="20"/>
      <c r="AR71" s="20"/>
    </row>
    <row r="72" spans="2:44" ht="10.199999999999999">
      <c r="B72" s="20"/>
      <c r="AR72" s="20"/>
    </row>
    <row r="73" spans="2:44" ht="10.199999999999999">
      <c r="B73" s="20"/>
      <c r="AR73" s="20"/>
    </row>
    <row r="74" spans="2:44" ht="10.199999999999999">
      <c r="B74" s="20"/>
      <c r="AR74" s="20"/>
    </row>
    <row r="75" spans="2:44" s="1" customFormat="1" ht="13.2">
      <c r="B75" s="33"/>
      <c r="D75" s="44" t="s">
        <v>55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4" t="s">
        <v>56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4" t="s">
        <v>55</v>
      </c>
      <c r="AI75" s="35"/>
      <c r="AJ75" s="35"/>
      <c r="AK75" s="35"/>
      <c r="AL75" s="35"/>
      <c r="AM75" s="44" t="s">
        <v>56</v>
      </c>
      <c r="AN75" s="35"/>
      <c r="AO75" s="35"/>
      <c r="AR75" s="33"/>
    </row>
    <row r="76" spans="2:44" s="1" customFormat="1" ht="10.199999999999999">
      <c r="B76" s="33"/>
      <c r="AR76" s="33"/>
    </row>
    <row r="77" spans="2:44" s="1" customFormat="1" ht="6.9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3"/>
    </row>
    <row r="81" spans="1:91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3"/>
    </row>
    <row r="82" spans="1:91" s="1" customFormat="1" ht="24.9" customHeight="1">
      <c r="B82" s="33"/>
      <c r="C82" s="21" t="s">
        <v>59</v>
      </c>
      <c r="AR82" s="33"/>
    </row>
    <row r="83" spans="1:91" s="1" customFormat="1" ht="6.9" customHeight="1">
      <c r="B83" s="33"/>
      <c r="AR83" s="33"/>
    </row>
    <row r="84" spans="1:91" s="3" customFormat="1" ht="12" customHeight="1">
      <c r="B84" s="49"/>
      <c r="C84" s="27" t="s">
        <v>13</v>
      </c>
      <c r="L84" s="3" t="str">
        <f>K5</f>
        <v>122155A_030</v>
      </c>
      <c r="AR84" s="49"/>
    </row>
    <row r="85" spans="1:91" s="4" customFormat="1" ht="36.9" customHeight="1">
      <c r="B85" s="50"/>
      <c r="C85" s="51" t="s">
        <v>16</v>
      </c>
      <c r="L85" s="238" t="str">
        <f>K6</f>
        <v>Opatření Zátor-Loučky, OHO, Dílčí stavba 02.030 Opatření pod přehradní hrází Nové Heřminovy</v>
      </c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R85" s="50"/>
    </row>
    <row r="86" spans="1:91" s="1" customFormat="1" ht="6.9" customHeight="1">
      <c r="B86" s="33"/>
      <c r="AR86" s="33"/>
    </row>
    <row r="87" spans="1:91" s="1" customFormat="1" ht="12" customHeight="1">
      <c r="B87" s="33"/>
      <c r="C87" s="27" t="s">
        <v>22</v>
      </c>
      <c r="L87" s="52" t="str">
        <f>IF(K8="","",K8)</f>
        <v>Loučky u Zátoru</v>
      </c>
      <c r="AI87" s="27" t="s">
        <v>24</v>
      </c>
      <c r="AM87" s="244" t="str">
        <f>IF(AN8= "","",AN8)</f>
        <v>20. 12. 2024</v>
      </c>
      <c r="AN87" s="244"/>
      <c r="AR87" s="33"/>
    </row>
    <row r="88" spans="1:91" s="1" customFormat="1" ht="6.9" customHeight="1">
      <c r="B88" s="33"/>
      <c r="AR88" s="33"/>
    </row>
    <row r="89" spans="1:91" s="1" customFormat="1" ht="15.15" customHeight="1">
      <c r="B89" s="33"/>
      <c r="C89" s="27" t="s">
        <v>28</v>
      </c>
      <c r="L89" s="3" t="str">
        <f>IF(E11= "","",E11)</f>
        <v>Povodí Odry, státní podnik</v>
      </c>
      <c r="AI89" s="27" t="s">
        <v>34</v>
      </c>
      <c r="AM89" s="245" t="str">
        <f>IF(E17="","",E17)</f>
        <v>AQUATIS, a.s.</v>
      </c>
      <c r="AN89" s="246"/>
      <c r="AO89" s="246"/>
      <c r="AP89" s="246"/>
      <c r="AR89" s="33"/>
      <c r="AS89" s="247" t="s">
        <v>60</v>
      </c>
      <c r="AT89" s="248"/>
      <c r="AU89" s="54"/>
      <c r="AV89" s="54"/>
      <c r="AW89" s="54"/>
      <c r="AX89" s="54"/>
      <c r="AY89" s="54"/>
      <c r="AZ89" s="54"/>
      <c r="BA89" s="54"/>
      <c r="BB89" s="54"/>
      <c r="BC89" s="54"/>
      <c r="BD89" s="55"/>
    </row>
    <row r="90" spans="1:91" s="1" customFormat="1" ht="15.15" customHeight="1">
      <c r="B90" s="33"/>
      <c r="C90" s="27" t="s">
        <v>32</v>
      </c>
      <c r="L90" s="3" t="str">
        <f>IF(E14= "Vyplň údaj","",E14)</f>
        <v/>
      </c>
      <c r="AI90" s="27" t="s">
        <v>37</v>
      </c>
      <c r="AM90" s="245" t="str">
        <f>IF(E20="","",E20)</f>
        <v>Ing. Michal Jendruščák</v>
      </c>
      <c r="AN90" s="246"/>
      <c r="AO90" s="246"/>
      <c r="AP90" s="246"/>
      <c r="AR90" s="33"/>
      <c r="AS90" s="249"/>
      <c r="AT90" s="250"/>
      <c r="BD90" s="57"/>
    </row>
    <row r="91" spans="1:91" s="1" customFormat="1" ht="10.8" customHeight="1">
      <c r="B91" s="33"/>
      <c r="AR91" s="33"/>
      <c r="AS91" s="249"/>
      <c r="AT91" s="250"/>
      <c r="BD91" s="57"/>
    </row>
    <row r="92" spans="1:91" s="1" customFormat="1" ht="29.25" customHeight="1">
      <c r="B92" s="33"/>
      <c r="C92" s="242" t="s">
        <v>61</v>
      </c>
      <c r="D92" s="241"/>
      <c r="E92" s="241"/>
      <c r="F92" s="241"/>
      <c r="G92" s="241"/>
      <c r="H92" s="58"/>
      <c r="I92" s="240" t="s">
        <v>62</v>
      </c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52" t="s">
        <v>63</v>
      </c>
      <c r="AH92" s="241"/>
      <c r="AI92" s="241"/>
      <c r="AJ92" s="241"/>
      <c r="AK92" s="241"/>
      <c r="AL92" s="241"/>
      <c r="AM92" s="241"/>
      <c r="AN92" s="240" t="s">
        <v>64</v>
      </c>
      <c r="AO92" s="241"/>
      <c r="AP92" s="251"/>
      <c r="AQ92" s="59" t="s">
        <v>65</v>
      </c>
      <c r="AR92" s="33"/>
      <c r="AS92" s="60" t="s">
        <v>66</v>
      </c>
      <c r="AT92" s="61" t="s">
        <v>67</v>
      </c>
      <c r="AU92" s="61" t="s">
        <v>68</v>
      </c>
      <c r="AV92" s="61" t="s">
        <v>69</v>
      </c>
      <c r="AW92" s="61" t="s">
        <v>70</v>
      </c>
      <c r="AX92" s="61" t="s">
        <v>71</v>
      </c>
      <c r="AY92" s="61" t="s">
        <v>72</v>
      </c>
      <c r="AZ92" s="61" t="s">
        <v>73</v>
      </c>
      <c r="BA92" s="61" t="s">
        <v>74</v>
      </c>
      <c r="BB92" s="61" t="s">
        <v>75</v>
      </c>
      <c r="BC92" s="61" t="s">
        <v>76</v>
      </c>
      <c r="BD92" s="62" t="s">
        <v>77</v>
      </c>
    </row>
    <row r="93" spans="1:91" s="1" customFormat="1" ht="10.8" customHeight="1">
      <c r="B93" s="33"/>
      <c r="AR93" s="33"/>
      <c r="AS93" s="63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5"/>
    </row>
    <row r="94" spans="1:91" s="5" customFormat="1" ht="32.4" customHeight="1">
      <c r="B94" s="64"/>
      <c r="C94" s="65" t="s">
        <v>78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53">
        <f>ROUND(AG95+SUM(AG96:AG105)+SUM(AG108:AG113)+SUM(AG120:AG124)+SUM(AG127:AG129),2)</f>
        <v>0</v>
      </c>
      <c r="AH94" s="253"/>
      <c r="AI94" s="253"/>
      <c r="AJ94" s="253"/>
      <c r="AK94" s="253"/>
      <c r="AL94" s="253"/>
      <c r="AM94" s="253"/>
      <c r="AN94" s="254">
        <f t="shared" ref="AN94:AN129" si="0">SUM(AG94,AT94)</f>
        <v>0</v>
      </c>
      <c r="AO94" s="254"/>
      <c r="AP94" s="254"/>
      <c r="AQ94" s="68" t="s">
        <v>1</v>
      </c>
      <c r="AR94" s="64"/>
      <c r="AS94" s="69">
        <f>ROUND(AS95+SUM(AS96:AS105)+SUM(AS108:AS113)+SUM(AS120:AS124)+SUM(AS127:AS129),2)</f>
        <v>0</v>
      </c>
      <c r="AT94" s="70">
        <f t="shared" ref="AT94:AT129" si="1">ROUND(SUM(AV94:AW94),2)</f>
        <v>0</v>
      </c>
      <c r="AU94" s="71">
        <f>ROUND(AU95+SUM(AU96:AU105)+SUM(AU108:AU113)+SUM(AU120:AU124)+SUM(AU127:AU129),5)</f>
        <v>0</v>
      </c>
      <c r="AV94" s="70">
        <f>ROUND(AZ94*L29,2)</f>
        <v>0</v>
      </c>
      <c r="AW94" s="70">
        <f>ROUND(BA94*L30,2)</f>
        <v>0</v>
      </c>
      <c r="AX94" s="70">
        <f>ROUND(BB94*L29,2)</f>
        <v>0</v>
      </c>
      <c r="AY94" s="70">
        <f>ROUND(BC94*L30,2)</f>
        <v>0</v>
      </c>
      <c r="AZ94" s="70">
        <f>ROUND(AZ95+SUM(AZ96:AZ105)+SUM(AZ108:AZ113)+SUM(AZ120:AZ124)+SUM(AZ127:AZ129),2)</f>
        <v>0</v>
      </c>
      <c r="BA94" s="70">
        <f>ROUND(BA95+SUM(BA96:BA105)+SUM(BA108:BA113)+SUM(BA120:BA124)+SUM(BA127:BA129),2)</f>
        <v>0</v>
      </c>
      <c r="BB94" s="70">
        <f>ROUND(BB95+SUM(BB96:BB105)+SUM(BB108:BB113)+SUM(BB120:BB124)+SUM(BB127:BB129),2)</f>
        <v>0</v>
      </c>
      <c r="BC94" s="70">
        <f>ROUND(BC95+SUM(BC96:BC105)+SUM(BC108:BC113)+SUM(BC120:BC124)+SUM(BC127:BC129),2)</f>
        <v>0</v>
      </c>
      <c r="BD94" s="72">
        <f>ROUND(BD95+SUM(BD96:BD105)+SUM(BD108:BD113)+SUM(BD120:BD124)+SUM(BD127:BD129),2)</f>
        <v>0</v>
      </c>
      <c r="BS94" s="73" t="s">
        <v>79</v>
      </c>
      <c r="BT94" s="73" t="s">
        <v>80</v>
      </c>
      <c r="BU94" s="74" t="s">
        <v>81</v>
      </c>
      <c r="BV94" s="73" t="s">
        <v>82</v>
      </c>
      <c r="BW94" s="73" t="s">
        <v>5</v>
      </c>
      <c r="BX94" s="73" t="s">
        <v>83</v>
      </c>
      <c r="CL94" s="73" t="s">
        <v>19</v>
      </c>
    </row>
    <row r="95" spans="1:91" s="6" customFormat="1" ht="24.75" customHeight="1">
      <c r="A95" s="75" t="s">
        <v>84</v>
      </c>
      <c r="B95" s="76"/>
      <c r="C95" s="77"/>
      <c r="D95" s="243" t="s">
        <v>85</v>
      </c>
      <c r="E95" s="243"/>
      <c r="F95" s="243"/>
      <c r="G95" s="243"/>
      <c r="H95" s="243"/>
      <c r="I95" s="78"/>
      <c r="J95" s="243" t="s">
        <v>86</v>
      </c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33">
        <f>'030.11.1'!J30</f>
        <v>0</v>
      </c>
      <c r="AH95" s="234"/>
      <c r="AI95" s="234"/>
      <c r="AJ95" s="234"/>
      <c r="AK95" s="234"/>
      <c r="AL95" s="234"/>
      <c r="AM95" s="234"/>
      <c r="AN95" s="233">
        <f t="shared" si="0"/>
        <v>0</v>
      </c>
      <c r="AO95" s="234"/>
      <c r="AP95" s="234"/>
      <c r="AQ95" s="79" t="s">
        <v>87</v>
      </c>
      <c r="AR95" s="76"/>
      <c r="AS95" s="80">
        <v>0</v>
      </c>
      <c r="AT95" s="81">
        <f t="shared" si="1"/>
        <v>0</v>
      </c>
      <c r="AU95" s="82">
        <f>'030.11.1'!P129</f>
        <v>0</v>
      </c>
      <c r="AV95" s="81">
        <f>'030.11.1'!J33</f>
        <v>0</v>
      </c>
      <c r="AW95" s="81">
        <f>'030.11.1'!J34</f>
        <v>0</v>
      </c>
      <c r="AX95" s="81">
        <f>'030.11.1'!J35</f>
        <v>0</v>
      </c>
      <c r="AY95" s="81">
        <f>'030.11.1'!J36</f>
        <v>0</v>
      </c>
      <c r="AZ95" s="81">
        <f>'030.11.1'!F33</f>
        <v>0</v>
      </c>
      <c r="BA95" s="81">
        <f>'030.11.1'!F34</f>
        <v>0</v>
      </c>
      <c r="BB95" s="81">
        <f>'030.11.1'!F35</f>
        <v>0</v>
      </c>
      <c r="BC95" s="81">
        <f>'030.11.1'!F36</f>
        <v>0</v>
      </c>
      <c r="BD95" s="83">
        <f>'030.11.1'!F37</f>
        <v>0</v>
      </c>
      <c r="BT95" s="84" t="s">
        <v>88</v>
      </c>
      <c r="BV95" s="84" t="s">
        <v>82</v>
      </c>
      <c r="BW95" s="84" t="s">
        <v>89</v>
      </c>
      <c r="BX95" s="84" t="s">
        <v>5</v>
      </c>
      <c r="CL95" s="84" t="s">
        <v>19</v>
      </c>
      <c r="CM95" s="84" t="s">
        <v>21</v>
      </c>
    </row>
    <row r="96" spans="1:91" s="6" customFormat="1" ht="24.75" customHeight="1">
      <c r="A96" s="75" t="s">
        <v>84</v>
      </c>
      <c r="B96" s="76"/>
      <c r="C96" s="77"/>
      <c r="D96" s="243" t="s">
        <v>90</v>
      </c>
      <c r="E96" s="243"/>
      <c r="F96" s="243"/>
      <c r="G96" s="243"/>
      <c r="H96" s="243"/>
      <c r="I96" s="78"/>
      <c r="J96" s="243" t="s">
        <v>91</v>
      </c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33">
        <f>'030.11.2'!J30</f>
        <v>0</v>
      </c>
      <c r="AH96" s="234"/>
      <c r="AI96" s="234"/>
      <c r="AJ96" s="234"/>
      <c r="AK96" s="234"/>
      <c r="AL96" s="234"/>
      <c r="AM96" s="234"/>
      <c r="AN96" s="233">
        <f t="shared" si="0"/>
        <v>0</v>
      </c>
      <c r="AO96" s="234"/>
      <c r="AP96" s="234"/>
      <c r="AQ96" s="79" t="s">
        <v>87</v>
      </c>
      <c r="AR96" s="76"/>
      <c r="AS96" s="80">
        <v>0</v>
      </c>
      <c r="AT96" s="81">
        <f t="shared" si="1"/>
        <v>0</v>
      </c>
      <c r="AU96" s="82">
        <f>'030.11.2'!P124</f>
        <v>0</v>
      </c>
      <c r="AV96" s="81">
        <f>'030.11.2'!J33</f>
        <v>0</v>
      </c>
      <c r="AW96" s="81">
        <f>'030.11.2'!J34</f>
        <v>0</v>
      </c>
      <c r="AX96" s="81">
        <f>'030.11.2'!J35</f>
        <v>0</v>
      </c>
      <c r="AY96" s="81">
        <f>'030.11.2'!J36</f>
        <v>0</v>
      </c>
      <c r="AZ96" s="81">
        <f>'030.11.2'!F33</f>
        <v>0</v>
      </c>
      <c r="BA96" s="81">
        <f>'030.11.2'!F34</f>
        <v>0</v>
      </c>
      <c r="BB96" s="81">
        <f>'030.11.2'!F35</f>
        <v>0</v>
      </c>
      <c r="BC96" s="81">
        <f>'030.11.2'!F36</f>
        <v>0</v>
      </c>
      <c r="BD96" s="83">
        <f>'030.11.2'!F37</f>
        <v>0</v>
      </c>
      <c r="BT96" s="84" t="s">
        <v>88</v>
      </c>
      <c r="BV96" s="84" t="s">
        <v>82</v>
      </c>
      <c r="BW96" s="84" t="s">
        <v>92</v>
      </c>
      <c r="BX96" s="84" t="s">
        <v>5</v>
      </c>
      <c r="CL96" s="84" t="s">
        <v>19</v>
      </c>
      <c r="CM96" s="84" t="s">
        <v>21</v>
      </c>
    </row>
    <row r="97" spans="1:91" s="6" customFormat="1" ht="24.75" customHeight="1">
      <c r="A97" s="75" t="s">
        <v>84</v>
      </c>
      <c r="B97" s="76"/>
      <c r="C97" s="77"/>
      <c r="D97" s="243" t="s">
        <v>93</v>
      </c>
      <c r="E97" s="243"/>
      <c r="F97" s="243"/>
      <c r="G97" s="243"/>
      <c r="H97" s="243"/>
      <c r="I97" s="78"/>
      <c r="J97" s="243" t="s">
        <v>94</v>
      </c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33">
        <f>'030.11.3'!J30</f>
        <v>0</v>
      </c>
      <c r="AH97" s="234"/>
      <c r="AI97" s="234"/>
      <c r="AJ97" s="234"/>
      <c r="AK97" s="234"/>
      <c r="AL97" s="234"/>
      <c r="AM97" s="234"/>
      <c r="AN97" s="233">
        <f t="shared" si="0"/>
        <v>0</v>
      </c>
      <c r="AO97" s="234"/>
      <c r="AP97" s="234"/>
      <c r="AQ97" s="79" t="s">
        <v>87</v>
      </c>
      <c r="AR97" s="76"/>
      <c r="AS97" s="80">
        <v>0</v>
      </c>
      <c r="AT97" s="81">
        <f t="shared" si="1"/>
        <v>0</v>
      </c>
      <c r="AU97" s="82">
        <f>'030.11.3'!P129</f>
        <v>0</v>
      </c>
      <c r="AV97" s="81">
        <f>'030.11.3'!J33</f>
        <v>0</v>
      </c>
      <c r="AW97" s="81">
        <f>'030.11.3'!J34</f>
        <v>0</v>
      </c>
      <c r="AX97" s="81">
        <f>'030.11.3'!J35</f>
        <v>0</v>
      </c>
      <c r="AY97" s="81">
        <f>'030.11.3'!J36</f>
        <v>0</v>
      </c>
      <c r="AZ97" s="81">
        <f>'030.11.3'!F33</f>
        <v>0</v>
      </c>
      <c r="BA97" s="81">
        <f>'030.11.3'!F34</f>
        <v>0</v>
      </c>
      <c r="BB97" s="81">
        <f>'030.11.3'!F35</f>
        <v>0</v>
      </c>
      <c r="BC97" s="81">
        <f>'030.11.3'!F36</f>
        <v>0</v>
      </c>
      <c r="BD97" s="83">
        <f>'030.11.3'!F37</f>
        <v>0</v>
      </c>
      <c r="BT97" s="84" t="s">
        <v>88</v>
      </c>
      <c r="BV97" s="84" t="s">
        <v>82</v>
      </c>
      <c r="BW97" s="84" t="s">
        <v>95</v>
      </c>
      <c r="BX97" s="84" t="s">
        <v>5</v>
      </c>
      <c r="CL97" s="84" t="s">
        <v>19</v>
      </c>
      <c r="CM97" s="84" t="s">
        <v>21</v>
      </c>
    </row>
    <row r="98" spans="1:91" s="6" customFormat="1" ht="16.5" customHeight="1">
      <c r="A98" s="75" t="s">
        <v>84</v>
      </c>
      <c r="B98" s="76"/>
      <c r="C98" s="77"/>
      <c r="D98" s="243" t="s">
        <v>96</v>
      </c>
      <c r="E98" s="243"/>
      <c r="F98" s="243"/>
      <c r="G98" s="243"/>
      <c r="H98" s="243"/>
      <c r="I98" s="78"/>
      <c r="J98" s="243" t="s">
        <v>97</v>
      </c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33">
        <f>'030.11.5'!J30</f>
        <v>0</v>
      </c>
      <c r="AH98" s="234"/>
      <c r="AI98" s="234"/>
      <c r="AJ98" s="234"/>
      <c r="AK98" s="234"/>
      <c r="AL98" s="234"/>
      <c r="AM98" s="234"/>
      <c r="AN98" s="233">
        <f t="shared" si="0"/>
        <v>0</v>
      </c>
      <c r="AO98" s="234"/>
      <c r="AP98" s="234"/>
      <c r="AQ98" s="79" t="s">
        <v>87</v>
      </c>
      <c r="AR98" s="76"/>
      <c r="AS98" s="80">
        <v>0</v>
      </c>
      <c r="AT98" s="81">
        <f t="shared" si="1"/>
        <v>0</v>
      </c>
      <c r="AU98" s="82">
        <f>'030.11.5'!P128</f>
        <v>0</v>
      </c>
      <c r="AV98" s="81">
        <f>'030.11.5'!J33</f>
        <v>0</v>
      </c>
      <c r="AW98" s="81">
        <f>'030.11.5'!J34</f>
        <v>0</v>
      </c>
      <c r="AX98" s="81">
        <f>'030.11.5'!J35</f>
        <v>0</v>
      </c>
      <c r="AY98" s="81">
        <f>'030.11.5'!J36</f>
        <v>0</v>
      </c>
      <c r="AZ98" s="81">
        <f>'030.11.5'!F33</f>
        <v>0</v>
      </c>
      <c r="BA98" s="81">
        <f>'030.11.5'!F34</f>
        <v>0</v>
      </c>
      <c r="BB98" s="81">
        <f>'030.11.5'!F35</f>
        <v>0</v>
      </c>
      <c r="BC98" s="81">
        <f>'030.11.5'!F36</f>
        <v>0</v>
      </c>
      <c r="BD98" s="83">
        <f>'030.11.5'!F37</f>
        <v>0</v>
      </c>
      <c r="BT98" s="84" t="s">
        <v>88</v>
      </c>
      <c r="BV98" s="84" t="s">
        <v>82</v>
      </c>
      <c r="BW98" s="84" t="s">
        <v>98</v>
      </c>
      <c r="BX98" s="84" t="s">
        <v>5</v>
      </c>
      <c r="CL98" s="84" t="s">
        <v>19</v>
      </c>
      <c r="CM98" s="84" t="s">
        <v>21</v>
      </c>
    </row>
    <row r="99" spans="1:91" s="6" customFormat="1" ht="16.5" customHeight="1">
      <c r="A99" s="75" t="s">
        <v>84</v>
      </c>
      <c r="B99" s="76"/>
      <c r="C99" s="77"/>
      <c r="D99" s="243" t="s">
        <v>99</v>
      </c>
      <c r="E99" s="243"/>
      <c r="F99" s="243"/>
      <c r="G99" s="243"/>
      <c r="H99" s="243"/>
      <c r="I99" s="78"/>
      <c r="J99" s="243" t="s">
        <v>100</v>
      </c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33">
        <f>'030.11.6'!J30</f>
        <v>0</v>
      </c>
      <c r="AH99" s="234"/>
      <c r="AI99" s="234"/>
      <c r="AJ99" s="234"/>
      <c r="AK99" s="234"/>
      <c r="AL99" s="234"/>
      <c r="AM99" s="234"/>
      <c r="AN99" s="233">
        <f t="shared" si="0"/>
        <v>0</v>
      </c>
      <c r="AO99" s="234"/>
      <c r="AP99" s="234"/>
      <c r="AQ99" s="79" t="s">
        <v>87</v>
      </c>
      <c r="AR99" s="76"/>
      <c r="AS99" s="80">
        <v>0</v>
      </c>
      <c r="AT99" s="81">
        <f t="shared" si="1"/>
        <v>0</v>
      </c>
      <c r="AU99" s="82">
        <f>'030.11.6'!P122</f>
        <v>0</v>
      </c>
      <c r="AV99" s="81">
        <f>'030.11.6'!J33</f>
        <v>0</v>
      </c>
      <c r="AW99" s="81">
        <f>'030.11.6'!J34</f>
        <v>0</v>
      </c>
      <c r="AX99" s="81">
        <f>'030.11.6'!J35</f>
        <v>0</v>
      </c>
      <c r="AY99" s="81">
        <f>'030.11.6'!J36</f>
        <v>0</v>
      </c>
      <c r="AZ99" s="81">
        <f>'030.11.6'!F33</f>
        <v>0</v>
      </c>
      <c r="BA99" s="81">
        <f>'030.11.6'!F34</f>
        <v>0</v>
      </c>
      <c r="BB99" s="81">
        <f>'030.11.6'!F35</f>
        <v>0</v>
      </c>
      <c r="BC99" s="81">
        <f>'030.11.6'!F36</f>
        <v>0</v>
      </c>
      <c r="BD99" s="83">
        <f>'030.11.6'!F37</f>
        <v>0</v>
      </c>
      <c r="BT99" s="84" t="s">
        <v>88</v>
      </c>
      <c r="BV99" s="84" t="s">
        <v>82</v>
      </c>
      <c r="BW99" s="84" t="s">
        <v>101</v>
      </c>
      <c r="BX99" s="84" t="s">
        <v>5</v>
      </c>
      <c r="CL99" s="84" t="s">
        <v>19</v>
      </c>
      <c r="CM99" s="84" t="s">
        <v>21</v>
      </c>
    </row>
    <row r="100" spans="1:91" s="6" customFormat="1" ht="24.75" customHeight="1">
      <c r="A100" s="75" t="s">
        <v>84</v>
      </c>
      <c r="B100" s="76"/>
      <c r="C100" s="77"/>
      <c r="D100" s="243" t="s">
        <v>102</v>
      </c>
      <c r="E100" s="243"/>
      <c r="F100" s="243"/>
      <c r="G100" s="243"/>
      <c r="H100" s="243"/>
      <c r="I100" s="78"/>
      <c r="J100" s="243" t="s">
        <v>103</v>
      </c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33">
        <f>'030.12.1'!J30</f>
        <v>0</v>
      </c>
      <c r="AH100" s="234"/>
      <c r="AI100" s="234"/>
      <c r="AJ100" s="234"/>
      <c r="AK100" s="234"/>
      <c r="AL100" s="234"/>
      <c r="AM100" s="234"/>
      <c r="AN100" s="233">
        <f t="shared" si="0"/>
        <v>0</v>
      </c>
      <c r="AO100" s="234"/>
      <c r="AP100" s="234"/>
      <c r="AQ100" s="79" t="s">
        <v>87</v>
      </c>
      <c r="AR100" s="76"/>
      <c r="AS100" s="80">
        <v>0</v>
      </c>
      <c r="AT100" s="81">
        <f t="shared" si="1"/>
        <v>0</v>
      </c>
      <c r="AU100" s="82">
        <f>'030.12.1'!P127</f>
        <v>0</v>
      </c>
      <c r="AV100" s="81">
        <f>'030.12.1'!J33</f>
        <v>0</v>
      </c>
      <c r="AW100" s="81">
        <f>'030.12.1'!J34</f>
        <v>0</v>
      </c>
      <c r="AX100" s="81">
        <f>'030.12.1'!J35</f>
        <v>0</v>
      </c>
      <c r="AY100" s="81">
        <f>'030.12.1'!J36</f>
        <v>0</v>
      </c>
      <c r="AZ100" s="81">
        <f>'030.12.1'!F33</f>
        <v>0</v>
      </c>
      <c r="BA100" s="81">
        <f>'030.12.1'!F34</f>
        <v>0</v>
      </c>
      <c r="BB100" s="81">
        <f>'030.12.1'!F35</f>
        <v>0</v>
      </c>
      <c r="BC100" s="81">
        <f>'030.12.1'!F36</f>
        <v>0</v>
      </c>
      <c r="BD100" s="83">
        <f>'030.12.1'!F37</f>
        <v>0</v>
      </c>
      <c r="BT100" s="84" t="s">
        <v>88</v>
      </c>
      <c r="BV100" s="84" t="s">
        <v>82</v>
      </c>
      <c r="BW100" s="84" t="s">
        <v>104</v>
      </c>
      <c r="BX100" s="84" t="s">
        <v>5</v>
      </c>
      <c r="CL100" s="84" t="s">
        <v>19</v>
      </c>
      <c r="CM100" s="84" t="s">
        <v>21</v>
      </c>
    </row>
    <row r="101" spans="1:91" s="6" customFormat="1" ht="24.75" customHeight="1">
      <c r="A101" s="75" t="s">
        <v>84</v>
      </c>
      <c r="B101" s="76"/>
      <c r="C101" s="77"/>
      <c r="D101" s="243" t="s">
        <v>105</v>
      </c>
      <c r="E101" s="243"/>
      <c r="F101" s="243"/>
      <c r="G101" s="243"/>
      <c r="H101" s="243"/>
      <c r="I101" s="78"/>
      <c r="J101" s="243" t="s">
        <v>106</v>
      </c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33">
        <f>'030.13.1'!J30</f>
        <v>0</v>
      </c>
      <c r="AH101" s="234"/>
      <c r="AI101" s="234"/>
      <c r="AJ101" s="234"/>
      <c r="AK101" s="234"/>
      <c r="AL101" s="234"/>
      <c r="AM101" s="234"/>
      <c r="AN101" s="233">
        <f t="shared" si="0"/>
        <v>0</v>
      </c>
      <c r="AO101" s="234"/>
      <c r="AP101" s="234"/>
      <c r="AQ101" s="79" t="s">
        <v>87</v>
      </c>
      <c r="AR101" s="76"/>
      <c r="AS101" s="80">
        <v>0</v>
      </c>
      <c r="AT101" s="81">
        <f t="shared" si="1"/>
        <v>0</v>
      </c>
      <c r="AU101" s="82">
        <f>'030.13.1'!P130</f>
        <v>0</v>
      </c>
      <c r="AV101" s="81">
        <f>'030.13.1'!J33</f>
        <v>0</v>
      </c>
      <c r="AW101" s="81">
        <f>'030.13.1'!J34</f>
        <v>0</v>
      </c>
      <c r="AX101" s="81">
        <f>'030.13.1'!J35</f>
        <v>0</v>
      </c>
      <c r="AY101" s="81">
        <f>'030.13.1'!J36</f>
        <v>0</v>
      </c>
      <c r="AZ101" s="81">
        <f>'030.13.1'!F33</f>
        <v>0</v>
      </c>
      <c r="BA101" s="81">
        <f>'030.13.1'!F34</f>
        <v>0</v>
      </c>
      <c r="BB101" s="81">
        <f>'030.13.1'!F35</f>
        <v>0</v>
      </c>
      <c r="BC101" s="81">
        <f>'030.13.1'!F36</f>
        <v>0</v>
      </c>
      <c r="BD101" s="83">
        <f>'030.13.1'!F37</f>
        <v>0</v>
      </c>
      <c r="BT101" s="84" t="s">
        <v>88</v>
      </c>
      <c r="BV101" s="84" t="s">
        <v>82</v>
      </c>
      <c r="BW101" s="84" t="s">
        <v>107</v>
      </c>
      <c r="BX101" s="84" t="s">
        <v>5</v>
      </c>
      <c r="CL101" s="84" t="s">
        <v>19</v>
      </c>
      <c r="CM101" s="84" t="s">
        <v>21</v>
      </c>
    </row>
    <row r="102" spans="1:91" s="6" customFormat="1" ht="16.5" customHeight="1">
      <c r="A102" s="75" t="s">
        <v>84</v>
      </c>
      <c r="B102" s="76"/>
      <c r="C102" s="77"/>
      <c r="D102" s="243" t="s">
        <v>108</v>
      </c>
      <c r="E102" s="243"/>
      <c r="F102" s="243"/>
      <c r="G102" s="243"/>
      <c r="H102" s="243"/>
      <c r="I102" s="78"/>
      <c r="J102" s="243" t="s">
        <v>109</v>
      </c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33">
        <f>'030.21.1'!J30</f>
        <v>0</v>
      </c>
      <c r="AH102" s="234"/>
      <c r="AI102" s="234"/>
      <c r="AJ102" s="234"/>
      <c r="AK102" s="234"/>
      <c r="AL102" s="234"/>
      <c r="AM102" s="234"/>
      <c r="AN102" s="233">
        <f t="shared" si="0"/>
        <v>0</v>
      </c>
      <c r="AO102" s="234"/>
      <c r="AP102" s="234"/>
      <c r="AQ102" s="79" t="s">
        <v>87</v>
      </c>
      <c r="AR102" s="76"/>
      <c r="AS102" s="80">
        <v>0</v>
      </c>
      <c r="AT102" s="81">
        <f t="shared" si="1"/>
        <v>0</v>
      </c>
      <c r="AU102" s="82">
        <f>'030.21.1'!P121</f>
        <v>0</v>
      </c>
      <c r="AV102" s="81">
        <f>'030.21.1'!J33</f>
        <v>0</v>
      </c>
      <c r="AW102" s="81">
        <f>'030.21.1'!J34</f>
        <v>0</v>
      </c>
      <c r="AX102" s="81">
        <f>'030.21.1'!J35</f>
        <v>0</v>
      </c>
      <c r="AY102" s="81">
        <f>'030.21.1'!J36</f>
        <v>0</v>
      </c>
      <c r="AZ102" s="81">
        <f>'030.21.1'!F33</f>
        <v>0</v>
      </c>
      <c r="BA102" s="81">
        <f>'030.21.1'!F34</f>
        <v>0</v>
      </c>
      <c r="BB102" s="81">
        <f>'030.21.1'!F35</f>
        <v>0</v>
      </c>
      <c r="BC102" s="81">
        <f>'030.21.1'!F36</f>
        <v>0</v>
      </c>
      <c r="BD102" s="83">
        <f>'030.21.1'!F37</f>
        <v>0</v>
      </c>
      <c r="BT102" s="84" t="s">
        <v>88</v>
      </c>
      <c r="BV102" s="84" t="s">
        <v>82</v>
      </c>
      <c r="BW102" s="84" t="s">
        <v>110</v>
      </c>
      <c r="BX102" s="84" t="s">
        <v>5</v>
      </c>
      <c r="CL102" s="84" t="s">
        <v>19</v>
      </c>
      <c r="CM102" s="84" t="s">
        <v>21</v>
      </c>
    </row>
    <row r="103" spans="1:91" s="6" customFormat="1" ht="24.75" customHeight="1">
      <c r="A103" s="75" t="s">
        <v>84</v>
      </c>
      <c r="B103" s="76"/>
      <c r="C103" s="77"/>
      <c r="D103" s="243" t="s">
        <v>111</v>
      </c>
      <c r="E103" s="243"/>
      <c r="F103" s="243"/>
      <c r="G103" s="243"/>
      <c r="H103" s="243"/>
      <c r="I103" s="78"/>
      <c r="J103" s="243" t="s">
        <v>112</v>
      </c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33">
        <f>'030.23.1'!J30</f>
        <v>0</v>
      </c>
      <c r="AH103" s="234"/>
      <c r="AI103" s="234"/>
      <c r="AJ103" s="234"/>
      <c r="AK103" s="234"/>
      <c r="AL103" s="234"/>
      <c r="AM103" s="234"/>
      <c r="AN103" s="233">
        <f t="shared" si="0"/>
        <v>0</v>
      </c>
      <c r="AO103" s="234"/>
      <c r="AP103" s="234"/>
      <c r="AQ103" s="79" t="s">
        <v>87</v>
      </c>
      <c r="AR103" s="76"/>
      <c r="AS103" s="80">
        <v>0</v>
      </c>
      <c r="AT103" s="81">
        <f t="shared" si="1"/>
        <v>0</v>
      </c>
      <c r="AU103" s="82">
        <f>'030.23.1'!P129</f>
        <v>0</v>
      </c>
      <c r="AV103" s="81">
        <f>'030.23.1'!J33</f>
        <v>0</v>
      </c>
      <c r="AW103" s="81">
        <f>'030.23.1'!J34</f>
        <v>0</v>
      </c>
      <c r="AX103" s="81">
        <f>'030.23.1'!J35</f>
        <v>0</v>
      </c>
      <c r="AY103" s="81">
        <f>'030.23.1'!J36</f>
        <v>0</v>
      </c>
      <c r="AZ103" s="81">
        <f>'030.23.1'!F33</f>
        <v>0</v>
      </c>
      <c r="BA103" s="81">
        <f>'030.23.1'!F34</f>
        <v>0</v>
      </c>
      <c r="BB103" s="81">
        <f>'030.23.1'!F35</f>
        <v>0</v>
      </c>
      <c r="BC103" s="81">
        <f>'030.23.1'!F36</f>
        <v>0</v>
      </c>
      <c r="BD103" s="83">
        <f>'030.23.1'!F37</f>
        <v>0</v>
      </c>
      <c r="BT103" s="84" t="s">
        <v>88</v>
      </c>
      <c r="BV103" s="84" t="s">
        <v>82</v>
      </c>
      <c r="BW103" s="84" t="s">
        <v>113</v>
      </c>
      <c r="BX103" s="84" t="s">
        <v>5</v>
      </c>
      <c r="CL103" s="84" t="s">
        <v>19</v>
      </c>
      <c r="CM103" s="84" t="s">
        <v>21</v>
      </c>
    </row>
    <row r="104" spans="1:91" s="6" customFormat="1" ht="16.5" customHeight="1">
      <c r="A104" s="75" t="s">
        <v>84</v>
      </c>
      <c r="B104" s="76"/>
      <c r="C104" s="77"/>
      <c r="D104" s="243" t="s">
        <v>114</v>
      </c>
      <c r="E104" s="243"/>
      <c r="F104" s="243"/>
      <c r="G104" s="243"/>
      <c r="H104" s="243"/>
      <c r="I104" s="78"/>
      <c r="J104" s="243" t="s">
        <v>115</v>
      </c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33">
        <f>'030.24.1'!J30</f>
        <v>0</v>
      </c>
      <c r="AH104" s="234"/>
      <c r="AI104" s="234"/>
      <c r="AJ104" s="234"/>
      <c r="AK104" s="234"/>
      <c r="AL104" s="234"/>
      <c r="AM104" s="234"/>
      <c r="AN104" s="233">
        <f t="shared" si="0"/>
        <v>0</v>
      </c>
      <c r="AO104" s="234"/>
      <c r="AP104" s="234"/>
      <c r="AQ104" s="79" t="s">
        <v>87</v>
      </c>
      <c r="AR104" s="76"/>
      <c r="AS104" s="80">
        <v>0</v>
      </c>
      <c r="AT104" s="81">
        <f t="shared" si="1"/>
        <v>0</v>
      </c>
      <c r="AU104" s="82">
        <f>'030.24.1'!P123</f>
        <v>0</v>
      </c>
      <c r="AV104" s="81">
        <f>'030.24.1'!J33</f>
        <v>0</v>
      </c>
      <c r="AW104" s="81">
        <f>'030.24.1'!J34</f>
        <v>0</v>
      </c>
      <c r="AX104" s="81">
        <f>'030.24.1'!J35</f>
        <v>0</v>
      </c>
      <c r="AY104" s="81">
        <f>'030.24.1'!J36</f>
        <v>0</v>
      </c>
      <c r="AZ104" s="81">
        <f>'030.24.1'!F33</f>
        <v>0</v>
      </c>
      <c r="BA104" s="81">
        <f>'030.24.1'!F34</f>
        <v>0</v>
      </c>
      <c r="BB104" s="81">
        <f>'030.24.1'!F35</f>
        <v>0</v>
      </c>
      <c r="BC104" s="81">
        <f>'030.24.1'!F36</f>
        <v>0</v>
      </c>
      <c r="BD104" s="83">
        <f>'030.24.1'!F37</f>
        <v>0</v>
      </c>
      <c r="BT104" s="84" t="s">
        <v>88</v>
      </c>
      <c r="BV104" s="84" t="s">
        <v>82</v>
      </c>
      <c r="BW104" s="84" t="s">
        <v>116</v>
      </c>
      <c r="BX104" s="84" t="s">
        <v>5</v>
      </c>
      <c r="CL104" s="84" t="s">
        <v>19</v>
      </c>
      <c r="CM104" s="84" t="s">
        <v>21</v>
      </c>
    </row>
    <row r="105" spans="1:91" s="6" customFormat="1" ht="24.75" customHeight="1">
      <c r="B105" s="76"/>
      <c r="C105" s="77"/>
      <c r="D105" s="243" t="s">
        <v>117</v>
      </c>
      <c r="E105" s="243"/>
      <c r="F105" s="243"/>
      <c r="G105" s="243"/>
      <c r="H105" s="243"/>
      <c r="I105" s="78"/>
      <c r="J105" s="243" t="s">
        <v>118</v>
      </c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35">
        <f>ROUND(SUM(AG106:AG107),2)</f>
        <v>0</v>
      </c>
      <c r="AH105" s="234"/>
      <c r="AI105" s="234"/>
      <c r="AJ105" s="234"/>
      <c r="AK105" s="234"/>
      <c r="AL105" s="234"/>
      <c r="AM105" s="234"/>
      <c r="AN105" s="233">
        <f t="shared" si="0"/>
        <v>0</v>
      </c>
      <c r="AO105" s="234"/>
      <c r="AP105" s="234"/>
      <c r="AQ105" s="79" t="s">
        <v>87</v>
      </c>
      <c r="AR105" s="76"/>
      <c r="AS105" s="80">
        <f>ROUND(SUM(AS106:AS107),2)</f>
        <v>0</v>
      </c>
      <c r="AT105" s="81">
        <f t="shared" si="1"/>
        <v>0</v>
      </c>
      <c r="AU105" s="82">
        <f>ROUND(SUM(AU106:AU107),5)</f>
        <v>0</v>
      </c>
      <c r="AV105" s="81">
        <f>ROUND(AZ105*L29,2)</f>
        <v>0</v>
      </c>
      <c r="AW105" s="81">
        <f>ROUND(BA105*L30,2)</f>
        <v>0</v>
      </c>
      <c r="AX105" s="81">
        <f>ROUND(BB105*L29,2)</f>
        <v>0</v>
      </c>
      <c r="AY105" s="81">
        <f>ROUND(BC105*L30,2)</f>
        <v>0</v>
      </c>
      <c r="AZ105" s="81">
        <f>ROUND(SUM(AZ106:AZ107),2)</f>
        <v>0</v>
      </c>
      <c r="BA105" s="81">
        <f>ROUND(SUM(BA106:BA107),2)</f>
        <v>0</v>
      </c>
      <c r="BB105" s="81">
        <f>ROUND(SUM(BB106:BB107),2)</f>
        <v>0</v>
      </c>
      <c r="BC105" s="81">
        <f>ROUND(SUM(BC106:BC107),2)</f>
        <v>0</v>
      </c>
      <c r="BD105" s="83">
        <f>ROUND(SUM(BD106:BD107),2)</f>
        <v>0</v>
      </c>
      <c r="BS105" s="84" t="s">
        <v>79</v>
      </c>
      <c r="BT105" s="84" t="s">
        <v>88</v>
      </c>
      <c r="BV105" s="84" t="s">
        <v>82</v>
      </c>
      <c r="BW105" s="84" t="s">
        <v>119</v>
      </c>
      <c r="BX105" s="84" t="s">
        <v>5</v>
      </c>
      <c r="CL105" s="84" t="s">
        <v>19</v>
      </c>
      <c r="CM105" s="84" t="s">
        <v>21</v>
      </c>
    </row>
    <row r="106" spans="1:91" s="3" customFormat="1" ht="23.25" customHeight="1">
      <c r="A106" s="75" t="s">
        <v>84</v>
      </c>
      <c r="B106" s="49"/>
      <c r="C106" s="9"/>
      <c r="D106" s="9"/>
      <c r="E106" s="255" t="s">
        <v>117</v>
      </c>
      <c r="F106" s="255"/>
      <c r="G106" s="255"/>
      <c r="H106" s="255"/>
      <c r="I106" s="255"/>
      <c r="J106" s="9"/>
      <c r="K106" s="255" t="s">
        <v>118</v>
      </c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36">
        <f>'030.31.1'!J30</f>
        <v>0</v>
      </c>
      <c r="AH106" s="237"/>
      <c r="AI106" s="237"/>
      <c r="AJ106" s="237"/>
      <c r="AK106" s="237"/>
      <c r="AL106" s="237"/>
      <c r="AM106" s="237"/>
      <c r="AN106" s="236">
        <f t="shared" si="0"/>
        <v>0</v>
      </c>
      <c r="AO106" s="237"/>
      <c r="AP106" s="237"/>
      <c r="AQ106" s="85" t="s">
        <v>120</v>
      </c>
      <c r="AR106" s="49"/>
      <c r="AS106" s="86">
        <v>0</v>
      </c>
      <c r="AT106" s="87">
        <f t="shared" si="1"/>
        <v>0</v>
      </c>
      <c r="AU106" s="88">
        <f>'030.31.1'!P131</f>
        <v>0</v>
      </c>
      <c r="AV106" s="87">
        <f>'030.31.1'!J33</f>
        <v>0</v>
      </c>
      <c r="AW106" s="87">
        <f>'030.31.1'!J34</f>
        <v>0</v>
      </c>
      <c r="AX106" s="87">
        <f>'030.31.1'!J35</f>
        <v>0</v>
      </c>
      <c r="AY106" s="87">
        <f>'030.31.1'!J36</f>
        <v>0</v>
      </c>
      <c r="AZ106" s="87">
        <f>'030.31.1'!F33</f>
        <v>0</v>
      </c>
      <c r="BA106" s="87">
        <f>'030.31.1'!F34</f>
        <v>0</v>
      </c>
      <c r="BB106" s="87">
        <f>'030.31.1'!F35</f>
        <v>0</v>
      </c>
      <c r="BC106" s="87">
        <f>'030.31.1'!F36</f>
        <v>0</v>
      </c>
      <c r="BD106" s="89">
        <f>'030.31.1'!F37</f>
        <v>0</v>
      </c>
      <c r="BT106" s="25" t="s">
        <v>21</v>
      </c>
      <c r="BU106" s="25" t="s">
        <v>121</v>
      </c>
      <c r="BV106" s="25" t="s">
        <v>82</v>
      </c>
      <c r="BW106" s="25" t="s">
        <v>119</v>
      </c>
      <c r="BX106" s="25" t="s">
        <v>5</v>
      </c>
      <c r="CL106" s="25" t="s">
        <v>19</v>
      </c>
      <c r="CM106" s="25" t="s">
        <v>21</v>
      </c>
    </row>
    <row r="107" spans="1:91" s="3" customFormat="1" ht="23.25" customHeight="1">
      <c r="A107" s="75" t="s">
        <v>84</v>
      </c>
      <c r="B107" s="49"/>
      <c r="C107" s="9"/>
      <c r="D107" s="9"/>
      <c r="E107" s="255" t="s">
        <v>122</v>
      </c>
      <c r="F107" s="255"/>
      <c r="G107" s="255"/>
      <c r="H107" s="255"/>
      <c r="I107" s="255"/>
      <c r="J107" s="9"/>
      <c r="K107" s="255" t="s">
        <v>123</v>
      </c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36">
        <f>'030.31.1.1'!J32</f>
        <v>0</v>
      </c>
      <c r="AH107" s="237"/>
      <c r="AI107" s="237"/>
      <c r="AJ107" s="237"/>
      <c r="AK107" s="237"/>
      <c r="AL107" s="237"/>
      <c r="AM107" s="237"/>
      <c r="AN107" s="236">
        <f t="shared" si="0"/>
        <v>0</v>
      </c>
      <c r="AO107" s="237"/>
      <c r="AP107" s="237"/>
      <c r="AQ107" s="85" t="s">
        <v>120</v>
      </c>
      <c r="AR107" s="49"/>
      <c r="AS107" s="86">
        <v>0</v>
      </c>
      <c r="AT107" s="87">
        <f t="shared" si="1"/>
        <v>0</v>
      </c>
      <c r="AU107" s="88">
        <f>'030.31.1.1'!P131</f>
        <v>0</v>
      </c>
      <c r="AV107" s="87">
        <f>'030.31.1.1'!J35</f>
        <v>0</v>
      </c>
      <c r="AW107" s="87">
        <f>'030.31.1.1'!J36</f>
        <v>0</v>
      </c>
      <c r="AX107" s="87">
        <f>'030.31.1.1'!J37</f>
        <v>0</v>
      </c>
      <c r="AY107" s="87">
        <f>'030.31.1.1'!J38</f>
        <v>0</v>
      </c>
      <c r="AZ107" s="87">
        <f>'030.31.1.1'!F35</f>
        <v>0</v>
      </c>
      <c r="BA107" s="87">
        <f>'030.31.1.1'!F36</f>
        <v>0</v>
      </c>
      <c r="BB107" s="87">
        <f>'030.31.1.1'!F37</f>
        <v>0</v>
      </c>
      <c r="BC107" s="87">
        <f>'030.31.1.1'!F38</f>
        <v>0</v>
      </c>
      <c r="BD107" s="89">
        <f>'030.31.1.1'!F39</f>
        <v>0</v>
      </c>
      <c r="BT107" s="25" t="s">
        <v>21</v>
      </c>
      <c r="BV107" s="25" t="s">
        <v>82</v>
      </c>
      <c r="BW107" s="25" t="s">
        <v>124</v>
      </c>
      <c r="BX107" s="25" t="s">
        <v>119</v>
      </c>
      <c r="CL107" s="25" t="s">
        <v>19</v>
      </c>
    </row>
    <row r="108" spans="1:91" s="6" customFormat="1" ht="16.5" customHeight="1">
      <c r="A108" s="75" t="s">
        <v>84</v>
      </c>
      <c r="B108" s="76"/>
      <c r="C108" s="77"/>
      <c r="D108" s="243" t="s">
        <v>125</v>
      </c>
      <c r="E108" s="243"/>
      <c r="F108" s="243"/>
      <c r="G108" s="243"/>
      <c r="H108" s="243"/>
      <c r="I108" s="78"/>
      <c r="J108" s="243" t="s">
        <v>126</v>
      </c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33">
        <f>'030.31.2'!J30</f>
        <v>0</v>
      </c>
      <c r="AH108" s="234"/>
      <c r="AI108" s="234"/>
      <c r="AJ108" s="234"/>
      <c r="AK108" s="234"/>
      <c r="AL108" s="234"/>
      <c r="AM108" s="234"/>
      <c r="AN108" s="233">
        <f t="shared" si="0"/>
        <v>0</v>
      </c>
      <c r="AO108" s="234"/>
      <c r="AP108" s="234"/>
      <c r="AQ108" s="79" t="s">
        <v>87</v>
      </c>
      <c r="AR108" s="76"/>
      <c r="AS108" s="80">
        <v>0</v>
      </c>
      <c r="AT108" s="81">
        <f t="shared" si="1"/>
        <v>0</v>
      </c>
      <c r="AU108" s="82">
        <f>'030.31.2'!P128</f>
        <v>0</v>
      </c>
      <c r="AV108" s="81">
        <f>'030.31.2'!J33</f>
        <v>0</v>
      </c>
      <c r="AW108" s="81">
        <f>'030.31.2'!J34</f>
        <v>0</v>
      </c>
      <c r="AX108" s="81">
        <f>'030.31.2'!J35</f>
        <v>0</v>
      </c>
      <c r="AY108" s="81">
        <f>'030.31.2'!J36</f>
        <v>0</v>
      </c>
      <c r="AZ108" s="81">
        <f>'030.31.2'!F33</f>
        <v>0</v>
      </c>
      <c r="BA108" s="81">
        <f>'030.31.2'!F34</f>
        <v>0</v>
      </c>
      <c r="BB108" s="81">
        <f>'030.31.2'!F35</f>
        <v>0</v>
      </c>
      <c r="BC108" s="81">
        <f>'030.31.2'!F36</f>
        <v>0</v>
      </c>
      <c r="BD108" s="83">
        <f>'030.31.2'!F37</f>
        <v>0</v>
      </c>
      <c r="BT108" s="84" t="s">
        <v>88</v>
      </c>
      <c r="BV108" s="84" t="s">
        <v>82</v>
      </c>
      <c r="BW108" s="84" t="s">
        <v>127</v>
      </c>
      <c r="BX108" s="84" t="s">
        <v>5</v>
      </c>
      <c r="CL108" s="84" t="s">
        <v>19</v>
      </c>
      <c r="CM108" s="84" t="s">
        <v>21</v>
      </c>
    </row>
    <row r="109" spans="1:91" s="6" customFormat="1" ht="16.5" customHeight="1">
      <c r="A109" s="75" t="s">
        <v>84</v>
      </c>
      <c r="B109" s="76"/>
      <c r="C109" s="77"/>
      <c r="D109" s="243" t="s">
        <v>128</v>
      </c>
      <c r="E109" s="243"/>
      <c r="F109" s="243"/>
      <c r="G109" s="243"/>
      <c r="H109" s="243"/>
      <c r="I109" s="78"/>
      <c r="J109" s="243" t="s">
        <v>129</v>
      </c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33">
        <f>'030.31.3'!J30</f>
        <v>0</v>
      </c>
      <c r="AH109" s="234"/>
      <c r="AI109" s="234"/>
      <c r="AJ109" s="234"/>
      <c r="AK109" s="234"/>
      <c r="AL109" s="234"/>
      <c r="AM109" s="234"/>
      <c r="AN109" s="233">
        <f t="shared" si="0"/>
        <v>0</v>
      </c>
      <c r="AO109" s="234"/>
      <c r="AP109" s="234"/>
      <c r="AQ109" s="79" t="s">
        <v>87</v>
      </c>
      <c r="AR109" s="76"/>
      <c r="AS109" s="80">
        <v>0</v>
      </c>
      <c r="AT109" s="81">
        <f t="shared" si="1"/>
        <v>0</v>
      </c>
      <c r="AU109" s="82">
        <f>'030.31.3'!P128</f>
        <v>0</v>
      </c>
      <c r="AV109" s="81">
        <f>'030.31.3'!J33</f>
        <v>0</v>
      </c>
      <c r="AW109" s="81">
        <f>'030.31.3'!J34</f>
        <v>0</v>
      </c>
      <c r="AX109" s="81">
        <f>'030.31.3'!J35</f>
        <v>0</v>
      </c>
      <c r="AY109" s="81">
        <f>'030.31.3'!J36</f>
        <v>0</v>
      </c>
      <c r="AZ109" s="81">
        <f>'030.31.3'!F33</f>
        <v>0</v>
      </c>
      <c r="BA109" s="81">
        <f>'030.31.3'!F34</f>
        <v>0</v>
      </c>
      <c r="BB109" s="81">
        <f>'030.31.3'!F35</f>
        <v>0</v>
      </c>
      <c r="BC109" s="81">
        <f>'030.31.3'!F36</f>
        <v>0</v>
      </c>
      <c r="BD109" s="83">
        <f>'030.31.3'!F37</f>
        <v>0</v>
      </c>
      <c r="BT109" s="84" t="s">
        <v>88</v>
      </c>
      <c r="BV109" s="84" t="s">
        <v>82</v>
      </c>
      <c r="BW109" s="84" t="s">
        <v>130</v>
      </c>
      <c r="BX109" s="84" t="s">
        <v>5</v>
      </c>
      <c r="CL109" s="84" t="s">
        <v>19</v>
      </c>
      <c r="CM109" s="84" t="s">
        <v>21</v>
      </c>
    </row>
    <row r="110" spans="1:91" s="6" customFormat="1" ht="24.75" customHeight="1">
      <c r="A110" s="75" t="s">
        <v>84</v>
      </c>
      <c r="B110" s="76"/>
      <c r="C110" s="77"/>
      <c r="D110" s="243" t="s">
        <v>131</v>
      </c>
      <c r="E110" s="243"/>
      <c r="F110" s="243"/>
      <c r="G110" s="243"/>
      <c r="H110" s="243"/>
      <c r="I110" s="78"/>
      <c r="J110" s="243" t="s">
        <v>132</v>
      </c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33">
        <f>'030.32.1'!J30</f>
        <v>0</v>
      </c>
      <c r="AH110" s="234"/>
      <c r="AI110" s="234"/>
      <c r="AJ110" s="234"/>
      <c r="AK110" s="234"/>
      <c r="AL110" s="234"/>
      <c r="AM110" s="234"/>
      <c r="AN110" s="233">
        <f t="shared" si="0"/>
        <v>0</v>
      </c>
      <c r="AO110" s="234"/>
      <c r="AP110" s="234"/>
      <c r="AQ110" s="79" t="s">
        <v>87</v>
      </c>
      <c r="AR110" s="76"/>
      <c r="AS110" s="80">
        <v>0</v>
      </c>
      <c r="AT110" s="81">
        <f t="shared" si="1"/>
        <v>0</v>
      </c>
      <c r="AU110" s="82">
        <f>'030.32.1'!P127</f>
        <v>0</v>
      </c>
      <c r="AV110" s="81">
        <f>'030.32.1'!J33</f>
        <v>0</v>
      </c>
      <c r="AW110" s="81">
        <f>'030.32.1'!J34</f>
        <v>0</v>
      </c>
      <c r="AX110" s="81">
        <f>'030.32.1'!J35</f>
        <v>0</v>
      </c>
      <c r="AY110" s="81">
        <f>'030.32.1'!J36</f>
        <v>0</v>
      </c>
      <c r="AZ110" s="81">
        <f>'030.32.1'!F33</f>
        <v>0</v>
      </c>
      <c r="BA110" s="81">
        <f>'030.32.1'!F34</f>
        <v>0</v>
      </c>
      <c r="BB110" s="81">
        <f>'030.32.1'!F35</f>
        <v>0</v>
      </c>
      <c r="BC110" s="81">
        <f>'030.32.1'!F36</f>
        <v>0</v>
      </c>
      <c r="BD110" s="83">
        <f>'030.32.1'!F37</f>
        <v>0</v>
      </c>
      <c r="BT110" s="84" t="s">
        <v>88</v>
      </c>
      <c r="BV110" s="84" t="s">
        <v>82</v>
      </c>
      <c r="BW110" s="84" t="s">
        <v>133</v>
      </c>
      <c r="BX110" s="84" t="s">
        <v>5</v>
      </c>
      <c r="CL110" s="84" t="s">
        <v>19</v>
      </c>
      <c r="CM110" s="84" t="s">
        <v>21</v>
      </c>
    </row>
    <row r="111" spans="1:91" s="6" customFormat="1" ht="16.5" customHeight="1">
      <c r="A111" s="75" t="s">
        <v>84</v>
      </c>
      <c r="B111" s="76"/>
      <c r="C111" s="77"/>
      <c r="D111" s="243" t="s">
        <v>134</v>
      </c>
      <c r="E111" s="243"/>
      <c r="F111" s="243"/>
      <c r="G111" s="243"/>
      <c r="H111" s="243"/>
      <c r="I111" s="78"/>
      <c r="J111" s="243" t="s">
        <v>135</v>
      </c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33">
        <f>'030.32.2'!J30</f>
        <v>0</v>
      </c>
      <c r="AH111" s="234"/>
      <c r="AI111" s="234"/>
      <c r="AJ111" s="234"/>
      <c r="AK111" s="234"/>
      <c r="AL111" s="234"/>
      <c r="AM111" s="234"/>
      <c r="AN111" s="233">
        <f t="shared" si="0"/>
        <v>0</v>
      </c>
      <c r="AO111" s="234"/>
      <c r="AP111" s="234"/>
      <c r="AQ111" s="79" t="s">
        <v>87</v>
      </c>
      <c r="AR111" s="76"/>
      <c r="AS111" s="80">
        <v>0</v>
      </c>
      <c r="AT111" s="81">
        <f t="shared" si="1"/>
        <v>0</v>
      </c>
      <c r="AU111" s="82">
        <f>'030.32.2'!P127</f>
        <v>0</v>
      </c>
      <c r="AV111" s="81">
        <f>'030.32.2'!J33</f>
        <v>0</v>
      </c>
      <c r="AW111" s="81">
        <f>'030.32.2'!J34</f>
        <v>0</v>
      </c>
      <c r="AX111" s="81">
        <f>'030.32.2'!J35</f>
        <v>0</v>
      </c>
      <c r="AY111" s="81">
        <f>'030.32.2'!J36</f>
        <v>0</v>
      </c>
      <c r="AZ111" s="81">
        <f>'030.32.2'!F33</f>
        <v>0</v>
      </c>
      <c r="BA111" s="81">
        <f>'030.32.2'!F34</f>
        <v>0</v>
      </c>
      <c r="BB111" s="81">
        <f>'030.32.2'!F35</f>
        <v>0</v>
      </c>
      <c r="BC111" s="81">
        <f>'030.32.2'!F36</f>
        <v>0</v>
      </c>
      <c r="BD111" s="83">
        <f>'030.32.2'!F37</f>
        <v>0</v>
      </c>
      <c r="BT111" s="84" t="s">
        <v>88</v>
      </c>
      <c r="BV111" s="84" t="s">
        <v>82</v>
      </c>
      <c r="BW111" s="84" t="s">
        <v>136</v>
      </c>
      <c r="BX111" s="84" t="s">
        <v>5</v>
      </c>
      <c r="CL111" s="84" t="s">
        <v>19</v>
      </c>
      <c r="CM111" s="84" t="s">
        <v>21</v>
      </c>
    </row>
    <row r="112" spans="1:91" s="6" customFormat="1" ht="16.5" customHeight="1">
      <c r="A112" s="75" t="s">
        <v>84</v>
      </c>
      <c r="B112" s="76"/>
      <c r="C112" s="77"/>
      <c r="D112" s="243" t="s">
        <v>137</v>
      </c>
      <c r="E112" s="243"/>
      <c r="F112" s="243"/>
      <c r="G112" s="243"/>
      <c r="H112" s="243"/>
      <c r="I112" s="78"/>
      <c r="J112" s="243" t="s">
        <v>138</v>
      </c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33">
        <f>'030.33.1'!J30</f>
        <v>0</v>
      </c>
      <c r="AH112" s="234"/>
      <c r="AI112" s="234"/>
      <c r="AJ112" s="234"/>
      <c r="AK112" s="234"/>
      <c r="AL112" s="234"/>
      <c r="AM112" s="234"/>
      <c r="AN112" s="233">
        <f t="shared" si="0"/>
        <v>0</v>
      </c>
      <c r="AO112" s="234"/>
      <c r="AP112" s="234"/>
      <c r="AQ112" s="79" t="s">
        <v>87</v>
      </c>
      <c r="AR112" s="76"/>
      <c r="AS112" s="80">
        <v>0</v>
      </c>
      <c r="AT112" s="81">
        <f t="shared" si="1"/>
        <v>0</v>
      </c>
      <c r="AU112" s="82">
        <f>'030.33.1'!P121</f>
        <v>0</v>
      </c>
      <c r="AV112" s="81">
        <f>'030.33.1'!J33</f>
        <v>0</v>
      </c>
      <c r="AW112" s="81">
        <f>'030.33.1'!J34</f>
        <v>0</v>
      </c>
      <c r="AX112" s="81">
        <f>'030.33.1'!J35</f>
        <v>0</v>
      </c>
      <c r="AY112" s="81">
        <f>'030.33.1'!J36</f>
        <v>0</v>
      </c>
      <c r="AZ112" s="81">
        <f>'030.33.1'!F33</f>
        <v>0</v>
      </c>
      <c r="BA112" s="81">
        <f>'030.33.1'!F34</f>
        <v>0</v>
      </c>
      <c r="BB112" s="81">
        <f>'030.33.1'!F35</f>
        <v>0</v>
      </c>
      <c r="BC112" s="81">
        <f>'030.33.1'!F36</f>
        <v>0</v>
      </c>
      <c r="BD112" s="83">
        <f>'030.33.1'!F37</f>
        <v>0</v>
      </c>
      <c r="BT112" s="84" t="s">
        <v>88</v>
      </c>
      <c r="BV112" s="84" t="s">
        <v>82</v>
      </c>
      <c r="BW112" s="84" t="s">
        <v>139</v>
      </c>
      <c r="BX112" s="84" t="s">
        <v>5</v>
      </c>
      <c r="CL112" s="84" t="s">
        <v>19</v>
      </c>
      <c r="CM112" s="84" t="s">
        <v>21</v>
      </c>
    </row>
    <row r="113" spans="1:91" s="6" customFormat="1" ht="16.5" customHeight="1">
      <c r="B113" s="76"/>
      <c r="C113" s="77"/>
      <c r="D113" s="243" t="s">
        <v>140</v>
      </c>
      <c r="E113" s="243"/>
      <c r="F113" s="243"/>
      <c r="G113" s="243"/>
      <c r="H113" s="243"/>
      <c r="I113" s="78"/>
      <c r="J113" s="243" t="s">
        <v>141</v>
      </c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35">
        <f>ROUND(SUM(AG114:AG119),2)</f>
        <v>0</v>
      </c>
      <c r="AH113" s="234"/>
      <c r="AI113" s="234"/>
      <c r="AJ113" s="234"/>
      <c r="AK113" s="234"/>
      <c r="AL113" s="234"/>
      <c r="AM113" s="234"/>
      <c r="AN113" s="233">
        <f t="shared" si="0"/>
        <v>0</v>
      </c>
      <c r="AO113" s="234"/>
      <c r="AP113" s="234"/>
      <c r="AQ113" s="79" t="s">
        <v>87</v>
      </c>
      <c r="AR113" s="76"/>
      <c r="AS113" s="80">
        <f>ROUND(SUM(AS114:AS119),2)</f>
        <v>0</v>
      </c>
      <c r="AT113" s="81">
        <f t="shared" si="1"/>
        <v>0</v>
      </c>
      <c r="AU113" s="82">
        <f>ROUND(SUM(AU114:AU119),5)</f>
        <v>0</v>
      </c>
      <c r="AV113" s="81">
        <f>ROUND(AZ113*L29,2)</f>
        <v>0</v>
      </c>
      <c r="AW113" s="81">
        <f>ROUND(BA113*L30,2)</f>
        <v>0</v>
      </c>
      <c r="AX113" s="81">
        <f>ROUND(BB113*L29,2)</f>
        <v>0</v>
      </c>
      <c r="AY113" s="81">
        <f>ROUND(BC113*L30,2)</f>
        <v>0</v>
      </c>
      <c r="AZ113" s="81">
        <f>ROUND(SUM(AZ114:AZ119),2)</f>
        <v>0</v>
      </c>
      <c r="BA113" s="81">
        <f>ROUND(SUM(BA114:BA119),2)</f>
        <v>0</v>
      </c>
      <c r="BB113" s="81">
        <f>ROUND(SUM(BB114:BB119),2)</f>
        <v>0</v>
      </c>
      <c r="BC113" s="81">
        <f>ROUND(SUM(BC114:BC119),2)</f>
        <v>0</v>
      </c>
      <c r="BD113" s="83">
        <f>ROUND(SUM(BD114:BD119),2)</f>
        <v>0</v>
      </c>
      <c r="BS113" s="84" t="s">
        <v>79</v>
      </c>
      <c r="BT113" s="84" t="s">
        <v>88</v>
      </c>
      <c r="BV113" s="84" t="s">
        <v>82</v>
      </c>
      <c r="BW113" s="84" t="s">
        <v>142</v>
      </c>
      <c r="BX113" s="84" t="s">
        <v>5</v>
      </c>
      <c r="CL113" s="84" t="s">
        <v>19</v>
      </c>
      <c r="CM113" s="84" t="s">
        <v>21</v>
      </c>
    </row>
    <row r="114" spans="1:91" s="3" customFormat="1" ht="16.5" customHeight="1">
      <c r="B114" s="49"/>
      <c r="C114" s="9"/>
      <c r="D114" s="9"/>
      <c r="E114" s="255" t="s">
        <v>140</v>
      </c>
      <c r="F114" s="255"/>
      <c r="G114" s="255"/>
      <c r="H114" s="255"/>
      <c r="I114" s="255"/>
      <c r="J114" s="9"/>
      <c r="K114" s="255" t="s">
        <v>141</v>
      </c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36">
        <v>0</v>
      </c>
      <c r="AH114" s="237"/>
      <c r="AI114" s="237"/>
      <c r="AJ114" s="237"/>
      <c r="AK114" s="237"/>
      <c r="AL114" s="237"/>
      <c r="AM114" s="237"/>
      <c r="AN114" s="236">
        <f t="shared" si="0"/>
        <v>0</v>
      </c>
      <c r="AO114" s="237"/>
      <c r="AP114" s="237"/>
      <c r="AQ114" s="85" t="s">
        <v>120</v>
      </c>
      <c r="AR114" s="49"/>
      <c r="AS114" s="86">
        <v>0</v>
      </c>
      <c r="AT114" s="87">
        <f t="shared" si="1"/>
        <v>0</v>
      </c>
      <c r="AU114" s="88"/>
      <c r="AV114" s="87"/>
      <c r="AW114" s="87"/>
      <c r="AX114" s="87"/>
      <c r="AY114" s="87"/>
      <c r="AZ114" s="87"/>
      <c r="BA114" s="87"/>
      <c r="BB114" s="87"/>
      <c r="BC114" s="87"/>
      <c r="BD114" s="89"/>
      <c r="BT114" s="25" t="s">
        <v>21</v>
      </c>
      <c r="BU114" s="25" t="s">
        <v>121</v>
      </c>
      <c r="BV114" s="25" t="s">
        <v>82</v>
      </c>
      <c r="BW114" s="25" t="s">
        <v>142</v>
      </c>
      <c r="BX114" s="25" t="s">
        <v>5</v>
      </c>
      <c r="CL114" s="25" t="s">
        <v>19</v>
      </c>
      <c r="CM114" s="25" t="s">
        <v>21</v>
      </c>
    </row>
    <row r="115" spans="1:91" s="3" customFormat="1" ht="23.25" customHeight="1">
      <c r="A115" s="75" t="s">
        <v>84</v>
      </c>
      <c r="B115" s="49"/>
      <c r="C115" s="9"/>
      <c r="D115" s="9"/>
      <c r="E115" s="255" t="s">
        <v>143</v>
      </c>
      <c r="F115" s="255"/>
      <c r="G115" s="255"/>
      <c r="H115" s="255"/>
      <c r="I115" s="255"/>
      <c r="J115" s="9"/>
      <c r="K115" s="255" t="s">
        <v>144</v>
      </c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36">
        <f>'030.42.1'!J32</f>
        <v>0</v>
      </c>
      <c r="AH115" s="237"/>
      <c r="AI115" s="237"/>
      <c r="AJ115" s="237"/>
      <c r="AK115" s="237"/>
      <c r="AL115" s="237"/>
      <c r="AM115" s="237"/>
      <c r="AN115" s="236">
        <f t="shared" si="0"/>
        <v>0</v>
      </c>
      <c r="AO115" s="237"/>
      <c r="AP115" s="237"/>
      <c r="AQ115" s="85" t="s">
        <v>120</v>
      </c>
      <c r="AR115" s="49"/>
      <c r="AS115" s="86">
        <v>0</v>
      </c>
      <c r="AT115" s="87">
        <f t="shared" si="1"/>
        <v>0</v>
      </c>
      <c r="AU115" s="88">
        <f>'030.42.1'!P129</f>
        <v>0</v>
      </c>
      <c r="AV115" s="87">
        <f>'030.42.1'!J35</f>
        <v>0</v>
      </c>
      <c r="AW115" s="87">
        <f>'030.42.1'!J36</f>
        <v>0</v>
      </c>
      <c r="AX115" s="87">
        <f>'030.42.1'!J37</f>
        <v>0</v>
      </c>
      <c r="AY115" s="87">
        <f>'030.42.1'!J38</f>
        <v>0</v>
      </c>
      <c r="AZ115" s="87">
        <f>'030.42.1'!F35</f>
        <v>0</v>
      </c>
      <c r="BA115" s="87">
        <f>'030.42.1'!F36</f>
        <v>0</v>
      </c>
      <c r="BB115" s="87">
        <f>'030.42.1'!F37</f>
        <v>0</v>
      </c>
      <c r="BC115" s="87">
        <f>'030.42.1'!F38</f>
        <v>0</v>
      </c>
      <c r="BD115" s="89">
        <f>'030.42.1'!F39</f>
        <v>0</v>
      </c>
      <c r="BT115" s="25" t="s">
        <v>21</v>
      </c>
      <c r="BV115" s="25" t="s">
        <v>82</v>
      </c>
      <c r="BW115" s="25" t="s">
        <v>145</v>
      </c>
      <c r="BX115" s="25" t="s">
        <v>142</v>
      </c>
      <c r="CL115" s="25" t="s">
        <v>19</v>
      </c>
    </row>
    <row r="116" spans="1:91" s="3" customFormat="1" ht="23.25" customHeight="1">
      <c r="A116" s="75" t="s">
        <v>84</v>
      </c>
      <c r="B116" s="49"/>
      <c r="C116" s="9"/>
      <c r="D116" s="9"/>
      <c r="E116" s="255" t="s">
        <v>146</v>
      </c>
      <c r="F116" s="255"/>
      <c r="G116" s="255"/>
      <c r="H116" s="255"/>
      <c r="I116" s="255"/>
      <c r="J116" s="9"/>
      <c r="K116" s="255" t="s">
        <v>147</v>
      </c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36">
        <f>'030.42.2'!J32</f>
        <v>0</v>
      </c>
      <c r="AH116" s="237"/>
      <c r="AI116" s="237"/>
      <c r="AJ116" s="237"/>
      <c r="AK116" s="237"/>
      <c r="AL116" s="237"/>
      <c r="AM116" s="237"/>
      <c r="AN116" s="236">
        <f t="shared" si="0"/>
        <v>0</v>
      </c>
      <c r="AO116" s="237"/>
      <c r="AP116" s="237"/>
      <c r="AQ116" s="85" t="s">
        <v>120</v>
      </c>
      <c r="AR116" s="49"/>
      <c r="AS116" s="86">
        <v>0</v>
      </c>
      <c r="AT116" s="87">
        <f t="shared" si="1"/>
        <v>0</v>
      </c>
      <c r="AU116" s="88">
        <f>'030.42.2'!P129</f>
        <v>0</v>
      </c>
      <c r="AV116" s="87">
        <f>'030.42.2'!J35</f>
        <v>0</v>
      </c>
      <c r="AW116" s="87">
        <f>'030.42.2'!J36</f>
        <v>0</v>
      </c>
      <c r="AX116" s="87">
        <f>'030.42.2'!J37</f>
        <v>0</v>
      </c>
      <c r="AY116" s="87">
        <f>'030.42.2'!J38</f>
        <v>0</v>
      </c>
      <c r="AZ116" s="87">
        <f>'030.42.2'!F35</f>
        <v>0</v>
      </c>
      <c r="BA116" s="87">
        <f>'030.42.2'!F36</f>
        <v>0</v>
      </c>
      <c r="BB116" s="87">
        <f>'030.42.2'!F37</f>
        <v>0</v>
      </c>
      <c r="BC116" s="87">
        <f>'030.42.2'!F38</f>
        <v>0</v>
      </c>
      <c r="BD116" s="89">
        <f>'030.42.2'!F39</f>
        <v>0</v>
      </c>
      <c r="BT116" s="25" t="s">
        <v>21</v>
      </c>
      <c r="BV116" s="25" t="s">
        <v>82</v>
      </c>
      <c r="BW116" s="25" t="s">
        <v>148</v>
      </c>
      <c r="BX116" s="25" t="s">
        <v>142</v>
      </c>
      <c r="CL116" s="25" t="s">
        <v>19</v>
      </c>
    </row>
    <row r="117" spans="1:91" s="3" customFormat="1" ht="23.25" customHeight="1">
      <c r="A117" s="75" t="s">
        <v>84</v>
      </c>
      <c r="B117" s="49"/>
      <c r="C117" s="9"/>
      <c r="D117" s="9"/>
      <c r="E117" s="255" t="s">
        <v>149</v>
      </c>
      <c r="F117" s="255"/>
      <c r="G117" s="255"/>
      <c r="H117" s="255"/>
      <c r="I117" s="255"/>
      <c r="J117" s="9"/>
      <c r="K117" s="255" t="s">
        <v>150</v>
      </c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36">
        <f>'030.42.6'!J32</f>
        <v>0</v>
      </c>
      <c r="AH117" s="237"/>
      <c r="AI117" s="237"/>
      <c r="AJ117" s="237"/>
      <c r="AK117" s="237"/>
      <c r="AL117" s="237"/>
      <c r="AM117" s="237"/>
      <c r="AN117" s="236">
        <f t="shared" si="0"/>
        <v>0</v>
      </c>
      <c r="AO117" s="237"/>
      <c r="AP117" s="237"/>
      <c r="AQ117" s="85" t="s">
        <v>120</v>
      </c>
      <c r="AR117" s="49"/>
      <c r="AS117" s="86">
        <v>0</v>
      </c>
      <c r="AT117" s="87">
        <f t="shared" si="1"/>
        <v>0</v>
      </c>
      <c r="AU117" s="88">
        <f>'030.42.6'!P129</f>
        <v>0</v>
      </c>
      <c r="AV117" s="87">
        <f>'030.42.6'!J35</f>
        <v>0</v>
      </c>
      <c r="AW117" s="87">
        <f>'030.42.6'!J36</f>
        <v>0</v>
      </c>
      <c r="AX117" s="87">
        <f>'030.42.6'!J37</f>
        <v>0</v>
      </c>
      <c r="AY117" s="87">
        <f>'030.42.6'!J38</f>
        <v>0</v>
      </c>
      <c r="AZ117" s="87">
        <f>'030.42.6'!F35</f>
        <v>0</v>
      </c>
      <c r="BA117" s="87">
        <f>'030.42.6'!F36</f>
        <v>0</v>
      </c>
      <c r="BB117" s="87">
        <f>'030.42.6'!F37</f>
        <v>0</v>
      </c>
      <c r="BC117" s="87">
        <f>'030.42.6'!F38</f>
        <v>0</v>
      </c>
      <c r="BD117" s="89">
        <f>'030.42.6'!F39</f>
        <v>0</v>
      </c>
      <c r="BT117" s="25" t="s">
        <v>21</v>
      </c>
      <c r="BV117" s="25" t="s">
        <v>82</v>
      </c>
      <c r="BW117" s="25" t="s">
        <v>151</v>
      </c>
      <c r="BX117" s="25" t="s">
        <v>142</v>
      </c>
      <c r="CL117" s="25" t="s">
        <v>19</v>
      </c>
    </row>
    <row r="118" spans="1:91" s="3" customFormat="1" ht="23.25" customHeight="1">
      <c r="A118" s="75" t="s">
        <v>84</v>
      </c>
      <c r="B118" s="49"/>
      <c r="C118" s="9"/>
      <c r="D118" s="9"/>
      <c r="E118" s="255" t="s">
        <v>152</v>
      </c>
      <c r="F118" s="255"/>
      <c r="G118" s="255"/>
      <c r="H118" s="255"/>
      <c r="I118" s="255"/>
      <c r="J118" s="9"/>
      <c r="K118" s="255" t="s">
        <v>153</v>
      </c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36">
        <f>'030.42.7'!J32</f>
        <v>0</v>
      </c>
      <c r="AH118" s="237"/>
      <c r="AI118" s="237"/>
      <c r="AJ118" s="237"/>
      <c r="AK118" s="237"/>
      <c r="AL118" s="237"/>
      <c r="AM118" s="237"/>
      <c r="AN118" s="236">
        <f t="shared" si="0"/>
        <v>0</v>
      </c>
      <c r="AO118" s="237"/>
      <c r="AP118" s="237"/>
      <c r="AQ118" s="85" t="s">
        <v>120</v>
      </c>
      <c r="AR118" s="49"/>
      <c r="AS118" s="86">
        <v>0</v>
      </c>
      <c r="AT118" s="87">
        <f t="shared" si="1"/>
        <v>0</v>
      </c>
      <c r="AU118" s="88">
        <f>'030.42.7'!P129</f>
        <v>0</v>
      </c>
      <c r="AV118" s="87">
        <f>'030.42.7'!J35</f>
        <v>0</v>
      </c>
      <c r="AW118" s="87">
        <f>'030.42.7'!J36</f>
        <v>0</v>
      </c>
      <c r="AX118" s="87">
        <f>'030.42.7'!J37</f>
        <v>0</v>
      </c>
      <c r="AY118" s="87">
        <f>'030.42.7'!J38</f>
        <v>0</v>
      </c>
      <c r="AZ118" s="87">
        <f>'030.42.7'!F35</f>
        <v>0</v>
      </c>
      <c r="BA118" s="87">
        <f>'030.42.7'!F36</f>
        <v>0</v>
      </c>
      <c r="BB118" s="87">
        <f>'030.42.7'!F37</f>
        <v>0</v>
      </c>
      <c r="BC118" s="87">
        <f>'030.42.7'!F38</f>
        <v>0</v>
      </c>
      <c r="BD118" s="89">
        <f>'030.42.7'!F39</f>
        <v>0</v>
      </c>
      <c r="BT118" s="25" t="s">
        <v>21</v>
      </c>
      <c r="BV118" s="25" t="s">
        <v>82</v>
      </c>
      <c r="BW118" s="25" t="s">
        <v>154</v>
      </c>
      <c r="BX118" s="25" t="s">
        <v>142</v>
      </c>
      <c r="CL118" s="25" t="s">
        <v>19</v>
      </c>
    </row>
    <row r="119" spans="1:91" s="3" customFormat="1" ht="23.25" customHeight="1">
      <c r="A119" s="75" t="s">
        <v>84</v>
      </c>
      <c r="B119" s="49"/>
      <c r="C119" s="9"/>
      <c r="D119" s="9"/>
      <c r="E119" s="255" t="s">
        <v>155</v>
      </c>
      <c r="F119" s="255"/>
      <c r="G119" s="255"/>
      <c r="H119" s="255"/>
      <c r="I119" s="255"/>
      <c r="J119" s="9"/>
      <c r="K119" s="255" t="s">
        <v>156</v>
      </c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36">
        <f>'030.42.8'!J32</f>
        <v>0</v>
      </c>
      <c r="AH119" s="237"/>
      <c r="AI119" s="237"/>
      <c r="AJ119" s="237"/>
      <c r="AK119" s="237"/>
      <c r="AL119" s="237"/>
      <c r="AM119" s="237"/>
      <c r="AN119" s="236">
        <f t="shared" si="0"/>
        <v>0</v>
      </c>
      <c r="AO119" s="237"/>
      <c r="AP119" s="237"/>
      <c r="AQ119" s="85" t="s">
        <v>120</v>
      </c>
      <c r="AR119" s="49"/>
      <c r="AS119" s="86">
        <v>0</v>
      </c>
      <c r="AT119" s="87">
        <f t="shared" si="1"/>
        <v>0</v>
      </c>
      <c r="AU119" s="88">
        <f>'030.42.8'!P128</f>
        <v>0</v>
      </c>
      <c r="AV119" s="87">
        <f>'030.42.8'!J35</f>
        <v>0</v>
      </c>
      <c r="AW119" s="87">
        <f>'030.42.8'!J36</f>
        <v>0</v>
      </c>
      <c r="AX119" s="87">
        <f>'030.42.8'!J37</f>
        <v>0</v>
      </c>
      <c r="AY119" s="87">
        <f>'030.42.8'!J38</f>
        <v>0</v>
      </c>
      <c r="AZ119" s="87">
        <f>'030.42.8'!F35</f>
        <v>0</v>
      </c>
      <c r="BA119" s="87">
        <f>'030.42.8'!F36</f>
        <v>0</v>
      </c>
      <c r="BB119" s="87">
        <f>'030.42.8'!F37</f>
        <v>0</v>
      </c>
      <c r="BC119" s="87">
        <f>'030.42.8'!F38</f>
        <v>0</v>
      </c>
      <c r="BD119" s="89">
        <f>'030.42.8'!F39</f>
        <v>0</v>
      </c>
      <c r="BT119" s="25" t="s">
        <v>21</v>
      </c>
      <c r="BV119" s="25" t="s">
        <v>82</v>
      </c>
      <c r="BW119" s="25" t="s">
        <v>157</v>
      </c>
      <c r="BX119" s="25" t="s">
        <v>142</v>
      </c>
      <c r="CL119" s="25" t="s">
        <v>19</v>
      </c>
    </row>
    <row r="120" spans="1:91" s="6" customFormat="1" ht="24.75" customHeight="1">
      <c r="A120" s="75" t="s">
        <v>84</v>
      </c>
      <c r="B120" s="76"/>
      <c r="C120" s="77"/>
      <c r="D120" s="243" t="s">
        <v>158</v>
      </c>
      <c r="E120" s="243"/>
      <c r="F120" s="243"/>
      <c r="G120" s="243"/>
      <c r="H120" s="243"/>
      <c r="I120" s="78"/>
      <c r="J120" s="243" t="s">
        <v>159</v>
      </c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33">
        <f>'030.42.3'!J30</f>
        <v>0</v>
      </c>
      <c r="AH120" s="234"/>
      <c r="AI120" s="234"/>
      <c r="AJ120" s="234"/>
      <c r="AK120" s="234"/>
      <c r="AL120" s="234"/>
      <c r="AM120" s="234"/>
      <c r="AN120" s="233">
        <f t="shared" si="0"/>
        <v>0</v>
      </c>
      <c r="AO120" s="234"/>
      <c r="AP120" s="234"/>
      <c r="AQ120" s="79" t="s">
        <v>87</v>
      </c>
      <c r="AR120" s="76"/>
      <c r="AS120" s="80">
        <v>0</v>
      </c>
      <c r="AT120" s="81">
        <f t="shared" si="1"/>
        <v>0</v>
      </c>
      <c r="AU120" s="82">
        <f>'030.42.3'!P122</f>
        <v>0</v>
      </c>
      <c r="AV120" s="81">
        <f>'030.42.3'!J33</f>
        <v>0</v>
      </c>
      <c r="AW120" s="81">
        <f>'030.42.3'!J34</f>
        <v>0</v>
      </c>
      <c r="AX120" s="81">
        <f>'030.42.3'!J35</f>
        <v>0</v>
      </c>
      <c r="AY120" s="81">
        <f>'030.42.3'!J36</f>
        <v>0</v>
      </c>
      <c r="AZ120" s="81">
        <f>'030.42.3'!F33</f>
        <v>0</v>
      </c>
      <c r="BA120" s="81">
        <f>'030.42.3'!F34</f>
        <v>0</v>
      </c>
      <c r="BB120" s="81">
        <f>'030.42.3'!F35</f>
        <v>0</v>
      </c>
      <c r="BC120" s="81">
        <f>'030.42.3'!F36</f>
        <v>0</v>
      </c>
      <c r="BD120" s="83">
        <f>'030.42.3'!F37</f>
        <v>0</v>
      </c>
      <c r="BT120" s="84" t="s">
        <v>88</v>
      </c>
      <c r="BV120" s="84" t="s">
        <v>82</v>
      </c>
      <c r="BW120" s="84" t="s">
        <v>160</v>
      </c>
      <c r="BX120" s="84" t="s">
        <v>5</v>
      </c>
      <c r="CL120" s="84" t="s">
        <v>19</v>
      </c>
      <c r="CM120" s="84" t="s">
        <v>21</v>
      </c>
    </row>
    <row r="121" spans="1:91" s="6" customFormat="1" ht="24.75" customHeight="1">
      <c r="A121" s="75" t="s">
        <v>84</v>
      </c>
      <c r="B121" s="76"/>
      <c r="C121" s="77"/>
      <c r="D121" s="243" t="s">
        <v>161</v>
      </c>
      <c r="E121" s="243"/>
      <c r="F121" s="243"/>
      <c r="G121" s="243"/>
      <c r="H121" s="243"/>
      <c r="I121" s="78"/>
      <c r="J121" s="243" t="s">
        <v>162</v>
      </c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33">
        <f>'030.42.4'!J30</f>
        <v>0</v>
      </c>
      <c r="AH121" s="234"/>
      <c r="AI121" s="234"/>
      <c r="AJ121" s="234"/>
      <c r="AK121" s="234"/>
      <c r="AL121" s="234"/>
      <c r="AM121" s="234"/>
      <c r="AN121" s="233">
        <f t="shared" si="0"/>
        <v>0</v>
      </c>
      <c r="AO121" s="234"/>
      <c r="AP121" s="234"/>
      <c r="AQ121" s="79" t="s">
        <v>87</v>
      </c>
      <c r="AR121" s="76"/>
      <c r="AS121" s="80">
        <v>0</v>
      </c>
      <c r="AT121" s="81">
        <f t="shared" si="1"/>
        <v>0</v>
      </c>
      <c r="AU121" s="82">
        <f>'030.42.4'!P131</f>
        <v>0</v>
      </c>
      <c r="AV121" s="81">
        <f>'030.42.4'!J33</f>
        <v>0</v>
      </c>
      <c r="AW121" s="81">
        <f>'030.42.4'!J34</f>
        <v>0</v>
      </c>
      <c r="AX121" s="81">
        <f>'030.42.4'!J35</f>
        <v>0</v>
      </c>
      <c r="AY121" s="81">
        <f>'030.42.4'!J36</f>
        <v>0</v>
      </c>
      <c r="AZ121" s="81">
        <f>'030.42.4'!F33</f>
        <v>0</v>
      </c>
      <c r="BA121" s="81">
        <f>'030.42.4'!F34</f>
        <v>0</v>
      </c>
      <c r="BB121" s="81">
        <f>'030.42.4'!F35</f>
        <v>0</v>
      </c>
      <c r="BC121" s="81">
        <f>'030.42.4'!F36</f>
        <v>0</v>
      </c>
      <c r="BD121" s="83">
        <f>'030.42.4'!F37</f>
        <v>0</v>
      </c>
      <c r="BT121" s="84" t="s">
        <v>88</v>
      </c>
      <c r="BV121" s="84" t="s">
        <v>82</v>
      </c>
      <c r="BW121" s="84" t="s">
        <v>163</v>
      </c>
      <c r="BX121" s="84" t="s">
        <v>5</v>
      </c>
      <c r="CL121" s="84" t="s">
        <v>19</v>
      </c>
      <c r="CM121" s="84" t="s">
        <v>21</v>
      </c>
    </row>
    <row r="122" spans="1:91" s="6" customFormat="1" ht="16.5" customHeight="1">
      <c r="A122" s="75" t="s">
        <v>84</v>
      </c>
      <c r="B122" s="76"/>
      <c r="C122" s="77"/>
      <c r="D122" s="243" t="s">
        <v>164</v>
      </c>
      <c r="E122" s="243"/>
      <c r="F122" s="243"/>
      <c r="G122" s="243"/>
      <c r="H122" s="243"/>
      <c r="I122" s="78"/>
      <c r="J122" s="243" t="s">
        <v>165</v>
      </c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33">
        <f>'030.42.5'!J30</f>
        <v>0</v>
      </c>
      <c r="AH122" s="234"/>
      <c r="AI122" s="234"/>
      <c r="AJ122" s="234"/>
      <c r="AK122" s="234"/>
      <c r="AL122" s="234"/>
      <c r="AM122" s="234"/>
      <c r="AN122" s="233">
        <f t="shared" si="0"/>
        <v>0</v>
      </c>
      <c r="AO122" s="234"/>
      <c r="AP122" s="234"/>
      <c r="AQ122" s="79" t="s">
        <v>87</v>
      </c>
      <c r="AR122" s="76"/>
      <c r="AS122" s="80">
        <v>0</v>
      </c>
      <c r="AT122" s="81">
        <f t="shared" si="1"/>
        <v>0</v>
      </c>
      <c r="AU122" s="82">
        <f>'030.42.5'!P120</f>
        <v>0</v>
      </c>
      <c r="AV122" s="81">
        <f>'030.42.5'!J33</f>
        <v>0</v>
      </c>
      <c r="AW122" s="81">
        <f>'030.42.5'!J34</f>
        <v>0</v>
      </c>
      <c r="AX122" s="81">
        <f>'030.42.5'!J35</f>
        <v>0</v>
      </c>
      <c r="AY122" s="81">
        <f>'030.42.5'!J36</f>
        <v>0</v>
      </c>
      <c r="AZ122" s="81">
        <f>'030.42.5'!F33</f>
        <v>0</v>
      </c>
      <c r="BA122" s="81">
        <f>'030.42.5'!F34</f>
        <v>0</v>
      </c>
      <c r="BB122" s="81">
        <f>'030.42.5'!F35</f>
        <v>0</v>
      </c>
      <c r="BC122" s="81">
        <f>'030.42.5'!F36</f>
        <v>0</v>
      </c>
      <c r="BD122" s="83">
        <f>'030.42.5'!F37</f>
        <v>0</v>
      </c>
      <c r="BT122" s="84" t="s">
        <v>88</v>
      </c>
      <c r="BV122" s="84" t="s">
        <v>82</v>
      </c>
      <c r="BW122" s="84" t="s">
        <v>166</v>
      </c>
      <c r="BX122" s="84" t="s">
        <v>5</v>
      </c>
      <c r="CL122" s="84" t="s">
        <v>19</v>
      </c>
      <c r="CM122" s="84" t="s">
        <v>21</v>
      </c>
    </row>
    <row r="123" spans="1:91" s="6" customFormat="1" ht="24.75" customHeight="1">
      <c r="A123" s="75" t="s">
        <v>84</v>
      </c>
      <c r="B123" s="76"/>
      <c r="C123" s="77"/>
      <c r="D123" s="243" t="s">
        <v>167</v>
      </c>
      <c r="E123" s="243"/>
      <c r="F123" s="243"/>
      <c r="G123" s="243"/>
      <c r="H123" s="243"/>
      <c r="I123" s="78"/>
      <c r="J123" s="243" t="s">
        <v>168</v>
      </c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33">
        <f>'030.57.1'!J30</f>
        <v>0</v>
      </c>
      <c r="AH123" s="234"/>
      <c r="AI123" s="234"/>
      <c r="AJ123" s="234"/>
      <c r="AK123" s="234"/>
      <c r="AL123" s="234"/>
      <c r="AM123" s="234"/>
      <c r="AN123" s="233">
        <f t="shared" si="0"/>
        <v>0</v>
      </c>
      <c r="AO123" s="234"/>
      <c r="AP123" s="234"/>
      <c r="AQ123" s="79" t="s">
        <v>87</v>
      </c>
      <c r="AR123" s="76"/>
      <c r="AS123" s="80">
        <v>0</v>
      </c>
      <c r="AT123" s="81">
        <f t="shared" si="1"/>
        <v>0</v>
      </c>
      <c r="AU123" s="82">
        <f>'030.57.1'!P129</f>
        <v>0</v>
      </c>
      <c r="AV123" s="81">
        <f>'030.57.1'!J33</f>
        <v>0</v>
      </c>
      <c r="AW123" s="81">
        <f>'030.57.1'!J34</f>
        <v>0</v>
      </c>
      <c r="AX123" s="81">
        <f>'030.57.1'!J35</f>
        <v>0</v>
      </c>
      <c r="AY123" s="81">
        <f>'030.57.1'!J36</f>
        <v>0</v>
      </c>
      <c r="AZ123" s="81">
        <f>'030.57.1'!F33</f>
        <v>0</v>
      </c>
      <c r="BA123" s="81">
        <f>'030.57.1'!F34</f>
        <v>0</v>
      </c>
      <c r="BB123" s="81">
        <f>'030.57.1'!F35</f>
        <v>0</v>
      </c>
      <c r="BC123" s="81">
        <f>'030.57.1'!F36</f>
        <v>0</v>
      </c>
      <c r="BD123" s="83">
        <f>'030.57.1'!F37</f>
        <v>0</v>
      </c>
      <c r="BT123" s="84" t="s">
        <v>88</v>
      </c>
      <c r="BV123" s="84" t="s">
        <v>82</v>
      </c>
      <c r="BW123" s="84" t="s">
        <v>169</v>
      </c>
      <c r="BX123" s="84" t="s">
        <v>5</v>
      </c>
      <c r="CL123" s="84" t="s">
        <v>19</v>
      </c>
      <c r="CM123" s="84" t="s">
        <v>21</v>
      </c>
    </row>
    <row r="124" spans="1:91" s="6" customFormat="1" ht="16.5" customHeight="1">
      <c r="B124" s="76"/>
      <c r="C124" s="77"/>
      <c r="D124" s="243" t="s">
        <v>170</v>
      </c>
      <c r="E124" s="243"/>
      <c r="F124" s="243"/>
      <c r="G124" s="243"/>
      <c r="H124" s="243"/>
      <c r="I124" s="78"/>
      <c r="J124" s="243" t="s">
        <v>171</v>
      </c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35">
        <f>ROUND(SUM(AG125:AG126),2)</f>
        <v>0</v>
      </c>
      <c r="AH124" s="234"/>
      <c r="AI124" s="234"/>
      <c r="AJ124" s="234"/>
      <c r="AK124" s="234"/>
      <c r="AL124" s="234"/>
      <c r="AM124" s="234"/>
      <c r="AN124" s="233">
        <f t="shared" si="0"/>
        <v>0</v>
      </c>
      <c r="AO124" s="234"/>
      <c r="AP124" s="234"/>
      <c r="AQ124" s="79" t="s">
        <v>87</v>
      </c>
      <c r="AR124" s="76"/>
      <c r="AS124" s="80">
        <f>ROUND(SUM(AS125:AS126),2)</f>
        <v>0</v>
      </c>
      <c r="AT124" s="81">
        <f t="shared" si="1"/>
        <v>0</v>
      </c>
      <c r="AU124" s="82">
        <f>ROUND(SUM(AU125:AU126),5)</f>
        <v>0</v>
      </c>
      <c r="AV124" s="81">
        <f>ROUND(AZ124*L29,2)</f>
        <v>0</v>
      </c>
      <c r="AW124" s="81">
        <f>ROUND(BA124*L30,2)</f>
        <v>0</v>
      </c>
      <c r="AX124" s="81">
        <f>ROUND(BB124*L29,2)</f>
        <v>0</v>
      </c>
      <c r="AY124" s="81">
        <f>ROUND(BC124*L30,2)</f>
        <v>0</v>
      </c>
      <c r="AZ124" s="81">
        <f>ROUND(SUM(AZ125:AZ126),2)</f>
        <v>0</v>
      </c>
      <c r="BA124" s="81">
        <f>ROUND(SUM(BA125:BA126),2)</f>
        <v>0</v>
      </c>
      <c r="BB124" s="81">
        <f>ROUND(SUM(BB125:BB126),2)</f>
        <v>0</v>
      </c>
      <c r="BC124" s="81">
        <f>ROUND(SUM(BC125:BC126),2)</f>
        <v>0</v>
      </c>
      <c r="BD124" s="83">
        <f>ROUND(SUM(BD125:BD126),2)</f>
        <v>0</v>
      </c>
      <c r="BS124" s="84" t="s">
        <v>79</v>
      </c>
      <c r="BT124" s="84" t="s">
        <v>88</v>
      </c>
      <c r="BV124" s="84" t="s">
        <v>82</v>
      </c>
      <c r="BW124" s="84" t="s">
        <v>172</v>
      </c>
      <c r="BX124" s="84" t="s">
        <v>5</v>
      </c>
      <c r="CL124" s="84" t="s">
        <v>19</v>
      </c>
      <c r="CM124" s="84" t="s">
        <v>21</v>
      </c>
    </row>
    <row r="125" spans="1:91" s="3" customFormat="1" ht="16.5" customHeight="1">
      <c r="B125" s="49"/>
      <c r="C125" s="9"/>
      <c r="D125" s="9"/>
      <c r="E125" s="255" t="s">
        <v>170</v>
      </c>
      <c r="F125" s="255"/>
      <c r="G125" s="255"/>
      <c r="H125" s="255"/>
      <c r="I125" s="255"/>
      <c r="J125" s="9"/>
      <c r="K125" s="255" t="s">
        <v>171</v>
      </c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36">
        <v>0</v>
      </c>
      <c r="AH125" s="237"/>
      <c r="AI125" s="237"/>
      <c r="AJ125" s="237"/>
      <c r="AK125" s="237"/>
      <c r="AL125" s="237"/>
      <c r="AM125" s="237"/>
      <c r="AN125" s="236">
        <f t="shared" si="0"/>
        <v>0</v>
      </c>
      <c r="AO125" s="237"/>
      <c r="AP125" s="237"/>
      <c r="AQ125" s="85" t="s">
        <v>120</v>
      </c>
      <c r="AR125" s="49"/>
      <c r="AS125" s="86">
        <v>0</v>
      </c>
      <c r="AT125" s="87">
        <f t="shared" si="1"/>
        <v>0</v>
      </c>
      <c r="AU125" s="88"/>
      <c r="AV125" s="87"/>
      <c r="AW125" s="87"/>
      <c r="AX125" s="87"/>
      <c r="AY125" s="87"/>
      <c r="AZ125" s="87"/>
      <c r="BA125" s="87"/>
      <c r="BB125" s="87"/>
      <c r="BC125" s="87"/>
      <c r="BD125" s="89"/>
      <c r="BT125" s="25" t="s">
        <v>21</v>
      </c>
      <c r="BU125" s="25" t="s">
        <v>121</v>
      </c>
      <c r="BV125" s="25" t="s">
        <v>82</v>
      </c>
      <c r="BW125" s="25" t="s">
        <v>172</v>
      </c>
      <c r="BX125" s="25" t="s">
        <v>5</v>
      </c>
      <c r="CL125" s="25" t="s">
        <v>19</v>
      </c>
      <c r="CM125" s="25" t="s">
        <v>21</v>
      </c>
    </row>
    <row r="126" spans="1:91" s="3" customFormat="1" ht="16.5" customHeight="1">
      <c r="A126" s="75" t="s">
        <v>84</v>
      </c>
      <c r="B126" s="49"/>
      <c r="C126" s="9"/>
      <c r="D126" s="9"/>
      <c r="E126" s="255" t="s">
        <v>173</v>
      </c>
      <c r="F126" s="255"/>
      <c r="G126" s="255"/>
      <c r="H126" s="255"/>
      <c r="I126" s="255"/>
      <c r="J126" s="9"/>
      <c r="K126" s="255" t="s">
        <v>171</v>
      </c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36">
        <f>'030.61.1'!J32</f>
        <v>0</v>
      </c>
      <c r="AH126" s="237"/>
      <c r="AI126" s="237"/>
      <c r="AJ126" s="237"/>
      <c r="AK126" s="237"/>
      <c r="AL126" s="237"/>
      <c r="AM126" s="237"/>
      <c r="AN126" s="236">
        <f t="shared" si="0"/>
        <v>0</v>
      </c>
      <c r="AO126" s="237"/>
      <c r="AP126" s="237"/>
      <c r="AQ126" s="85" t="s">
        <v>120</v>
      </c>
      <c r="AR126" s="49"/>
      <c r="AS126" s="86">
        <v>0</v>
      </c>
      <c r="AT126" s="87">
        <f t="shared" si="1"/>
        <v>0</v>
      </c>
      <c r="AU126" s="88">
        <f>'030.61.1'!P122</f>
        <v>0</v>
      </c>
      <c r="AV126" s="87">
        <f>'030.61.1'!J35</f>
        <v>0</v>
      </c>
      <c r="AW126" s="87">
        <f>'030.61.1'!J36</f>
        <v>0</v>
      </c>
      <c r="AX126" s="87">
        <f>'030.61.1'!J37</f>
        <v>0</v>
      </c>
      <c r="AY126" s="87">
        <f>'030.61.1'!J38</f>
        <v>0</v>
      </c>
      <c r="AZ126" s="87">
        <f>'030.61.1'!F35</f>
        <v>0</v>
      </c>
      <c r="BA126" s="87">
        <f>'030.61.1'!F36</f>
        <v>0</v>
      </c>
      <c r="BB126" s="87">
        <f>'030.61.1'!F37</f>
        <v>0</v>
      </c>
      <c r="BC126" s="87">
        <f>'030.61.1'!F38</f>
        <v>0</v>
      </c>
      <c r="BD126" s="89">
        <f>'030.61.1'!F39</f>
        <v>0</v>
      </c>
      <c r="BT126" s="25" t="s">
        <v>21</v>
      </c>
      <c r="BV126" s="25" t="s">
        <v>82</v>
      </c>
      <c r="BW126" s="25" t="s">
        <v>174</v>
      </c>
      <c r="BX126" s="25" t="s">
        <v>172</v>
      </c>
      <c r="CL126" s="25" t="s">
        <v>19</v>
      </c>
    </row>
    <row r="127" spans="1:91" s="6" customFormat="1" ht="16.5" customHeight="1">
      <c r="A127" s="75" t="s">
        <v>84</v>
      </c>
      <c r="B127" s="76"/>
      <c r="C127" s="77"/>
      <c r="D127" s="243" t="s">
        <v>175</v>
      </c>
      <c r="E127" s="243"/>
      <c r="F127" s="243"/>
      <c r="G127" s="243"/>
      <c r="H127" s="243"/>
      <c r="I127" s="78"/>
      <c r="J127" s="243" t="s">
        <v>176</v>
      </c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33">
        <f>'030.75'!J30</f>
        <v>0</v>
      </c>
      <c r="AH127" s="234"/>
      <c r="AI127" s="234"/>
      <c r="AJ127" s="234"/>
      <c r="AK127" s="234"/>
      <c r="AL127" s="234"/>
      <c r="AM127" s="234"/>
      <c r="AN127" s="233">
        <f t="shared" si="0"/>
        <v>0</v>
      </c>
      <c r="AO127" s="234"/>
      <c r="AP127" s="234"/>
      <c r="AQ127" s="79" t="s">
        <v>87</v>
      </c>
      <c r="AR127" s="76"/>
      <c r="AS127" s="80">
        <v>0</v>
      </c>
      <c r="AT127" s="81">
        <f t="shared" si="1"/>
        <v>0</v>
      </c>
      <c r="AU127" s="82">
        <f>'030.75'!P118</f>
        <v>0</v>
      </c>
      <c r="AV127" s="81">
        <f>'030.75'!J33</f>
        <v>0</v>
      </c>
      <c r="AW127" s="81">
        <f>'030.75'!J34</f>
        <v>0</v>
      </c>
      <c r="AX127" s="81">
        <f>'030.75'!J35</f>
        <v>0</v>
      </c>
      <c r="AY127" s="81">
        <f>'030.75'!J36</f>
        <v>0</v>
      </c>
      <c r="AZ127" s="81">
        <f>'030.75'!F33</f>
        <v>0</v>
      </c>
      <c r="BA127" s="81">
        <f>'030.75'!F34</f>
        <v>0</v>
      </c>
      <c r="BB127" s="81">
        <f>'030.75'!F35</f>
        <v>0</v>
      </c>
      <c r="BC127" s="81">
        <f>'030.75'!F36</f>
        <v>0</v>
      </c>
      <c r="BD127" s="83">
        <f>'030.75'!F37</f>
        <v>0</v>
      </c>
      <c r="BT127" s="84" t="s">
        <v>88</v>
      </c>
      <c r="BV127" s="84" t="s">
        <v>82</v>
      </c>
      <c r="BW127" s="84" t="s">
        <v>177</v>
      </c>
      <c r="BX127" s="84" t="s">
        <v>5</v>
      </c>
      <c r="CL127" s="84" t="s">
        <v>19</v>
      </c>
      <c r="CM127" s="84" t="s">
        <v>21</v>
      </c>
    </row>
    <row r="128" spans="1:91" s="6" customFormat="1" ht="16.5" customHeight="1">
      <c r="A128" s="75" t="s">
        <v>84</v>
      </c>
      <c r="B128" s="76"/>
      <c r="C128" s="77"/>
      <c r="D128" s="243" t="s">
        <v>178</v>
      </c>
      <c r="E128" s="243"/>
      <c r="F128" s="243"/>
      <c r="G128" s="243"/>
      <c r="H128" s="243"/>
      <c r="I128" s="78"/>
      <c r="J128" s="243" t="s">
        <v>179</v>
      </c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33">
        <f>'SO - Úprava příjezdu do a...'!J30</f>
        <v>0</v>
      </c>
      <c r="AH128" s="234"/>
      <c r="AI128" s="234"/>
      <c r="AJ128" s="234"/>
      <c r="AK128" s="234"/>
      <c r="AL128" s="234"/>
      <c r="AM128" s="234"/>
      <c r="AN128" s="233">
        <f t="shared" si="0"/>
        <v>0</v>
      </c>
      <c r="AO128" s="234"/>
      <c r="AP128" s="234"/>
      <c r="AQ128" s="79" t="s">
        <v>87</v>
      </c>
      <c r="AR128" s="76"/>
      <c r="AS128" s="80">
        <v>0</v>
      </c>
      <c r="AT128" s="81">
        <f t="shared" si="1"/>
        <v>0</v>
      </c>
      <c r="AU128" s="82">
        <f>'SO - Úprava příjezdu do a...'!P122</f>
        <v>0</v>
      </c>
      <c r="AV128" s="81">
        <f>'SO - Úprava příjezdu do a...'!J33</f>
        <v>0</v>
      </c>
      <c r="AW128" s="81">
        <f>'SO - Úprava příjezdu do a...'!J34</f>
        <v>0</v>
      </c>
      <c r="AX128" s="81">
        <f>'SO - Úprava příjezdu do a...'!J35</f>
        <v>0</v>
      </c>
      <c r="AY128" s="81">
        <f>'SO - Úprava příjezdu do a...'!J36</f>
        <v>0</v>
      </c>
      <c r="AZ128" s="81">
        <f>'SO - Úprava příjezdu do a...'!F33</f>
        <v>0</v>
      </c>
      <c r="BA128" s="81">
        <f>'SO - Úprava příjezdu do a...'!F34</f>
        <v>0</v>
      </c>
      <c r="BB128" s="81">
        <f>'SO - Úprava příjezdu do a...'!F35</f>
        <v>0</v>
      </c>
      <c r="BC128" s="81">
        <f>'SO - Úprava příjezdu do a...'!F36</f>
        <v>0</v>
      </c>
      <c r="BD128" s="83">
        <f>'SO - Úprava příjezdu do a...'!F37</f>
        <v>0</v>
      </c>
      <c r="BT128" s="84" t="s">
        <v>88</v>
      </c>
      <c r="BV128" s="84" t="s">
        <v>82</v>
      </c>
      <c r="BW128" s="84" t="s">
        <v>180</v>
      </c>
      <c r="BX128" s="84" t="s">
        <v>5</v>
      </c>
      <c r="CL128" s="84" t="s">
        <v>19</v>
      </c>
      <c r="CM128" s="84" t="s">
        <v>21</v>
      </c>
    </row>
    <row r="129" spans="1:91" s="6" customFormat="1" ht="16.5" customHeight="1">
      <c r="A129" s="75" t="s">
        <v>84</v>
      </c>
      <c r="B129" s="76"/>
      <c r="C129" s="77"/>
      <c r="D129" s="243" t="s">
        <v>181</v>
      </c>
      <c r="E129" s="243"/>
      <c r="F129" s="243"/>
      <c r="G129" s="243"/>
      <c r="H129" s="243"/>
      <c r="I129" s="78"/>
      <c r="J129" s="243" t="s">
        <v>182</v>
      </c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33">
        <f>VRN!J30</f>
        <v>0</v>
      </c>
      <c r="AH129" s="234"/>
      <c r="AI129" s="234"/>
      <c r="AJ129" s="234"/>
      <c r="AK129" s="234"/>
      <c r="AL129" s="234"/>
      <c r="AM129" s="234"/>
      <c r="AN129" s="233">
        <f t="shared" si="0"/>
        <v>0</v>
      </c>
      <c r="AO129" s="234"/>
      <c r="AP129" s="234"/>
      <c r="AQ129" s="79" t="s">
        <v>183</v>
      </c>
      <c r="AR129" s="76"/>
      <c r="AS129" s="90">
        <v>0</v>
      </c>
      <c r="AT129" s="91">
        <f t="shared" si="1"/>
        <v>0</v>
      </c>
      <c r="AU129" s="92">
        <f>VRN!P121</f>
        <v>0</v>
      </c>
      <c r="AV129" s="91">
        <f>VRN!J33</f>
        <v>0</v>
      </c>
      <c r="AW129" s="91">
        <f>VRN!J34</f>
        <v>0</v>
      </c>
      <c r="AX129" s="91">
        <f>VRN!J35</f>
        <v>0</v>
      </c>
      <c r="AY129" s="91">
        <f>VRN!J36</f>
        <v>0</v>
      </c>
      <c r="AZ129" s="91">
        <f>VRN!F33</f>
        <v>0</v>
      </c>
      <c r="BA129" s="91">
        <f>VRN!F34</f>
        <v>0</v>
      </c>
      <c r="BB129" s="91">
        <f>VRN!F35</f>
        <v>0</v>
      </c>
      <c r="BC129" s="91">
        <f>VRN!F36</f>
        <v>0</v>
      </c>
      <c r="BD129" s="93">
        <f>VRN!F37</f>
        <v>0</v>
      </c>
      <c r="BT129" s="84" t="s">
        <v>88</v>
      </c>
      <c r="BV129" s="84" t="s">
        <v>82</v>
      </c>
      <c r="BW129" s="84" t="s">
        <v>184</v>
      </c>
      <c r="BX129" s="84" t="s">
        <v>5</v>
      </c>
      <c r="CL129" s="84" t="s">
        <v>19</v>
      </c>
      <c r="CM129" s="84" t="s">
        <v>21</v>
      </c>
    </row>
    <row r="130" spans="1:91" s="1" customFormat="1" ht="30" customHeight="1">
      <c r="B130" s="33"/>
      <c r="AR130" s="33"/>
    </row>
    <row r="131" spans="1:91" s="1" customFormat="1" ht="6.9" customHeight="1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33"/>
    </row>
  </sheetData>
  <sheetProtection algorithmName="SHA-512" hashValue="kOkXDBP3a0uvxT212OkEtYeKHQdE+lKqmRgJy3TqjlS6IC4uOE6AtdBiQ+6avDT6R3XjGe8YFaQQ+faLH+yTIQ==" saltValue="V0082YqkomLf3slclmnWYO3RdWKOmuYP8RV9yeqf8H/NMeGmFF8xrFDwv6OBlEtOhtFBTj+iTsAV8m+jDdASPQ==" spinCount="100000" sheet="1" objects="1" scenarios="1" formatColumns="0" formatRows="0"/>
  <mergeCells count="178">
    <mergeCell ref="E116:I116"/>
    <mergeCell ref="E115:I115"/>
    <mergeCell ref="E114:I114"/>
    <mergeCell ref="J129:AF129"/>
    <mergeCell ref="D104:H104"/>
    <mergeCell ref="D128:H128"/>
    <mergeCell ref="D127:H127"/>
    <mergeCell ref="D124:H124"/>
    <mergeCell ref="D123:H123"/>
    <mergeCell ref="D122:H122"/>
    <mergeCell ref="D121:H121"/>
    <mergeCell ref="D120:H120"/>
    <mergeCell ref="D113:H113"/>
    <mergeCell ref="D112:H112"/>
    <mergeCell ref="D111:H111"/>
    <mergeCell ref="D110:H110"/>
    <mergeCell ref="D129:H129"/>
    <mergeCell ref="D109:H109"/>
    <mergeCell ref="D105:H105"/>
    <mergeCell ref="D108:H108"/>
    <mergeCell ref="E119:I119"/>
    <mergeCell ref="E126:I126"/>
    <mergeCell ref="E125:I125"/>
    <mergeCell ref="E106:I106"/>
    <mergeCell ref="E107:I107"/>
    <mergeCell ref="E118:I118"/>
    <mergeCell ref="E117:I117"/>
    <mergeCell ref="J128:AF128"/>
    <mergeCell ref="J121:AF121"/>
    <mergeCell ref="K115:AF115"/>
    <mergeCell ref="K107:AF107"/>
    <mergeCell ref="K106:AF106"/>
    <mergeCell ref="K119:AF119"/>
    <mergeCell ref="K125:AF125"/>
    <mergeCell ref="K126:AF126"/>
    <mergeCell ref="K114:AF114"/>
    <mergeCell ref="K118:AF118"/>
    <mergeCell ref="K117:AF117"/>
    <mergeCell ref="K116:AF116"/>
    <mergeCell ref="AN100:AP100"/>
    <mergeCell ref="AG100:AM100"/>
    <mergeCell ref="AG94:AM94"/>
    <mergeCell ref="AN94:AP94"/>
    <mergeCell ref="J122:AF122"/>
    <mergeCell ref="J104:AF104"/>
    <mergeCell ref="J127:AF127"/>
    <mergeCell ref="J105:AF105"/>
    <mergeCell ref="J111:AF111"/>
    <mergeCell ref="J108:AF108"/>
    <mergeCell ref="J112:AF112"/>
    <mergeCell ref="J124:AF124"/>
    <mergeCell ref="J123:AF123"/>
    <mergeCell ref="J113:AF113"/>
    <mergeCell ref="J109:AF109"/>
    <mergeCell ref="J120:AF120"/>
    <mergeCell ref="J110:AF110"/>
    <mergeCell ref="AN129:AP129"/>
    <mergeCell ref="AG129:AM129"/>
    <mergeCell ref="L85:AJ85"/>
    <mergeCell ref="I92:AF92"/>
    <mergeCell ref="C92:G92"/>
    <mergeCell ref="J95:AF95"/>
    <mergeCell ref="D95:H95"/>
    <mergeCell ref="J96:AF96"/>
    <mergeCell ref="D96:H96"/>
    <mergeCell ref="J97:AF97"/>
    <mergeCell ref="D97:H97"/>
    <mergeCell ref="J98:AF98"/>
    <mergeCell ref="D98:H98"/>
    <mergeCell ref="D99:H99"/>
    <mergeCell ref="J99:AF99"/>
    <mergeCell ref="J100:AF100"/>
    <mergeCell ref="D100:H100"/>
    <mergeCell ref="D101:H101"/>
    <mergeCell ref="J101:AF101"/>
    <mergeCell ref="D102:H102"/>
    <mergeCell ref="J102:AF102"/>
    <mergeCell ref="D103:H103"/>
    <mergeCell ref="J103:AF103"/>
    <mergeCell ref="AM87:AN87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</mergeCells>
  <hyperlinks>
    <hyperlink ref="A95" location="'030.11.1 - Úprava koryta ...'!C2" display="/" xr:uid="{00000000-0004-0000-0000-000000000000}"/>
    <hyperlink ref="A96" location="'030.11.2 - Úprava koryta ...'!C2" display="/" xr:uid="{00000000-0004-0000-0000-000001000000}"/>
    <hyperlink ref="A97" location="'030.11.3 - Úprava koryta ...'!C2" display="/" xr:uid="{00000000-0004-0000-0000-000002000000}"/>
    <hyperlink ref="A98" location="'030.11.5 - Přeložka náhon...'!C2" display="/" xr:uid="{00000000-0004-0000-0000-000003000000}"/>
    <hyperlink ref="A99" location="'030.11.6 - Úprava v naváz...'!C2" display="/" xr:uid="{00000000-0004-0000-0000-000004000000}"/>
    <hyperlink ref="A100" location="'030.12.1 - Pravobřežní oc...'!C2" display="/" xr:uid="{00000000-0004-0000-0000-000005000000}"/>
    <hyperlink ref="A101" location="'030.13.1 - Pravostranná n...'!C2" display="/" xr:uid="{00000000-0004-0000-0000-000006000000}"/>
    <hyperlink ref="A102" location="'030.21.1 - Balvanitý sklu...'!C2" display="/" xr:uid="{00000000-0004-0000-0000-000007000000}"/>
    <hyperlink ref="A103" location="'030.23.1 - Nový pevný jez...'!C2" display="/" xr:uid="{00000000-0004-0000-0000-000008000000}"/>
    <hyperlink ref="A104" location="'030.24.1 - Obtokové koryto'!C2" display="/" xr:uid="{00000000-0004-0000-0000-000009000000}"/>
    <hyperlink ref="A106" location="'030.31.1 - Nový most v km...'!C2" display="/" xr:uid="{00000000-0004-0000-0000-00000A000000}"/>
    <hyperlink ref="A107" location="'030.31.1.1 - Nový most v ...'!C2" display="/" xr:uid="{00000000-0004-0000-0000-00000B000000}"/>
    <hyperlink ref="A108" location="'030.31.2 - Přemostění náh...'!C2" display="/" xr:uid="{00000000-0004-0000-0000-00000C000000}"/>
    <hyperlink ref="A109" location="'030.31.3 - Přemostění náh...'!C2" display="/" xr:uid="{00000000-0004-0000-0000-00000D000000}"/>
    <hyperlink ref="A110" location="'030.32.1 - Úpravy nájezdů...'!C2" display="/" xr:uid="{00000000-0004-0000-0000-00000E000000}"/>
    <hyperlink ref="A111" location="'030.32.2 - Příjezdová kom...'!C2" display="/" xr:uid="{00000000-0004-0000-0000-00000F000000}"/>
    <hyperlink ref="A112" location="'030.33.1 - Sjezdová rampa...'!C2" display="/" xr:uid="{00000000-0004-0000-0000-000010000000}"/>
    <hyperlink ref="A115" location="'030.42.1 - Vyústění vnitř...'!C2" display="/" xr:uid="{00000000-0004-0000-0000-000011000000}"/>
    <hyperlink ref="A116" location="'030.42.2 - Vyústění vnitř...'!C2" display="/" xr:uid="{00000000-0004-0000-0000-000012000000}"/>
    <hyperlink ref="A117" location="'030.42.6 - Vyústění vnitř...'!C2" display="/" xr:uid="{00000000-0004-0000-0000-000013000000}"/>
    <hyperlink ref="A118" location="'030.42.7 - Vyústění vnitř...'!C2" display="/" xr:uid="{00000000-0004-0000-0000-000014000000}"/>
    <hyperlink ref="A119" location="'030.42.8 - Vyústění dešťo...'!C2" display="/" xr:uid="{00000000-0004-0000-0000-000015000000}"/>
    <hyperlink ref="A120" location="'030.42.3 - Úprava zaústěn...'!C2" display="/" xr:uid="{00000000-0004-0000-0000-000016000000}"/>
    <hyperlink ref="A121" location="'030.42.4 - Vyústění vnitř...'!C2" display="/" xr:uid="{00000000-0004-0000-0000-000017000000}"/>
    <hyperlink ref="A122" location="'030.42.5 - Vyústění propu...'!C2" display="/" xr:uid="{00000000-0004-0000-0000-000018000000}"/>
    <hyperlink ref="A123" location="'030.57.1 - Přeložka oploc...'!C2" display="/" xr:uid="{00000000-0004-0000-0000-000019000000}"/>
    <hyperlink ref="A126" location="'030.61.1 - Náhradní výsadba'!C2" display="/" xr:uid="{00000000-0004-0000-0000-00001A000000}"/>
    <hyperlink ref="A127" location="'030.75 - Kácení dřevin'!C2" display="/" xr:uid="{00000000-0004-0000-0000-00001B000000}"/>
    <hyperlink ref="A128" location="'SO - Úprava příjezdu do a...'!C2" display="/" xr:uid="{00000000-0004-0000-0000-00001C000000}"/>
    <hyperlink ref="A129" location="'VRN - Vedlejší rozpočtové...'!C2" display="/" xr:uid="{00000000-0004-0000-0000-00001D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"/>
  <headerFooter>
    <oddFooter>&amp;CStrana &amp;P z &amp;N&amp;R&amp;A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48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113</v>
      </c>
      <c r="AZ2" s="94" t="s">
        <v>1845</v>
      </c>
      <c r="BA2" s="94" t="s">
        <v>1</v>
      </c>
      <c r="BB2" s="94" t="s">
        <v>1</v>
      </c>
      <c r="BC2" s="94" t="s">
        <v>1846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1847</v>
      </c>
      <c r="BA3" s="94" t="s">
        <v>1</v>
      </c>
      <c r="BB3" s="94" t="s">
        <v>1</v>
      </c>
      <c r="BC3" s="94" t="s">
        <v>1848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1849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ROUND((SUM(BE129:BE482)),  2)</f>
        <v>0</v>
      </c>
      <c r="I33" s="98">
        <v>0.21</v>
      </c>
      <c r="J33" s="87">
        <f>ROUND(((SUM(BE129:BE482))*I33),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ROUND((SUM(BF129:BF482)),  2)</f>
        <v>0</v>
      </c>
      <c r="I34" s="98">
        <v>0.15</v>
      </c>
      <c r="J34" s="87">
        <f>ROUND(((SUM(BF129:BF482))*I34),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ROUND((SUM(BG129:BG482)),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ROUND((SUM(BH129:BH482)),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ROUND((SUM(BI129:BI482)),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>030.23.1 - Nový pevný jez v km 0.664 50 (TPE km 83.940)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J129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J292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J308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J338</f>
        <v>0</v>
      </c>
      <c r="L101" s="114"/>
    </row>
    <row r="102" spans="2:12" s="9" customFormat="1" ht="19.95" customHeight="1">
      <c r="B102" s="114"/>
      <c r="D102" s="115" t="s">
        <v>611</v>
      </c>
      <c r="E102" s="116"/>
      <c r="F102" s="116"/>
      <c r="G102" s="116"/>
      <c r="H102" s="116"/>
      <c r="I102" s="116"/>
      <c r="J102" s="117">
        <f>J347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J398</f>
        <v>0</v>
      </c>
      <c r="L103" s="114"/>
    </row>
    <row r="104" spans="2:12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J427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J437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J440</f>
        <v>0</v>
      </c>
      <c r="L106" s="110"/>
    </row>
    <row r="107" spans="2:12" s="9" customFormat="1" ht="19.95" customHeight="1">
      <c r="B107" s="114"/>
      <c r="D107" s="115" t="s">
        <v>982</v>
      </c>
      <c r="E107" s="116"/>
      <c r="F107" s="116"/>
      <c r="G107" s="116"/>
      <c r="H107" s="116"/>
      <c r="I107" s="116"/>
      <c r="J107" s="117">
        <f>J441</f>
        <v>0</v>
      </c>
      <c r="L107" s="114"/>
    </row>
    <row r="108" spans="2:12" s="9" customFormat="1" ht="19.95" customHeight="1">
      <c r="B108" s="114"/>
      <c r="D108" s="115" t="s">
        <v>207</v>
      </c>
      <c r="E108" s="116"/>
      <c r="F108" s="116"/>
      <c r="G108" s="116"/>
      <c r="H108" s="116"/>
      <c r="I108" s="116"/>
      <c r="J108" s="117">
        <f>J455</f>
        <v>0</v>
      </c>
      <c r="L108" s="114"/>
    </row>
    <row r="109" spans="2:12" s="8" customFormat="1" ht="24.9" customHeight="1">
      <c r="B109" s="110"/>
      <c r="D109" s="111" t="s">
        <v>612</v>
      </c>
      <c r="E109" s="112"/>
      <c r="F109" s="112"/>
      <c r="G109" s="112"/>
      <c r="H109" s="112"/>
      <c r="I109" s="112"/>
      <c r="J109" s="113">
        <f>J478</f>
        <v>0</v>
      </c>
      <c r="L109" s="110"/>
    </row>
    <row r="110" spans="2:12" s="1" customFormat="1" ht="21.75" customHeight="1">
      <c r="B110" s="33"/>
      <c r="L110" s="33"/>
    </row>
    <row r="111" spans="2:12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" customHeight="1">
      <c r="B116" s="33"/>
      <c r="C116" s="21" t="s">
        <v>210</v>
      </c>
      <c r="L116" s="33"/>
    </row>
    <row r="117" spans="2:20" s="1" customFormat="1" ht="6.9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6" t="str">
        <f>E7</f>
        <v>Opatření Zátor-Loučky, OHO, Dílčí stavba 02.030 Opatření pod přehradní hrází Nové Heřminovy</v>
      </c>
      <c r="F119" s="257"/>
      <c r="G119" s="257"/>
      <c r="H119" s="257"/>
      <c r="L119" s="33"/>
    </row>
    <row r="120" spans="2:20" s="1" customFormat="1" ht="12" customHeight="1">
      <c r="B120" s="33"/>
      <c r="C120" s="27" t="s">
        <v>190</v>
      </c>
      <c r="L120" s="33"/>
    </row>
    <row r="121" spans="2:20" s="1" customFormat="1" ht="30" customHeight="1">
      <c r="B121" s="33"/>
      <c r="E121" s="238" t="str">
        <f>E9</f>
        <v>030.23.1 - Nový pevný jez v km 0.664 50 (TPE km 83.940)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Loučky u Zátoru</v>
      </c>
      <c r="I123" s="27" t="s">
        <v>24</v>
      </c>
      <c r="J123" s="53" t="str">
        <f>IF(J12="","",J12)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P130+P440+P478</f>
        <v>0</v>
      </c>
      <c r="Q129" s="54"/>
      <c r="R129" s="123">
        <f>R130+R440+R478</f>
        <v>2043.8411603899997</v>
      </c>
      <c r="S129" s="54"/>
      <c r="T129" s="124">
        <f>T130+T440+T478</f>
        <v>926.28745000000004</v>
      </c>
      <c r="AT129" s="17" t="s">
        <v>79</v>
      </c>
      <c r="AU129" s="17" t="s">
        <v>196</v>
      </c>
      <c r="BK129" s="125">
        <f>BK130+BK440+BK478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P131+P292+P308+P338+P347+P398+P427+P437</f>
        <v>0</v>
      </c>
      <c r="R130" s="132">
        <f>R131+R292+R308+R338+R347+R398+R427+R437</f>
        <v>2041.6136127899997</v>
      </c>
      <c r="T130" s="133">
        <f>T131+T292+T308+T338+T347+T398+T427+T437</f>
        <v>926.28745000000004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BK131+BK292+BK308+BK338+BK347+BK398+BK427+BK437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SUM(P132:P291)</f>
        <v>0</v>
      </c>
      <c r="R131" s="132">
        <f>SUM(R132:R291)</f>
        <v>120.73536</v>
      </c>
      <c r="T131" s="133">
        <f>SUM(T132:T291)</f>
        <v>447.17399999999998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SUM(BK132:BK291)</f>
        <v>0</v>
      </c>
    </row>
    <row r="132" spans="2:65" s="1" customFormat="1" ht="16.5" customHeight="1">
      <c r="B132" s="33"/>
      <c r="C132" s="138" t="s">
        <v>88</v>
      </c>
      <c r="D132" s="138" t="s">
        <v>227</v>
      </c>
      <c r="E132" s="139" t="s">
        <v>238</v>
      </c>
      <c r="F132" s="140" t="s">
        <v>239</v>
      </c>
      <c r="G132" s="141" t="s">
        <v>240</v>
      </c>
      <c r="H132" s="142">
        <v>245.7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1.82</v>
      </c>
      <c r="T132" s="148">
        <f>S132*H132</f>
        <v>447.17399999999998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1850</v>
      </c>
    </row>
    <row r="133" spans="2:65" s="1" customFormat="1" ht="10.199999999999999">
      <c r="B133" s="33"/>
      <c r="D133" s="151" t="s">
        <v>234</v>
      </c>
      <c r="F133" s="152" t="s">
        <v>242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1851</v>
      </c>
      <c r="H134" s="159">
        <v>177.4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80</v>
      </c>
      <c r="AY134" s="157" t="s">
        <v>225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1852</v>
      </c>
      <c r="H135" s="159">
        <v>68.3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3" customFormat="1" ht="10.199999999999999">
      <c r="B136" s="164"/>
      <c r="D136" s="156" t="s">
        <v>236</v>
      </c>
      <c r="E136" s="165" t="s">
        <v>1</v>
      </c>
      <c r="F136" s="166" t="s">
        <v>270</v>
      </c>
      <c r="H136" s="167">
        <v>245.7</v>
      </c>
      <c r="I136" s="168"/>
      <c r="L136" s="164"/>
      <c r="M136" s="169"/>
      <c r="T136" s="170"/>
      <c r="AT136" s="165" t="s">
        <v>236</v>
      </c>
      <c r="AU136" s="165" t="s">
        <v>21</v>
      </c>
      <c r="AV136" s="13" t="s">
        <v>232</v>
      </c>
      <c r="AW136" s="13" t="s">
        <v>36</v>
      </c>
      <c r="AX136" s="13" t="s">
        <v>88</v>
      </c>
      <c r="AY136" s="165" t="s">
        <v>225</v>
      </c>
    </row>
    <row r="137" spans="2:65" s="1" customFormat="1" ht="24.15" customHeight="1">
      <c r="B137" s="33"/>
      <c r="C137" s="138" t="s">
        <v>21</v>
      </c>
      <c r="D137" s="138" t="s">
        <v>227</v>
      </c>
      <c r="E137" s="139" t="s">
        <v>245</v>
      </c>
      <c r="F137" s="140" t="s">
        <v>246</v>
      </c>
      <c r="G137" s="141" t="s">
        <v>247</v>
      </c>
      <c r="H137" s="142">
        <v>11096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3.0000000000000001E-5</v>
      </c>
      <c r="R137" s="147">
        <f>Q137*H137</f>
        <v>0.33288000000000001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1853</v>
      </c>
    </row>
    <row r="138" spans="2:65" s="1" customFormat="1" ht="10.199999999999999">
      <c r="B138" s="33"/>
      <c r="D138" s="151" t="s">
        <v>234</v>
      </c>
      <c r="F138" s="152" t="s">
        <v>249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1854</v>
      </c>
      <c r="H139" s="159">
        <v>9936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225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1855</v>
      </c>
      <c r="H140" s="159">
        <v>560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1856</v>
      </c>
      <c r="H141" s="159">
        <v>600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225</v>
      </c>
    </row>
    <row r="142" spans="2:65" s="13" customFormat="1" ht="10.199999999999999">
      <c r="B142" s="164"/>
      <c r="D142" s="156" t="s">
        <v>236</v>
      </c>
      <c r="E142" s="165" t="s">
        <v>1</v>
      </c>
      <c r="F142" s="166" t="s">
        <v>270</v>
      </c>
      <c r="H142" s="167">
        <v>11096</v>
      </c>
      <c r="I142" s="168"/>
      <c r="L142" s="164"/>
      <c r="M142" s="169"/>
      <c r="T142" s="170"/>
      <c r="AT142" s="165" t="s">
        <v>236</v>
      </c>
      <c r="AU142" s="165" t="s">
        <v>21</v>
      </c>
      <c r="AV142" s="13" t="s">
        <v>232</v>
      </c>
      <c r="AW142" s="13" t="s">
        <v>36</v>
      </c>
      <c r="AX142" s="13" t="s">
        <v>88</v>
      </c>
      <c r="AY142" s="165" t="s">
        <v>225</v>
      </c>
    </row>
    <row r="143" spans="2:65" s="1" customFormat="1" ht="24.15" customHeight="1">
      <c r="B143" s="33"/>
      <c r="C143" s="138" t="s">
        <v>244</v>
      </c>
      <c r="D143" s="138" t="s">
        <v>227</v>
      </c>
      <c r="E143" s="139" t="s">
        <v>251</v>
      </c>
      <c r="F143" s="140" t="s">
        <v>252</v>
      </c>
      <c r="G143" s="141" t="s">
        <v>253</v>
      </c>
      <c r="H143" s="142">
        <v>238</v>
      </c>
      <c r="I143" s="143"/>
      <c r="J143" s="144">
        <f>ROUND(I143*H143,2)</f>
        <v>0</v>
      </c>
      <c r="K143" s="140" t="s">
        <v>231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1857</v>
      </c>
    </row>
    <row r="144" spans="2:65" s="1" customFormat="1" ht="10.199999999999999">
      <c r="B144" s="33"/>
      <c r="D144" s="151" t="s">
        <v>234</v>
      </c>
      <c r="F144" s="152" t="s">
        <v>255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1858</v>
      </c>
      <c r="H145" s="159">
        <v>238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16.5" customHeight="1">
      <c r="B146" s="33"/>
      <c r="C146" s="138" t="s">
        <v>232</v>
      </c>
      <c r="D146" s="138" t="s">
        <v>227</v>
      </c>
      <c r="E146" s="139" t="s">
        <v>257</v>
      </c>
      <c r="F146" s="140" t="s">
        <v>1859</v>
      </c>
      <c r="G146" s="141" t="s">
        <v>259</v>
      </c>
      <c r="H146" s="142">
        <v>4</v>
      </c>
      <c r="I146" s="143"/>
      <c r="J146" s="144">
        <f>ROUND(I146*H146,2)</f>
        <v>0</v>
      </c>
      <c r="K146" s="140" t="s">
        <v>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1860</v>
      </c>
    </row>
    <row r="147" spans="2:65" s="1" customFormat="1" ht="19.2">
      <c r="B147" s="33"/>
      <c r="D147" s="156" t="s">
        <v>261</v>
      </c>
      <c r="F147" s="163" t="s">
        <v>1861</v>
      </c>
      <c r="I147" s="153"/>
      <c r="L147" s="33"/>
      <c r="M147" s="154"/>
      <c r="T147" s="57"/>
      <c r="AT147" s="17" t="s">
        <v>261</v>
      </c>
      <c r="AU147" s="17" t="s">
        <v>21</v>
      </c>
    </row>
    <row r="148" spans="2:65" s="1" customFormat="1" ht="24.15" customHeight="1">
      <c r="B148" s="33"/>
      <c r="C148" s="138" t="s">
        <v>256</v>
      </c>
      <c r="D148" s="138" t="s">
        <v>227</v>
      </c>
      <c r="E148" s="139" t="s">
        <v>264</v>
      </c>
      <c r="F148" s="140" t="s">
        <v>265</v>
      </c>
      <c r="G148" s="141" t="s">
        <v>230</v>
      </c>
      <c r="H148" s="142">
        <v>6093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1862</v>
      </c>
    </row>
    <row r="149" spans="2:65" s="1" customFormat="1" ht="10.199999999999999">
      <c r="B149" s="33"/>
      <c r="D149" s="151" t="s">
        <v>234</v>
      </c>
      <c r="F149" s="152" t="s">
        <v>267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1863</v>
      </c>
      <c r="H150" s="159">
        <v>6040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1864</v>
      </c>
      <c r="H151" s="159">
        <v>53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225</v>
      </c>
    </row>
    <row r="152" spans="2:65" s="13" customFormat="1" ht="10.199999999999999">
      <c r="B152" s="164"/>
      <c r="D152" s="156" t="s">
        <v>236</v>
      </c>
      <c r="E152" s="165" t="s">
        <v>1</v>
      </c>
      <c r="F152" s="166" t="s">
        <v>270</v>
      </c>
      <c r="H152" s="167">
        <v>6093</v>
      </c>
      <c r="I152" s="168"/>
      <c r="L152" s="164"/>
      <c r="M152" s="169"/>
      <c r="T152" s="170"/>
      <c r="AT152" s="165" t="s">
        <v>236</v>
      </c>
      <c r="AU152" s="165" t="s">
        <v>21</v>
      </c>
      <c r="AV152" s="13" t="s">
        <v>232</v>
      </c>
      <c r="AW152" s="13" t="s">
        <v>36</v>
      </c>
      <c r="AX152" s="13" t="s">
        <v>88</v>
      </c>
      <c r="AY152" s="165" t="s">
        <v>225</v>
      </c>
    </row>
    <row r="153" spans="2:65" s="1" customFormat="1" ht="37.799999999999997" customHeight="1">
      <c r="B153" s="33"/>
      <c r="C153" s="138" t="s">
        <v>263</v>
      </c>
      <c r="D153" s="138" t="s">
        <v>227</v>
      </c>
      <c r="E153" s="139" t="s">
        <v>284</v>
      </c>
      <c r="F153" s="140" t="s">
        <v>285</v>
      </c>
      <c r="G153" s="141" t="s">
        <v>240</v>
      </c>
      <c r="H153" s="142">
        <v>11245.1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1865</v>
      </c>
    </row>
    <row r="154" spans="2:65" s="1" customFormat="1" ht="10.199999999999999">
      <c r="B154" s="33"/>
      <c r="D154" s="151" t="s">
        <v>234</v>
      </c>
      <c r="F154" s="152" t="s">
        <v>287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1866</v>
      </c>
      <c r="H155" s="159">
        <v>5502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1867</v>
      </c>
      <c r="H156" s="159">
        <v>2258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225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1868</v>
      </c>
      <c r="H157" s="159">
        <v>723.7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1869</v>
      </c>
      <c r="H158" s="159">
        <v>526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1870</v>
      </c>
      <c r="H159" s="159">
        <v>33.4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1871</v>
      </c>
      <c r="H160" s="159">
        <v>707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1872</v>
      </c>
      <c r="H161" s="159">
        <v>277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1873</v>
      </c>
      <c r="H162" s="159">
        <v>785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1874</v>
      </c>
      <c r="H163" s="159">
        <v>433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3" customFormat="1" ht="10.199999999999999">
      <c r="B164" s="164"/>
      <c r="D164" s="156" t="s">
        <v>236</v>
      </c>
      <c r="E164" s="165" t="s">
        <v>1</v>
      </c>
      <c r="F164" s="166" t="s">
        <v>270</v>
      </c>
      <c r="H164" s="167">
        <v>11245.1</v>
      </c>
      <c r="I164" s="168"/>
      <c r="L164" s="164"/>
      <c r="M164" s="169"/>
      <c r="T164" s="170"/>
      <c r="AT164" s="165" t="s">
        <v>236</v>
      </c>
      <c r="AU164" s="165" t="s">
        <v>21</v>
      </c>
      <c r="AV164" s="13" t="s">
        <v>232</v>
      </c>
      <c r="AW164" s="13" t="s">
        <v>36</v>
      </c>
      <c r="AX164" s="13" t="s">
        <v>88</v>
      </c>
      <c r="AY164" s="165" t="s">
        <v>225</v>
      </c>
    </row>
    <row r="165" spans="2:65" s="1" customFormat="1" ht="33" customHeight="1">
      <c r="B165" s="33"/>
      <c r="C165" s="138" t="s">
        <v>271</v>
      </c>
      <c r="D165" s="138" t="s">
        <v>227</v>
      </c>
      <c r="E165" s="139" t="s">
        <v>1875</v>
      </c>
      <c r="F165" s="140" t="s">
        <v>1876</v>
      </c>
      <c r="G165" s="141" t="s">
        <v>240</v>
      </c>
      <c r="H165" s="142">
        <v>76</v>
      </c>
      <c r="I165" s="143"/>
      <c r="J165" s="144">
        <f>ROUND(I165*H165,2)</f>
        <v>0</v>
      </c>
      <c r="K165" s="140" t="s">
        <v>231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232</v>
      </c>
      <c r="AT165" s="149" t="s">
        <v>227</v>
      </c>
      <c r="AU165" s="149" t="s">
        <v>21</v>
      </c>
      <c r="AY165" s="17" t="s">
        <v>225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232</v>
      </c>
      <c r="BM165" s="149" t="s">
        <v>1877</v>
      </c>
    </row>
    <row r="166" spans="2:65" s="1" customFormat="1" ht="10.199999999999999">
      <c r="B166" s="33"/>
      <c r="D166" s="151" t="s">
        <v>234</v>
      </c>
      <c r="F166" s="152" t="s">
        <v>1878</v>
      </c>
      <c r="I166" s="153"/>
      <c r="L166" s="33"/>
      <c r="M166" s="154"/>
      <c r="T166" s="57"/>
      <c r="AT166" s="17" t="s">
        <v>234</v>
      </c>
      <c r="AU166" s="17" t="s">
        <v>21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1879</v>
      </c>
      <c r="H167" s="159">
        <v>76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225</v>
      </c>
    </row>
    <row r="168" spans="2:65" s="1" customFormat="1" ht="16.5" customHeight="1">
      <c r="B168" s="33"/>
      <c r="C168" s="138" t="s">
        <v>277</v>
      </c>
      <c r="D168" s="138" t="s">
        <v>227</v>
      </c>
      <c r="E168" s="139" t="s">
        <v>1880</v>
      </c>
      <c r="F168" s="140" t="s">
        <v>1881</v>
      </c>
      <c r="G168" s="141" t="s">
        <v>259</v>
      </c>
      <c r="H168" s="142">
        <v>1</v>
      </c>
      <c r="I168" s="143"/>
      <c r="J168" s="144">
        <f>ROUND(I168*H168,2)</f>
        <v>0</v>
      </c>
      <c r="K168" s="140" t="s">
        <v>1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232</v>
      </c>
      <c r="AT168" s="149" t="s">
        <v>227</v>
      </c>
      <c r="AU168" s="149" t="s">
        <v>21</v>
      </c>
      <c r="AY168" s="17" t="s">
        <v>225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232</v>
      </c>
      <c r="BM168" s="149" t="s">
        <v>1882</v>
      </c>
    </row>
    <row r="169" spans="2:65" s="1" customFormat="1" ht="19.2">
      <c r="B169" s="33"/>
      <c r="D169" s="156" t="s">
        <v>261</v>
      </c>
      <c r="F169" s="163" t="s">
        <v>1883</v>
      </c>
      <c r="I169" s="153"/>
      <c r="L169" s="33"/>
      <c r="M169" s="154"/>
      <c r="T169" s="57"/>
      <c r="AT169" s="17" t="s">
        <v>261</v>
      </c>
      <c r="AU169" s="17" t="s">
        <v>21</v>
      </c>
    </row>
    <row r="170" spans="2:65" s="1" customFormat="1" ht="21.75" customHeight="1">
      <c r="B170" s="33"/>
      <c r="C170" s="138" t="s">
        <v>283</v>
      </c>
      <c r="D170" s="138" t="s">
        <v>227</v>
      </c>
      <c r="E170" s="139" t="s">
        <v>1884</v>
      </c>
      <c r="F170" s="140" t="s">
        <v>1885</v>
      </c>
      <c r="G170" s="141" t="s">
        <v>230</v>
      </c>
      <c r="H170" s="142">
        <v>77.5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6.9999999999999999E-4</v>
      </c>
      <c r="R170" s="147">
        <f>Q170*H170</f>
        <v>5.425E-2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1886</v>
      </c>
    </row>
    <row r="171" spans="2:65" s="1" customFormat="1" ht="10.199999999999999">
      <c r="B171" s="33"/>
      <c r="D171" s="151" t="s">
        <v>234</v>
      </c>
      <c r="F171" s="152" t="s">
        <v>1887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1888</v>
      </c>
      <c r="H172" s="159">
        <v>77.5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225</v>
      </c>
    </row>
    <row r="173" spans="2:65" s="1" customFormat="1" ht="16.5" customHeight="1">
      <c r="B173" s="33"/>
      <c r="C173" s="138" t="s">
        <v>289</v>
      </c>
      <c r="D173" s="138" t="s">
        <v>227</v>
      </c>
      <c r="E173" s="139" t="s">
        <v>1889</v>
      </c>
      <c r="F173" s="140" t="s">
        <v>1890</v>
      </c>
      <c r="G173" s="141" t="s">
        <v>230</v>
      </c>
      <c r="H173" s="142">
        <v>77.5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1891</v>
      </c>
    </row>
    <row r="174" spans="2:65" s="1" customFormat="1" ht="10.199999999999999">
      <c r="B174" s="33"/>
      <c r="D174" s="151" t="s">
        <v>234</v>
      </c>
      <c r="F174" s="152" t="s">
        <v>1892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" customFormat="1" ht="24.15" customHeight="1">
      <c r="B175" s="33"/>
      <c r="C175" s="138" t="s">
        <v>295</v>
      </c>
      <c r="D175" s="138" t="s">
        <v>227</v>
      </c>
      <c r="E175" s="139" t="s">
        <v>1563</v>
      </c>
      <c r="F175" s="140" t="s">
        <v>1564</v>
      </c>
      <c r="G175" s="141" t="s">
        <v>546</v>
      </c>
      <c r="H175" s="142">
        <v>39.5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0.15478</v>
      </c>
      <c r="R175" s="147">
        <f>Q175*H175</f>
        <v>6.11381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1893</v>
      </c>
    </row>
    <row r="176" spans="2:65" s="1" customFormat="1" ht="10.199999999999999">
      <c r="B176" s="33"/>
      <c r="D176" s="151" t="s">
        <v>234</v>
      </c>
      <c r="F176" s="152" t="s">
        <v>1566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1894</v>
      </c>
      <c r="H177" s="159">
        <v>39.5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24.15" customHeight="1">
      <c r="B178" s="33"/>
      <c r="C178" s="138" t="s">
        <v>317</v>
      </c>
      <c r="D178" s="138" t="s">
        <v>227</v>
      </c>
      <c r="E178" s="139" t="s">
        <v>1568</v>
      </c>
      <c r="F178" s="140" t="s">
        <v>1569</v>
      </c>
      <c r="G178" s="141" t="s">
        <v>546</v>
      </c>
      <c r="H178" s="142">
        <v>39.5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1895</v>
      </c>
    </row>
    <row r="179" spans="2:65" s="1" customFormat="1" ht="10.199999999999999">
      <c r="B179" s="33"/>
      <c r="D179" s="151" t="s">
        <v>234</v>
      </c>
      <c r="F179" s="152" t="s">
        <v>1571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" customFormat="1" ht="24.15" customHeight="1">
      <c r="B180" s="33"/>
      <c r="C180" s="138" t="s">
        <v>323</v>
      </c>
      <c r="D180" s="138" t="s">
        <v>227</v>
      </c>
      <c r="E180" s="139" t="s">
        <v>1896</v>
      </c>
      <c r="F180" s="140" t="s">
        <v>1897</v>
      </c>
      <c r="G180" s="141" t="s">
        <v>395</v>
      </c>
      <c r="H180" s="142">
        <v>0.435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1</v>
      </c>
      <c r="R180" s="147">
        <f>Q180*H180</f>
        <v>0.435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1898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1899</v>
      </c>
      <c r="H181" s="159">
        <v>0.435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" customFormat="1" ht="24.15" customHeight="1">
      <c r="B182" s="33"/>
      <c r="C182" s="138" t="s">
        <v>328</v>
      </c>
      <c r="D182" s="138" t="s">
        <v>227</v>
      </c>
      <c r="E182" s="139" t="s">
        <v>1900</v>
      </c>
      <c r="F182" s="140" t="s">
        <v>1901</v>
      </c>
      <c r="G182" s="141" t="s">
        <v>468</v>
      </c>
      <c r="H182" s="142">
        <v>100.5</v>
      </c>
      <c r="I182" s="143"/>
      <c r="J182" s="144">
        <f>ROUND(I182*H182,2)</f>
        <v>0</v>
      </c>
      <c r="K182" s="140" t="s">
        <v>231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2.0000000000000001E-4</v>
      </c>
      <c r="R182" s="147">
        <f>Q182*H182</f>
        <v>2.01E-2</v>
      </c>
      <c r="S182" s="147">
        <v>0</v>
      </c>
      <c r="T182" s="148">
        <f>S182*H182</f>
        <v>0</v>
      </c>
      <c r="AR182" s="149" t="s">
        <v>232</v>
      </c>
      <c r="AT182" s="149" t="s">
        <v>227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1902</v>
      </c>
    </row>
    <row r="183" spans="2:65" s="1" customFormat="1" ht="10.199999999999999">
      <c r="B183" s="33"/>
      <c r="D183" s="151" t="s">
        <v>234</v>
      </c>
      <c r="F183" s="152" t="s">
        <v>1903</v>
      </c>
      <c r="I183" s="153"/>
      <c r="L183" s="33"/>
      <c r="M183" s="154"/>
      <c r="T183" s="57"/>
      <c r="AT183" s="17" t="s">
        <v>234</v>
      </c>
      <c r="AU183" s="17" t="s">
        <v>21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1904</v>
      </c>
      <c r="H184" s="159">
        <v>100.5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225</v>
      </c>
    </row>
    <row r="185" spans="2:65" s="1" customFormat="1" ht="24.15" customHeight="1">
      <c r="B185" s="33"/>
      <c r="C185" s="138" t="s">
        <v>8</v>
      </c>
      <c r="D185" s="138" t="s">
        <v>227</v>
      </c>
      <c r="E185" s="139" t="s">
        <v>1577</v>
      </c>
      <c r="F185" s="140" t="s">
        <v>1578</v>
      </c>
      <c r="G185" s="141" t="s">
        <v>230</v>
      </c>
      <c r="H185" s="142">
        <v>1206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1.4999999999999999E-4</v>
      </c>
      <c r="R185" s="147">
        <f>Q185*H185</f>
        <v>0.18089999999999998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1905</v>
      </c>
    </row>
    <row r="186" spans="2:65" s="1" customFormat="1" ht="10.199999999999999">
      <c r="B186" s="33"/>
      <c r="D186" s="151" t="s">
        <v>234</v>
      </c>
      <c r="F186" s="152" t="s">
        <v>1580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1906</v>
      </c>
      <c r="H187" s="159">
        <v>731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225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1907</v>
      </c>
      <c r="H188" s="159">
        <v>81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225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1908</v>
      </c>
      <c r="H189" s="159">
        <v>394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3" customFormat="1" ht="10.199999999999999">
      <c r="B190" s="164"/>
      <c r="D190" s="156" t="s">
        <v>236</v>
      </c>
      <c r="E190" s="165" t="s">
        <v>1</v>
      </c>
      <c r="F190" s="166" t="s">
        <v>270</v>
      </c>
      <c r="H190" s="167">
        <v>1206</v>
      </c>
      <c r="I190" s="168"/>
      <c r="L190" s="164"/>
      <c r="M190" s="169"/>
      <c r="T190" s="170"/>
      <c r="AT190" s="165" t="s">
        <v>236</v>
      </c>
      <c r="AU190" s="165" t="s">
        <v>21</v>
      </c>
      <c r="AV190" s="13" t="s">
        <v>232</v>
      </c>
      <c r="AW190" s="13" t="s">
        <v>36</v>
      </c>
      <c r="AX190" s="13" t="s">
        <v>88</v>
      </c>
      <c r="AY190" s="165" t="s">
        <v>225</v>
      </c>
    </row>
    <row r="191" spans="2:65" s="1" customFormat="1" ht="24.15" customHeight="1">
      <c r="B191" s="33"/>
      <c r="C191" s="138" t="s">
        <v>340</v>
      </c>
      <c r="D191" s="138" t="s">
        <v>227</v>
      </c>
      <c r="E191" s="139" t="s">
        <v>1582</v>
      </c>
      <c r="F191" s="140" t="s">
        <v>1583</v>
      </c>
      <c r="G191" s="141" t="s">
        <v>230</v>
      </c>
      <c r="H191" s="142">
        <v>1206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1909</v>
      </c>
    </row>
    <row r="192" spans="2:65" s="1" customFormat="1" ht="10.199999999999999">
      <c r="B192" s="33"/>
      <c r="D192" s="151" t="s">
        <v>234</v>
      </c>
      <c r="F192" s="152" t="s">
        <v>1585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" customFormat="1" ht="16.5" customHeight="1">
      <c r="B193" s="33"/>
      <c r="C193" s="178" t="s">
        <v>346</v>
      </c>
      <c r="D193" s="178" t="s">
        <v>341</v>
      </c>
      <c r="E193" s="179" t="s">
        <v>1587</v>
      </c>
      <c r="F193" s="180" t="s">
        <v>1588</v>
      </c>
      <c r="G193" s="181" t="s">
        <v>395</v>
      </c>
      <c r="H193" s="182">
        <v>112.376</v>
      </c>
      <c r="I193" s="183"/>
      <c r="J193" s="184">
        <f>ROUND(I193*H193,2)</f>
        <v>0</v>
      </c>
      <c r="K193" s="180" t="s">
        <v>1</v>
      </c>
      <c r="L193" s="185"/>
      <c r="M193" s="186" t="s">
        <v>1</v>
      </c>
      <c r="N193" s="187" t="s">
        <v>45</v>
      </c>
      <c r="P193" s="147">
        <f>O193*H193</f>
        <v>0</v>
      </c>
      <c r="Q193" s="147">
        <v>1</v>
      </c>
      <c r="R193" s="147">
        <f>Q193*H193</f>
        <v>112.376</v>
      </c>
      <c r="S193" s="147">
        <v>0</v>
      </c>
      <c r="T193" s="148">
        <f>S193*H193</f>
        <v>0</v>
      </c>
      <c r="AR193" s="149" t="s">
        <v>277</v>
      </c>
      <c r="AT193" s="149" t="s">
        <v>341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1910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1911</v>
      </c>
      <c r="H194" s="159">
        <v>48.868000000000002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225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1912</v>
      </c>
      <c r="H195" s="159">
        <v>10.83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225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1913</v>
      </c>
      <c r="H196" s="159">
        <v>52.677999999999997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225</v>
      </c>
    </row>
    <row r="197" spans="2:65" s="13" customFormat="1" ht="10.199999999999999">
      <c r="B197" s="164"/>
      <c r="D197" s="156" t="s">
        <v>236</v>
      </c>
      <c r="E197" s="165" t="s">
        <v>1</v>
      </c>
      <c r="F197" s="166" t="s">
        <v>270</v>
      </c>
      <c r="H197" s="167">
        <v>112.376</v>
      </c>
      <c r="I197" s="168"/>
      <c r="L197" s="164"/>
      <c r="M197" s="169"/>
      <c r="T197" s="170"/>
      <c r="AT197" s="165" t="s">
        <v>236</v>
      </c>
      <c r="AU197" s="165" t="s">
        <v>21</v>
      </c>
      <c r="AV197" s="13" t="s">
        <v>232</v>
      </c>
      <c r="AW197" s="13" t="s">
        <v>36</v>
      </c>
      <c r="AX197" s="13" t="s">
        <v>88</v>
      </c>
      <c r="AY197" s="165" t="s">
        <v>225</v>
      </c>
    </row>
    <row r="198" spans="2:65" s="1" customFormat="1" ht="33" customHeight="1">
      <c r="B198" s="33"/>
      <c r="C198" s="138" t="s">
        <v>352</v>
      </c>
      <c r="D198" s="138" t="s">
        <v>227</v>
      </c>
      <c r="E198" s="139" t="s">
        <v>1591</v>
      </c>
      <c r="F198" s="140" t="s">
        <v>1592</v>
      </c>
      <c r="G198" s="141" t="s">
        <v>230</v>
      </c>
      <c r="H198" s="142">
        <v>731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1914</v>
      </c>
    </row>
    <row r="199" spans="2:65" s="1" customFormat="1" ht="10.199999999999999">
      <c r="B199" s="33"/>
      <c r="D199" s="151" t="s">
        <v>234</v>
      </c>
      <c r="F199" s="152" t="s">
        <v>1594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1906</v>
      </c>
      <c r="H200" s="159">
        <v>731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37.799999999999997" customHeight="1">
      <c r="B201" s="33"/>
      <c r="C201" s="138" t="s">
        <v>358</v>
      </c>
      <c r="D201" s="138" t="s">
        <v>227</v>
      </c>
      <c r="E201" s="139" t="s">
        <v>626</v>
      </c>
      <c r="F201" s="140" t="s">
        <v>627</v>
      </c>
      <c r="G201" s="141" t="s">
        <v>240</v>
      </c>
      <c r="H201" s="142">
        <v>7843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1915</v>
      </c>
    </row>
    <row r="202" spans="2:65" s="1" customFormat="1" ht="10.199999999999999">
      <c r="B202" s="33"/>
      <c r="D202" s="151" t="s">
        <v>234</v>
      </c>
      <c r="F202" s="152" t="s">
        <v>629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2" customFormat="1" ht="10.199999999999999">
      <c r="B203" s="155"/>
      <c r="D203" s="156" t="s">
        <v>236</v>
      </c>
      <c r="E203" s="157" t="s">
        <v>1</v>
      </c>
      <c r="F203" s="158" t="s">
        <v>1916</v>
      </c>
      <c r="H203" s="159">
        <v>7843</v>
      </c>
      <c r="I203" s="160"/>
      <c r="L203" s="155"/>
      <c r="M203" s="161"/>
      <c r="T203" s="162"/>
      <c r="AT203" s="157" t="s">
        <v>236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225</v>
      </c>
    </row>
    <row r="204" spans="2:65" s="1" customFormat="1" ht="37.799999999999997" customHeight="1">
      <c r="B204" s="33"/>
      <c r="C204" s="138" t="s">
        <v>364</v>
      </c>
      <c r="D204" s="138" t="s">
        <v>227</v>
      </c>
      <c r="E204" s="139" t="s">
        <v>296</v>
      </c>
      <c r="F204" s="140" t="s">
        <v>297</v>
      </c>
      <c r="G204" s="141" t="s">
        <v>240</v>
      </c>
      <c r="H204" s="142">
        <v>10346.5</v>
      </c>
      <c r="I204" s="143"/>
      <c r="J204" s="144">
        <f>ROUND(I204*H204,2)</f>
        <v>0</v>
      </c>
      <c r="K204" s="140" t="s">
        <v>231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232</v>
      </c>
      <c r="AT204" s="149" t="s">
        <v>227</v>
      </c>
      <c r="AU204" s="149" t="s">
        <v>21</v>
      </c>
      <c r="AY204" s="17" t="s">
        <v>225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232</v>
      </c>
      <c r="BM204" s="149" t="s">
        <v>1917</v>
      </c>
    </row>
    <row r="205" spans="2:65" s="1" customFormat="1" ht="10.199999999999999">
      <c r="B205" s="33"/>
      <c r="D205" s="151" t="s">
        <v>234</v>
      </c>
      <c r="F205" s="152" t="s">
        <v>299</v>
      </c>
      <c r="I205" s="153"/>
      <c r="L205" s="33"/>
      <c r="M205" s="154"/>
      <c r="T205" s="57"/>
      <c r="AT205" s="17" t="s">
        <v>234</v>
      </c>
      <c r="AU205" s="17" t="s">
        <v>21</v>
      </c>
    </row>
    <row r="206" spans="2:65" s="12" customFormat="1" ht="10.199999999999999">
      <c r="B206" s="155"/>
      <c r="D206" s="156" t="s">
        <v>236</v>
      </c>
      <c r="E206" s="157" t="s">
        <v>1</v>
      </c>
      <c r="F206" s="158" t="s">
        <v>1918</v>
      </c>
      <c r="H206" s="159">
        <v>907</v>
      </c>
      <c r="I206" s="160"/>
      <c r="L206" s="155"/>
      <c r="M206" s="161"/>
      <c r="T206" s="162"/>
      <c r="AT206" s="157" t="s">
        <v>236</v>
      </c>
      <c r="AU206" s="157" t="s">
        <v>21</v>
      </c>
      <c r="AV206" s="12" t="s">
        <v>21</v>
      </c>
      <c r="AW206" s="12" t="s">
        <v>36</v>
      </c>
      <c r="AX206" s="12" t="s">
        <v>80</v>
      </c>
      <c r="AY206" s="157" t="s">
        <v>225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1919</v>
      </c>
      <c r="H207" s="159">
        <v>2468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225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1920</v>
      </c>
      <c r="H208" s="159">
        <v>866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80</v>
      </c>
      <c r="AY208" s="157" t="s">
        <v>225</v>
      </c>
    </row>
    <row r="209" spans="2:51" s="12" customFormat="1" ht="10.199999999999999">
      <c r="B209" s="155"/>
      <c r="D209" s="156" t="s">
        <v>236</v>
      </c>
      <c r="E209" s="157" t="s">
        <v>1</v>
      </c>
      <c r="F209" s="158" t="s">
        <v>1921</v>
      </c>
      <c r="H209" s="159">
        <v>148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225</v>
      </c>
    </row>
    <row r="210" spans="2:51" s="12" customFormat="1" ht="10.199999999999999">
      <c r="B210" s="155"/>
      <c r="D210" s="156" t="s">
        <v>236</v>
      </c>
      <c r="E210" s="157" t="s">
        <v>1</v>
      </c>
      <c r="F210" s="158" t="s">
        <v>1922</v>
      </c>
      <c r="H210" s="159">
        <v>7.95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80</v>
      </c>
      <c r="AY210" s="157" t="s">
        <v>225</v>
      </c>
    </row>
    <row r="211" spans="2:51" s="12" customFormat="1" ht="10.199999999999999">
      <c r="B211" s="155"/>
      <c r="D211" s="156" t="s">
        <v>236</v>
      </c>
      <c r="E211" s="157" t="s">
        <v>1</v>
      </c>
      <c r="F211" s="158" t="s">
        <v>1879</v>
      </c>
      <c r="H211" s="159">
        <v>76</v>
      </c>
      <c r="I211" s="160"/>
      <c r="L211" s="155"/>
      <c r="M211" s="161"/>
      <c r="T211" s="162"/>
      <c r="AT211" s="157" t="s">
        <v>236</v>
      </c>
      <c r="AU211" s="157" t="s">
        <v>21</v>
      </c>
      <c r="AV211" s="12" t="s">
        <v>21</v>
      </c>
      <c r="AW211" s="12" t="s">
        <v>36</v>
      </c>
      <c r="AX211" s="12" t="s">
        <v>80</v>
      </c>
      <c r="AY211" s="157" t="s">
        <v>225</v>
      </c>
    </row>
    <row r="212" spans="2:51" s="12" customFormat="1" ht="10.199999999999999">
      <c r="B212" s="155"/>
      <c r="D212" s="156" t="s">
        <v>236</v>
      </c>
      <c r="E212" s="157" t="s">
        <v>1</v>
      </c>
      <c r="F212" s="158" t="s">
        <v>1923</v>
      </c>
      <c r="H212" s="159">
        <v>433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80</v>
      </c>
      <c r="AY212" s="157" t="s">
        <v>225</v>
      </c>
    </row>
    <row r="213" spans="2:51" s="12" customFormat="1" ht="10.199999999999999">
      <c r="B213" s="155"/>
      <c r="D213" s="156" t="s">
        <v>236</v>
      </c>
      <c r="E213" s="157" t="s">
        <v>1</v>
      </c>
      <c r="F213" s="158" t="s">
        <v>1924</v>
      </c>
      <c r="H213" s="159">
        <v>785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225</v>
      </c>
    </row>
    <row r="214" spans="2:51" s="14" customFormat="1" ht="10.199999999999999">
      <c r="B214" s="171"/>
      <c r="D214" s="156" t="s">
        <v>236</v>
      </c>
      <c r="E214" s="172" t="s">
        <v>1</v>
      </c>
      <c r="F214" s="173" t="s">
        <v>303</v>
      </c>
      <c r="H214" s="174">
        <v>5690.95</v>
      </c>
      <c r="I214" s="175"/>
      <c r="L214" s="171"/>
      <c r="M214" s="176"/>
      <c r="T214" s="177"/>
      <c r="AT214" s="172" t="s">
        <v>236</v>
      </c>
      <c r="AU214" s="172" t="s">
        <v>21</v>
      </c>
      <c r="AV214" s="14" t="s">
        <v>244</v>
      </c>
      <c r="AW214" s="14" t="s">
        <v>36</v>
      </c>
      <c r="AX214" s="14" t="s">
        <v>80</v>
      </c>
      <c r="AY214" s="172" t="s">
        <v>225</v>
      </c>
    </row>
    <row r="215" spans="2:51" s="12" customFormat="1" ht="10.199999999999999">
      <c r="B215" s="155"/>
      <c r="D215" s="156" t="s">
        <v>236</v>
      </c>
      <c r="E215" s="157" t="s">
        <v>1</v>
      </c>
      <c r="F215" s="158" t="s">
        <v>1925</v>
      </c>
      <c r="H215" s="159">
        <v>22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225</v>
      </c>
    </row>
    <row r="216" spans="2:51" s="12" customFormat="1" ht="10.199999999999999">
      <c r="B216" s="155"/>
      <c r="D216" s="156" t="s">
        <v>236</v>
      </c>
      <c r="E216" s="157" t="s">
        <v>1</v>
      </c>
      <c r="F216" s="158" t="s">
        <v>1921</v>
      </c>
      <c r="H216" s="159">
        <v>148</v>
      </c>
      <c r="I216" s="160"/>
      <c r="L216" s="155"/>
      <c r="M216" s="161"/>
      <c r="T216" s="162"/>
      <c r="AT216" s="157" t="s">
        <v>236</v>
      </c>
      <c r="AU216" s="157" t="s">
        <v>21</v>
      </c>
      <c r="AV216" s="12" t="s">
        <v>21</v>
      </c>
      <c r="AW216" s="12" t="s">
        <v>36</v>
      </c>
      <c r="AX216" s="12" t="s">
        <v>80</v>
      </c>
      <c r="AY216" s="157" t="s">
        <v>225</v>
      </c>
    </row>
    <row r="217" spans="2:51" s="12" customFormat="1" ht="10.199999999999999">
      <c r="B217" s="155"/>
      <c r="D217" s="156" t="s">
        <v>236</v>
      </c>
      <c r="E217" s="157" t="s">
        <v>1</v>
      </c>
      <c r="F217" s="158" t="s">
        <v>1920</v>
      </c>
      <c r="H217" s="159">
        <v>866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80</v>
      </c>
      <c r="AY217" s="157" t="s">
        <v>225</v>
      </c>
    </row>
    <row r="218" spans="2:51" s="12" customFormat="1" ht="10.199999999999999">
      <c r="B218" s="155"/>
      <c r="D218" s="156" t="s">
        <v>236</v>
      </c>
      <c r="E218" s="157" t="s">
        <v>1</v>
      </c>
      <c r="F218" s="158" t="s">
        <v>1926</v>
      </c>
      <c r="H218" s="159">
        <v>179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80</v>
      </c>
      <c r="AY218" s="157" t="s">
        <v>225</v>
      </c>
    </row>
    <row r="219" spans="2:51" s="12" customFormat="1" ht="10.199999999999999">
      <c r="B219" s="155"/>
      <c r="D219" s="156" t="s">
        <v>236</v>
      </c>
      <c r="E219" s="157" t="s">
        <v>1</v>
      </c>
      <c r="F219" s="158" t="s">
        <v>1927</v>
      </c>
      <c r="H219" s="159">
        <v>24</v>
      </c>
      <c r="I219" s="160"/>
      <c r="L219" s="155"/>
      <c r="M219" s="161"/>
      <c r="T219" s="162"/>
      <c r="AT219" s="157" t="s">
        <v>236</v>
      </c>
      <c r="AU219" s="157" t="s">
        <v>21</v>
      </c>
      <c r="AV219" s="12" t="s">
        <v>21</v>
      </c>
      <c r="AW219" s="12" t="s">
        <v>36</v>
      </c>
      <c r="AX219" s="12" t="s">
        <v>80</v>
      </c>
      <c r="AY219" s="157" t="s">
        <v>225</v>
      </c>
    </row>
    <row r="220" spans="2:51" s="12" customFormat="1" ht="10.199999999999999">
      <c r="B220" s="155"/>
      <c r="D220" s="156" t="s">
        <v>236</v>
      </c>
      <c r="E220" s="157" t="s">
        <v>1</v>
      </c>
      <c r="F220" s="158" t="s">
        <v>1928</v>
      </c>
      <c r="H220" s="159">
        <v>2.9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225</v>
      </c>
    </row>
    <row r="221" spans="2:51" s="12" customFormat="1" ht="10.199999999999999">
      <c r="B221" s="155"/>
      <c r="D221" s="156" t="s">
        <v>236</v>
      </c>
      <c r="E221" s="157" t="s">
        <v>1</v>
      </c>
      <c r="F221" s="158" t="s">
        <v>1929</v>
      </c>
      <c r="H221" s="159">
        <v>168.15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80</v>
      </c>
      <c r="AY221" s="157" t="s">
        <v>225</v>
      </c>
    </row>
    <row r="222" spans="2:51" s="12" customFormat="1" ht="10.199999999999999">
      <c r="B222" s="155"/>
      <c r="D222" s="156" t="s">
        <v>236</v>
      </c>
      <c r="E222" s="157" t="s">
        <v>1</v>
      </c>
      <c r="F222" s="158" t="s">
        <v>1930</v>
      </c>
      <c r="H222" s="159">
        <v>3137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80</v>
      </c>
      <c r="AY222" s="157" t="s">
        <v>225</v>
      </c>
    </row>
    <row r="223" spans="2:51" s="12" customFormat="1" ht="10.199999999999999">
      <c r="B223" s="155"/>
      <c r="D223" s="156" t="s">
        <v>236</v>
      </c>
      <c r="E223" s="157" t="s">
        <v>1</v>
      </c>
      <c r="F223" s="158" t="s">
        <v>1931</v>
      </c>
      <c r="H223" s="159">
        <v>57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80</v>
      </c>
      <c r="AY223" s="157" t="s">
        <v>225</v>
      </c>
    </row>
    <row r="224" spans="2:51" s="12" customFormat="1" ht="10.199999999999999">
      <c r="B224" s="155"/>
      <c r="D224" s="156" t="s">
        <v>236</v>
      </c>
      <c r="E224" s="157" t="s">
        <v>1</v>
      </c>
      <c r="F224" s="158" t="s">
        <v>1932</v>
      </c>
      <c r="H224" s="159">
        <v>50.9</v>
      </c>
      <c r="I224" s="160"/>
      <c r="L224" s="155"/>
      <c r="M224" s="161"/>
      <c r="T224" s="162"/>
      <c r="AT224" s="157" t="s">
        <v>236</v>
      </c>
      <c r="AU224" s="157" t="s">
        <v>21</v>
      </c>
      <c r="AV224" s="12" t="s">
        <v>21</v>
      </c>
      <c r="AW224" s="12" t="s">
        <v>36</v>
      </c>
      <c r="AX224" s="12" t="s">
        <v>80</v>
      </c>
      <c r="AY224" s="157" t="s">
        <v>225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1933</v>
      </c>
      <c r="H225" s="159">
        <v>0.6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80</v>
      </c>
      <c r="AY225" s="157" t="s">
        <v>225</v>
      </c>
    </row>
    <row r="226" spans="2:65" s="14" customFormat="1" ht="10.199999999999999">
      <c r="B226" s="171"/>
      <c r="D226" s="156" t="s">
        <v>236</v>
      </c>
      <c r="E226" s="172" t="s">
        <v>1845</v>
      </c>
      <c r="F226" s="173" t="s">
        <v>303</v>
      </c>
      <c r="H226" s="174">
        <v>4655.55</v>
      </c>
      <c r="I226" s="175"/>
      <c r="L226" s="171"/>
      <c r="M226" s="176"/>
      <c r="T226" s="177"/>
      <c r="AT226" s="172" t="s">
        <v>236</v>
      </c>
      <c r="AU226" s="172" t="s">
        <v>21</v>
      </c>
      <c r="AV226" s="14" t="s">
        <v>244</v>
      </c>
      <c r="AW226" s="14" t="s">
        <v>36</v>
      </c>
      <c r="AX226" s="14" t="s">
        <v>80</v>
      </c>
      <c r="AY226" s="172" t="s">
        <v>225</v>
      </c>
    </row>
    <row r="227" spans="2:65" s="13" customFormat="1" ht="10.199999999999999">
      <c r="B227" s="164"/>
      <c r="D227" s="156" t="s">
        <v>236</v>
      </c>
      <c r="E227" s="165" t="s">
        <v>1</v>
      </c>
      <c r="F227" s="166" t="s">
        <v>270</v>
      </c>
      <c r="H227" s="167">
        <v>10346.5</v>
      </c>
      <c r="I227" s="168"/>
      <c r="L227" s="164"/>
      <c r="M227" s="169"/>
      <c r="T227" s="170"/>
      <c r="AT227" s="165" t="s">
        <v>236</v>
      </c>
      <c r="AU227" s="165" t="s">
        <v>21</v>
      </c>
      <c r="AV227" s="13" t="s">
        <v>232</v>
      </c>
      <c r="AW227" s="13" t="s">
        <v>36</v>
      </c>
      <c r="AX227" s="13" t="s">
        <v>88</v>
      </c>
      <c r="AY227" s="165" t="s">
        <v>225</v>
      </c>
    </row>
    <row r="228" spans="2:65" s="1" customFormat="1" ht="37.799999999999997" customHeight="1">
      <c r="B228" s="33"/>
      <c r="C228" s="138" t="s">
        <v>7</v>
      </c>
      <c r="D228" s="138" t="s">
        <v>227</v>
      </c>
      <c r="E228" s="139" t="s">
        <v>680</v>
      </c>
      <c r="F228" s="140" t="s">
        <v>681</v>
      </c>
      <c r="G228" s="141" t="s">
        <v>240</v>
      </c>
      <c r="H228" s="142">
        <v>5716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1934</v>
      </c>
    </row>
    <row r="229" spans="2:65" s="1" customFormat="1" ht="10.199999999999999">
      <c r="B229" s="33"/>
      <c r="D229" s="151" t="s">
        <v>234</v>
      </c>
      <c r="F229" s="152" t="s">
        <v>683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2" customFormat="1" ht="10.199999999999999">
      <c r="B230" s="155"/>
      <c r="D230" s="156" t="s">
        <v>236</v>
      </c>
      <c r="E230" s="157" t="s">
        <v>1</v>
      </c>
      <c r="F230" s="158" t="s">
        <v>1935</v>
      </c>
      <c r="H230" s="159">
        <v>1010</v>
      </c>
      <c r="I230" s="160"/>
      <c r="L230" s="155"/>
      <c r="M230" s="161"/>
      <c r="T230" s="162"/>
      <c r="AT230" s="157" t="s">
        <v>236</v>
      </c>
      <c r="AU230" s="157" t="s">
        <v>21</v>
      </c>
      <c r="AV230" s="12" t="s">
        <v>21</v>
      </c>
      <c r="AW230" s="12" t="s">
        <v>36</v>
      </c>
      <c r="AX230" s="12" t="s">
        <v>80</v>
      </c>
      <c r="AY230" s="157" t="s">
        <v>225</v>
      </c>
    </row>
    <row r="231" spans="2:65" s="12" customFormat="1" ht="10.199999999999999">
      <c r="B231" s="155"/>
      <c r="D231" s="156" t="s">
        <v>236</v>
      </c>
      <c r="E231" s="157" t="s">
        <v>1847</v>
      </c>
      <c r="F231" s="158" t="s">
        <v>1936</v>
      </c>
      <c r="H231" s="159">
        <v>4706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80</v>
      </c>
      <c r="AY231" s="157" t="s">
        <v>225</v>
      </c>
    </row>
    <row r="232" spans="2:65" s="13" customFormat="1" ht="10.199999999999999">
      <c r="B232" s="164"/>
      <c r="D232" s="156" t="s">
        <v>236</v>
      </c>
      <c r="E232" s="165" t="s">
        <v>1</v>
      </c>
      <c r="F232" s="166" t="s">
        <v>270</v>
      </c>
      <c r="H232" s="167">
        <v>5716</v>
      </c>
      <c r="I232" s="168"/>
      <c r="L232" s="164"/>
      <c r="M232" s="169"/>
      <c r="T232" s="170"/>
      <c r="AT232" s="165" t="s">
        <v>236</v>
      </c>
      <c r="AU232" s="165" t="s">
        <v>21</v>
      </c>
      <c r="AV232" s="13" t="s">
        <v>232</v>
      </c>
      <c r="AW232" s="13" t="s">
        <v>36</v>
      </c>
      <c r="AX232" s="13" t="s">
        <v>88</v>
      </c>
      <c r="AY232" s="165" t="s">
        <v>225</v>
      </c>
    </row>
    <row r="233" spans="2:65" s="1" customFormat="1" ht="37.799999999999997" customHeight="1">
      <c r="B233" s="33"/>
      <c r="C233" s="138" t="s">
        <v>374</v>
      </c>
      <c r="D233" s="138" t="s">
        <v>227</v>
      </c>
      <c r="E233" s="139" t="s">
        <v>687</v>
      </c>
      <c r="F233" s="140" t="s">
        <v>688</v>
      </c>
      <c r="G233" s="141" t="s">
        <v>240</v>
      </c>
      <c r="H233" s="142">
        <v>57160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1937</v>
      </c>
    </row>
    <row r="234" spans="2:65" s="1" customFormat="1" ht="10.199999999999999">
      <c r="B234" s="33"/>
      <c r="D234" s="151" t="s">
        <v>234</v>
      </c>
      <c r="F234" s="152" t="s">
        <v>690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1938</v>
      </c>
      <c r="H235" s="159">
        <v>57160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225</v>
      </c>
    </row>
    <row r="236" spans="2:65" s="1" customFormat="1" ht="24.15" customHeight="1">
      <c r="B236" s="33"/>
      <c r="C236" s="138" t="s">
        <v>379</v>
      </c>
      <c r="D236" s="138" t="s">
        <v>227</v>
      </c>
      <c r="E236" s="139" t="s">
        <v>400</v>
      </c>
      <c r="F236" s="140" t="s">
        <v>401</v>
      </c>
      <c r="G236" s="141" t="s">
        <v>240</v>
      </c>
      <c r="H236" s="142">
        <v>9361.5499999999993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1939</v>
      </c>
    </row>
    <row r="237" spans="2:65" s="1" customFormat="1" ht="10.199999999999999">
      <c r="B237" s="33"/>
      <c r="D237" s="151" t="s">
        <v>234</v>
      </c>
      <c r="F237" s="152" t="s">
        <v>403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1845</v>
      </c>
      <c r="H238" s="159">
        <v>4655.55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80</v>
      </c>
      <c r="AY238" s="157" t="s">
        <v>225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1847</v>
      </c>
      <c r="H239" s="159">
        <v>4706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80</v>
      </c>
      <c r="AY239" s="157" t="s">
        <v>225</v>
      </c>
    </row>
    <row r="240" spans="2:65" s="13" customFormat="1" ht="10.199999999999999">
      <c r="B240" s="164"/>
      <c r="D240" s="156" t="s">
        <v>236</v>
      </c>
      <c r="E240" s="165" t="s">
        <v>1</v>
      </c>
      <c r="F240" s="166" t="s">
        <v>270</v>
      </c>
      <c r="H240" s="167">
        <v>9361.5499999999993</v>
      </c>
      <c r="I240" s="168"/>
      <c r="L240" s="164"/>
      <c r="M240" s="169"/>
      <c r="T240" s="170"/>
      <c r="AT240" s="165" t="s">
        <v>236</v>
      </c>
      <c r="AU240" s="165" t="s">
        <v>21</v>
      </c>
      <c r="AV240" s="13" t="s">
        <v>232</v>
      </c>
      <c r="AW240" s="13" t="s">
        <v>36</v>
      </c>
      <c r="AX240" s="13" t="s">
        <v>88</v>
      </c>
      <c r="AY240" s="165" t="s">
        <v>225</v>
      </c>
    </row>
    <row r="241" spans="2:65" s="1" customFormat="1" ht="24.15" customHeight="1">
      <c r="B241" s="33"/>
      <c r="C241" s="138" t="s">
        <v>386</v>
      </c>
      <c r="D241" s="138" t="s">
        <v>227</v>
      </c>
      <c r="E241" s="139" t="s">
        <v>406</v>
      </c>
      <c r="F241" s="140" t="s">
        <v>407</v>
      </c>
      <c r="G241" s="141" t="s">
        <v>240</v>
      </c>
      <c r="H241" s="142">
        <v>1366</v>
      </c>
      <c r="I241" s="143"/>
      <c r="J241" s="144">
        <f>ROUND(I241*H241,2)</f>
        <v>0</v>
      </c>
      <c r="K241" s="140" t="s">
        <v>231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232</v>
      </c>
      <c r="AT241" s="149" t="s">
        <v>227</v>
      </c>
      <c r="AU241" s="149" t="s">
        <v>21</v>
      </c>
      <c r="AY241" s="17" t="s">
        <v>225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232</v>
      </c>
      <c r="BM241" s="149" t="s">
        <v>1940</v>
      </c>
    </row>
    <row r="242" spans="2:65" s="1" customFormat="1" ht="10.199999999999999">
      <c r="B242" s="33"/>
      <c r="D242" s="151" t="s">
        <v>234</v>
      </c>
      <c r="F242" s="152" t="s">
        <v>409</v>
      </c>
      <c r="I242" s="153"/>
      <c r="L242" s="33"/>
      <c r="M242" s="154"/>
      <c r="T242" s="57"/>
      <c r="AT242" s="17" t="s">
        <v>234</v>
      </c>
      <c r="AU242" s="17" t="s">
        <v>21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1941</v>
      </c>
      <c r="H243" s="159">
        <v>433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1873</v>
      </c>
      <c r="H244" s="159">
        <v>785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1921</v>
      </c>
      <c r="H245" s="159">
        <v>148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225</v>
      </c>
    </row>
    <row r="246" spans="2:65" s="13" customFormat="1" ht="10.199999999999999">
      <c r="B246" s="164"/>
      <c r="D246" s="156" t="s">
        <v>236</v>
      </c>
      <c r="E246" s="165" t="s">
        <v>1</v>
      </c>
      <c r="F246" s="166" t="s">
        <v>270</v>
      </c>
      <c r="H246" s="167">
        <v>1366</v>
      </c>
      <c r="I246" s="168"/>
      <c r="L246" s="164"/>
      <c r="M246" s="169"/>
      <c r="T246" s="170"/>
      <c r="AT246" s="165" t="s">
        <v>236</v>
      </c>
      <c r="AU246" s="165" t="s">
        <v>21</v>
      </c>
      <c r="AV246" s="13" t="s">
        <v>232</v>
      </c>
      <c r="AW246" s="13" t="s">
        <v>36</v>
      </c>
      <c r="AX246" s="13" t="s">
        <v>88</v>
      </c>
      <c r="AY246" s="165" t="s">
        <v>225</v>
      </c>
    </row>
    <row r="247" spans="2:65" s="1" customFormat="1" ht="16.5" customHeight="1">
      <c r="B247" s="33"/>
      <c r="C247" s="138" t="s">
        <v>392</v>
      </c>
      <c r="D247" s="138" t="s">
        <v>227</v>
      </c>
      <c r="E247" s="139" t="s">
        <v>1942</v>
      </c>
      <c r="F247" s="140" t="s">
        <v>1943</v>
      </c>
      <c r="G247" s="141" t="s">
        <v>259</v>
      </c>
      <c r="H247" s="142">
        <v>1</v>
      </c>
      <c r="I247" s="143"/>
      <c r="J247" s="144">
        <f>ROUND(I247*H247,2)</f>
        <v>0</v>
      </c>
      <c r="K247" s="140" t="s">
        <v>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1944</v>
      </c>
    </row>
    <row r="248" spans="2:65" s="1" customFormat="1" ht="38.4">
      <c r="B248" s="33"/>
      <c r="D248" s="156" t="s">
        <v>261</v>
      </c>
      <c r="F248" s="163" t="s">
        <v>1945</v>
      </c>
      <c r="I248" s="153"/>
      <c r="L248" s="33"/>
      <c r="M248" s="154"/>
      <c r="T248" s="57"/>
      <c r="AT248" s="17" t="s">
        <v>261</v>
      </c>
      <c r="AU248" s="17" t="s">
        <v>21</v>
      </c>
    </row>
    <row r="249" spans="2:65" s="1" customFormat="1" ht="16.5" customHeight="1">
      <c r="B249" s="33"/>
      <c r="C249" s="138" t="s">
        <v>399</v>
      </c>
      <c r="D249" s="138" t="s">
        <v>227</v>
      </c>
      <c r="E249" s="139" t="s">
        <v>1946</v>
      </c>
      <c r="F249" s="140" t="s">
        <v>1947</v>
      </c>
      <c r="G249" s="141" t="s">
        <v>259</v>
      </c>
      <c r="H249" s="142">
        <v>1</v>
      </c>
      <c r="I249" s="143"/>
      <c r="J249" s="144">
        <f>ROUND(I249*H249,2)</f>
        <v>0</v>
      </c>
      <c r="K249" s="140" t="s">
        <v>1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232</v>
      </c>
      <c r="AT249" s="149" t="s">
        <v>227</v>
      </c>
      <c r="AU249" s="149" t="s">
        <v>21</v>
      </c>
      <c r="AY249" s="17" t="s">
        <v>225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232</v>
      </c>
      <c r="BM249" s="149" t="s">
        <v>1948</v>
      </c>
    </row>
    <row r="250" spans="2:65" s="1" customFormat="1" ht="38.4">
      <c r="B250" s="33"/>
      <c r="D250" s="156" t="s">
        <v>261</v>
      </c>
      <c r="F250" s="163" t="s">
        <v>1949</v>
      </c>
      <c r="I250" s="153"/>
      <c r="L250" s="33"/>
      <c r="M250" s="154"/>
      <c r="T250" s="57"/>
      <c r="AT250" s="17" t="s">
        <v>261</v>
      </c>
      <c r="AU250" s="17" t="s">
        <v>21</v>
      </c>
    </row>
    <row r="251" spans="2:65" s="1" customFormat="1" ht="16.5" customHeight="1">
      <c r="B251" s="33"/>
      <c r="C251" s="138" t="s">
        <v>405</v>
      </c>
      <c r="D251" s="138" t="s">
        <v>227</v>
      </c>
      <c r="E251" s="139" t="s">
        <v>413</v>
      </c>
      <c r="F251" s="140" t="s">
        <v>414</v>
      </c>
      <c r="G251" s="141" t="s">
        <v>240</v>
      </c>
      <c r="H251" s="142">
        <v>3375</v>
      </c>
      <c r="I251" s="143"/>
      <c r="J251" s="144">
        <f>ROUND(I251*H251,2)</f>
        <v>0</v>
      </c>
      <c r="K251" s="140" t="s">
        <v>231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1950</v>
      </c>
    </row>
    <row r="252" spans="2:65" s="1" customFormat="1" ht="10.199999999999999">
      <c r="B252" s="33"/>
      <c r="D252" s="151" t="s">
        <v>234</v>
      </c>
      <c r="F252" s="152" t="s">
        <v>416</v>
      </c>
      <c r="I252" s="153"/>
      <c r="L252" s="33"/>
      <c r="M252" s="154"/>
      <c r="T252" s="57"/>
      <c r="AT252" s="17" t="s">
        <v>234</v>
      </c>
      <c r="AU252" s="17" t="s">
        <v>21</v>
      </c>
    </row>
    <row r="253" spans="2:65" s="12" customFormat="1" ht="10.199999999999999">
      <c r="B253" s="155"/>
      <c r="D253" s="156" t="s">
        <v>236</v>
      </c>
      <c r="E253" s="157" t="s">
        <v>1</v>
      </c>
      <c r="F253" s="158" t="s">
        <v>1951</v>
      </c>
      <c r="H253" s="159">
        <v>2468</v>
      </c>
      <c r="I253" s="160"/>
      <c r="L253" s="155"/>
      <c r="M253" s="161"/>
      <c r="T253" s="162"/>
      <c r="AT253" s="157" t="s">
        <v>236</v>
      </c>
      <c r="AU253" s="157" t="s">
        <v>21</v>
      </c>
      <c r="AV253" s="12" t="s">
        <v>21</v>
      </c>
      <c r="AW253" s="12" t="s">
        <v>36</v>
      </c>
      <c r="AX253" s="12" t="s">
        <v>80</v>
      </c>
      <c r="AY253" s="157" t="s">
        <v>225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1918</v>
      </c>
      <c r="H254" s="159">
        <v>907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80</v>
      </c>
      <c r="AY254" s="157" t="s">
        <v>225</v>
      </c>
    </row>
    <row r="255" spans="2:65" s="13" customFormat="1" ht="10.199999999999999">
      <c r="B255" s="164"/>
      <c r="D255" s="156" t="s">
        <v>236</v>
      </c>
      <c r="E255" s="165" t="s">
        <v>1</v>
      </c>
      <c r="F255" s="166" t="s">
        <v>270</v>
      </c>
      <c r="H255" s="167">
        <v>3375</v>
      </c>
      <c r="I255" s="168"/>
      <c r="L255" s="164"/>
      <c r="M255" s="169"/>
      <c r="T255" s="170"/>
      <c r="AT255" s="165" t="s">
        <v>236</v>
      </c>
      <c r="AU255" s="165" t="s">
        <v>21</v>
      </c>
      <c r="AV255" s="13" t="s">
        <v>232</v>
      </c>
      <c r="AW255" s="13" t="s">
        <v>36</v>
      </c>
      <c r="AX255" s="13" t="s">
        <v>88</v>
      </c>
      <c r="AY255" s="165" t="s">
        <v>225</v>
      </c>
    </row>
    <row r="256" spans="2:65" s="1" customFormat="1" ht="33" customHeight="1">
      <c r="B256" s="33"/>
      <c r="C256" s="138" t="s">
        <v>412</v>
      </c>
      <c r="D256" s="138" t="s">
        <v>227</v>
      </c>
      <c r="E256" s="139" t="s">
        <v>393</v>
      </c>
      <c r="F256" s="140" t="s">
        <v>394</v>
      </c>
      <c r="G256" s="141" t="s">
        <v>395</v>
      </c>
      <c r="H256" s="142">
        <v>11432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1952</v>
      </c>
    </row>
    <row r="257" spans="2:65" s="1" customFormat="1" ht="10.199999999999999">
      <c r="B257" s="33"/>
      <c r="D257" s="151" t="s">
        <v>234</v>
      </c>
      <c r="F257" s="152" t="s">
        <v>397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1953</v>
      </c>
      <c r="H258" s="159">
        <v>11432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" customFormat="1" ht="24.15" customHeight="1">
      <c r="B259" s="33"/>
      <c r="C259" s="138" t="s">
        <v>419</v>
      </c>
      <c r="D259" s="138" t="s">
        <v>227</v>
      </c>
      <c r="E259" s="139" t="s">
        <v>324</v>
      </c>
      <c r="F259" s="140" t="s">
        <v>325</v>
      </c>
      <c r="G259" s="141" t="s">
        <v>240</v>
      </c>
      <c r="H259" s="142">
        <v>1126.9000000000001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1954</v>
      </c>
    </row>
    <row r="260" spans="2:65" s="1" customFormat="1" ht="10.199999999999999">
      <c r="B260" s="33"/>
      <c r="D260" s="151" t="s">
        <v>234</v>
      </c>
      <c r="F260" s="152" t="s">
        <v>327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" customFormat="1" ht="38.4">
      <c r="B261" s="33"/>
      <c r="D261" s="156" t="s">
        <v>261</v>
      </c>
      <c r="F261" s="163" t="s">
        <v>1955</v>
      </c>
      <c r="I261" s="153"/>
      <c r="L261" s="33"/>
      <c r="M261" s="154"/>
      <c r="T261" s="57"/>
      <c r="AT261" s="17" t="s">
        <v>261</v>
      </c>
      <c r="AU261" s="17" t="s">
        <v>21</v>
      </c>
    </row>
    <row r="262" spans="2:65" s="12" customFormat="1" ht="10.199999999999999">
      <c r="B262" s="155"/>
      <c r="D262" s="156" t="s">
        <v>236</v>
      </c>
      <c r="E262" s="157" t="s">
        <v>1</v>
      </c>
      <c r="F262" s="158" t="s">
        <v>1926</v>
      </c>
      <c r="H262" s="159">
        <v>179</v>
      </c>
      <c r="I262" s="160"/>
      <c r="L262" s="155"/>
      <c r="M262" s="161"/>
      <c r="T262" s="162"/>
      <c r="AT262" s="157" t="s">
        <v>236</v>
      </c>
      <c r="AU262" s="157" t="s">
        <v>21</v>
      </c>
      <c r="AV262" s="12" t="s">
        <v>21</v>
      </c>
      <c r="AW262" s="12" t="s">
        <v>36</v>
      </c>
      <c r="AX262" s="12" t="s">
        <v>80</v>
      </c>
      <c r="AY262" s="157" t="s">
        <v>225</v>
      </c>
    </row>
    <row r="263" spans="2:65" s="12" customFormat="1" ht="10.199999999999999">
      <c r="B263" s="155"/>
      <c r="D263" s="156" t="s">
        <v>236</v>
      </c>
      <c r="E263" s="157" t="s">
        <v>1</v>
      </c>
      <c r="F263" s="158" t="s">
        <v>1920</v>
      </c>
      <c r="H263" s="159">
        <v>866</v>
      </c>
      <c r="I263" s="160"/>
      <c r="L263" s="155"/>
      <c r="M263" s="161"/>
      <c r="T263" s="162"/>
      <c r="AT263" s="157" t="s">
        <v>236</v>
      </c>
      <c r="AU263" s="157" t="s">
        <v>21</v>
      </c>
      <c r="AV263" s="12" t="s">
        <v>21</v>
      </c>
      <c r="AW263" s="12" t="s">
        <v>36</v>
      </c>
      <c r="AX263" s="12" t="s">
        <v>80</v>
      </c>
      <c r="AY263" s="157" t="s">
        <v>225</v>
      </c>
    </row>
    <row r="264" spans="2:65" s="12" customFormat="1" ht="30.6">
      <c r="B264" s="155"/>
      <c r="D264" s="156" t="s">
        <v>236</v>
      </c>
      <c r="E264" s="157" t="s">
        <v>1</v>
      </c>
      <c r="F264" s="158" t="s">
        <v>1956</v>
      </c>
      <c r="H264" s="159">
        <v>22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225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1928</v>
      </c>
      <c r="H265" s="159">
        <v>2.9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225</v>
      </c>
    </row>
    <row r="266" spans="2:65" s="12" customFormat="1" ht="10.199999999999999">
      <c r="B266" s="155"/>
      <c r="D266" s="156" t="s">
        <v>236</v>
      </c>
      <c r="E266" s="157" t="s">
        <v>1</v>
      </c>
      <c r="F266" s="158" t="s">
        <v>1931</v>
      </c>
      <c r="H266" s="159">
        <v>57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80</v>
      </c>
      <c r="AY266" s="157" t="s">
        <v>225</v>
      </c>
    </row>
    <row r="267" spans="2:65" s="13" customFormat="1" ht="10.199999999999999">
      <c r="B267" s="164"/>
      <c r="D267" s="156" t="s">
        <v>236</v>
      </c>
      <c r="E267" s="165" t="s">
        <v>1</v>
      </c>
      <c r="F267" s="166" t="s">
        <v>270</v>
      </c>
      <c r="H267" s="167">
        <v>1126.9000000000001</v>
      </c>
      <c r="I267" s="168"/>
      <c r="L267" s="164"/>
      <c r="M267" s="169"/>
      <c r="T267" s="170"/>
      <c r="AT267" s="165" t="s">
        <v>236</v>
      </c>
      <c r="AU267" s="165" t="s">
        <v>21</v>
      </c>
      <c r="AV267" s="13" t="s">
        <v>232</v>
      </c>
      <c r="AW267" s="13" t="s">
        <v>36</v>
      </c>
      <c r="AX267" s="13" t="s">
        <v>88</v>
      </c>
      <c r="AY267" s="165" t="s">
        <v>225</v>
      </c>
    </row>
    <row r="268" spans="2:65" s="1" customFormat="1" ht="24.15" customHeight="1">
      <c r="B268" s="33"/>
      <c r="C268" s="138" t="s">
        <v>425</v>
      </c>
      <c r="D268" s="138" t="s">
        <v>227</v>
      </c>
      <c r="E268" s="139" t="s">
        <v>833</v>
      </c>
      <c r="F268" s="140" t="s">
        <v>834</v>
      </c>
      <c r="G268" s="141" t="s">
        <v>240</v>
      </c>
      <c r="H268" s="142">
        <v>52.1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1957</v>
      </c>
    </row>
    <row r="269" spans="2:65" s="1" customFormat="1" ht="10.199999999999999">
      <c r="B269" s="33"/>
      <c r="D269" s="151" t="s">
        <v>234</v>
      </c>
      <c r="F269" s="152" t="s">
        <v>836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2" customFormat="1" ht="10.199999999999999">
      <c r="B270" s="155"/>
      <c r="D270" s="156" t="s">
        <v>236</v>
      </c>
      <c r="E270" s="157" t="s">
        <v>1</v>
      </c>
      <c r="F270" s="158" t="s">
        <v>1932</v>
      </c>
      <c r="H270" s="159">
        <v>50.9</v>
      </c>
      <c r="I270" s="160"/>
      <c r="L270" s="155"/>
      <c r="M270" s="161"/>
      <c r="T270" s="162"/>
      <c r="AT270" s="157" t="s">
        <v>236</v>
      </c>
      <c r="AU270" s="157" t="s">
        <v>21</v>
      </c>
      <c r="AV270" s="12" t="s">
        <v>21</v>
      </c>
      <c r="AW270" s="12" t="s">
        <v>36</v>
      </c>
      <c r="AX270" s="12" t="s">
        <v>80</v>
      </c>
      <c r="AY270" s="157" t="s">
        <v>225</v>
      </c>
    </row>
    <row r="271" spans="2:65" s="12" customFormat="1" ht="10.199999999999999">
      <c r="B271" s="155"/>
      <c r="D271" s="156" t="s">
        <v>236</v>
      </c>
      <c r="E271" s="157" t="s">
        <v>1</v>
      </c>
      <c r="F271" s="158" t="s">
        <v>1933</v>
      </c>
      <c r="H271" s="159">
        <v>0.6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80</v>
      </c>
      <c r="AY271" s="157" t="s">
        <v>225</v>
      </c>
    </row>
    <row r="272" spans="2:65" s="12" customFormat="1" ht="10.199999999999999">
      <c r="B272" s="155"/>
      <c r="D272" s="156" t="s">
        <v>236</v>
      </c>
      <c r="E272" s="157" t="s">
        <v>1</v>
      </c>
      <c r="F272" s="158" t="s">
        <v>1958</v>
      </c>
      <c r="H272" s="159">
        <v>0.6</v>
      </c>
      <c r="I272" s="160"/>
      <c r="L272" s="155"/>
      <c r="M272" s="161"/>
      <c r="T272" s="162"/>
      <c r="AT272" s="157" t="s">
        <v>236</v>
      </c>
      <c r="AU272" s="157" t="s">
        <v>21</v>
      </c>
      <c r="AV272" s="12" t="s">
        <v>21</v>
      </c>
      <c r="AW272" s="12" t="s">
        <v>36</v>
      </c>
      <c r="AX272" s="12" t="s">
        <v>80</v>
      </c>
      <c r="AY272" s="157" t="s">
        <v>225</v>
      </c>
    </row>
    <row r="273" spans="2:65" s="13" customFormat="1" ht="10.199999999999999">
      <c r="B273" s="164"/>
      <c r="D273" s="156" t="s">
        <v>236</v>
      </c>
      <c r="E273" s="165" t="s">
        <v>1</v>
      </c>
      <c r="F273" s="166" t="s">
        <v>270</v>
      </c>
      <c r="H273" s="167">
        <v>52.1</v>
      </c>
      <c r="I273" s="168"/>
      <c r="L273" s="164"/>
      <c r="M273" s="169"/>
      <c r="T273" s="170"/>
      <c r="AT273" s="165" t="s">
        <v>236</v>
      </c>
      <c r="AU273" s="165" t="s">
        <v>21</v>
      </c>
      <c r="AV273" s="13" t="s">
        <v>232</v>
      </c>
      <c r="AW273" s="13" t="s">
        <v>36</v>
      </c>
      <c r="AX273" s="13" t="s">
        <v>88</v>
      </c>
      <c r="AY273" s="165" t="s">
        <v>225</v>
      </c>
    </row>
    <row r="274" spans="2:65" s="1" customFormat="1" ht="16.5" customHeight="1">
      <c r="B274" s="33"/>
      <c r="C274" s="178" t="s">
        <v>430</v>
      </c>
      <c r="D274" s="178" t="s">
        <v>341</v>
      </c>
      <c r="E274" s="179" t="s">
        <v>840</v>
      </c>
      <c r="F274" s="180" t="s">
        <v>841</v>
      </c>
      <c r="G274" s="181" t="s">
        <v>395</v>
      </c>
      <c r="H274" s="182">
        <v>1.2</v>
      </c>
      <c r="I274" s="183"/>
      <c r="J274" s="184">
        <f>ROUND(I274*H274,2)</f>
        <v>0</v>
      </c>
      <c r="K274" s="180" t="s">
        <v>231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1</v>
      </c>
      <c r="R274" s="147">
        <f>Q274*H274</f>
        <v>1.2</v>
      </c>
      <c r="S274" s="147">
        <v>0</v>
      </c>
      <c r="T274" s="148">
        <f>S274*H274</f>
        <v>0</v>
      </c>
      <c r="AR274" s="149" t="s">
        <v>277</v>
      </c>
      <c r="AT274" s="149" t="s">
        <v>341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1959</v>
      </c>
    </row>
    <row r="275" spans="2:65" s="12" customFormat="1" ht="10.199999999999999">
      <c r="B275" s="155"/>
      <c r="D275" s="156" t="s">
        <v>236</v>
      </c>
      <c r="E275" s="157" t="s">
        <v>1</v>
      </c>
      <c r="F275" s="158" t="s">
        <v>1960</v>
      </c>
      <c r="H275" s="159">
        <v>1.2</v>
      </c>
      <c r="I275" s="160"/>
      <c r="L275" s="155"/>
      <c r="M275" s="161"/>
      <c r="T275" s="162"/>
      <c r="AT275" s="157" t="s">
        <v>236</v>
      </c>
      <c r="AU275" s="157" t="s">
        <v>21</v>
      </c>
      <c r="AV275" s="12" t="s">
        <v>21</v>
      </c>
      <c r="AW275" s="12" t="s">
        <v>36</v>
      </c>
      <c r="AX275" s="12" t="s">
        <v>88</v>
      </c>
      <c r="AY275" s="157" t="s">
        <v>225</v>
      </c>
    </row>
    <row r="276" spans="2:65" s="1" customFormat="1" ht="33" customHeight="1">
      <c r="B276" s="33"/>
      <c r="C276" s="138" t="s">
        <v>437</v>
      </c>
      <c r="D276" s="138" t="s">
        <v>227</v>
      </c>
      <c r="E276" s="139" t="s">
        <v>420</v>
      </c>
      <c r="F276" s="140" t="s">
        <v>421</v>
      </c>
      <c r="G276" s="141" t="s">
        <v>230</v>
      </c>
      <c r="H276" s="142">
        <v>1121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1961</v>
      </c>
    </row>
    <row r="277" spans="2:65" s="1" customFormat="1" ht="10.199999999999999">
      <c r="B277" s="33"/>
      <c r="D277" s="151" t="s">
        <v>234</v>
      </c>
      <c r="F277" s="152" t="s">
        <v>423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2" customFormat="1" ht="10.199999999999999">
      <c r="B278" s="155"/>
      <c r="D278" s="156" t="s">
        <v>236</v>
      </c>
      <c r="E278" s="157" t="s">
        <v>1</v>
      </c>
      <c r="F278" s="158" t="s">
        <v>1962</v>
      </c>
      <c r="H278" s="159">
        <v>1121</v>
      </c>
      <c r="I278" s="160"/>
      <c r="L278" s="155"/>
      <c r="M278" s="161"/>
      <c r="T278" s="162"/>
      <c r="AT278" s="157" t="s">
        <v>236</v>
      </c>
      <c r="AU278" s="157" t="s">
        <v>21</v>
      </c>
      <c r="AV278" s="12" t="s">
        <v>21</v>
      </c>
      <c r="AW278" s="12" t="s">
        <v>36</v>
      </c>
      <c r="AX278" s="12" t="s">
        <v>88</v>
      </c>
      <c r="AY278" s="157" t="s">
        <v>225</v>
      </c>
    </row>
    <row r="279" spans="2:65" s="1" customFormat="1" ht="24.15" customHeight="1">
      <c r="B279" s="33"/>
      <c r="C279" s="138" t="s">
        <v>443</v>
      </c>
      <c r="D279" s="138" t="s">
        <v>227</v>
      </c>
      <c r="E279" s="139" t="s">
        <v>426</v>
      </c>
      <c r="F279" s="140" t="s">
        <v>427</v>
      </c>
      <c r="G279" s="141" t="s">
        <v>230</v>
      </c>
      <c r="H279" s="142">
        <v>1121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0</v>
      </c>
      <c r="R279" s="147">
        <f>Q279*H279</f>
        <v>0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1963</v>
      </c>
    </row>
    <row r="280" spans="2:65" s="1" customFormat="1" ht="10.199999999999999">
      <c r="B280" s="33"/>
      <c r="D280" s="151" t="s">
        <v>234</v>
      </c>
      <c r="F280" s="152" t="s">
        <v>429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" customFormat="1" ht="16.5" customHeight="1">
      <c r="B281" s="33"/>
      <c r="C281" s="178" t="s">
        <v>448</v>
      </c>
      <c r="D281" s="178" t="s">
        <v>341</v>
      </c>
      <c r="E281" s="179" t="s">
        <v>431</v>
      </c>
      <c r="F281" s="180" t="s">
        <v>432</v>
      </c>
      <c r="G281" s="181" t="s">
        <v>433</v>
      </c>
      <c r="H281" s="182">
        <v>22.42</v>
      </c>
      <c r="I281" s="183"/>
      <c r="J281" s="184">
        <f>ROUND(I281*H281,2)</f>
        <v>0</v>
      </c>
      <c r="K281" s="180" t="s">
        <v>231</v>
      </c>
      <c r="L281" s="185"/>
      <c r="M281" s="186" t="s">
        <v>1</v>
      </c>
      <c r="N281" s="187" t="s">
        <v>45</v>
      </c>
      <c r="P281" s="147">
        <f>O281*H281</f>
        <v>0</v>
      </c>
      <c r="Q281" s="147">
        <v>1E-3</v>
      </c>
      <c r="R281" s="147">
        <f>Q281*H281</f>
        <v>2.2420000000000002E-2</v>
      </c>
      <c r="S281" s="147">
        <v>0</v>
      </c>
      <c r="T281" s="148">
        <f>S281*H281</f>
        <v>0</v>
      </c>
      <c r="AR281" s="149" t="s">
        <v>277</v>
      </c>
      <c r="AT281" s="149" t="s">
        <v>341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1964</v>
      </c>
    </row>
    <row r="282" spans="2:65" s="12" customFormat="1" ht="10.199999999999999">
      <c r="B282" s="155"/>
      <c r="D282" s="156" t="s">
        <v>236</v>
      </c>
      <c r="F282" s="158" t="s">
        <v>1965</v>
      </c>
      <c r="H282" s="159">
        <v>22.42</v>
      </c>
      <c r="I282" s="160"/>
      <c r="L282" s="155"/>
      <c r="M282" s="161"/>
      <c r="T282" s="162"/>
      <c r="AT282" s="157" t="s">
        <v>236</v>
      </c>
      <c r="AU282" s="157" t="s">
        <v>21</v>
      </c>
      <c r="AV282" s="12" t="s">
        <v>21</v>
      </c>
      <c r="AW282" s="12" t="s">
        <v>4</v>
      </c>
      <c r="AX282" s="12" t="s">
        <v>88</v>
      </c>
      <c r="AY282" s="157" t="s">
        <v>225</v>
      </c>
    </row>
    <row r="283" spans="2:65" s="1" customFormat="1" ht="24.15" customHeight="1">
      <c r="B283" s="33"/>
      <c r="C283" s="138" t="s">
        <v>454</v>
      </c>
      <c r="D283" s="138" t="s">
        <v>227</v>
      </c>
      <c r="E283" s="139" t="s">
        <v>716</v>
      </c>
      <c r="F283" s="140" t="s">
        <v>717</v>
      </c>
      <c r="G283" s="141" t="s">
        <v>230</v>
      </c>
      <c r="H283" s="142">
        <v>1932</v>
      </c>
      <c r="I283" s="143"/>
      <c r="J283" s="144">
        <f>ROUND(I283*H283,2)</f>
        <v>0</v>
      </c>
      <c r="K283" s="140" t="s">
        <v>231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0</v>
      </c>
      <c r="R283" s="147">
        <f>Q283*H283</f>
        <v>0</v>
      </c>
      <c r="S283" s="147">
        <v>0</v>
      </c>
      <c r="T283" s="148">
        <f>S283*H283</f>
        <v>0</v>
      </c>
      <c r="AR283" s="149" t="s">
        <v>232</v>
      </c>
      <c r="AT283" s="149" t="s">
        <v>227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1966</v>
      </c>
    </row>
    <row r="284" spans="2:65" s="1" customFormat="1" ht="10.199999999999999">
      <c r="B284" s="33"/>
      <c r="D284" s="151" t="s">
        <v>234</v>
      </c>
      <c r="F284" s="152" t="s">
        <v>719</v>
      </c>
      <c r="I284" s="153"/>
      <c r="L284" s="33"/>
      <c r="M284" s="154"/>
      <c r="T284" s="57"/>
      <c r="AT284" s="17" t="s">
        <v>234</v>
      </c>
      <c r="AU284" s="17" t="s">
        <v>21</v>
      </c>
    </row>
    <row r="285" spans="2:65" s="12" customFormat="1" ht="10.199999999999999">
      <c r="B285" s="155"/>
      <c r="D285" s="156" t="s">
        <v>236</v>
      </c>
      <c r="E285" s="157" t="s">
        <v>1</v>
      </c>
      <c r="F285" s="158" t="s">
        <v>1967</v>
      </c>
      <c r="H285" s="159">
        <v>1932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36</v>
      </c>
      <c r="AX285" s="12" t="s">
        <v>88</v>
      </c>
      <c r="AY285" s="157" t="s">
        <v>225</v>
      </c>
    </row>
    <row r="286" spans="2:65" s="1" customFormat="1" ht="16.5" customHeight="1">
      <c r="B286" s="33"/>
      <c r="C286" s="138" t="s">
        <v>459</v>
      </c>
      <c r="D286" s="138" t="s">
        <v>227</v>
      </c>
      <c r="E286" s="139" t="s">
        <v>444</v>
      </c>
      <c r="F286" s="140" t="s">
        <v>445</v>
      </c>
      <c r="G286" s="141" t="s">
        <v>240</v>
      </c>
      <c r="H286" s="142">
        <v>22.42</v>
      </c>
      <c r="I286" s="143"/>
      <c r="J286" s="144">
        <f>ROUND(I286*H286,2)</f>
        <v>0</v>
      </c>
      <c r="K286" s="140" t="s">
        <v>231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0</v>
      </c>
      <c r="R286" s="147">
        <f>Q286*H286</f>
        <v>0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1968</v>
      </c>
    </row>
    <row r="287" spans="2:65" s="1" customFormat="1" ht="10.199999999999999">
      <c r="B287" s="33"/>
      <c r="D287" s="151" t="s">
        <v>234</v>
      </c>
      <c r="F287" s="152" t="s">
        <v>447</v>
      </c>
      <c r="I287" s="153"/>
      <c r="L287" s="33"/>
      <c r="M287" s="154"/>
      <c r="T287" s="57"/>
      <c r="AT287" s="17" t="s">
        <v>234</v>
      </c>
      <c r="AU287" s="17" t="s">
        <v>21</v>
      </c>
    </row>
    <row r="288" spans="2:65" s="1" customFormat="1" ht="16.5" customHeight="1">
      <c r="B288" s="33"/>
      <c r="C288" s="138" t="s">
        <v>465</v>
      </c>
      <c r="D288" s="138" t="s">
        <v>227</v>
      </c>
      <c r="E288" s="139" t="s">
        <v>1969</v>
      </c>
      <c r="F288" s="140" t="s">
        <v>1970</v>
      </c>
      <c r="G288" s="141" t="s">
        <v>230</v>
      </c>
      <c r="H288" s="142">
        <v>642</v>
      </c>
      <c r="I288" s="143"/>
      <c r="J288" s="144">
        <f>ROUND(I288*H288,2)</f>
        <v>0</v>
      </c>
      <c r="K288" s="140" t="s">
        <v>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1971</v>
      </c>
    </row>
    <row r="289" spans="2:65" s="12" customFormat="1" ht="10.199999999999999">
      <c r="B289" s="155"/>
      <c r="D289" s="156" t="s">
        <v>236</v>
      </c>
      <c r="E289" s="157" t="s">
        <v>1</v>
      </c>
      <c r="F289" s="158" t="s">
        <v>1972</v>
      </c>
      <c r="H289" s="159">
        <v>642</v>
      </c>
      <c r="I289" s="160"/>
      <c r="L289" s="155"/>
      <c r="M289" s="161"/>
      <c r="T289" s="162"/>
      <c r="AT289" s="157" t="s">
        <v>236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225</v>
      </c>
    </row>
    <row r="290" spans="2:65" s="1" customFormat="1" ht="16.5" customHeight="1">
      <c r="B290" s="33"/>
      <c r="C290" s="138" t="s">
        <v>472</v>
      </c>
      <c r="D290" s="138" t="s">
        <v>227</v>
      </c>
      <c r="E290" s="139" t="s">
        <v>375</v>
      </c>
      <c r="F290" s="140" t="s">
        <v>376</v>
      </c>
      <c r="G290" s="141" t="s">
        <v>240</v>
      </c>
      <c r="H290" s="142">
        <v>7843</v>
      </c>
      <c r="I290" s="143"/>
      <c r="J290" s="144">
        <f>ROUND(I290*H290,2)</f>
        <v>0</v>
      </c>
      <c r="K290" s="140" t="s">
        <v>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1973</v>
      </c>
    </row>
    <row r="291" spans="2:65" s="12" customFormat="1" ht="10.199999999999999">
      <c r="B291" s="155"/>
      <c r="D291" s="156" t="s">
        <v>236</v>
      </c>
      <c r="E291" s="157" t="s">
        <v>1</v>
      </c>
      <c r="F291" s="158" t="s">
        <v>1974</v>
      </c>
      <c r="H291" s="159">
        <v>7843</v>
      </c>
      <c r="I291" s="160"/>
      <c r="L291" s="155"/>
      <c r="M291" s="161"/>
      <c r="T291" s="162"/>
      <c r="AT291" s="157" t="s">
        <v>236</v>
      </c>
      <c r="AU291" s="157" t="s">
        <v>21</v>
      </c>
      <c r="AV291" s="12" t="s">
        <v>21</v>
      </c>
      <c r="AW291" s="12" t="s">
        <v>36</v>
      </c>
      <c r="AX291" s="12" t="s">
        <v>88</v>
      </c>
      <c r="AY291" s="157" t="s">
        <v>225</v>
      </c>
    </row>
    <row r="292" spans="2:65" s="11" customFormat="1" ht="22.8" customHeight="1">
      <c r="B292" s="126"/>
      <c r="D292" s="127" t="s">
        <v>79</v>
      </c>
      <c r="E292" s="136" t="s">
        <v>21</v>
      </c>
      <c r="F292" s="136" t="s">
        <v>453</v>
      </c>
      <c r="I292" s="129"/>
      <c r="J292" s="137">
        <f>BK292</f>
        <v>0</v>
      </c>
      <c r="L292" s="126"/>
      <c r="M292" s="131"/>
      <c r="P292" s="132">
        <f>SUM(P293:P307)</f>
        <v>0</v>
      </c>
      <c r="R292" s="132">
        <f>SUM(R293:R307)</f>
        <v>333.4338156</v>
      </c>
      <c r="T292" s="133">
        <f>SUM(T293:T307)</f>
        <v>0</v>
      </c>
      <c r="AR292" s="127" t="s">
        <v>88</v>
      </c>
      <c r="AT292" s="134" t="s">
        <v>79</v>
      </c>
      <c r="AU292" s="134" t="s">
        <v>88</v>
      </c>
      <c r="AY292" s="127" t="s">
        <v>225</v>
      </c>
      <c r="BK292" s="135">
        <f>SUM(BK293:BK307)</f>
        <v>0</v>
      </c>
    </row>
    <row r="293" spans="2:65" s="1" customFormat="1" ht="33" customHeight="1">
      <c r="B293" s="33"/>
      <c r="C293" s="138" t="s">
        <v>479</v>
      </c>
      <c r="D293" s="138" t="s">
        <v>227</v>
      </c>
      <c r="E293" s="139" t="s">
        <v>1975</v>
      </c>
      <c r="F293" s="140" t="s">
        <v>1976</v>
      </c>
      <c r="G293" s="141" t="s">
        <v>546</v>
      </c>
      <c r="H293" s="142">
        <v>21</v>
      </c>
      <c r="I293" s="143"/>
      <c r="J293" s="144">
        <f>ROUND(I293*H293,2)</f>
        <v>0</v>
      </c>
      <c r="K293" s="140" t="s">
        <v>231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5.4000000000000001E-4</v>
      </c>
      <c r="R293" s="147">
        <f>Q293*H293</f>
        <v>1.1339999999999999E-2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1977</v>
      </c>
    </row>
    <row r="294" spans="2:65" s="1" customFormat="1" ht="10.199999999999999">
      <c r="B294" s="33"/>
      <c r="D294" s="151" t="s">
        <v>234</v>
      </c>
      <c r="F294" s="152" t="s">
        <v>1978</v>
      </c>
      <c r="I294" s="153"/>
      <c r="L294" s="33"/>
      <c r="M294" s="154"/>
      <c r="T294" s="57"/>
      <c r="AT294" s="17" t="s">
        <v>234</v>
      </c>
      <c r="AU294" s="17" t="s">
        <v>21</v>
      </c>
    </row>
    <row r="295" spans="2:65" s="1" customFormat="1" ht="19.2">
      <c r="B295" s="33"/>
      <c r="D295" s="156" t="s">
        <v>261</v>
      </c>
      <c r="F295" s="163" t="s">
        <v>1979</v>
      </c>
      <c r="I295" s="153"/>
      <c r="L295" s="33"/>
      <c r="M295" s="154"/>
      <c r="T295" s="57"/>
      <c r="AT295" s="17" t="s">
        <v>261</v>
      </c>
      <c r="AU295" s="17" t="s">
        <v>21</v>
      </c>
    </row>
    <row r="296" spans="2:65" s="12" customFormat="1" ht="10.199999999999999">
      <c r="B296" s="155"/>
      <c r="D296" s="156" t="s">
        <v>236</v>
      </c>
      <c r="E296" s="157" t="s">
        <v>1</v>
      </c>
      <c r="F296" s="158" t="s">
        <v>1980</v>
      </c>
      <c r="H296" s="159">
        <v>21</v>
      </c>
      <c r="I296" s="160"/>
      <c r="L296" s="155"/>
      <c r="M296" s="161"/>
      <c r="T296" s="162"/>
      <c r="AT296" s="157" t="s">
        <v>236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225</v>
      </c>
    </row>
    <row r="297" spans="2:65" s="1" customFormat="1" ht="24.15" customHeight="1">
      <c r="B297" s="33"/>
      <c r="C297" s="138" t="s">
        <v>485</v>
      </c>
      <c r="D297" s="138" t="s">
        <v>227</v>
      </c>
      <c r="E297" s="139" t="s">
        <v>1981</v>
      </c>
      <c r="F297" s="140" t="s">
        <v>1982</v>
      </c>
      <c r="G297" s="141" t="s">
        <v>546</v>
      </c>
      <c r="H297" s="142">
        <v>1872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1.4999999999999999E-4</v>
      </c>
      <c r="R297" s="147">
        <f>Q297*H297</f>
        <v>0.28079999999999999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1983</v>
      </c>
    </row>
    <row r="298" spans="2:65" s="1" customFormat="1" ht="10.199999999999999">
      <c r="B298" s="33"/>
      <c r="D298" s="151" t="s">
        <v>234</v>
      </c>
      <c r="F298" s="152" t="s">
        <v>1984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2" customFormat="1" ht="10.199999999999999">
      <c r="B299" s="155"/>
      <c r="D299" s="156" t="s">
        <v>236</v>
      </c>
      <c r="E299" s="157" t="s">
        <v>1</v>
      </c>
      <c r="F299" s="158" t="s">
        <v>1985</v>
      </c>
      <c r="H299" s="159">
        <v>1872</v>
      </c>
      <c r="I299" s="160"/>
      <c r="L299" s="155"/>
      <c r="M299" s="161"/>
      <c r="T299" s="162"/>
      <c r="AT299" s="157" t="s">
        <v>236</v>
      </c>
      <c r="AU299" s="157" t="s">
        <v>21</v>
      </c>
      <c r="AV299" s="12" t="s">
        <v>21</v>
      </c>
      <c r="AW299" s="12" t="s">
        <v>36</v>
      </c>
      <c r="AX299" s="12" t="s">
        <v>88</v>
      </c>
      <c r="AY299" s="157" t="s">
        <v>225</v>
      </c>
    </row>
    <row r="300" spans="2:65" s="1" customFormat="1" ht="16.5" customHeight="1">
      <c r="B300" s="33"/>
      <c r="C300" s="138" t="s">
        <v>490</v>
      </c>
      <c r="D300" s="138" t="s">
        <v>227</v>
      </c>
      <c r="E300" s="139" t="s">
        <v>1986</v>
      </c>
      <c r="F300" s="140" t="s">
        <v>1987</v>
      </c>
      <c r="G300" s="141" t="s">
        <v>240</v>
      </c>
      <c r="H300" s="142">
        <v>942</v>
      </c>
      <c r="I300" s="143"/>
      <c r="J300" s="144">
        <f>ROUND(I300*H300,2)</f>
        <v>0</v>
      </c>
      <c r="K300" s="140" t="s">
        <v>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1988</v>
      </c>
    </row>
    <row r="301" spans="2:65" s="1" customFormat="1" ht="19.2">
      <c r="B301" s="33"/>
      <c r="D301" s="156" t="s">
        <v>261</v>
      </c>
      <c r="F301" s="163" t="s">
        <v>1989</v>
      </c>
      <c r="I301" s="153"/>
      <c r="L301" s="33"/>
      <c r="M301" s="154"/>
      <c r="T301" s="57"/>
      <c r="AT301" s="17" t="s">
        <v>261</v>
      </c>
      <c r="AU301" s="17" t="s">
        <v>21</v>
      </c>
    </row>
    <row r="302" spans="2:65" s="1" customFormat="1" ht="16.5" customHeight="1">
      <c r="B302" s="33"/>
      <c r="C302" s="138" t="s">
        <v>496</v>
      </c>
      <c r="D302" s="138" t="s">
        <v>227</v>
      </c>
      <c r="E302" s="139" t="s">
        <v>990</v>
      </c>
      <c r="F302" s="140" t="s">
        <v>991</v>
      </c>
      <c r="G302" s="141" t="s">
        <v>240</v>
      </c>
      <c r="H302" s="142">
        <v>144.78</v>
      </c>
      <c r="I302" s="143"/>
      <c r="J302" s="144">
        <f>ROUND(I302*H302,2)</f>
        <v>0</v>
      </c>
      <c r="K302" s="140" t="s">
        <v>231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2.3010199999999998</v>
      </c>
      <c r="R302" s="147">
        <f>Q302*H302</f>
        <v>333.14167559999999</v>
      </c>
      <c r="S302" s="147">
        <v>0</v>
      </c>
      <c r="T302" s="148">
        <f>S302*H302</f>
        <v>0</v>
      </c>
      <c r="AR302" s="149" t="s">
        <v>232</v>
      </c>
      <c r="AT302" s="149" t="s">
        <v>227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1990</v>
      </c>
    </row>
    <row r="303" spans="2:65" s="1" customFormat="1" ht="10.199999999999999">
      <c r="B303" s="33"/>
      <c r="D303" s="151" t="s">
        <v>234</v>
      </c>
      <c r="F303" s="152" t="s">
        <v>993</v>
      </c>
      <c r="I303" s="153"/>
      <c r="L303" s="33"/>
      <c r="M303" s="154"/>
      <c r="T303" s="57"/>
      <c r="AT303" s="17" t="s">
        <v>234</v>
      </c>
      <c r="AU303" s="17" t="s">
        <v>21</v>
      </c>
    </row>
    <row r="304" spans="2:65" s="12" customFormat="1" ht="10.199999999999999">
      <c r="B304" s="155"/>
      <c r="D304" s="156" t="s">
        <v>236</v>
      </c>
      <c r="E304" s="157" t="s">
        <v>1</v>
      </c>
      <c r="F304" s="158" t="s">
        <v>1991</v>
      </c>
      <c r="H304" s="159">
        <v>72</v>
      </c>
      <c r="I304" s="160"/>
      <c r="L304" s="155"/>
      <c r="M304" s="161"/>
      <c r="T304" s="162"/>
      <c r="AT304" s="157" t="s">
        <v>236</v>
      </c>
      <c r="AU304" s="157" t="s">
        <v>21</v>
      </c>
      <c r="AV304" s="12" t="s">
        <v>21</v>
      </c>
      <c r="AW304" s="12" t="s">
        <v>36</v>
      </c>
      <c r="AX304" s="12" t="s">
        <v>80</v>
      </c>
      <c r="AY304" s="157" t="s">
        <v>225</v>
      </c>
    </row>
    <row r="305" spans="2:65" s="12" customFormat="1" ht="10.199999999999999">
      <c r="B305" s="155"/>
      <c r="D305" s="156" t="s">
        <v>236</v>
      </c>
      <c r="E305" s="157" t="s">
        <v>1</v>
      </c>
      <c r="F305" s="158" t="s">
        <v>1992</v>
      </c>
      <c r="H305" s="159">
        <v>72</v>
      </c>
      <c r="I305" s="160"/>
      <c r="L305" s="155"/>
      <c r="M305" s="161"/>
      <c r="T305" s="162"/>
      <c r="AT305" s="157" t="s">
        <v>236</v>
      </c>
      <c r="AU305" s="157" t="s">
        <v>21</v>
      </c>
      <c r="AV305" s="12" t="s">
        <v>21</v>
      </c>
      <c r="AW305" s="12" t="s">
        <v>36</v>
      </c>
      <c r="AX305" s="12" t="s">
        <v>80</v>
      </c>
      <c r="AY305" s="157" t="s">
        <v>225</v>
      </c>
    </row>
    <row r="306" spans="2:65" s="12" customFormat="1" ht="10.199999999999999">
      <c r="B306" s="155"/>
      <c r="D306" s="156" t="s">
        <v>236</v>
      </c>
      <c r="E306" s="157" t="s">
        <v>1</v>
      </c>
      <c r="F306" s="158" t="s">
        <v>1993</v>
      </c>
      <c r="H306" s="159">
        <v>0.78</v>
      </c>
      <c r="I306" s="160"/>
      <c r="L306" s="155"/>
      <c r="M306" s="161"/>
      <c r="T306" s="162"/>
      <c r="AT306" s="157" t="s">
        <v>236</v>
      </c>
      <c r="AU306" s="157" t="s">
        <v>21</v>
      </c>
      <c r="AV306" s="12" t="s">
        <v>21</v>
      </c>
      <c r="AW306" s="12" t="s">
        <v>36</v>
      </c>
      <c r="AX306" s="12" t="s">
        <v>80</v>
      </c>
      <c r="AY306" s="157" t="s">
        <v>225</v>
      </c>
    </row>
    <row r="307" spans="2:65" s="13" customFormat="1" ht="10.199999999999999">
      <c r="B307" s="164"/>
      <c r="D307" s="156" t="s">
        <v>236</v>
      </c>
      <c r="E307" s="165" t="s">
        <v>1</v>
      </c>
      <c r="F307" s="166" t="s">
        <v>270</v>
      </c>
      <c r="H307" s="167">
        <v>144.78</v>
      </c>
      <c r="I307" s="168"/>
      <c r="L307" s="164"/>
      <c r="M307" s="169"/>
      <c r="T307" s="170"/>
      <c r="AT307" s="165" t="s">
        <v>236</v>
      </c>
      <c r="AU307" s="165" t="s">
        <v>21</v>
      </c>
      <c r="AV307" s="13" t="s">
        <v>232</v>
      </c>
      <c r="AW307" s="13" t="s">
        <v>36</v>
      </c>
      <c r="AX307" s="13" t="s">
        <v>88</v>
      </c>
      <c r="AY307" s="165" t="s">
        <v>225</v>
      </c>
    </row>
    <row r="308" spans="2:65" s="11" customFormat="1" ht="22.8" customHeight="1">
      <c r="B308" s="126"/>
      <c r="D308" s="127" t="s">
        <v>79</v>
      </c>
      <c r="E308" s="136" t="s">
        <v>244</v>
      </c>
      <c r="F308" s="136" t="s">
        <v>471</v>
      </c>
      <c r="I308" s="129"/>
      <c r="J308" s="137">
        <f>BK308</f>
        <v>0</v>
      </c>
      <c r="L308" s="126"/>
      <c r="M308" s="131"/>
      <c r="P308" s="132">
        <f>SUM(P309:P337)</f>
        <v>0</v>
      </c>
      <c r="R308" s="132">
        <f>SUM(R309:R337)</f>
        <v>161.81321364000001</v>
      </c>
      <c r="T308" s="133">
        <f>SUM(T309:T337)</f>
        <v>0</v>
      </c>
      <c r="AR308" s="127" t="s">
        <v>88</v>
      </c>
      <c r="AT308" s="134" t="s">
        <v>79</v>
      </c>
      <c r="AU308" s="134" t="s">
        <v>88</v>
      </c>
      <c r="AY308" s="127" t="s">
        <v>225</v>
      </c>
      <c r="BK308" s="135">
        <f>SUM(BK309:BK337)</f>
        <v>0</v>
      </c>
    </row>
    <row r="309" spans="2:65" s="1" customFormat="1" ht="24.15" customHeight="1">
      <c r="B309" s="33"/>
      <c r="C309" s="138" t="s">
        <v>501</v>
      </c>
      <c r="D309" s="138" t="s">
        <v>227</v>
      </c>
      <c r="E309" s="139" t="s">
        <v>889</v>
      </c>
      <c r="F309" s="140" t="s">
        <v>890</v>
      </c>
      <c r="G309" s="141" t="s">
        <v>240</v>
      </c>
      <c r="H309" s="142">
        <v>670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0</v>
      </c>
      <c r="R309" s="147">
        <f>Q309*H309</f>
        <v>0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1994</v>
      </c>
    </row>
    <row r="310" spans="2:65" s="1" customFormat="1" ht="10.199999999999999">
      <c r="B310" s="33"/>
      <c r="D310" s="151" t="s">
        <v>234</v>
      </c>
      <c r="F310" s="152" t="s">
        <v>892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1995</v>
      </c>
      <c r="H311" s="159">
        <v>670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21.75" customHeight="1">
      <c r="B312" s="33"/>
      <c r="C312" s="138" t="s">
        <v>507</v>
      </c>
      <c r="D312" s="138" t="s">
        <v>227</v>
      </c>
      <c r="E312" s="139" t="s">
        <v>728</v>
      </c>
      <c r="F312" s="140" t="s">
        <v>729</v>
      </c>
      <c r="G312" s="141" t="s">
        <v>230</v>
      </c>
      <c r="H312" s="142">
        <v>394.1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8.6499999999999997E-3</v>
      </c>
      <c r="R312" s="147">
        <f>Q312*H312</f>
        <v>3.4089650000000002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1996</v>
      </c>
    </row>
    <row r="313" spans="2:65" s="1" customFormat="1" ht="10.199999999999999">
      <c r="B313" s="33"/>
      <c r="D313" s="151" t="s">
        <v>234</v>
      </c>
      <c r="F313" s="152" t="s">
        <v>731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2" customFormat="1" ht="10.199999999999999">
      <c r="B314" s="155"/>
      <c r="D314" s="156" t="s">
        <v>236</v>
      </c>
      <c r="E314" s="157" t="s">
        <v>1</v>
      </c>
      <c r="F314" s="158" t="s">
        <v>1997</v>
      </c>
      <c r="H314" s="159">
        <v>3.1</v>
      </c>
      <c r="I314" s="160"/>
      <c r="L314" s="155"/>
      <c r="M314" s="161"/>
      <c r="T314" s="162"/>
      <c r="AT314" s="157" t="s">
        <v>236</v>
      </c>
      <c r="AU314" s="157" t="s">
        <v>21</v>
      </c>
      <c r="AV314" s="12" t="s">
        <v>21</v>
      </c>
      <c r="AW314" s="12" t="s">
        <v>36</v>
      </c>
      <c r="AX314" s="12" t="s">
        <v>80</v>
      </c>
      <c r="AY314" s="157" t="s">
        <v>225</v>
      </c>
    </row>
    <row r="315" spans="2:65" s="12" customFormat="1" ht="10.199999999999999">
      <c r="B315" s="155"/>
      <c r="D315" s="156" t="s">
        <v>236</v>
      </c>
      <c r="E315" s="157" t="s">
        <v>1</v>
      </c>
      <c r="F315" s="158" t="s">
        <v>1998</v>
      </c>
      <c r="H315" s="159">
        <v>391</v>
      </c>
      <c r="I315" s="160"/>
      <c r="L315" s="155"/>
      <c r="M315" s="161"/>
      <c r="T315" s="162"/>
      <c r="AT315" s="157" t="s">
        <v>236</v>
      </c>
      <c r="AU315" s="157" t="s">
        <v>21</v>
      </c>
      <c r="AV315" s="12" t="s">
        <v>21</v>
      </c>
      <c r="AW315" s="12" t="s">
        <v>36</v>
      </c>
      <c r="AX315" s="12" t="s">
        <v>80</v>
      </c>
      <c r="AY315" s="157" t="s">
        <v>225</v>
      </c>
    </row>
    <row r="316" spans="2:65" s="13" customFormat="1" ht="10.199999999999999">
      <c r="B316" s="164"/>
      <c r="D316" s="156" t="s">
        <v>236</v>
      </c>
      <c r="E316" s="165" t="s">
        <v>1</v>
      </c>
      <c r="F316" s="166" t="s">
        <v>270</v>
      </c>
      <c r="H316" s="167">
        <v>394.1</v>
      </c>
      <c r="I316" s="168"/>
      <c r="L316" s="164"/>
      <c r="M316" s="169"/>
      <c r="T316" s="170"/>
      <c r="AT316" s="165" t="s">
        <v>236</v>
      </c>
      <c r="AU316" s="165" t="s">
        <v>21</v>
      </c>
      <c r="AV316" s="13" t="s">
        <v>232</v>
      </c>
      <c r="AW316" s="13" t="s">
        <v>36</v>
      </c>
      <c r="AX316" s="13" t="s">
        <v>88</v>
      </c>
      <c r="AY316" s="165" t="s">
        <v>225</v>
      </c>
    </row>
    <row r="317" spans="2:65" s="1" customFormat="1" ht="24.15" customHeight="1">
      <c r="B317" s="33"/>
      <c r="C317" s="138" t="s">
        <v>514</v>
      </c>
      <c r="D317" s="138" t="s">
        <v>227</v>
      </c>
      <c r="E317" s="139" t="s">
        <v>1014</v>
      </c>
      <c r="F317" s="140" t="s">
        <v>1015</v>
      </c>
      <c r="G317" s="141" t="s">
        <v>230</v>
      </c>
      <c r="H317" s="142">
        <v>98</v>
      </c>
      <c r="I317" s="143"/>
      <c r="J317" s="144">
        <f>ROUND(I317*H317,2)</f>
        <v>0</v>
      </c>
      <c r="K317" s="140" t="s">
        <v>231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9.7599999999999996E-3</v>
      </c>
      <c r="R317" s="147">
        <f>Q317*H317</f>
        <v>0.95648</v>
      </c>
      <c r="S317" s="147">
        <v>0</v>
      </c>
      <c r="T317" s="148">
        <f>S317*H317</f>
        <v>0</v>
      </c>
      <c r="AR317" s="149" t="s">
        <v>232</v>
      </c>
      <c r="AT317" s="149" t="s">
        <v>227</v>
      </c>
      <c r="AU317" s="149" t="s">
        <v>21</v>
      </c>
      <c r="AY317" s="17" t="s">
        <v>225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232</v>
      </c>
      <c r="BM317" s="149" t="s">
        <v>1999</v>
      </c>
    </row>
    <row r="318" spans="2:65" s="1" customFormat="1" ht="10.199999999999999">
      <c r="B318" s="33"/>
      <c r="D318" s="151" t="s">
        <v>234</v>
      </c>
      <c r="F318" s="152" t="s">
        <v>1017</v>
      </c>
      <c r="I318" s="153"/>
      <c r="L318" s="33"/>
      <c r="M318" s="154"/>
      <c r="T318" s="57"/>
      <c r="AT318" s="17" t="s">
        <v>234</v>
      </c>
      <c r="AU318" s="17" t="s">
        <v>21</v>
      </c>
    </row>
    <row r="319" spans="2:65" s="12" customFormat="1" ht="10.199999999999999">
      <c r="B319" s="155"/>
      <c r="D319" s="156" t="s">
        <v>236</v>
      </c>
      <c r="E319" s="157" t="s">
        <v>1</v>
      </c>
      <c r="F319" s="158" t="s">
        <v>2000</v>
      </c>
      <c r="H319" s="159">
        <v>98</v>
      </c>
      <c r="I319" s="160"/>
      <c r="L319" s="155"/>
      <c r="M319" s="161"/>
      <c r="T319" s="162"/>
      <c r="AT319" s="157" t="s">
        <v>236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225</v>
      </c>
    </row>
    <row r="320" spans="2:65" s="1" customFormat="1" ht="21.75" customHeight="1">
      <c r="B320" s="33"/>
      <c r="C320" s="138" t="s">
        <v>520</v>
      </c>
      <c r="D320" s="138" t="s">
        <v>227</v>
      </c>
      <c r="E320" s="139" t="s">
        <v>733</v>
      </c>
      <c r="F320" s="140" t="s">
        <v>734</v>
      </c>
      <c r="G320" s="141" t="s">
        <v>230</v>
      </c>
      <c r="H320" s="142">
        <v>394.1</v>
      </c>
      <c r="I320" s="143"/>
      <c r="J320" s="144">
        <f>ROUND(I320*H320,2)</f>
        <v>0</v>
      </c>
      <c r="K320" s="140" t="s">
        <v>231</v>
      </c>
      <c r="L320" s="33"/>
      <c r="M320" s="145" t="s">
        <v>1</v>
      </c>
      <c r="N320" s="146" t="s">
        <v>45</v>
      </c>
      <c r="P320" s="147">
        <f>O320*H320</f>
        <v>0</v>
      </c>
      <c r="Q320" s="147">
        <v>0</v>
      </c>
      <c r="R320" s="147">
        <f>Q320*H320</f>
        <v>0</v>
      </c>
      <c r="S320" s="147">
        <v>0</v>
      </c>
      <c r="T320" s="148">
        <f>S320*H320</f>
        <v>0</v>
      </c>
      <c r="AR320" s="149" t="s">
        <v>232</v>
      </c>
      <c r="AT320" s="149" t="s">
        <v>227</v>
      </c>
      <c r="AU320" s="149" t="s">
        <v>21</v>
      </c>
      <c r="AY320" s="17" t="s">
        <v>225</v>
      </c>
      <c r="BE320" s="150">
        <f>IF(N320="základní",J320,0)</f>
        <v>0</v>
      </c>
      <c r="BF320" s="150">
        <f>IF(N320="snížená",J320,0)</f>
        <v>0</v>
      </c>
      <c r="BG320" s="150">
        <f>IF(N320="zákl. přenesená",J320,0)</f>
        <v>0</v>
      </c>
      <c r="BH320" s="150">
        <f>IF(N320="sníž. přenesená",J320,0)</f>
        <v>0</v>
      </c>
      <c r="BI320" s="150">
        <f>IF(N320="nulová",J320,0)</f>
        <v>0</v>
      </c>
      <c r="BJ320" s="17" t="s">
        <v>88</v>
      </c>
      <c r="BK320" s="150">
        <f>ROUND(I320*H320,2)</f>
        <v>0</v>
      </c>
      <c r="BL320" s="17" t="s">
        <v>232</v>
      </c>
      <c r="BM320" s="149" t="s">
        <v>2001</v>
      </c>
    </row>
    <row r="321" spans="2:65" s="1" customFormat="1" ht="10.199999999999999">
      <c r="B321" s="33"/>
      <c r="D321" s="151" t="s">
        <v>234</v>
      </c>
      <c r="F321" s="152" t="s">
        <v>736</v>
      </c>
      <c r="I321" s="153"/>
      <c r="L321" s="33"/>
      <c r="M321" s="154"/>
      <c r="T321" s="57"/>
      <c r="AT321" s="17" t="s">
        <v>234</v>
      </c>
      <c r="AU321" s="17" t="s">
        <v>21</v>
      </c>
    </row>
    <row r="322" spans="2:65" s="1" customFormat="1" ht="24.15" customHeight="1">
      <c r="B322" s="33"/>
      <c r="C322" s="138" t="s">
        <v>526</v>
      </c>
      <c r="D322" s="138" t="s">
        <v>227</v>
      </c>
      <c r="E322" s="139" t="s">
        <v>1020</v>
      </c>
      <c r="F322" s="140" t="s">
        <v>1021</v>
      </c>
      <c r="G322" s="141" t="s">
        <v>230</v>
      </c>
      <c r="H322" s="142">
        <v>98</v>
      </c>
      <c r="I322" s="143"/>
      <c r="J322" s="144">
        <f>ROUND(I322*H322,2)</f>
        <v>0</v>
      </c>
      <c r="K322" s="140" t="s">
        <v>231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0</v>
      </c>
      <c r="R322" s="147">
        <f>Q322*H322</f>
        <v>0</v>
      </c>
      <c r="S322" s="147">
        <v>0</v>
      </c>
      <c r="T322" s="148">
        <f>S322*H322</f>
        <v>0</v>
      </c>
      <c r="AR322" s="149" t="s">
        <v>232</v>
      </c>
      <c r="AT322" s="149" t="s">
        <v>227</v>
      </c>
      <c r="AU322" s="149" t="s">
        <v>21</v>
      </c>
      <c r="AY322" s="17" t="s">
        <v>225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232</v>
      </c>
      <c r="BM322" s="149" t="s">
        <v>2002</v>
      </c>
    </row>
    <row r="323" spans="2:65" s="1" customFormat="1" ht="10.199999999999999">
      <c r="B323" s="33"/>
      <c r="D323" s="151" t="s">
        <v>234</v>
      </c>
      <c r="F323" s="152" t="s">
        <v>1023</v>
      </c>
      <c r="I323" s="153"/>
      <c r="L323" s="33"/>
      <c r="M323" s="154"/>
      <c r="T323" s="57"/>
      <c r="AT323" s="17" t="s">
        <v>234</v>
      </c>
      <c r="AU323" s="17" t="s">
        <v>21</v>
      </c>
    </row>
    <row r="324" spans="2:65" s="1" customFormat="1" ht="24.15" customHeight="1">
      <c r="B324" s="33"/>
      <c r="C324" s="138" t="s">
        <v>532</v>
      </c>
      <c r="D324" s="138" t="s">
        <v>227</v>
      </c>
      <c r="E324" s="139" t="s">
        <v>1024</v>
      </c>
      <c r="F324" s="140" t="s">
        <v>1025</v>
      </c>
      <c r="G324" s="141" t="s">
        <v>395</v>
      </c>
      <c r="H324" s="142">
        <v>2.9129999999999998</v>
      </c>
      <c r="I324" s="143"/>
      <c r="J324" s="144">
        <f>ROUND(I324*H324,2)</f>
        <v>0</v>
      </c>
      <c r="K324" s="140" t="s">
        <v>231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1.09528</v>
      </c>
      <c r="R324" s="147">
        <f>Q324*H324</f>
        <v>3.1905506400000001</v>
      </c>
      <c r="S324" s="147">
        <v>0</v>
      </c>
      <c r="T324" s="148">
        <f>S324*H324</f>
        <v>0</v>
      </c>
      <c r="AR324" s="149" t="s">
        <v>232</v>
      </c>
      <c r="AT324" s="149" t="s">
        <v>227</v>
      </c>
      <c r="AU324" s="149" t="s">
        <v>21</v>
      </c>
      <c r="AY324" s="17" t="s">
        <v>225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232</v>
      </c>
      <c r="BM324" s="149" t="s">
        <v>2003</v>
      </c>
    </row>
    <row r="325" spans="2:65" s="1" customFormat="1" ht="10.199999999999999">
      <c r="B325" s="33"/>
      <c r="D325" s="151" t="s">
        <v>234</v>
      </c>
      <c r="F325" s="152" t="s">
        <v>1027</v>
      </c>
      <c r="I325" s="153"/>
      <c r="L325" s="33"/>
      <c r="M325" s="154"/>
      <c r="T325" s="57"/>
      <c r="AT325" s="17" t="s">
        <v>234</v>
      </c>
      <c r="AU325" s="17" t="s">
        <v>21</v>
      </c>
    </row>
    <row r="326" spans="2:65" s="12" customFormat="1" ht="10.199999999999999">
      <c r="B326" s="155"/>
      <c r="D326" s="156" t="s">
        <v>236</v>
      </c>
      <c r="E326" s="157" t="s">
        <v>1</v>
      </c>
      <c r="F326" s="158" t="s">
        <v>2004</v>
      </c>
      <c r="H326" s="159">
        <v>2.9129999999999998</v>
      </c>
      <c r="I326" s="160"/>
      <c r="L326" s="155"/>
      <c r="M326" s="161"/>
      <c r="T326" s="162"/>
      <c r="AT326" s="157" t="s">
        <v>236</v>
      </c>
      <c r="AU326" s="157" t="s">
        <v>21</v>
      </c>
      <c r="AV326" s="12" t="s">
        <v>21</v>
      </c>
      <c r="AW326" s="12" t="s">
        <v>36</v>
      </c>
      <c r="AX326" s="12" t="s">
        <v>88</v>
      </c>
      <c r="AY326" s="157" t="s">
        <v>225</v>
      </c>
    </row>
    <row r="327" spans="2:65" s="1" customFormat="1" ht="24.15" customHeight="1">
      <c r="B327" s="33"/>
      <c r="C327" s="138" t="s">
        <v>537</v>
      </c>
      <c r="D327" s="138" t="s">
        <v>227</v>
      </c>
      <c r="E327" s="139" t="s">
        <v>737</v>
      </c>
      <c r="F327" s="140" t="s">
        <v>738</v>
      </c>
      <c r="G327" s="141" t="s">
        <v>395</v>
      </c>
      <c r="H327" s="142">
        <v>125.045</v>
      </c>
      <c r="I327" s="143"/>
      <c r="J327" s="144">
        <f>ROUND(I327*H327,2)</f>
        <v>0</v>
      </c>
      <c r="K327" s="140" t="s">
        <v>231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1.0556000000000001</v>
      </c>
      <c r="R327" s="147">
        <f>Q327*H327</f>
        <v>131.99750200000003</v>
      </c>
      <c r="S327" s="147">
        <v>0</v>
      </c>
      <c r="T327" s="148">
        <f>S327*H327</f>
        <v>0</v>
      </c>
      <c r="AR327" s="149" t="s">
        <v>232</v>
      </c>
      <c r="AT327" s="149" t="s">
        <v>227</v>
      </c>
      <c r="AU327" s="149" t="s">
        <v>21</v>
      </c>
      <c r="AY327" s="17" t="s">
        <v>225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232</v>
      </c>
      <c r="BM327" s="149" t="s">
        <v>2005</v>
      </c>
    </row>
    <row r="328" spans="2:65" s="1" customFormat="1" ht="10.199999999999999">
      <c r="B328" s="33"/>
      <c r="D328" s="151" t="s">
        <v>234</v>
      </c>
      <c r="F328" s="152" t="s">
        <v>740</v>
      </c>
      <c r="I328" s="153"/>
      <c r="L328" s="33"/>
      <c r="M328" s="154"/>
      <c r="T328" s="57"/>
      <c r="AT328" s="17" t="s">
        <v>234</v>
      </c>
      <c r="AU328" s="17" t="s">
        <v>21</v>
      </c>
    </row>
    <row r="329" spans="2:65" s="12" customFormat="1" ht="10.199999999999999">
      <c r="B329" s="155"/>
      <c r="D329" s="156" t="s">
        <v>236</v>
      </c>
      <c r="E329" s="157" t="s">
        <v>1</v>
      </c>
      <c r="F329" s="158" t="s">
        <v>2006</v>
      </c>
      <c r="H329" s="159">
        <v>125.035</v>
      </c>
      <c r="I329" s="160"/>
      <c r="L329" s="155"/>
      <c r="M329" s="161"/>
      <c r="T329" s="162"/>
      <c r="AT329" s="157" t="s">
        <v>236</v>
      </c>
      <c r="AU329" s="157" t="s">
        <v>21</v>
      </c>
      <c r="AV329" s="12" t="s">
        <v>21</v>
      </c>
      <c r="AW329" s="12" t="s">
        <v>36</v>
      </c>
      <c r="AX329" s="12" t="s">
        <v>80</v>
      </c>
      <c r="AY329" s="157" t="s">
        <v>225</v>
      </c>
    </row>
    <row r="330" spans="2:65" s="12" customFormat="1" ht="10.199999999999999">
      <c r="B330" s="155"/>
      <c r="D330" s="156" t="s">
        <v>236</v>
      </c>
      <c r="E330" s="157" t="s">
        <v>1</v>
      </c>
      <c r="F330" s="158" t="s">
        <v>2007</v>
      </c>
      <c r="H330" s="159">
        <v>0.01</v>
      </c>
      <c r="I330" s="160"/>
      <c r="L330" s="155"/>
      <c r="M330" s="161"/>
      <c r="T330" s="162"/>
      <c r="AT330" s="157" t="s">
        <v>236</v>
      </c>
      <c r="AU330" s="157" t="s">
        <v>21</v>
      </c>
      <c r="AV330" s="12" t="s">
        <v>21</v>
      </c>
      <c r="AW330" s="12" t="s">
        <v>36</v>
      </c>
      <c r="AX330" s="12" t="s">
        <v>80</v>
      </c>
      <c r="AY330" s="157" t="s">
        <v>225</v>
      </c>
    </row>
    <row r="331" spans="2:65" s="13" customFormat="1" ht="10.199999999999999">
      <c r="B331" s="164"/>
      <c r="D331" s="156" t="s">
        <v>236</v>
      </c>
      <c r="E331" s="165" t="s">
        <v>1</v>
      </c>
      <c r="F331" s="166" t="s">
        <v>270</v>
      </c>
      <c r="H331" s="167">
        <v>125.045</v>
      </c>
      <c r="I331" s="168"/>
      <c r="L331" s="164"/>
      <c r="M331" s="169"/>
      <c r="T331" s="170"/>
      <c r="AT331" s="165" t="s">
        <v>236</v>
      </c>
      <c r="AU331" s="165" t="s">
        <v>21</v>
      </c>
      <c r="AV331" s="13" t="s">
        <v>232</v>
      </c>
      <c r="AW331" s="13" t="s">
        <v>36</v>
      </c>
      <c r="AX331" s="13" t="s">
        <v>88</v>
      </c>
      <c r="AY331" s="165" t="s">
        <v>225</v>
      </c>
    </row>
    <row r="332" spans="2:65" s="1" customFormat="1" ht="21.75" customHeight="1">
      <c r="B332" s="33"/>
      <c r="C332" s="138" t="s">
        <v>543</v>
      </c>
      <c r="D332" s="138" t="s">
        <v>227</v>
      </c>
      <c r="E332" s="139" t="s">
        <v>1034</v>
      </c>
      <c r="F332" s="140" t="s">
        <v>1035</v>
      </c>
      <c r="G332" s="141" t="s">
        <v>230</v>
      </c>
      <c r="H332" s="142">
        <v>255.8</v>
      </c>
      <c r="I332" s="143"/>
      <c r="J332" s="144">
        <f>ROUND(I332*H332,2)</f>
        <v>0</v>
      </c>
      <c r="K332" s="140" t="s">
        <v>1</v>
      </c>
      <c r="L332" s="33"/>
      <c r="M332" s="145" t="s">
        <v>1</v>
      </c>
      <c r="N332" s="146" t="s">
        <v>45</v>
      </c>
      <c r="P332" s="147">
        <f>O332*H332</f>
        <v>0</v>
      </c>
      <c r="Q332" s="147">
        <v>8.702E-2</v>
      </c>
      <c r="R332" s="147">
        <f>Q332*H332</f>
        <v>22.259716000000001</v>
      </c>
      <c r="S332" s="147">
        <v>0</v>
      </c>
      <c r="T332" s="148">
        <f>S332*H332</f>
        <v>0</v>
      </c>
      <c r="AR332" s="149" t="s">
        <v>232</v>
      </c>
      <c r="AT332" s="149" t="s">
        <v>227</v>
      </c>
      <c r="AU332" s="149" t="s">
        <v>21</v>
      </c>
      <c r="AY332" s="17" t="s">
        <v>225</v>
      </c>
      <c r="BE332" s="150">
        <f>IF(N332="základní",J332,0)</f>
        <v>0</v>
      </c>
      <c r="BF332" s="150">
        <f>IF(N332="snížená",J332,0)</f>
        <v>0</v>
      </c>
      <c r="BG332" s="150">
        <f>IF(N332="zákl. přenesená",J332,0)</f>
        <v>0</v>
      </c>
      <c r="BH332" s="150">
        <f>IF(N332="sníž. přenesená",J332,0)</f>
        <v>0</v>
      </c>
      <c r="BI332" s="150">
        <f>IF(N332="nulová",J332,0)</f>
        <v>0</v>
      </c>
      <c r="BJ332" s="17" t="s">
        <v>88</v>
      </c>
      <c r="BK332" s="150">
        <f>ROUND(I332*H332,2)</f>
        <v>0</v>
      </c>
      <c r="BL332" s="17" t="s">
        <v>232</v>
      </c>
      <c r="BM332" s="149" t="s">
        <v>2008</v>
      </c>
    </row>
    <row r="333" spans="2:65" s="12" customFormat="1" ht="10.199999999999999">
      <c r="B333" s="155"/>
      <c r="D333" s="156" t="s">
        <v>236</v>
      </c>
      <c r="E333" s="157" t="s">
        <v>1</v>
      </c>
      <c r="F333" s="158" t="s">
        <v>2009</v>
      </c>
      <c r="H333" s="159">
        <v>0.3</v>
      </c>
      <c r="I333" s="160"/>
      <c r="L333" s="155"/>
      <c r="M333" s="161"/>
      <c r="T333" s="162"/>
      <c r="AT333" s="157" t="s">
        <v>236</v>
      </c>
      <c r="AU333" s="157" t="s">
        <v>21</v>
      </c>
      <c r="AV333" s="12" t="s">
        <v>21</v>
      </c>
      <c r="AW333" s="12" t="s">
        <v>36</v>
      </c>
      <c r="AX333" s="12" t="s">
        <v>80</v>
      </c>
      <c r="AY333" s="157" t="s">
        <v>225</v>
      </c>
    </row>
    <row r="334" spans="2:65" s="12" customFormat="1" ht="10.199999999999999">
      <c r="B334" s="155"/>
      <c r="D334" s="156" t="s">
        <v>236</v>
      </c>
      <c r="E334" s="157" t="s">
        <v>1</v>
      </c>
      <c r="F334" s="158" t="s">
        <v>2010</v>
      </c>
      <c r="H334" s="159">
        <v>149.80000000000001</v>
      </c>
      <c r="I334" s="160"/>
      <c r="L334" s="155"/>
      <c r="M334" s="161"/>
      <c r="T334" s="162"/>
      <c r="AT334" s="157" t="s">
        <v>236</v>
      </c>
      <c r="AU334" s="157" t="s">
        <v>21</v>
      </c>
      <c r="AV334" s="12" t="s">
        <v>21</v>
      </c>
      <c r="AW334" s="12" t="s">
        <v>36</v>
      </c>
      <c r="AX334" s="12" t="s">
        <v>80</v>
      </c>
      <c r="AY334" s="157" t="s">
        <v>225</v>
      </c>
    </row>
    <row r="335" spans="2:65" s="12" customFormat="1" ht="10.199999999999999">
      <c r="B335" s="155"/>
      <c r="D335" s="156" t="s">
        <v>236</v>
      </c>
      <c r="E335" s="157" t="s">
        <v>1</v>
      </c>
      <c r="F335" s="158" t="s">
        <v>2011</v>
      </c>
      <c r="H335" s="159">
        <v>105.7</v>
      </c>
      <c r="I335" s="160"/>
      <c r="L335" s="155"/>
      <c r="M335" s="161"/>
      <c r="T335" s="162"/>
      <c r="AT335" s="157" t="s">
        <v>236</v>
      </c>
      <c r="AU335" s="157" t="s">
        <v>21</v>
      </c>
      <c r="AV335" s="12" t="s">
        <v>21</v>
      </c>
      <c r="AW335" s="12" t="s">
        <v>36</v>
      </c>
      <c r="AX335" s="12" t="s">
        <v>80</v>
      </c>
      <c r="AY335" s="157" t="s">
        <v>225</v>
      </c>
    </row>
    <row r="336" spans="2:65" s="13" customFormat="1" ht="10.199999999999999">
      <c r="B336" s="164"/>
      <c r="D336" s="156" t="s">
        <v>236</v>
      </c>
      <c r="E336" s="165" t="s">
        <v>1</v>
      </c>
      <c r="F336" s="166" t="s">
        <v>270</v>
      </c>
      <c r="H336" s="167">
        <v>255.8</v>
      </c>
      <c r="I336" s="168"/>
      <c r="L336" s="164"/>
      <c r="M336" s="169"/>
      <c r="T336" s="170"/>
      <c r="AT336" s="165" t="s">
        <v>236</v>
      </c>
      <c r="AU336" s="165" t="s">
        <v>21</v>
      </c>
      <c r="AV336" s="13" t="s">
        <v>232</v>
      </c>
      <c r="AW336" s="13" t="s">
        <v>36</v>
      </c>
      <c r="AX336" s="13" t="s">
        <v>88</v>
      </c>
      <c r="AY336" s="165" t="s">
        <v>225</v>
      </c>
    </row>
    <row r="337" spans="2:65" s="1" customFormat="1" ht="24.15" customHeight="1">
      <c r="B337" s="33"/>
      <c r="C337" s="138" t="s">
        <v>551</v>
      </c>
      <c r="D337" s="138" t="s">
        <v>227</v>
      </c>
      <c r="E337" s="139" t="s">
        <v>1039</v>
      </c>
      <c r="F337" s="140" t="s">
        <v>1040</v>
      </c>
      <c r="G337" s="141" t="s">
        <v>230</v>
      </c>
      <c r="H337" s="142">
        <v>255.8</v>
      </c>
      <c r="I337" s="143"/>
      <c r="J337" s="144">
        <f>ROUND(I337*H337,2)</f>
        <v>0</v>
      </c>
      <c r="K337" s="140" t="s">
        <v>1</v>
      </c>
      <c r="L337" s="33"/>
      <c r="M337" s="145" t="s">
        <v>1</v>
      </c>
      <c r="N337" s="146" t="s">
        <v>45</v>
      </c>
      <c r="P337" s="147">
        <f>O337*H337</f>
        <v>0</v>
      </c>
      <c r="Q337" s="147">
        <v>0</v>
      </c>
      <c r="R337" s="147">
        <f>Q337*H337</f>
        <v>0</v>
      </c>
      <c r="S337" s="147">
        <v>0</v>
      </c>
      <c r="T337" s="148">
        <f>S337*H337</f>
        <v>0</v>
      </c>
      <c r="AR337" s="149" t="s">
        <v>232</v>
      </c>
      <c r="AT337" s="149" t="s">
        <v>227</v>
      </c>
      <c r="AU337" s="149" t="s">
        <v>21</v>
      </c>
      <c r="AY337" s="17" t="s">
        <v>225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232</v>
      </c>
      <c r="BM337" s="149" t="s">
        <v>2012</v>
      </c>
    </row>
    <row r="338" spans="2:65" s="11" customFormat="1" ht="22.8" customHeight="1">
      <c r="B338" s="126"/>
      <c r="D338" s="127" t="s">
        <v>79</v>
      </c>
      <c r="E338" s="136" t="s">
        <v>232</v>
      </c>
      <c r="F338" s="136" t="s">
        <v>478</v>
      </c>
      <c r="I338" s="129"/>
      <c r="J338" s="137">
        <f>BK338</f>
        <v>0</v>
      </c>
      <c r="L338" s="126"/>
      <c r="M338" s="131"/>
      <c r="P338" s="132">
        <f>SUM(P339:P346)</f>
        <v>0</v>
      </c>
      <c r="R338" s="132">
        <f>SUM(R339:R346)</f>
        <v>1389.8873559999997</v>
      </c>
      <c r="T338" s="133">
        <f>SUM(T339:T346)</f>
        <v>0</v>
      </c>
      <c r="AR338" s="127" t="s">
        <v>88</v>
      </c>
      <c r="AT338" s="134" t="s">
        <v>79</v>
      </c>
      <c r="AU338" s="134" t="s">
        <v>88</v>
      </c>
      <c r="AY338" s="127" t="s">
        <v>225</v>
      </c>
      <c r="BK338" s="135">
        <f>SUM(BK339:BK346)</f>
        <v>0</v>
      </c>
    </row>
    <row r="339" spans="2:65" s="1" customFormat="1" ht="24.15" customHeight="1">
      <c r="B339" s="33"/>
      <c r="C339" s="138" t="s">
        <v>556</v>
      </c>
      <c r="D339" s="138" t="s">
        <v>227</v>
      </c>
      <c r="E339" s="139" t="s">
        <v>480</v>
      </c>
      <c r="F339" s="140" t="s">
        <v>481</v>
      </c>
      <c r="G339" s="141" t="s">
        <v>230</v>
      </c>
      <c r="H339" s="142">
        <v>18.7</v>
      </c>
      <c r="I339" s="143"/>
      <c r="J339" s="144">
        <f>ROUND(I339*H339,2)</f>
        <v>0</v>
      </c>
      <c r="K339" s="140" t="s">
        <v>231</v>
      </c>
      <c r="L339" s="33"/>
      <c r="M339" s="145" t="s">
        <v>1</v>
      </c>
      <c r="N339" s="146" t="s">
        <v>45</v>
      </c>
      <c r="P339" s="147">
        <f>O339*H339</f>
        <v>0</v>
      </c>
      <c r="Q339" s="147">
        <v>2.7999999999999998E-4</v>
      </c>
      <c r="R339" s="147">
        <f>Q339*H339</f>
        <v>5.2359999999999993E-3</v>
      </c>
      <c r="S339" s="147">
        <v>0</v>
      </c>
      <c r="T339" s="148">
        <f>S339*H339</f>
        <v>0</v>
      </c>
      <c r="AR339" s="149" t="s">
        <v>232</v>
      </c>
      <c r="AT339" s="149" t="s">
        <v>227</v>
      </c>
      <c r="AU339" s="149" t="s">
        <v>21</v>
      </c>
      <c r="AY339" s="17" t="s">
        <v>225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232</v>
      </c>
      <c r="BM339" s="149" t="s">
        <v>2013</v>
      </c>
    </row>
    <row r="340" spans="2:65" s="1" customFormat="1" ht="10.199999999999999">
      <c r="B340" s="33"/>
      <c r="D340" s="151" t="s">
        <v>234</v>
      </c>
      <c r="F340" s="152" t="s">
        <v>483</v>
      </c>
      <c r="I340" s="153"/>
      <c r="L340" s="33"/>
      <c r="M340" s="154"/>
      <c r="T340" s="57"/>
      <c r="AT340" s="17" t="s">
        <v>234</v>
      </c>
      <c r="AU340" s="17" t="s">
        <v>21</v>
      </c>
    </row>
    <row r="341" spans="2:65" s="12" customFormat="1" ht="10.199999999999999">
      <c r="B341" s="155"/>
      <c r="D341" s="156" t="s">
        <v>236</v>
      </c>
      <c r="E341" s="157" t="s">
        <v>1</v>
      </c>
      <c r="F341" s="158" t="s">
        <v>2014</v>
      </c>
      <c r="H341" s="159">
        <v>18.7</v>
      </c>
      <c r="I341" s="160"/>
      <c r="L341" s="155"/>
      <c r="M341" s="161"/>
      <c r="T341" s="162"/>
      <c r="AT341" s="157" t="s">
        <v>236</v>
      </c>
      <c r="AU341" s="157" t="s">
        <v>21</v>
      </c>
      <c r="AV341" s="12" t="s">
        <v>21</v>
      </c>
      <c r="AW341" s="12" t="s">
        <v>36</v>
      </c>
      <c r="AX341" s="12" t="s">
        <v>88</v>
      </c>
      <c r="AY341" s="157" t="s">
        <v>225</v>
      </c>
    </row>
    <row r="342" spans="2:65" s="1" customFormat="1" ht="24.15" customHeight="1">
      <c r="B342" s="33"/>
      <c r="C342" s="178" t="s">
        <v>563</v>
      </c>
      <c r="D342" s="178" t="s">
        <v>341</v>
      </c>
      <c r="E342" s="179" t="s">
        <v>2015</v>
      </c>
      <c r="F342" s="180" t="s">
        <v>2016</v>
      </c>
      <c r="G342" s="181" t="s">
        <v>230</v>
      </c>
      <c r="H342" s="182">
        <v>22.44</v>
      </c>
      <c r="I342" s="183"/>
      <c r="J342" s="184">
        <f>ROUND(I342*H342,2)</f>
        <v>0</v>
      </c>
      <c r="K342" s="180" t="s">
        <v>231</v>
      </c>
      <c r="L342" s="185"/>
      <c r="M342" s="186" t="s">
        <v>1</v>
      </c>
      <c r="N342" s="187" t="s">
        <v>45</v>
      </c>
      <c r="P342" s="147">
        <f>O342*H342</f>
        <v>0</v>
      </c>
      <c r="Q342" s="147">
        <v>1E-3</v>
      </c>
      <c r="R342" s="147">
        <f>Q342*H342</f>
        <v>2.2440000000000002E-2</v>
      </c>
      <c r="S342" s="147">
        <v>0</v>
      </c>
      <c r="T342" s="148">
        <f>S342*H342</f>
        <v>0</v>
      </c>
      <c r="AR342" s="149" t="s">
        <v>277</v>
      </c>
      <c r="AT342" s="149" t="s">
        <v>341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232</v>
      </c>
      <c r="BM342" s="149" t="s">
        <v>2017</v>
      </c>
    </row>
    <row r="343" spans="2:65" s="12" customFormat="1" ht="10.199999999999999">
      <c r="B343" s="155"/>
      <c r="D343" s="156" t="s">
        <v>236</v>
      </c>
      <c r="F343" s="158" t="s">
        <v>2018</v>
      </c>
      <c r="H343" s="159">
        <v>22.44</v>
      </c>
      <c r="I343" s="160"/>
      <c r="L343" s="155"/>
      <c r="M343" s="161"/>
      <c r="T343" s="162"/>
      <c r="AT343" s="157" t="s">
        <v>236</v>
      </c>
      <c r="AU343" s="157" t="s">
        <v>21</v>
      </c>
      <c r="AV343" s="12" t="s">
        <v>21</v>
      </c>
      <c r="AW343" s="12" t="s">
        <v>4</v>
      </c>
      <c r="AX343" s="12" t="s">
        <v>88</v>
      </c>
      <c r="AY343" s="157" t="s">
        <v>225</v>
      </c>
    </row>
    <row r="344" spans="2:65" s="1" customFormat="1" ht="24.15" customHeight="1">
      <c r="B344" s="33"/>
      <c r="C344" s="138" t="s">
        <v>570</v>
      </c>
      <c r="D344" s="138" t="s">
        <v>227</v>
      </c>
      <c r="E344" s="139" t="s">
        <v>2019</v>
      </c>
      <c r="F344" s="140" t="s">
        <v>2020</v>
      </c>
      <c r="G344" s="141" t="s">
        <v>240</v>
      </c>
      <c r="H344" s="142">
        <v>571</v>
      </c>
      <c r="I344" s="143"/>
      <c r="J344" s="144">
        <f>ROUND(I344*H344,2)</f>
        <v>0</v>
      </c>
      <c r="K344" s="140" t="s">
        <v>231</v>
      </c>
      <c r="L344" s="33"/>
      <c r="M344" s="145" t="s">
        <v>1</v>
      </c>
      <c r="N344" s="146" t="s">
        <v>45</v>
      </c>
      <c r="P344" s="147">
        <f>O344*H344</f>
        <v>0</v>
      </c>
      <c r="Q344" s="147">
        <v>2.4340799999999998</v>
      </c>
      <c r="R344" s="147">
        <f>Q344*H344</f>
        <v>1389.8596799999998</v>
      </c>
      <c r="S344" s="147">
        <v>0</v>
      </c>
      <c r="T344" s="148">
        <f>S344*H344</f>
        <v>0</v>
      </c>
      <c r="AR344" s="149" t="s">
        <v>232</v>
      </c>
      <c r="AT344" s="149" t="s">
        <v>227</v>
      </c>
      <c r="AU344" s="149" t="s">
        <v>21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2021</v>
      </c>
    </row>
    <row r="345" spans="2:65" s="1" customFormat="1" ht="10.199999999999999">
      <c r="B345" s="33"/>
      <c r="D345" s="151" t="s">
        <v>234</v>
      </c>
      <c r="F345" s="152" t="s">
        <v>2022</v>
      </c>
      <c r="I345" s="153"/>
      <c r="L345" s="33"/>
      <c r="M345" s="154"/>
      <c r="T345" s="57"/>
      <c r="AT345" s="17" t="s">
        <v>234</v>
      </c>
      <c r="AU345" s="17" t="s">
        <v>21</v>
      </c>
    </row>
    <row r="346" spans="2:65" s="12" customFormat="1" ht="10.199999999999999">
      <c r="B346" s="155"/>
      <c r="D346" s="156" t="s">
        <v>236</v>
      </c>
      <c r="E346" s="157" t="s">
        <v>1</v>
      </c>
      <c r="F346" s="158" t="s">
        <v>2023</v>
      </c>
      <c r="H346" s="159">
        <v>571</v>
      </c>
      <c r="I346" s="160"/>
      <c r="L346" s="155"/>
      <c r="M346" s="161"/>
      <c r="T346" s="162"/>
      <c r="AT346" s="157" t="s">
        <v>236</v>
      </c>
      <c r="AU346" s="157" t="s">
        <v>21</v>
      </c>
      <c r="AV346" s="12" t="s">
        <v>21</v>
      </c>
      <c r="AW346" s="12" t="s">
        <v>36</v>
      </c>
      <c r="AX346" s="12" t="s">
        <v>88</v>
      </c>
      <c r="AY346" s="157" t="s">
        <v>225</v>
      </c>
    </row>
    <row r="347" spans="2:65" s="11" customFormat="1" ht="22.8" customHeight="1">
      <c r="B347" s="126"/>
      <c r="D347" s="127" t="s">
        <v>79</v>
      </c>
      <c r="E347" s="136" t="s">
        <v>277</v>
      </c>
      <c r="F347" s="136" t="s">
        <v>763</v>
      </c>
      <c r="I347" s="129"/>
      <c r="J347" s="137">
        <f>BK347</f>
        <v>0</v>
      </c>
      <c r="L347" s="126"/>
      <c r="M347" s="131"/>
      <c r="P347" s="132">
        <f>SUM(P348:P397)</f>
        <v>0</v>
      </c>
      <c r="R347" s="132">
        <f>SUM(R348:R397)</f>
        <v>35.135292549999996</v>
      </c>
      <c r="T347" s="133">
        <f>SUM(T348:T397)</f>
        <v>0</v>
      </c>
      <c r="AR347" s="127" t="s">
        <v>88</v>
      </c>
      <c r="AT347" s="134" t="s">
        <v>79</v>
      </c>
      <c r="AU347" s="134" t="s">
        <v>88</v>
      </c>
      <c r="AY347" s="127" t="s">
        <v>225</v>
      </c>
      <c r="BK347" s="135">
        <f>SUM(BK348:BK397)</f>
        <v>0</v>
      </c>
    </row>
    <row r="348" spans="2:65" s="1" customFormat="1" ht="24.15" customHeight="1">
      <c r="B348" s="33"/>
      <c r="C348" s="138" t="s">
        <v>579</v>
      </c>
      <c r="D348" s="138" t="s">
        <v>227</v>
      </c>
      <c r="E348" s="139" t="s">
        <v>2024</v>
      </c>
      <c r="F348" s="140" t="s">
        <v>2025</v>
      </c>
      <c r="G348" s="141" t="s">
        <v>546</v>
      </c>
      <c r="H348" s="142">
        <v>58.6</v>
      </c>
      <c r="I348" s="143"/>
      <c r="J348" s="144">
        <f>ROUND(I348*H348,2)</f>
        <v>0</v>
      </c>
      <c r="K348" s="140" t="s">
        <v>231</v>
      </c>
      <c r="L348" s="33"/>
      <c r="M348" s="145" t="s">
        <v>1</v>
      </c>
      <c r="N348" s="146" t="s">
        <v>45</v>
      </c>
      <c r="P348" s="147">
        <f>O348*H348</f>
        <v>0</v>
      </c>
      <c r="Q348" s="147">
        <v>3.0000000000000001E-5</v>
      </c>
      <c r="R348" s="147">
        <f>Q348*H348</f>
        <v>1.758E-3</v>
      </c>
      <c r="S348" s="147">
        <v>0</v>
      </c>
      <c r="T348" s="148">
        <f>S348*H348</f>
        <v>0</v>
      </c>
      <c r="AR348" s="149" t="s">
        <v>232</v>
      </c>
      <c r="AT348" s="149" t="s">
        <v>227</v>
      </c>
      <c r="AU348" s="149" t="s">
        <v>21</v>
      </c>
      <c r="AY348" s="17" t="s">
        <v>225</v>
      </c>
      <c r="BE348" s="150">
        <f>IF(N348="základní",J348,0)</f>
        <v>0</v>
      </c>
      <c r="BF348" s="150">
        <f>IF(N348="snížená",J348,0)</f>
        <v>0</v>
      </c>
      <c r="BG348" s="150">
        <f>IF(N348="zákl. přenesená",J348,0)</f>
        <v>0</v>
      </c>
      <c r="BH348" s="150">
        <f>IF(N348="sníž. přenesená",J348,0)</f>
        <v>0</v>
      </c>
      <c r="BI348" s="150">
        <f>IF(N348="nulová",J348,0)</f>
        <v>0</v>
      </c>
      <c r="BJ348" s="17" t="s">
        <v>88</v>
      </c>
      <c r="BK348" s="150">
        <f>ROUND(I348*H348,2)</f>
        <v>0</v>
      </c>
      <c r="BL348" s="17" t="s">
        <v>232</v>
      </c>
      <c r="BM348" s="149" t="s">
        <v>2026</v>
      </c>
    </row>
    <row r="349" spans="2:65" s="1" customFormat="1" ht="10.199999999999999">
      <c r="B349" s="33"/>
      <c r="D349" s="151" t="s">
        <v>234</v>
      </c>
      <c r="F349" s="152" t="s">
        <v>2027</v>
      </c>
      <c r="I349" s="153"/>
      <c r="L349" s="33"/>
      <c r="M349" s="154"/>
      <c r="T349" s="57"/>
      <c r="AT349" s="17" t="s">
        <v>234</v>
      </c>
      <c r="AU349" s="17" t="s">
        <v>21</v>
      </c>
    </row>
    <row r="350" spans="2:65" s="12" customFormat="1" ht="10.199999999999999">
      <c r="B350" s="155"/>
      <c r="D350" s="156" t="s">
        <v>236</v>
      </c>
      <c r="E350" s="157" t="s">
        <v>1</v>
      </c>
      <c r="F350" s="158" t="s">
        <v>2028</v>
      </c>
      <c r="H350" s="159">
        <v>57</v>
      </c>
      <c r="I350" s="160"/>
      <c r="L350" s="155"/>
      <c r="M350" s="161"/>
      <c r="T350" s="162"/>
      <c r="AT350" s="157" t="s">
        <v>236</v>
      </c>
      <c r="AU350" s="157" t="s">
        <v>21</v>
      </c>
      <c r="AV350" s="12" t="s">
        <v>21</v>
      </c>
      <c r="AW350" s="12" t="s">
        <v>36</v>
      </c>
      <c r="AX350" s="12" t="s">
        <v>80</v>
      </c>
      <c r="AY350" s="157" t="s">
        <v>225</v>
      </c>
    </row>
    <row r="351" spans="2:65" s="12" customFormat="1" ht="10.199999999999999">
      <c r="B351" s="155"/>
      <c r="D351" s="156" t="s">
        <v>236</v>
      </c>
      <c r="E351" s="157" t="s">
        <v>1</v>
      </c>
      <c r="F351" s="158" t="s">
        <v>2029</v>
      </c>
      <c r="H351" s="159">
        <v>1.6</v>
      </c>
      <c r="I351" s="160"/>
      <c r="L351" s="155"/>
      <c r="M351" s="161"/>
      <c r="T351" s="162"/>
      <c r="AT351" s="157" t="s">
        <v>236</v>
      </c>
      <c r="AU351" s="157" t="s">
        <v>21</v>
      </c>
      <c r="AV351" s="12" t="s">
        <v>21</v>
      </c>
      <c r="AW351" s="12" t="s">
        <v>36</v>
      </c>
      <c r="AX351" s="12" t="s">
        <v>80</v>
      </c>
      <c r="AY351" s="157" t="s">
        <v>225</v>
      </c>
    </row>
    <row r="352" spans="2:65" s="13" customFormat="1" ht="10.199999999999999">
      <c r="B352" s="164"/>
      <c r="D352" s="156" t="s">
        <v>236</v>
      </c>
      <c r="E352" s="165" t="s">
        <v>1</v>
      </c>
      <c r="F352" s="166" t="s">
        <v>270</v>
      </c>
      <c r="H352" s="167">
        <v>58.6</v>
      </c>
      <c r="I352" s="168"/>
      <c r="L352" s="164"/>
      <c r="M352" s="169"/>
      <c r="T352" s="170"/>
      <c r="AT352" s="165" t="s">
        <v>236</v>
      </c>
      <c r="AU352" s="165" t="s">
        <v>21</v>
      </c>
      <c r="AV352" s="13" t="s">
        <v>232</v>
      </c>
      <c r="AW352" s="13" t="s">
        <v>36</v>
      </c>
      <c r="AX352" s="13" t="s">
        <v>88</v>
      </c>
      <c r="AY352" s="165" t="s">
        <v>225</v>
      </c>
    </row>
    <row r="353" spans="2:65" s="1" customFormat="1" ht="24.15" customHeight="1">
      <c r="B353" s="33"/>
      <c r="C353" s="178" t="s">
        <v>585</v>
      </c>
      <c r="D353" s="178" t="s">
        <v>341</v>
      </c>
      <c r="E353" s="179" t="s">
        <v>2030</v>
      </c>
      <c r="F353" s="180" t="s">
        <v>2031</v>
      </c>
      <c r="G353" s="181" t="s">
        <v>546</v>
      </c>
      <c r="H353" s="182">
        <v>60.357999999999997</v>
      </c>
      <c r="I353" s="183"/>
      <c r="J353" s="184">
        <f>ROUND(I353*H353,2)</f>
        <v>0</v>
      </c>
      <c r="K353" s="180" t="s">
        <v>231</v>
      </c>
      <c r="L353" s="185"/>
      <c r="M353" s="186" t="s">
        <v>1</v>
      </c>
      <c r="N353" s="187" t="s">
        <v>45</v>
      </c>
      <c r="P353" s="147">
        <f>O353*H353</f>
        <v>0</v>
      </c>
      <c r="Q353" s="147">
        <v>2.6800000000000001E-2</v>
      </c>
      <c r="R353" s="147">
        <f>Q353*H353</f>
        <v>1.6175944</v>
      </c>
      <c r="S353" s="147">
        <v>0</v>
      </c>
      <c r="T353" s="148">
        <f>S353*H353</f>
        <v>0</v>
      </c>
      <c r="AR353" s="149" t="s">
        <v>277</v>
      </c>
      <c r="AT353" s="149" t="s">
        <v>341</v>
      </c>
      <c r="AU353" s="149" t="s">
        <v>21</v>
      </c>
      <c r="AY353" s="17" t="s">
        <v>225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232</v>
      </c>
      <c r="BM353" s="149" t="s">
        <v>2032</v>
      </c>
    </row>
    <row r="354" spans="2:65" s="12" customFormat="1" ht="10.199999999999999">
      <c r="B354" s="155"/>
      <c r="D354" s="156" t="s">
        <v>236</v>
      </c>
      <c r="F354" s="158" t="s">
        <v>2033</v>
      </c>
      <c r="H354" s="159">
        <v>60.357999999999997</v>
      </c>
      <c r="I354" s="160"/>
      <c r="L354" s="155"/>
      <c r="M354" s="161"/>
      <c r="T354" s="162"/>
      <c r="AT354" s="157" t="s">
        <v>236</v>
      </c>
      <c r="AU354" s="157" t="s">
        <v>21</v>
      </c>
      <c r="AV354" s="12" t="s">
        <v>21</v>
      </c>
      <c r="AW354" s="12" t="s">
        <v>4</v>
      </c>
      <c r="AX354" s="12" t="s">
        <v>88</v>
      </c>
      <c r="AY354" s="157" t="s">
        <v>225</v>
      </c>
    </row>
    <row r="355" spans="2:65" s="1" customFormat="1" ht="33" customHeight="1">
      <c r="B355" s="33"/>
      <c r="C355" s="138" t="s">
        <v>593</v>
      </c>
      <c r="D355" s="138" t="s">
        <v>227</v>
      </c>
      <c r="E355" s="139" t="s">
        <v>1726</v>
      </c>
      <c r="F355" s="140" t="s">
        <v>1727</v>
      </c>
      <c r="G355" s="141" t="s">
        <v>468</v>
      </c>
      <c r="H355" s="142">
        <v>2</v>
      </c>
      <c r="I355" s="143"/>
      <c r="J355" s="144">
        <f>ROUND(I355*H355,2)</f>
        <v>0</v>
      </c>
      <c r="K355" s="140" t="s">
        <v>231</v>
      </c>
      <c r="L355" s="33"/>
      <c r="M355" s="145" t="s">
        <v>1</v>
      </c>
      <c r="N355" s="146" t="s">
        <v>45</v>
      </c>
      <c r="P355" s="147">
        <f>O355*H355</f>
        <v>0</v>
      </c>
      <c r="Q355" s="147">
        <v>0</v>
      </c>
      <c r="R355" s="147">
        <f>Q355*H355</f>
        <v>0</v>
      </c>
      <c r="S355" s="147">
        <v>0</v>
      </c>
      <c r="T355" s="148">
        <f>S355*H355</f>
        <v>0</v>
      </c>
      <c r="AR355" s="149" t="s">
        <v>232</v>
      </c>
      <c r="AT355" s="149" t="s">
        <v>227</v>
      </c>
      <c r="AU355" s="149" t="s">
        <v>21</v>
      </c>
      <c r="AY355" s="17" t="s">
        <v>225</v>
      </c>
      <c r="BE355" s="150">
        <f>IF(N355="základní",J355,0)</f>
        <v>0</v>
      </c>
      <c r="BF355" s="150">
        <f>IF(N355="snížená",J355,0)</f>
        <v>0</v>
      </c>
      <c r="BG355" s="150">
        <f>IF(N355="zákl. přenesená",J355,0)</f>
        <v>0</v>
      </c>
      <c r="BH355" s="150">
        <f>IF(N355="sníž. přenesená",J355,0)</f>
        <v>0</v>
      </c>
      <c r="BI355" s="150">
        <f>IF(N355="nulová",J355,0)</f>
        <v>0</v>
      </c>
      <c r="BJ355" s="17" t="s">
        <v>88</v>
      </c>
      <c r="BK355" s="150">
        <f>ROUND(I355*H355,2)</f>
        <v>0</v>
      </c>
      <c r="BL355" s="17" t="s">
        <v>232</v>
      </c>
      <c r="BM355" s="149" t="s">
        <v>2034</v>
      </c>
    </row>
    <row r="356" spans="2:65" s="1" customFormat="1" ht="10.199999999999999">
      <c r="B356" s="33"/>
      <c r="D356" s="151" t="s">
        <v>234</v>
      </c>
      <c r="F356" s="152" t="s">
        <v>1729</v>
      </c>
      <c r="I356" s="153"/>
      <c r="L356" s="33"/>
      <c r="M356" s="154"/>
      <c r="T356" s="57"/>
      <c r="AT356" s="17" t="s">
        <v>234</v>
      </c>
      <c r="AU356" s="17" t="s">
        <v>21</v>
      </c>
    </row>
    <row r="357" spans="2:65" s="1" customFormat="1" ht="19.2">
      <c r="B357" s="33"/>
      <c r="D357" s="156" t="s">
        <v>261</v>
      </c>
      <c r="F357" s="163" t="s">
        <v>1730</v>
      </c>
      <c r="I357" s="153"/>
      <c r="L357" s="33"/>
      <c r="M357" s="154"/>
      <c r="T357" s="57"/>
      <c r="AT357" s="17" t="s">
        <v>261</v>
      </c>
      <c r="AU357" s="17" t="s">
        <v>21</v>
      </c>
    </row>
    <row r="358" spans="2:65" s="12" customFormat="1" ht="10.199999999999999">
      <c r="B358" s="155"/>
      <c r="D358" s="156" t="s">
        <v>236</v>
      </c>
      <c r="E358" s="157" t="s">
        <v>1</v>
      </c>
      <c r="F358" s="158" t="s">
        <v>2035</v>
      </c>
      <c r="H358" s="159">
        <v>2</v>
      </c>
      <c r="I358" s="160"/>
      <c r="L358" s="155"/>
      <c r="M358" s="161"/>
      <c r="T358" s="162"/>
      <c r="AT358" s="157" t="s">
        <v>236</v>
      </c>
      <c r="AU358" s="157" t="s">
        <v>21</v>
      </c>
      <c r="AV358" s="12" t="s">
        <v>21</v>
      </c>
      <c r="AW358" s="12" t="s">
        <v>36</v>
      </c>
      <c r="AX358" s="12" t="s">
        <v>88</v>
      </c>
      <c r="AY358" s="157" t="s">
        <v>225</v>
      </c>
    </row>
    <row r="359" spans="2:65" s="1" customFormat="1" ht="16.5" customHeight="1">
      <c r="B359" s="33"/>
      <c r="C359" s="178" t="s">
        <v>600</v>
      </c>
      <c r="D359" s="178" t="s">
        <v>341</v>
      </c>
      <c r="E359" s="179" t="s">
        <v>1732</v>
      </c>
      <c r="F359" s="180" t="s">
        <v>1733</v>
      </c>
      <c r="G359" s="181" t="s">
        <v>468</v>
      </c>
      <c r="H359" s="182">
        <v>2</v>
      </c>
      <c r="I359" s="183"/>
      <c r="J359" s="184">
        <f>ROUND(I359*H359,2)</f>
        <v>0</v>
      </c>
      <c r="K359" s="180" t="s">
        <v>231</v>
      </c>
      <c r="L359" s="185"/>
      <c r="M359" s="186" t="s">
        <v>1</v>
      </c>
      <c r="N359" s="187" t="s">
        <v>45</v>
      </c>
      <c r="P359" s="147">
        <f>O359*H359</f>
        <v>0</v>
      </c>
      <c r="Q359" s="147">
        <v>1.9000000000000001E-4</v>
      </c>
      <c r="R359" s="147">
        <f>Q359*H359</f>
        <v>3.8000000000000002E-4</v>
      </c>
      <c r="S359" s="147">
        <v>0</v>
      </c>
      <c r="T359" s="148">
        <f>S359*H359</f>
        <v>0</v>
      </c>
      <c r="AR359" s="149" t="s">
        <v>277</v>
      </c>
      <c r="AT359" s="149" t="s">
        <v>341</v>
      </c>
      <c r="AU359" s="149" t="s">
        <v>21</v>
      </c>
      <c r="AY359" s="17" t="s">
        <v>225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232</v>
      </c>
      <c r="BM359" s="149" t="s">
        <v>2036</v>
      </c>
    </row>
    <row r="360" spans="2:65" s="1" customFormat="1" ht="16.5" customHeight="1">
      <c r="B360" s="33"/>
      <c r="C360" s="178" t="s">
        <v>962</v>
      </c>
      <c r="D360" s="178" t="s">
        <v>341</v>
      </c>
      <c r="E360" s="179" t="s">
        <v>1735</v>
      </c>
      <c r="F360" s="180" t="s">
        <v>1736</v>
      </c>
      <c r="G360" s="181" t="s">
        <v>468</v>
      </c>
      <c r="H360" s="182">
        <v>2</v>
      </c>
      <c r="I360" s="183"/>
      <c r="J360" s="184">
        <f>ROUND(I360*H360,2)</f>
        <v>0</v>
      </c>
      <c r="K360" s="180" t="s">
        <v>231</v>
      </c>
      <c r="L360" s="185"/>
      <c r="M360" s="186" t="s">
        <v>1</v>
      </c>
      <c r="N360" s="187" t="s">
        <v>45</v>
      </c>
      <c r="P360" s="147">
        <f>O360*H360</f>
        <v>0</v>
      </c>
      <c r="Q360" s="147">
        <v>6.9999999999999994E-5</v>
      </c>
      <c r="R360" s="147">
        <f>Q360*H360</f>
        <v>1.3999999999999999E-4</v>
      </c>
      <c r="S360" s="147">
        <v>0</v>
      </c>
      <c r="T360" s="148">
        <f>S360*H360</f>
        <v>0</v>
      </c>
      <c r="AR360" s="149" t="s">
        <v>277</v>
      </c>
      <c r="AT360" s="149" t="s">
        <v>341</v>
      </c>
      <c r="AU360" s="149" t="s">
        <v>21</v>
      </c>
      <c r="AY360" s="17" t="s">
        <v>225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232</v>
      </c>
      <c r="BM360" s="149" t="s">
        <v>2037</v>
      </c>
    </row>
    <row r="361" spans="2:65" s="1" customFormat="1" ht="16.5" customHeight="1">
      <c r="B361" s="33"/>
      <c r="C361" s="178" t="s">
        <v>966</v>
      </c>
      <c r="D361" s="178" t="s">
        <v>341</v>
      </c>
      <c r="E361" s="179" t="s">
        <v>2038</v>
      </c>
      <c r="F361" s="180" t="s">
        <v>2039</v>
      </c>
      <c r="G361" s="181" t="s">
        <v>546</v>
      </c>
      <c r="H361" s="182">
        <v>0.6</v>
      </c>
      <c r="I361" s="183"/>
      <c r="J361" s="184">
        <f>ROUND(I361*H361,2)</f>
        <v>0</v>
      </c>
      <c r="K361" s="180" t="s">
        <v>231</v>
      </c>
      <c r="L361" s="185"/>
      <c r="M361" s="186" t="s">
        <v>1</v>
      </c>
      <c r="N361" s="187" t="s">
        <v>45</v>
      </c>
      <c r="P361" s="147">
        <f>O361*H361</f>
        <v>0</v>
      </c>
      <c r="Q361" s="147">
        <v>1.72E-3</v>
      </c>
      <c r="R361" s="147">
        <f>Q361*H361</f>
        <v>1.0319999999999999E-3</v>
      </c>
      <c r="S361" s="147">
        <v>0</v>
      </c>
      <c r="T361" s="148">
        <f>S361*H361</f>
        <v>0</v>
      </c>
      <c r="AR361" s="149" t="s">
        <v>277</v>
      </c>
      <c r="AT361" s="149" t="s">
        <v>341</v>
      </c>
      <c r="AU361" s="149" t="s">
        <v>21</v>
      </c>
      <c r="AY361" s="17" t="s">
        <v>225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232</v>
      </c>
      <c r="BM361" s="149" t="s">
        <v>2040</v>
      </c>
    </row>
    <row r="362" spans="2:65" s="12" customFormat="1" ht="10.199999999999999">
      <c r="B362" s="155"/>
      <c r="D362" s="156" t="s">
        <v>236</v>
      </c>
      <c r="E362" s="157" t="s">
        <v>1</v>
      </c>
      <c r="F362" s="158" t="s">
        <v>2041</v>
      </c>
      <c r="H362" s="159">
        <v>0.6</v>
      </c>
      <c r="I362" s="160"/>
      <c r="L362" s="155"/>
      <c r="M362" s="161"/>
      <c r="T362" s="162"/>
      <c r="AT362" s="157" t="s">
        <v>236</v>
      </c>
      <c r="AU362" s="157" t="s">
        <v>21</v>
      </c>
      <c r="AV362" s="12" t="s">
        <v>21</v>
      </c>
      <c r="AW362" s="12" t="s">
        <v>36</v>
      </c>
      <c r="AX362" s="12" t="s">
        <v>88</v>
      </c>
      <c r="AY362" s="157" t="s">
        <v>225</v>
      </c>
    </row>
    <row r="363" spans="2:65" s="1" customFormat="1" ht="24.15" customHeight="1">
      <c r="B363" s="33"/>
      <c r="C363" s="138" t="s">
        <v>970</v>
      </c>
      <c r="D363" s="138" t="s">
        <v>227</v>
      </c>
      <c r="E363" s="139" t="s">
        <v>2042</v>
      </c>
      <c r="F363" s="140" t="s">
        <v>2043</v>
      </c>
      <c r="G363" s="141" t="s">
        <v>468</v>
      </c>
      <c r="H363" s="142">
        <v>1</v>
      </c>
      <c r="I363" s="143"/>
      <c r="J363" s="144">
        <f>ROUND(I363*H363,2)</f>
        <v>0</v>
      </c>
      <c r="K363" s="140" t="s">
        <v>231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</v>
      </c>
      <c r="R363" s="147">
        <f>Q363*H363</f>
        <v>0</v>
      </c>
      <c r="S363" s="147">
        <v>0</v>
      </c>
      <c r="T363" s="148">
        <f>S363*H363</f>
        <v>0</v>
      </c>
      <c r="AR363" s="149" t="s">
        <v>232</v>
      </c>
      <c r="AT363" s="149" t="s">
        <v>227</v>
      </c>
      <c r="AU363" s="149" t="s">
        <v>21</v>
      </c>
      <c r="AY363" s="17" t="s">
        <v>225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232</v>
      </c>
      <c r="BM363" s="149" t="s">
        <v>2044</v>
      </c>
    </row>
    <row r="364" spans="2:65" s="1" customFormat="1" ht="10.199999999999999">
      <c r="B364" s="33"/>
      <c r="D364" s="151" t="s">
        <v>234</v>
      </c>
      <c r="F364" s="152" t="s">
        <v>2045</v>
      </c>
      <c r="I364" s="153"/>
      <c r="L364" s="33"/>
      <c r="M364" s="154"/>
      <c r="T364" s="57"/>
      <c r="AT364" s="17" t="s">
        <v>234</v>
      </c>
      <c r="AU364" s="17" t="s">
        <v>21</v>
      </c>
    </row>
    <row r="365" spans="2:65" s="12" customFormat="1" ht="10.199999999999999">
      <c r="B365" s="155"/>
      <c r="D365" s="156" t="s">
        <v>236</v>
      </c>
      <c r="E365" s="157" t="s">
        <v>1</v>
      </c>
      <c r="F365" s="158" t="s">
        <v>2046</v>
      </c>
      <c r="H365" s="159">
        <v>1</v>
      </c>
      <c r="I365" s="160"/>
      <c r="L365" s="155"/>
      <c r="M365" s="161"/>
      <c r="T365" s="162"/>
      <c r="AT365" s="157" t="s">
        <v>236</v>
      </c>
      <c r="AU365" s="157" t="s">
        <v>21</v>
      </c>
      <c r="AV365" s="12" t="s">
        <v>21</v>
      </c>
      <c r="AW365" s="12" t="s">
        <v>36</v>
      </c>
      <c r="AX365" s="12" t="s">
        <v>88</v>
      </c>
      <c r="AY365" s="157" t="s">
        <v>225</v>
      </c>
    </row>
    <row r="366" spans="2:65" s="1" customFormat="1" ht="24.15" customHeight="1">
      <c r="B366" s="33"/>
      <c r="C366" s="178" t="s">
        <v>973</v>
      </c>
      <c r="D366" s="178" t="s">
        <v>341</v>
      </c>
      <c r="E366" s="179" t="s">
        <v>2047</v>
      </c>
      <c r="F366" s="180" t="s">
        <v>2048</v>
      </c>
      <c r="G366" s="181" t="s">
        <v>468</v>
      </c>
      <c r="H366" s="182">
        <v>1</v>
      </c>
      <c r="I366" s="183"/>
      <c r="J366" s="184">
        <f>ROUND(I366*H366,2)</f>
        <v>0</v>
      </c>
      <c r="K366" s="180" t="s">
        <v>231</v>
      </c>
      <c r="L366" s="185"/>
      <c r="M366" s="186" t="s">
        <v>1</v>
      </c>
      <c r="N366" s="187" t="s">
        <v>45</v>
      </c>
      <c r="P366" s="147">
        <f>O366*H366</f>
        <v>0</v>
      </c>
      <c r="Q366" s="147">
        <v>1.2999999999999999E-2</v>
      </c>
      <c r="R366" s="147">
        <f>Q366*H366</f>
        <v>1.2999999999999999E-2</v>
      </c>
      <c r="S366" s="147">
        <v>0</v>
      </c>
      <c r="T366" s="148">
        <f>S366*H366</f>
        <v>0</v>
      </c>
      <c r="AR366" s="149" t="s">
        <v>277</v>
      </c>
      <c r="AT366" s="149" t="s">
        <v>341</v>
      </c>
      <c r="AU366" s="149" t="s">
        <v>21</v>
      </c>
      <c r="AY366" s="17" t="s">
        <v>225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232</v>
      </c>
      <c r="BM366" s="149" t="s">
        <v>2049</v>
      </c>
    </row>
    <row r="367" spans="2:65" s="1" customFormat="1" ht="24.15" customHeight="1">
      <c r="B367" s="33"/>
      <c r="C367" s="138" t="s">
        <v>976</v>
      </c>
      <c r="D367" s="138" t="s">
        <v>227</v>
      </c>
      <c r="E367" s="139" t="s">
        <v>2050</v>
      </c>
      <c r="F367" s="140" t="s">
        <v>2051</v>
      </c>
      <c r="G367" s="141" t="s">
        <v>468</v>
      </c>
      <c r="H367" s="142">
        <v>3</v>
      </c>
      <c r="I367" s="143"/>
      <c r="J367" s="144">
        <f>ROUND(I367*H367,2)</f>
        <v>0</v>
      </c>
      <c r="K367" s="140" t="s">
        <v>231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0.41948000000000002</v>
      </c>
      <c r="R367" s="147">
        <f>Q367*H367</f>
        <v>1.25844</v>
      </c>
      <c r="S367" s="147">
        <v>0</v>
      </c>
      <c r="T367" s="148">
        <f>S367*H367</f>
        <v>0</v>
      </c>
      <c r="AR367" s="149" t="s">
        <v>232</v>
      </c>
      <c r="AT367" s="149" t="s">
        <v>227</v>
      </c>
      <c r="AU367" s="149" t="s">
        <v>21</v>
      </c>
      <c r="AY367" s="17" t="s">
        <v>225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232</v>
      </c>
      <c r="BM367" s="149" t="s">
        <v>2052</v>
      </c>
    </row>
    <row r="368" spans="2:65" s="1" customFormat="1" ht="10.199999999999999">
      <c r="B368" s="33"/>
      <c r="D368" s="151" t="s">
        <v>234</v>
      </c>
      <c r="F368" s="152" t="s">
        <v>2053</v>
      </c>
      <c r="I368" s="153"/>
      <c r="L368" s="33"/>
      <c r="M368" s="154"/>
      <c r="T368" s="57"/>
      <c r="AT368" s="17" t="s">
        <v>234</v>
      </c>
      <c r="AU368" s="17" t="s">
        <v>21</v>
      </c>
    </row>
    <row r="369" spans="2:65" s="12" customFormat="1" ht="10.199999999999999">
      <c r="B369" s="155"/>
      <c r="D369" s="156" t="s">
        <v>236</v>
      </c>
      <c r="E369" s="157" t="s">
        <v>1</v>
      </c>
      <c r="F369" s="158" t="s">
        <v>2054</v>
      </c>
      <c r="H369" s="159">
        <v>3</v>
      </c>
      <c r="I369" s="160"/>
      <c r="L369" s="155"/>
      <c r="M369" s="161"/>
      <c r="T369" s="162"/>
      <c r="AT369" s="157" t="s">
        <v>236</v>
      </c>
      <c r="AU369" s="157" t="s">
        <v>21</v>
      </c>
      <c r="AV369" s="12" t="s">
        <v>21</v>
      </c>
      <c r="AW369" s="12" t="s">
        <v>36</v>
      </c>
      <c r="AX369" s="12" t="s">
        <v>88</v>
      </c>
      <c r="AY369" s="157" t="s">
        <v>225</v>
      </c>
    </row>
    <row r="370" spans="2:65" s="1" customFormat="1" ht="21.75" customHeight="1">
      <c r="B370" s="33"/>
      <c r="C370" s="178" t="s">
        <v>596</v>
      </c>
      <c r="D370" s="178" t="s">
        <v>341</v>
      </c>
      <c r="E370" s="179" t="s">
        <v>2055</v>
      </c>
      <c r="F370" s="180" t="s">
        <v>2056</v>
      </c>
      <c r="G370" s="181" t="s">
        <v>468</v>
      </c>
      <c r="H370" s="182">
        <v>3</v>
      </c>
      <c r="I370" s="183"/>
      <c r="J370" s="184">
        <f>ROUND(I370*H370,2)</f>
        <v>0</v>
      </c>
      <c r="K370" s="180" t="s">
        <v>231</v>
      </c>
      <c r="L370" s="185"/>
      <c r="M370" s="186" t="s">
        <v>1</v>
      </c>
      <c r="N370" s="187" t="s">
        <v>45</v>
      </c>
      <c r="P370" s="147">
        <f>O370*H370</f>
        <v>0</v>
      </c>
      <c r="Q370" s="147">
        <v>1.87</v>
      </c>
      <c r="R370" s="147">
        <f>Q370*H370</f>
        <v>5.61</v>
      </c>
      <c r="S370" s="147">
        <v>0</v>
      </c>
      <c r="T370" s="148">
        <f>S370*H370</f>
        <v>0</v>
      </c>
      <c r="AR370" s="149" t="s">
        <v>603</v>
      </c>
      <c r="AT370" s="149" t="s">
        <v>341</v>
      </c>
      <c r="AU370" s="149" t="s">
        <v>21</v>
      </c>
      <c r="AY370" s="17" t="s">
        <v>225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603</v>
      </c>
      <c r="BM370" s="149" t="s">
        <v>2057</v>
      </c>
    </row>
    <row r="371" spans="2:65" s="1" customFormat="1" ht="24.15" customHeight="1">
      <c r="B371" s="33"/>
      <c r="C371" s="138" t="s">
        <v>1442</v>
      </c>
      <c r="D371" s="138" t="s">
        <v>227</v>
      </c>
      <c r="E371" s="139" t="s">
        <v>2058</v>
      </c>
      <c r="F371" s="140" t="s">
        <v>2059</v>
      </c>
      <c r="G371" s="141" t="s">
        <v>468</v>
      </c>
      <c r="H371" s="142">
        <v>1</v>
      </c>
      <c r="I371" s="143"/>
      <c r="J371" s="144">
        <f>ROUND(I371*H371,2)</f>
        <v>0</v>
      </c>
      <c r="K371" s="140" t="s">
        <v>231</v>
      </c>
      <c r="L371" s="33"/>
      <c r="M371" s="145" t="s">
        <v>1</v>
      </c>
      <c r="N371" s="146" t="s">
        <v>45</v>
      </c>
      <c r="P371" s="147">
        <f>O371*H371</f>
        <v>0</v>
      </c>
      <c r="Q371" s="147">
        <v>9.8899999999999995E-3</v>
      </c>
      <c r="R371" s="147">
        <f>Q371*H371</f>
        <v>9.8899999999999995E-3</v>
      </c>
      <c r="S371" s="147">
        <v>0</v>
      </c>
      <c r="T371" s="148">
        <f>S371*H371</f>
        <v>0</v>
      </c>
      <c r="AR371" s="149" t="s">
        <v>232</v>
      </c>
      <c r="AT371" s="149" t="s">
        <v>227</v>
      </c>
      <c r="AU371" s="149" t="s">
        <v>21</v>
      </c>
      <c r="AY371" s="17" t="s">
        <v>225</v>
      </c>
      <c r="BE371" s="150">
        <f>IF(N371="základní",J371,0)</f>
        <v>0</v>
      </c>
      <c r="BF371" s="150">
        <f>IF(N371="snížená",J371,0)</f>
        <v>0</v>
      </c>
      <c r="BG371" s="150">
        <f>IF(N371="zákl. přenesená",J371,0)</f>
        <v>0</v>
      </c>
      <c r="BH371" s="150">
        <f>IF(N371="sníž. přenesená",J371,0)</f>
        <v>0</v>
      </c>
      <c r="BI371" s="150">
        <f>IF(N371="nulová",J371,0)</f>
        <v>0</v>
      </c>
      <c r="BJ371" s="17" t="s">
        <v>88</v>
      </c>
      <c r="BK371" s="150">
        <f>ROUND(I371*H371,2)</f>
        <v>0</v>
      </c>
      <c r="BL371" s="17" t="s">
        <v>232</v>
      </c>
      <c r="BM371" s="149" t="s">
        <v>2060</v>
      </c>
    </row>
    <row r="372" spans="2:65" s="1" customFormat="1" ht="10.199999999999999">
      <c r="B372" s="33"/>
      <c r="D372" s="151" t="s">
        <v>234</v>
      </c>
      <c r="F372" s="152" t="s">
        <v>2061</v>
      </c>
      <c r="I372" s="153"/>
      <c r="L372" s="33"/>
      <c r="M372" s="154"/>
      <c r="T372" s="57"/>
      <c r="AT372" s="17" t="s">
        <v>234</v>
      </c>
      <c r="AU372" s="17" t="s">
        <v>21</v>
      </c>
    </row>
    <row r="373" spans="2:65" s="1" customFormat="1" ht="16.5" customHeight="1">
      <c r="B373" s="33"/>
      <c r="C373" s="178" t="s">
        <v>1446</v>
      </c>
      <c r="D373" s="178" t="s">
        <v>341</v>
      </c>
      <c r="E373" s="179" t="s">
        <v>2062</v>
      </c>
      <c r="F373" s="180" t="s">
        <v>2063</v>
      </c>
      <c r="G373" s="181" t="s">
        <v>468</v>
      </c>
      <c r="H373" s="182">
        <v>1</v>
      </c>
      <c r="I373" s="183"/>
      <c r="J373" s="184">
        <f>ROUND(I373*H373,2)</f>
        <v>0</v>
      </c>
      <c r="K373" s="180" t="s">
        <v>231</v>
      </c>
      <c r="L373" s="185"/>
      <c r="M373" s="186" t="s">
        <v>1</v>
      </c>
      <c r="N373" s="187" t="s">
        <v>45</v>
      </c>
      <c r="P373" s="147">
        <f>O373*H373</f>
        <v>0</v>
      </c>
      <c r="Q373" s="147">
        <v>0.26200000000000001</v>
      </c>
      <c r="R373" s="147">
        <f>Q373*H373</f>
        <v>0.26200000000000001</v>
      </c>
      <c r="S373" s="147">
        <v>0</v>
      </c>
      <c r="T373" s="148">
        <f>S373*H373</f>
        <v>0</v>
      </c>
      <c r="AR373" s="149" t="s">
        <v>277</v>
      </c>
      <c r="AT373" s="149" t="s">
        <v>341</v>
      </c>
      <c r="AU373" s="149" t="s">
        <v>21</v>
      </c>
      <c r="AY373" s="17" t="s">
        <v>225</v>
      </c>
      <c r="BE373" s="150">
        <f>IF(N373="základní",J373,0)</f>
        <v>0</v>
      </c>
      <c r="BF373" s="150">
        <f>IF(N373="snížená",J373,0)</f>
        <v>0</v>
      </c>
      <c r="BG373" s="150">
        <f>IF(N373="zákl. přenesená",J373,0)</f>
        <v>0</v>
      </c>
      <c r="BH373" s="150">
        <f>IF(N373="sníž. přenesená",J373,0)</f>
        <v>0</v>
      </c>
      <c r="BI373" s="150">
        <f>IF(N373="nulová",J373,0)</f>
        <v>0</v>
      </c>
      <c r="BJ373" s="17" t="s">
        <v>88</v>
      </c>
      <c r="BK373" s="150">
        <f>ROUND(I373*H373,2)</f>
        <v>0</v>
      </c>
      <c r="BL373" s="17" t="s">
        <v>232</v>
      </c>
      <c r="BM373" s="149" t="s">
        <v>2064</v>
      </c>
    </row>
    <row r="374" spans="2:65" s="1" customFormat="1" ht="24.15" customHeight="1">
      <c r="B374" s="33"/>
      <c r="C374" s="138" t="s">
        <v>1451</v>
      </c>
      <c r="D374" s="138" t="s">
        <v>227</v>
      </c>
      <c r="E374" s="139" t="s">
        <v>2065</v>
      </c>
      <c r="F374" s="140" t="s">
        <v>2066</v>
      </c>
      <c r="G374" s="141" t="s">
        <v>468</v>
      </c>
      <c r="H374" s="142">
        <v>4</v>
      </c>
      <c r="I374" s="143"/>
      <c r="J374" s="144">
        <f>ROUND(I374*H374,2)</f>
        <v>0</v>
      </c>
      <c r="K374" s="140" t="s">
        <v>231</v>
      </c>
      <c r="L374" s="33"/>
      <c r="M374" s="145" t="s">
        <v>1</v>
      </c>
      <c r="N374" s="146" t="s">
        <v>45</v>
      </c>
      <c r="P374" s="147">
        <f>O374*H374</f>
        <v>0</v>
      </c>
      <c r="Q374" s="147">
        <v>9.8899999999999995E-3</v>
      </c>
      <c r="R374" s="147">
        <f>Q374*H374</f>
        <v>3.9559999999999998E-2</v>
      </c>
      <c r="S374" s="147">
        <v>0</v>
      </c>
      <c r="T374" s="148">
        <f>S374*H374</f>
        <v>0</v>
      </c>
      <c r="AR374" s="149" t="s">
        <v>232</v>
      </c>
      <c r="AT374" s="149" t="s">
        <v>227</v>
      </c>
      <c r="AU374" s="149" t="s">
        <v>21</v>
      </c>
      <c r="AY374" s="17" t="s">
        <v>225</v>
      </c>
      <c r="BE374" s="150">
        <f>IF(N374="základní",J374,0)</f>
        <v>0</v>
      </c>
      <c r="BF374" s="150">
        <f>IF(N374="snížená",J374,0)</f>
        <v>0</v>
      </c>
      <c r="BG374" s="150">
        <f>IF(N374="zákl. přenesená",J374,0)</f>
        <v>0</v>
      </c>
      <c r="BH374" s="150">
        <f>IF(N374="sníž. přenesená",J374,0)</f>
        <v>0</v>
      </c>
      <c r="BI374" s="150">
        <f>IF(N374="nulová",J374,0)</f>
        <v>0</v>
      </c>
      <c r="BJ374" s="17" t="s">
        <v>88</v>
      </c>
      <c r="BK374" s="150">
        <f>ROUND(I374*H374,2)</f>
        <v>0</v>
      </c>
      <c r="BL374" s="17" t="s">
        <v>232</v>
      </c>
      <c r="BM374" s="149" t="s">
        <v>2067</v>
      </c>
    </row>
    <row r="375" spans="2:65" s="1" customFormat="1" ht="10.199999999999999">
      <c r="B375" s="33"/>
      <c r="D375" s="151" t="s">
        <v>234</v>
      </c>
      <c r="F375" s="152" t="s">
        <v>2068</v>
      </c>
      <c r="I375" s="153"/>
      <c r="L375" s="33"/>
      <c r="M375" s="154"/>
      <c r="T375" s="57"/>
      <c r="AT375" s="17" t="s">
        <v>234</v>
      </c>
      <c r="AU375" s="17" t="s">
        <v>21</v>
      </c>
    </row>
    <row r="376" spans="2:65" s="12" customFormat="1" ht="10.199999999999999">
      <c r="B376" s="155"/>
      <c r="D376" s="156" t="s">
        <v>236</v>
      </c>
      <c r="E376" s="157" t="s">
        <v>1</v>
      </c>
      <c r="F376" s="158" t="s">
        <v>2069</v>
      </c>
      <c r="H376" s="159">
        <v>4</v>
      </c>
      <c r="I376" s="160"/>
      <c r="L376" s="155"/>
      <c r="M376" s="161"/>
      <c r="T376" s="162"/>
      <c r="AT376" s="157" t="s">
        <v>236</v>
      </c>
      <c r="AU376" s="157" t="s">
        <v>21</v>
      </c>
      <c r="AV376" s="12" t="s">
        <v>21</v>
      </c>
      <c r="AW376" s="12" t="s">
        <v>36</v>
      </c>
      <c r="AX376" s="12" t="s">
        <v>88</v>
      </c>
      <c r="AY376" s="157" t="s">
        <v>225</v>
      </c>
    </row>
    <row r="377" spans="2:65" s="1" customFormat="1" ht="16.5" customHeight="1">
      <c r="B377" s="33"/>
      <c r="C377" s="178" t="s">
        <v>1455</v>
      </c>
      <c r="D377" s="178" t="s">
        <v>341</v>
      </c>
      <c r="E377" s="179" t="s">
        <v>2070</v>
      </c>
      <c r="F377" s="180" t="s">
        <v>2071</v>
      </c>
      <c r="G377" s="181" t="s">
        <v>468</v>
      </c>
      <c r="H377" s="182">
        <v>4</v>
      </c>
      <c r="I377" s="183"/>
      <c r="J377" s="184">
        <f>ROUND(I377*H377,2)</f>
        <v>0</v>
      </c>
      <c r="K377" s="180" t="s">
        <v>231</v>
      </c>
      <c r="L377" s="185"/>
      <c r="M377" s="186" t="s">
        <v>1</v>
      </c>
      <c r="N377" s="187" t="s">
        <v>45</v>
      </c>
      <c r="P377" s="147">
        <f>O377*H377</f>
        <v>0</v>
      </c>
      <c r="Q377" s="147">
        <v>1.054</v>
      </c>
      <c r="R377" s="147">
        <f>Q377*H377</f>
        <v>4.2160000000000002</v>
      </c>
      <c r="S377" s="147">
        <v>0</v>
      </c>
      <c r="T377" s="148">
        <f>S377*H377</f>
        <v>0</v>
      </c>
      <c r="AR377" s="149" t="s">
        <v>277</v>
      </c>
      <c r="AT377" s="149" t="s">
        <v>341</v>
      </c>
      <c r="AU377" s="149" t="s">
        <v>21</v>
      </c>
      <c r="AY377" s="17" t="s">
        <v>225</v>
      </c>
      <c r="BE377" s="150">
        <f>IF(N377="základní",J377,0)</f>
        <v>0</v>
      </c>
      <c r="BF377" s="150">
        <f>IF(N377="snížená",J377,0)</f>
        <v>0</v>
      </c>
      <c r="BG377" s="150">
        <f>IF(N377="zákl. přenesená",J377,0)</f>
        <v>0</v>
      </c>
      <c r="BH377" s="150">
        <f>IF(N377="sníž. přenesená",J377,0)</f>
        <v>0</v>
      </c>
      <c r="BI377" s="150">
        <f>IF(N377="nulová",J377,0)</f>
        <v>0</v>
      </c>
      <c r="BJ377" s="17" t="s">
        <v>88</v>
      </c>
      <c r="BK377" s="150">
        <f>ROUND(I377*H377,2)</f>
        <v>0</v>
      </c>
      <c r="BL377" s="17" t="s">
        <v>232</v>
      </c>
      <c r="BM377" s="149" t="s">
        <v>2072</v>
      </c>
    </row>
    <row r="378" spans="2:65" s="1" customFormat="1" ht="24.15" customHeight="1">
      <c r="B378" s="33"/>
      <c r="C378" s="138" t="s">
        <v>1460</v>
      </c>
      <c r="D378" s="138" t="s">
        <v>227</v>
      </c>
      <c r="E378" s="139" t="s">
        <v>2073</v>
      </c>
      <c r="F378" s="140" t="s">
        <v>2074</v>
      </c>
      <c r="G378" s="141" t="s">
        <v>468</v>
      </c>
      <c r="H378" s="142">
        <v>3</v>
      </c>
      <c r="I378" s="143"/>
      <c r="J378" s="144">
        <f>ROUND(I378*H378,2)</f>
        <v>0</v>
      </c>
      <c r="K378" s="140" t="s">
        <v>231</v>
      </c>
      <c r="L378" s="33"/>
      <c r="M378" s="145" t="s">
        <v>1</v>
      </c>
      <c r="N378" s="146" t="s">
        <v>45</v>
      </c>
      <c r="P378" s="147">
        <f>O378*H378</f>
        <v>0</v>
      </c>
      <c r="Q378" s="147">
        <v>1.218E-2</v>
      </c>
      <c r="R378" s="147">
        <f>Q378*H378</f>
        <v>3.6540000000000003E-2</v>
      </c>
      <c r="S378" s="147">
        <v>0</v>
      </c>
      <c r="T378" s="148">
        <f>S378*H378</f>
        <v>0</v>
      </c>
      <c r="AR378" s="149" t="s">
        <v>232</v>
      </c>
      <c r="AT378" s="149" t="s">
        <v>227</v>
      </c>
      <c r="AU378" s="149" t="s">
        <v>21</v>
      </c>
      <c r="AY378" s="17" t="s">
        <v>225</v>
      </c>
      <c r="BE378" s="150">
        <f>IF(N378="základní",J378,0)</f>
        <v>0</v>
      </c>
      <c r="BF378" s="150">
        <f>IF(N378="snížená",J378,0)</f>
        <v>0</v>
      </c>
      <c r="BG378" s="150">
        <f>IF(N378="zákl. přenesená",J378,0)</f>
        <v>0</v>
      </c>
      <c r="BH378" s="150">
        <f>IF(N378="sníž. přenesená",J378,0)</f>
        <v>0</v>
      </c>
      <c r="BI378" s="150">
        <f>IF(N378="nulová",J378,0)</f>
        <v>0</v>
      </c>
      <c r="BJ378" s="17" t="s">
        <v>88</v>
      </c>
      <c r="BK378" s="150">
        <f>ROUND(I378*H378,2)</f>
        <v>0</v>
      </c>
      <c r="BL378" s="17" t="s">
        <v>232</v>
      </c>
      <c r="BM378" s="149" t="s">
        <v>2075</v>
      </c>
    </row>
    <row r="379" spans="2:65" s="1" customFormat="1" ht="10.199999999999999">
      <c r="B379" s="33"/>
      <c r="D379" s="151" t="s">
        <v>234</v>
      </c>
      <c r="F379" s="152" t="s">
        <v>2076</v>
      </c>
      <c r="I379" s="153"/>
      <c r="L379" s="33"/>
      <c r="M379" s="154"/>
      <c r="T379" s="57"/>
      <c r="AT379" s="17" t="s">
        <v>234</v>
      </c>
      <c r="AU379" s="17" t="s">
        <v>21</v>
      </c>
    </row>
    <row r="380" spans="2:65" s="1" customFormat="1" ht="24.15" customHeight="1">
      <c r="B380" s="33"/>
      <c r="C380" s="178" t="s">
        <v>1464</v>
      </c>
      <c r="D380" s="178" t="s">
        <v>341</v>
      </c>
      <c r="E380" s="179" t="s">
        <v>2077</v>
      </c>
      <c r="F380" s="180" t="s">
        <v>2078</v>
      </c>
      <c r="G380" s="181" t="s">
        <v>468</v>
      </c>
      <c r="H380" s="182">
        <v>3</v>
      </c>
      <c r="I380" s="183"/>
      <c r="J380" s="184">
        <f>ROUND(I380*H380,2)</f>
        <v>0</v>
      </c>
      <c r="K380" s="180" t="s">
        <v>231</v>
      </c>
      <c r="L380" s="185"/>
      <c r="M380" s="186" t="s">
        <v>1</v>
      </c>
      <c r="N380" s="187" t="s">
        <v>45</v>
      </c>
      <c r="P380" s="147">
        <f>O380*H380</f>
        <v>0</v>
      </c>
      <c r="Q380" s="147">
        <v>0.58499999999999996</v>
      </c>
      <c r="R380" s="147">
        <f>Q380*H380</f>
        <v>1.7549999999999999</v>
      </c>
      <c r="S380" s="147">
        <v>0</v>
      </c>
      <c r="T380" s="148">
        <f>S380*H380</f>
        <v>0</v>
      </c>
      <c r="AR380" s="149" t="s">
        <v>277</v>
      </c>
      <c r="AT380" s="149" t="s">
        <v>341</v>
      </c>
      <c r="AU380" s="149" t="s">
        <v>21</v>
      </c>
      <c r="AY380" s="17" t="s">
        <v>225</v>
      </c>
      <c r="BE380" s="150">
        <f>IF(N380="základní",J380,0)</f>
        <v>0</v>
      </c>
      <c r="BF380" s="150">
        <f>IF(N380="snížená",J380,0)</f>
        <v>0</v>
      </c>
      <c r="BG380" s="150">
        <f>IF(N380="zákl. přenesená",J380,0)</f>
        <v>0</v>
      </c>
      <c r="BH380" s="150">
        <f>IF(N380="sníž. přenesená",J380,0)</f>
        <v>0</v>
      </c>
      <c r="BI380" s="150">
        <f>IF(N380="nulová",J380,0)</f>
        <v>0</v>
      </c>
      <c r="BJ380" s="17" t="s">
        <v>88</v>
      </c>
      <c r="BK380" s="150">
        <f>ROUND(I380*H380,2)</f>
        <v>0</v>
      </c>
      <c r="BL380" s="17" t="s">
        <v>232</v>
      </c>
      <c r="BM380" s="149" t="s">
        <v>2079</v>
      </c>
    </row>
    <row r="381" spans="2:65" s="1" customFormat="1" ht="24.15" customHeight="1">
      <c r="B381" s="33"/>
      <c r="C381" s="178" t="s">
        <v>1470</v>
      </c>
      <c r="D381" s="178" t="s">
        <v>341</v>
      </c>
      <c r="E381" s="179" t="s">
        <v>2080</v>
      </c>
      <c r="F381" s="180" t="s">
        <v>2081</v>
      </c>
      <c r="G381" s="181" t="s">
        <v>468</v>
      </c>
      <c r="H381" s="182">
        <v>3</v>
      </c>
      <c r="I381" s="183"/>
      <c r="J381" s="184">
        <f>ROUND(I381*H381,2)</f>
        <v>0</v>
      </c>
      <c r="K381" s="180" t="s">
        <v>231</v>
      </c>
      <c r="L381" s="185"/>
      <c r="M381" s="186" t="s">
        <v>1</v>
      </c>
      <c r="N381" s="187" t="s">
        <v>45</v>
      </c>
      <c r="P381" s="147">
        <f>O381*H381</f>
        <v>0</v>
      </c>
      <c r="Q381" s="147">
        <v>5.2999999999999999E-2</v>
      </c>
      <c r="R381" s="147">
        <f>Q381*H381</f>
        <v>0.159</v>
      </c>
      <c r="S381" s="147">
        <v>0</v>
      </c>
      <c r="T381" s="148">
        <f>S381*H381</f>
        <v>0</v>
      </c>
      <c r="AR381" s="149" t="s">
        <v>277</v>
      </c>
      <c r="AT381" s="149" t="s">
        <v>341</v>
      </c>
      <c r="AU381" s="149" t="s">
        <v>21</v>
      </c>
      <c r="AY381" s="17" t="s">
        <v>225</v>
      </c>
      <c r="BE381" s="150">
        <f>IF(N381="základní",J381,0)</f>
        <v>0</v>
      </c>
      <c r="BF381" s="150">
        <f>IF(N381="snížená",J381,0)</f>
        <v>0</v>
      </c>
      <c r="BG381" s="150">
        <f>IF(N381="zákl. přenesená",J381,0)</f>
        <v>0</v>
      </c>
      <c r="BH381" s="150">
        <f>IF(N381="sníž. přenesená",J381,0)</f>
        <v>0</v>
      </c>
      <c r="BI381" s="150">
        <f>IF(N381="nulová",J381,0)</f>
        <v>0</v>
      </c>
      <c r="BJ381" s="17" t="s">
        <v>88</v>
      </c>
      <c r="BK381" s="150">
        <f>ROUND(I381*H381,2)</f>
        <v>0</v>
      </c>
      <c r="BL381" s="17" t="s">
        <v>232</v>
      </c>
      <c r="BM381" s="149" t="s">
        <v>2082</v>
      </c>
    </row>
    <row r="382" spans="2:65" s="1" customFormat="1" ht="24.15" customHeight="1">
      <c r="B382" s="33"/>
      <c r="C382" s="138" t="s">
        <v>1475</v>
      </c>
      <c r="D382" s="138" t="s">
        <v>227</v>
      </c>
      <c r="E382" s="139" t="s">
        <v>2083</v>
      </c>
      <c r="F382" s="140" t="s">
        <v>2084</v>
      </c>
      <c r="G382" s="141" t="s">
        <v>468</v>
      </c>
      <c r="H382" s="142">
        <v>3</v>
      </c>
      <c r="I382" s="143"/>
      <c r="J382" s="144">
        <f>ROUND(I382*H382,2)</f>
        <v>0</v>
      </c>
      <c r="K382" s="140" t="s">
        <v>231</v>
      </c>
      <c r="L382" s="33"/>
      <c r="M382" s="145" t="s">
        <v>1</v>
      </c>
      <c r="N382" s="146" t="s">
        <v>45</v>
      </c>
      <c r="P382" s="147">
        <f>O382*H382</f>
        <v>0</v>
      </c>
      <c r="Q382" s="147">
        <v>8.2000000000000003E-2</v>
      </c>
      <c r="R382" s="147">
        <f>Q382*H382</f>
        <v>0.246</v>
      </c>
      <c r="S382" s="147">
        <v>0</v>
      </c>
      <c r="T382" s="148">
        <f>S382*H382</f>
        <v>0</v>
      </c>
      <c r="AR382" s="149" t="s">
        <v>232</v>
      </c>
      <c r="AT382" s="149" t="s">
        <v>227</v>
      </c>
      <c r="AU382" s="149" t="s">
        <v>21</v>
      </c>
      <c r="AY382" s="17" t="s">
        <v>225</v>
      </c>
      <c r="BE382" s="150">
        <f>IF(N382="základní",J382,0)</f>
        <v>0</v>
      </c>
      <c r="BF382" s="150">
        <f>IF(N382="snížená",J382,0)</f>
        <v>0</v>
      </c>
      <c r="BG382" s="150">
        <f>IF(N382="zákl. přenesená",J382,0)</f>
        <v>0</v>
      </c>
      <c r="BH382" s="150">
        <f>IF(N382="sníž. přenesená",J382,0)</f>
        <v>0</v>
      </c>
      <c r="BI382" s="150">
        <f>IF(N382="nulová",J382,0)</f>
        <v>0</v>
      </c>
      <c r="BJ382" s="17" t="s">
        <v>88</v>
      </c>
      <c r="BK382" s="150">
        <f>ROUND(I382*H382,2)</f>
        <v>0</v>
      </c>
      <c r="BL382" s="17" t="s">
        <v>232</v>
      </c>
      <c r="BM382" s="149" t="s">
        <v>2085</v>
      </c>
    </row>
    <row r="383" spans="2:65" s="1" customFormat="1" ht="10.199999999999999">
      <c r="B383" s="33"/>
      <c r="D383" s="151" t="s">
        <v>234</v>
      </c>
      <c r="F383" s="152" t="s">
        <v>2086</v>
      </c>
      <c r="I383" s="153"/>
      <c r="L383" s="33"/>
      <c r="M383" s="154"/>
      <c r="T383" s="57"/>
      <c r="AT383" s="17" t="s">
        <v>234</v>
      </c>
      <c r="AU383" s="17" t="s">
        <v>21</v>
      </c>
    </row>
    <row r="384" spans="2:65" s="1" customFormat="1" ht="24.15" customHeight="1">
      <c r="B384" s="33"/>
      <c r="C384" s="178" t="s">
        <v>1480</v>
      </c>
      <c r="D384" s="178" t="s">
        <v>341</v>
      </c>
      <c r="E384" s="179" t="s">
        <v>2087</v>
      </c>
      <c r="F384" s="180" t="s">
        <v>2088</v>
      </c>
      <c r="G384" s="181" t="s">
        <v>468</v>
      </c>
      <c r="H384" s="182">
        <v>3</v>
      </c>
      <c r="I384" s="183"/>
      <c r="J384" s="184">
        <f>ROUND(I384*H384,2)</f>
        <v>0</v>
      </c>
      <c r="K384" s="180" t="s">
        <v>231</v>
      </c>
      <c r="L384" s="185"/>
      <c r="M384" s="186" t="s">
        <v>1</v>
      </c>
      <c r="N384" s="187" t="s">
        <v>45</v>
      </c>
      <c r="P384" s="147">
        <f>O384*H384</f>
        <v>0</v>
      </c>
      <c r="Q384" s="147">
        <v>2.1999999999999999E-2</v>
      </c>
      <c r="R384" s="147">
        <f>Q384*H384</f>
        <v>6.6000000000000003E-2</v>
      </c>
      <c r="S384" s="147">
        <v>0</v>
      </c>
      <c r="T384" s="148">
        <f>S384*H384</f>
        <v>0</v>
      </c>
      <c r="AR384" s="149" t="s">
        <v>277</v>
      </c>
      <c r="AT384" s="149" t="s">
        <v>341</v>
      </c>
      <c r="AU384" s="149" t="s">
        <v>21</v>
      </c>
      <c r="AY384" s="17" t="s">
        <v>225</v>
      </c>
      <c r="BE384" s="150">
        <f>IF(N384="základní",J384,0)</f>
        <v>0</v>
      </c>
      <c r="BF384" s="150">
        <f>IF(N384="snížená",J384,0)</f>
        <v>0</v>
      </c>
      <c r="BG384" s="150">
        <f>IF(N384="zákl. přenesená",J384,0)</f>
        <v>0</v>
      </c>
      <c r="BH384" s="150">
        <f>IF(N384="sníž. přenesená",J384,0)</f>
        <v>0</v>
      </c>
      <c r="BI384" s="150">
        <f>IF(N384="nulová",J384,0)</f>
        <v>0</v>
      </c>
      <c r="BJ384" s="17" t="s">
        <v>88</v>
      </c>
      <c r="BK384" s="150">
        <f>ROUND(I384*H384,2)</f>
        <v>0</v>
      </c>
      <c r="BL384" s="17" t="s">
        <v>232</v>
      </c>
      <c r="BM384" s="149" t="s">
        <v>2089</v>
      </c>
    </row>
    <row r="385" spans="2:65" s="1" customFormat="1" ht="33" customHeight="1">
      <c r="B385" s="33"/>
      <c r="C385" s="138" t="s">
        <v>1486</v>
      </c>
      <c r="D385" s="138" t="s">
        <v>227</v>
      </c>
      <c r="E385" s="139" t="s">
        <v>2090</v>
      </c>
      <c r="F385" s="140" t="s">
        <v>2091</v>
      </c>
      <c r="G385" s="141" t="s">
        <v>240</v>
      </c>
      <c r="H385" s="142">
        <v>7.8</v>
      </c>
      <c r="I385" s="143"/>
      <c r="J385" s="144">
        <f>ROUND(I385*H385,2)</f>
        <v>0</v>
      </c>
      <c r="K385" s="140" t="s">
        <v>231</v>
      </c>
      <c r="L385" s="33"/>
      <c r="M385" s="145" t="s">
        <v>1</v>
      </c>
      <c r="N385" s="146" t="s">
        <v>45</v>
      </c>
      <c r="P385" s="147">
        <f>O385*H385</f>
        <v>0</v>
      </c>
      <c r="Q385" s="147">
        <v>2.5018699999999998</v>
      </c>
      <c r="R385" s="147">
        <f>Q385*H385</f>
        <v>19.514585999999998</v>
      </c>
      <c r="S385" s="147">
        <v>0</v>
      </c>
      <c r="T385" s="148">
        <f>S385*H385</f>
        <v>0</v>
      </c>
      <c r="AR385" s="149" t="s">
        <v>232</v>
      </c>
      <c r="AT385" s="149" t="s">
        <v>227</v>
      </c>
      <c r="AU385" s="149" t="s">
        <v>21</v>
      </c>
      <c r="AY385" s="17" t="s">
        <v>225</v>
      </c>
      <c r="BE385" s="150">
        <f>IF(N385="základní",J385,0)</f>
        <v>0</v>
      </c>
      <c r="BF385" s="150">
        <f>IF(N385="snížená",J385,0)</f>
        <v>0</v>
      </c>
      <c r="BG385" s="150">
        <f>IF(N385="zákl. přenesená",J385,0)</f>
        <v>0</v>
      </c>
      <c r="BH385" s="150">
        <f>IF(N385="sníž. přenesená",J385,0)</f>
        <v>0</v>
      </c>
      <c r="BI385" s="150">
        <f>IF(N385="nulová",J385,0)</f>
        <v>0</v>
      </c>
      <c r="BJ385" s="17" t="s">
        <v>88</v>
      </c>
      <c r="BK385" s="150">
        <f>ROUND(I385*H385,2)</f>
        <v>0</v>
      </c>
      <c r="BL385" s="17" t="s">
        <v>232</v>
      </c>
      <c r="BM385" s="149" t="s">
        <v>2092</v>
      </c>
    </row>
    <row r="386" spans="2:65" s="1" customFormat="1" ht="10.199999999999999">
      <c r="B386" s="33"/>
      <c r="D386" s="151" t="s">
        <v>234</v>
      </c>
      <c r="F386" s="152" t="s">
        <v>2093</v>
      </c>
      <c r="I386" s="153"/>
      <c r="L386" s="33"/>
      <c r="M386" s="154"/>
      <c r="T386" s="57"/>
      <c r="AT386" s="17" t="s">
        <v>234</v>
      </c>
      <c r="AU386" s="17" t="s">
        <v>21</v>
      </c>
    </row>
    <row r="387" spans="2:65" s="12" customFormat="1" ht="10.199999999999999">
      <c r="B387" s="155"/>
      <c r="D387" s="156" t="s">
        <v>236</v>
      </c>
      <c r="E387" s="157" t="s">
        <v>1</v>
      </c>
      <c r="F387" s="158" t="s">
        <v>2094</v>
      </c>
      <c r="H387" s="159">
        <v>7.8</v>
      </c>
      <c r="I387" s="160"/>
      <c r="L387" s="155"/>
      <c r="M387" s="161"/>
      <c r="T387" s="162"/>
      <c r="AT387" s="157" t="s">
        <v>236</v>
      </c>
      <c r="AU387" s="157" t="s">
        <v>21</v>
      </c>
      <c r="AV387" s="12" t="s">
        <v>21</v>
      </c>
      <c r="AW387" s="12" t="s">
        <v>36</v>
      </c>
      <c r="AX387" s="12" t="s">
        <v>88</v>
      </c>
      <c r="AY387" s="157" t="s">
        <v>225</v>
      </c>
    </row>
    <row r="388" spans="2:65" s="1" customFormat="1" ht="21.75" customHeight="1">
      <c r="B388" s="33"/>
      <c r="C388" s="138" t="s">
        <v>1492</v>
      </c>
      <c r="D388" s="138" t="s">
        <v>227</v>
      </c>
      <c r="E388" s="139" t="s">
        <v>1471</v>
      </c>
      <c r="F388" s="140" t="s">
        <v>1472</v>
      </c>
      <c r="G388" s="141" t="s">
        <v>230</v>
      </c>
      <c r="H388" s="142">
        <v>34.700000000000003</v>
      </c>
      <c r="I388" s="143"/>
      <c r="J388" s="144">
        <f>ROUND(I388*H388,2)</f>
        <v>0</v>
      </c>
      <c r="K388" s="140" t="s">
        <v>231</v>
      </c>
      <c r="L388" s="33"/>
      <c r="M388" s="145" t="s">
        <v>1</v>
      </c>
      <c r="N388" s="146" t="s">
        <v>45</v>
      </c>
      <c r="P388" s="147">
        <f>O388*H388</f>
        <v>0</v>
      </c>
      <c r="Q388" s="147">
        <v>4.5999999999999999E-3</v>
      </c>
      <c r="R388" s="147">
        <f>Q388*H388</f>
        <v>0.15962000000000001</v>
      </c>
      <c r="S388" s="147">
        <v>0</v>
      </c>
      <c r="T388" s="148">
        <f>S388*H388</f>
        <v>0</v>
      </c>
      <c r="AR388" s="149" t="s">
        <v>232</v>
      </c>
      <c r="AT388" s="149" t="s">
        <v>227</v>
      </c>
      <c r="AU388" s="149" t="s">
        <v>21</v>
      </c>
      <c r="AY388" s="17" t="s">
        <v>225</v>
      </c>
      <c r="BE388" s="150">
        <f>IF(N388="základní",J388,0)</f>
        <v>0</v>
      </c>
      <c r="BF388" s="150">
        <f>IF(N388="snížená",J388,0)</f>
        <v>0</v>
      </c>
      <c r="BG388" s="150">
        <f>IF(N388="zákl. přenesená",J388,0)</f>
        <v>0</v>
      </c>
      <c r="BH388" s="150">
        <f>IF(N388="sníž. přenesená",J388,0)</f>
        <v>0</v>
      </c>
      <c r="BI388" s="150">
        <f>IF(N388="nulová",J388,0)</f>
        <v>0</v>
      </c>
      <c r="BJ388" s="17" t="s">
        <v>88</v>
      </c>
      <c r="BK388" s="150">
        <f>ROUND(I388*H388,2)</f>
        <v>0</v>
      </c>
      <c r="BL388" s="17" t="s">
        <v>232</v>
      </c>
      <c r="BM388" s="149" t="s">
        <v>2095</v>
      </c>
    </row>
    <row r="389" spans="2:65" s="1" customFormat="1" ht="10.199999999999999">
      <c r="B389" s="33"/>
      <c r="D389" s="151" t="s">
        <v>234</v>
      </c>
      <c r="F389" s="152" t="s">
        <v>1474</v>
      </c>
      <c r="I389" s="153"/>
      <c r="L389" s="33"/>
      <c r="M389" s="154"/>
      <c r="T389" s="57"/>
      <c r="AT389" s="17" t="s">
        <v>234</v>
      </c>
      <c r="AU389" s="17" t="s">
        <v>21</v>
      </c>
    </row>
    <row r="390" spans="2:65" s="12" customFormat="1" ht="10.199999999999999">
      <c r="B390" s="155"/>
      <c r="D390" s="156" t="s">
        <v>236</v>
      </c>
      <c r="E390" s="157" t="s">
        <v>1</v>
      </c>
      <c r="F390" s="158" t="s">
        <v>2096</v>
      </c>
      <c r="H390" s="159">
        <v>34.700000000000003</v>
      </c>
      <c r="I390" s="160"/>
      <c r="L390" s="155"/>
      <c r="M390" s="161"/>
      <c r="T390" s="162"/>
      <c r="AT390" s="157" t="s">
        <v>236</v>
      </c>
      <c r="AU390" s="157" t="s">
        <v>21</v>
      </c>
      <c r="AV390" s="12" t="s">
        <v>21</v>
      </c>
      <c r="AW390" s="12" t="s">
        <v>36</v>
      </c>
      <c r="AX390" s="12" t="s">
        <v>88</v>
      </c>
      <c r="AY390" s="157" t="s">
        <v>225</v>
      </c>
    </row>
    <row r="391" spans="2:65" s="1" customFormat="1" ht="24.15" customHeight="1">
      <c r="B391" s="33"/>
      <c r="C391" s="138" t="s">
        <v>1494</v>
      </c>
      <c r="D391" s="138" t="s">
        <v>227</v>
      </c>
      <c r="E391" s="139" t="s">
        <v>1476</v>
      </c>
      <c r="F391" s="140" t="s">
        <v>1477</v>
      </c>
      <c r="G391" s="141" t="s">
        <v>230</v>
      </c>
      <c r="H391" s="142">
        <v>34.700000000000003</v>
      </c>
      <c r="I391" s="143"/>
      <c r="J391" s="144">
        <f>ROUND(I391*H391,2)</f>
        <v>0</v>
      </c>
      <c r="K391" s="140" t="s">
        <v>231</v>
      </c>
      <c r="L391" s="33"/>
      <c r="M391" s="145" t="s">
        <v>1</v>
      </c>
      <c r="N391" s="146" t="s">
        <v>45</v>
      </c>
      <c r="P391" s="147">
        <f>O391*H391</f>
        <v>0</v>
      </c>
      <c r="Q391" s="147">
        <v>0</v>
      </c>
      <c r="R391" s="147">
        <f>Q391*H391</f>
        <v>0</v>
      </c>
      <c r="S391" s="147">
        <v>0</v>
      </c>
      <c r="T391" s="148">
        <f>S391*H391</f>
        <v>0</v>
      </c>
      <c r="AR391" s="149" t="s">
        <v>232</v>
      </c>
      <c r="AT391" s="149" t="s">
        <v>227</v>
      </c>
      <c r="AU391" s="149" t="s">
        <v>21</v>
      </c>
      <c r="AY391" s="17" t="s">
        <v>225</v>
      </c>
      <c r="BE391" s="150">
        <f>IF(N391="základní",J391,0)</f>
        <v>0</v>
      </c>
      <c r="BF391" s="150">
        <f>IF(N391="snížená",J391,0)</f>
        <v>0</v>
      </c>
      <c r="BG391" s="150">
        <f>IF(N391="zákl. přenesená",J391,0)</f>
        <v>0</v>
      </c>
      <c r="BH391" s="150">
        <f>IF(N391="sníž. přenesená",J391,0)</f>
        <v>0</v>
      </c>
      <c r="BI391" s="150">
        <f>IF(N391="nulová",J391,0)</f>
        <v>0</v>
      </c>
      <c r="BJ391" s="17" t="s">
        <v>88</v>
      </c>
      <c r="BK391" s="150">
        <f>ROUND(I391*H391,2)</f>
        <v>0</v>
      </c>
      <c r="BL391" s="17" t="s">
        <v>232</v>
      </c>
      <c r="BM391" s="149" t="s">
        <v>2097</v>
      </c>
    </row>
    <row r="392" spans="2:65" s="1" customFormat="1" ht="10.199999999999999">
      <c r="B392" s="33"/>
      <c r="D392" s="151" t="s">
        <v>234</v>
      </c>
      <c r="F392" s="152" t="s">
        <v>1479</v>
      </c>
      <c r="I392" s="153"/>
      <c r="L392" s="33"/>
      <c r="M392" s="154"/>
      <c r="T392" s="57"/>
      <c r="AT392" s="17" t="s">
        <v>234</v>
      </c>
      <c r="AU392" s="17" t="s">
        <v>21</v>
      </c>
    </row>
    <row r="393" spans="2:65" s="1" customFormat="1" ht="24.15" customHeight="1">
      <c r="B393" s="33"/>
      <c r="C393" s="138" t="s">
        <v>1496</v>
      </c>
      <c r="D393" s="138" t="s">
        <v>227</v>
      </c>
      <c r="E393" s="139" t="s">
        <v>1481</v>
      </c>
      <c r="F393" s="140" t="s">
        <v>1482</v>
      </c>
      <c r="G393" s="141" t="s">
        <v>395</v>
      </c>
      <c r="H393" s="142">
        <v>0.16900000000000001</v>
      </c>
      <c r="I393" s="143"/>
      <c r="J393" s="144">
        <f>ROUND(I393*H393,2)</f>
        <v>0</v>
      </c>
      <c r="K393" s="140" t="s">
        <v>231</v>
      </c>
      <c r="L393" s="33"/>
      <c r="M393" s="145" t="s">
        <v>1</v>
      </c>
      <c r="N393" s="146" t="s">
        <v>45</v>
      </c>
      <c r="P393" s="147">
        <f>O393*H393</f>
        <v>0</v>
      </c>
      <c r="Q393" s="147">
        <v>0.99734999999999996</v>
      </c>
      <c r="R393" s="147">
        <f>Q393*H393</f>
        <v>0.16855215000000001</v>
      </c>
      <c r="S393" s="147">
        <v>0</v>
      </c>
      <c r="T393" s="148">
        <f>S393*H393</f>
        <v>0</v>
      </c>
      <c r="AR393" s="149" t="s">
        <v>232</v>
      </c>
      <c r="AT393" s="149" t="s">
        <v>227</v>
      </c>
      <c r="AU393" s="149" t="s">
        <v>21</v>
      </c>
      <c r="AY393" s="17" t="s">
        <v>225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232</v>
      </c>
      <c r="BM393" s="149" t="s">
        <v>2098</v>
      </c>
    </row>
    <row r="394" spans="2:65" s="1" customFormat="1" ht="10.199999999999999">
      <c r="B394" s="33"/>
      <c r="D394" s="151" t="s">
        <v>234</v>
      </c>
      <c r="F394" s="152" t="s">
        <v>1484</v>
      </c>
      <c r="I394" s="153"/>
      <c r="L394" s="33"/>
      <c r="M394" s="154"/>
      <c r="T394" s="57"/>
      <c r="AT394" s="17" t="s">
        <v>234</v>
      </c>
      <c r="AU394" s="17" t="s">
        <v>21</v>
      </c>
    </row>
    <row r="395" spans="2:65" s="12" customFormat="1" ht="10.199999999999999">
      <c r="B395" s="155"/>
      <c r="D395" s="156" t="s">
        <v>236</v>
      </c>
      <c r="E395" s="157" t="s">
        <v>1</v>
      </c>
      <c r="F395" s="158" t="s">
        <v>2099</v>
      </c>
      <c r="H395" s="159">
        <v>0.16900000000000001</v>
      </c>
      <c r="I395" s="160"/>
      <c r="L395" s="155"/>
      <c r="M395" s="161"/>
      <c r="T395" s="162"/>
      <c r="AT395" s="157" t="s">
        <v>236</v>
      </c>
      <c r="AU395" s="157" t="s">
        <v>21</v>
      </c>
      <c r="AV395" s="12" t="s">
        <v>21</v>
      </c>
      <c r="AW395" s="12" t="s">
        <v>36</v>
      </c>
      <c r="AX395" s="12" t="s">
        <v>88</v>
      </c>
      <c r="AY395" s="157" t="s">
        <v>225</v>
      </c>
    </row>
    <row r="396" spans="2:65" s="1" customFormat="1" ht="24.15" customHeight="1">
      <c r="B396" s="33"/>
      <c r="C396" s="138" t="s">
        <v>1499</v>
      </c>
      <c r="D396" s="138" t="s">
        <v>227</v>
      </c>
      <c r="E396" s="139" t="s">
        <v>1754</v>
      </c>
      <c r="F396" s="140" t="s">
        <v>1755</v>
      </c>
      <c r="G396" s="141" t="s">
        <v>468</v>
      </c>
      <c r="H396" s="142">
        <v>2</v>
      </c>
      <c r="I396" s="143"/>
      <c r="J396" s="144">
        <f>ROUND(I396*H396,2)</f>
        <v>0</v>
      </c>
      <c r="K396" s="140" t="s">
        <v>1</v>
      </c>
      <c r="L396" s="33"/>
      <c r="M396" s="145" t="s">
        <v>1</v>
      </c>
      <c r="N396" s="146" t="s">
        <v>45</v>
      </c>
      <c r="P396" s="147">
        <f>O396*H396</f>
        <v>0</v>
      </c>
      <c r="Q396" s="147">
        <v>1E-4</v>
      </c>
      <c r="R396" s="147">
        <f>Q396*H396</f>
        <v>2.0000000000000001E-4</v>
      </c>
      <c r="S396" s="147">
        <v>0</v>
      </c>
      <c r="T396" s="148">
        <f>S396*H396</f>
        <v>0</v>
      </c>
      <c r="AR396" s="149" t="s">
        <v>232</v>
      </c>
      <c r="AT396" s="149" t="s">
        <v>227</v>
      </c>
      <c r="AU396" s="149" t="s">
        <v>21</v>
      </c>
      <c r="AY396" s="17" t="s">
        <v>225</v>
      </c>
      <c r="BE396" s="150">
        <f>IF(N396="základní",J396,0)</f>
        <v>0</v>
      </c>
      <c r="BF396" s="150">
        <f>IF(N396="snížená",J396,0)</f>
        <v>0</v>
      </c>
      <c r="BG396" s="150">
        <f>IF(N396="zákl. přenesená",J396,0)</f>
        <v>0</v>
      </c>
      <c r="BH396" s="150">
        <f>IF(N396="sníž. přenesená",J396,0)</f>
        <v>0</v>
      </c>
      <c r="BI396" s="150">
        <f>IF(N396="nulová",J396,0)</f>
        <v>0</v>
      </c>
      <c r="BJ396" s="17" t="s">
        <v>88</v>
      </c>
      <c r="BK396" s="150">
        <f>ROUND(I396*H396,2)</f>
        <v>0</v>
      </c>
      <c r="BL396" s="17" t="s">
        <v>232</v>
      </c>
      <c r="BM396" s="149" t="s">
        <v>2100</v>
      </c>
    </row>
    <row r="397" spans="2:65" s="1" customFormat="1" ht="19.2">
      <c r="B397" s="33"/>
      <c r="D397" s="156" t="s">
        <v>261</v>
      </c>
      <c r="F397" s="163" t="s">
        <v>2101</v>
      </c>
      <c r="I397" s="153"/>
      <c r="L397" s="33"/>
      <c r="M397" s="154"/>
      <c r="T397" s="57"/>
      <c r="AT397" s="17" t="s">
        <v>261</v>
      </c>
      <c r="AU397" s="17" t="s">
        <v>21</v>
      </c>
    </row>
    <row r="398" spans="2:65" s="11" customFormat="1" ht="22.8" customHeight="1">
      <c r="B398" s="126"/>
      <c r="D398" s="127" t="s">
        <v>79</v>
      </c>
      <c r="E398" s="136" t="s">
        <v>283</v>
      </c>
      <c r="F398" s="136" t="s">
        <v>525</v>
      </c>
      <c r="I398" s="129"/>
      <c r="J398" s="137">
        <f>BK398</f>
        <v>0</v>
      </c>
      <c r="L398" s="126"/>
      <c r="M398" s="131"/>
      <c r="P398" s="132">
        <f>SUM(P399:P426)</f>
        <v>0</v>
      </c>
      <c r="R398" s="132">
        <f>SUM(R399:R426)</f>
        <v>0.60857499999999998</v>
      </c>
      <c r="T398" s="133">
        <f>SUM(T399:T426)</f>
        <v>479.11345</v>
      </c>
      <c r="AR398" s="127" t="s">
        <v>88</v>
      </c>
      <c r="AT398" s="134" t="s">
        <v>79</v>
      </c>
      <c r="AU398" s="134" t="s">
        <v>88</v>
      </c>
      <c r="AY398" s="127" t="s">
        <v>225</v>
      </c>
      <c r="BK398" s="135">
        <f>SUM(BK399:BK426)</f>
        <v>0</v>
      </c>
    </row>
    <row r="399" spans="2:65" s="1" customFormat="1" ht="24.15" customHeight="1">
      <c r="B399" s="33"/>
      <c r="C399" s="138" t="s">
        <v>1502</v>
      </c>
      <c r="D399" s="138" t="s">
        <v>227</v>
      </c>
      <c r="E399" s="139" t="s">
        <v>1046</v>
      </c>
      <c r="F399" s="140" t="s">
        <v>1047</v>
      </c>
      <c r="G399" s="141" t="s">
        <v>230</v>
      </c>
      <c r="H399" s="142">
        <v>4.0999999999999996</v>
      </c>
      <c r="I399" s="143"/>
      <c r="J399" s="144">
        <f>ROUND(I399*H399,2)</f>
        <v>0</v>
      </c>
      <c r="K399" s="140" t="s">
        <v>231</v>
      </c>
      <c r="L399" s="33"/>
      <c r="M399" s="145" t="s">
        <v>1</v>
      </c>
      <c r="N399" s="146" t="s">
        <v>45</v>
      </c>
      <c r="P399" s="147">
        <f>O399*H399</f>
        <v>0</v>
      </c>
      <c r="Q399" s="147">
        <v>6.3000000000000003E-4</v>
      </c>
      <c r="R399" s="147">
        <f>Q399*H399</f>
        <v>2.5829999999999998E-3</v>
      </c>
      <c r="S399" s="147">
        <v>0</v>
      </c>
      <c r="T399" s="148">
        <f>S399*H399</f>
        <v>0</v>
      </c>
      <c r="AR399" s="149" t="s">
        <v>232</v>
      </c>
      <c r="AT399" s="149" t="s">
        <v>227</v>
      </c>
      <c r="AU399" s="149" t="s">
        <v>21</v>
      </c>
      <c r="AY399" s="17" t="s">
        <v>225</v>
      </c>
      <c r="BE399" s="150">
        <f>IF(N399="základní",J399,0)</f>
        <v>0</v>
      </c>
      <c r="BF399" s="150">
        <f>IF(N399="snížená",J399,0)</f>
        <v>0</v>
      </c>
      <c r="BG399" s="150">
        <f>IF(N399="zákl. přenesená",J399,0)</f>
        <v>0</v>
      </c>
      <c r="BH399" s="150">
        <f>IF(N399="sníž. přenesená",J399,0)</f>
        <v>0</v>
      </c>
      <c r="BI399" s="150">
        <f>IF(N399="nulová",J399,0)</f>
        <v>0</v>
      </c>
      <c r="BJ399" s="17" t="s">
        <v>88</v>
      </c>
      <c r="BK399" s="150">
        <f>ROUND(I399*H399,2)</f>
        <v>0</v>
      </c>
      <c r="BL399" s="17" t="s">
        <v>232</v>
      </c>
      <c r="BM399" s="149" t="s">
        <v>2102</v>
      </c>
    </row>
    <row r="400" spans="2:65" s="1" customFormat="1" ht="10.199999999999999">
      <c r="B400" s="33"/>
      <c r="D400" s="151" t="s">
        <v>234</v>
      </c>
      <c r="F400" s="152" t="s">
        <v>1049</v>
      </c>
      <c r="I400" s="153"/>
      <c r="L400" s="33"/>
      <c r="M400" s="154"/>
      <c r="T400" s="57"/>
      <c r="AT400" s="17" t="s">
        <v>234</v>
      </c>
      <c r="AU400" s="17" t="s">
        <v>21</v>
      </c>
    </row>
    <row r="401" spans="2:65" s="12" customFormat="1" ht="10.199999999999999">
      <c r="B401" s="155"/>
      <c r="D401" s="156" t="s">
        <v>236</v>
      </c>
      <c r="E401" s="157" t="s">
        <v>1</v>
      </c>
      <c r="F401" s="158" t="s">
        <v>2103</v>
      </c>
      <c r="H401" s="159">
        <v>4.0999999999999996</v>
      </c>
      <c r="I401" s="160"/>
      <c r="L401" s="155"/>
      <c r="M401" s="161"/>
      <c r="T401" s="162"/>
      <c r="AT401" s="157" t="s">
        <v>236</v>
      </c>
      <c r="AU401" s="157" t="s">
        <v>21</v>
      </c>
      <c r="AV401" s="12" t="s">
        <v>21</v>
      </c>
      <c r="AW401" s="12" t="s">
        <v>36</v>
      </c>
      <c r="AX401" s="12" t="s">
        <v>88</v>
      </c>
      <c r="AY401" s="157" t="s">
        <v>225</v>
      </c>
    </row>
    <row r="402" spans="2:65" s="1" customFormat="1" ht="24.15" customHeight="1">
      <c r="B402" s="33"/>
      <c r="C402" s="138" t="s">
        <v>1505</v>
      </c>
      <c r="D402" s="138" t="s">
        <v>227</v>
      </c>
      <c r="E402" s="139" t="s">
        <v>2104</v>
      </c>
      <c r="F402" s="140" t="s">
        <v>2105</v>
      </c>
      <c r="G402" s="141" t="s">
        <v>230</v>
      </c>
      <c r="H402" s="142">
        <v>8.9</v>
      </c>
      <c r="I402" s="143"/>
      <c r="J402" s="144">
        <f>ROUND(I402*H402,2)</f>
        <v>0</v>
      </c>
      <c r="K402" s="140" t="s">
        <v>231</v>
      </c>
      <c r="L402" s="33"/>
      <c r="M402" s="145" t="s">
        <v>1</v>
      </c>
      <c r="N402" s="146" t="s">
        <v>45</v>
      </c>
      <c r="P402" s="147">
        <f>O402*H402</f>
        <v>0</v>
      </c>
      <c r="Q402" s="147">
        <v>9.5E-4</v>
      </c>
      <c r="R402" s="147">
        <f>Q402*H402</f>
        <v>8.4550000000000007E-3</v>
      </c>
      <c r="S402" s="147">
        <v>0</v>
      </c>
      <c r="T402" s="148">
        <f>S402*H402</f>
        <v>0</v>
      </c>
      <c r="AR402" s="149" t="s">
        <v>232</v>
      </c>
      <c r="AT402" s="149" t="s">
        <v>227</v>
      </c>
      <c r="AU402" s="149" t="s">
        <v>21</v>
      </c>
      <c r="AY402" s="17" t="s">
        <v>225</v>
      </c>
      <c r="BE402" s="150">
        <f>IF(N402="základní",J402,0)</f>
        <v>0</v>
      </c>
      <c r="BF402" s="150">
        <f>IF(N402="snížená",J402,0)</f>
        <v>0</v>
      </c>
      <c r="BG402" s="150">
        <f>IF(N402="zákl. přenesená",J402,0)</f>
        <v>0</v>
      </c>
      <c r="BH402" s="150">
        <f>IF(N402="sníž. přenesená",J402,0)</f>
        <v>0</v>
      </c>
      <c r="BI402" s="150">
        <f>IF(N402="nulová",J402,0)</f>
        <v>0</v>
      </c>
      <c r="BJ402" s="17" t="s">
        <v>88</v>
      </c>
      <c r="BK402" s="150">
        <f>ROUND(I402*H402,2)</f>
        <v>0</v>
      </c>
      <c r="BL402" s="17" t="s">
        <v>232</v>
      </c>
      <c r="BM402" s="149" t="s">
        <v>2106</v>
      </c>
    </row>
    <row r="403" spans="2:65" s="1" customFormat="1" ht="10.199999999999999">
      <c r="B403" s="33"/>
      <c r="D403" s="151" t="s">
        <v>234</v>
      </c>
      <c r="F403" s="152" t="s">
        <v>2107</v>
      </c>
      <c r="I403" s="153"/>
      <c r="L403" s="33"/>
      <c r="M403" s="154"/>
      <c r="T403" s="57"/>
      <c r="AT403" s="17" t="s">
        <v>234</v>
      </c>
      <c r="AU403" s="17" t="s">
        <v>21</v>
      </c>
    </row>
    <row r="404" spans="2:65" s="12" customFormat="1" ht="10.199999999999999">
      <c r="B404" s="155"/>
      <c r="D404" s="156" t="s">
        <v>236</v>
      </c>
      <c r="E404" s="157" t="s">
        <v>1</v>
      </c>
      <c r="F404" s="158" t="s">
        <v>2108</v>
      </c>
      <c r="H404" s="159">
        <v>8.9</v>
      </c>
      <c r="I404" s="160"/>
      <c r="L404" s="155"/>
      <c r="M404" s="161"/>
      <c r="T404" s="162"/>
      <c r="AT404" s="157" t="s">
        <v>236</v>
      </c>
      <c r="AU404" s="157" t="s">
        <v>21</v>
      </c>
      <c r="AV404" s="12" t="s">
        <v>21</v>
      </c>
      <c r="AW404" s="12" t="s">
        <v>36</v>
      </c>
      <c r="AX404" s="12" t="s">
        <v>88</v>
      </c>
      <c r="AY404" s="157" t="s">
        <v>225</v>
      </c>
    </row>
    <row r="405" spans="2:65" s="1" customFormat="1" ht="24.15" customHeight="1">
      <c r="B405" s="33"/>
      <c r="C405" s="138" t="s">
        <v>1508</v>
      </c>
      <c r="D405" s="138" t="s">
        <v>227</v>
      </c>
      <c r="E405" s="139" t="s">
        <v>2109</v>
      </c>
      <c r="F405" s="140" t="s">
        <v>2110</v>
      </c>
      <c r="G405" s="141" t="s">
        <v>240</v>
      </c>
      <c r="H405" s="142">
        <v>0.3</v>
      </c>
      <c r="I405" s="143"/>
      <c r="J405" s="144">
        <f>ROUND(I405*H405,2)</f>
        <v>0</v>
      </c>
      <c r="K405" s="140" t="s">
        <v>231</v>
      </c>
      <c r="L405" s="33"/>
      <c r="M405" s="145" t="s">
        <v>1</v>
      </c>
      <c r="N405" s="146" t="s">
        <v>45</v>
      </c>
      <c r="P405" s="147">
        <f>O405*H405</f>
        <v>0</v>
      </c>
      <c r="Q405" s="147">
        <v>0</v>
      </c>
      <c r="R405" s="147">
        <f>Q405*H405</f>
        <v>0</v>
      </c>
      <c r="S405" s="147">
        <v>0</v>
      </c>
      <c r="T405" s="148">
        <f>S405*H405</f>
        <v>0</v>
      </c>
      <c r="AR405" s="149" t="s">
        <v>232</v>
      </c>
      <c r="AT405" s="149" t="s">
        <v>227</v>
      </c>
      <c r="AU405" s="149" t="s">
        <v>21</v>
      </c>
      <c r="AY405" s="17" t="s">
        <v>225</v>
      </c>
      <c r="BE405" s="150">
        <f>IF(N405="základní",J405,0)</f>
        <v>0</v>
      </c>
      <c r="BF405" s="150">
        <f>IF(N405="snížená",J405,0)</f>
        <v>0</v>
      </c>
      <c r="BG405" s="150">
        <f>IF(N405="zákl. přenesená",J405,0)</f>
        <v>0</v>
      </c>
      <c r="BH405" s="150">
        <f>IF(N405="sníž. přenesená",J405,0)</f>
        <v>0</v>
      </c>
      <c r="BI405" s="150">
        <f>IF(N405="nulová",J405,0)</f>
        <v>0</v>
      </c>
      <c r="BJ405" s="17" t="s">
        <v>88</v>
      </c>
      <c r="BK405" s="150">
        <f>ROUND(I405*H405,2)</f>
        <v>0</v>
      </c>
      <c r="BL405" s="17" t="s">
        <v>232</v>
      </c>
      <c r="BM405" s="149" t="s">
        <v>2111</v>
      </c>
    </row>
    <row r="406" spans="2:65" s="1" customFormat="1" ht="10.199999999999999">
      <c r="B406" s="33"/>
      <c r="D406" s="151" t="s">
        <v>234</v>
      </c>
      <c r="F406" s="152" t="s">
        <v>2112</v>
      </c>
      <c r="I406" s="153"/>
      <c r="L406" s="33"/>
      <c r="M406" s="154"/>
      <c r="T406" s="57"/>
      <c r="AT406" s="17" t="s">
        <v>234</v>
      </c>
      <c r="AU406" s="17" t="s">
        <v>21</v>
      </c>
    </row>
    <row r="407" spans="2:65" s="12" customFormat="1" ht="10.199999999999999">
      <c r="B407" s="155"/>
      <c r="D407" s="156" t="s">
        <v>236</v>
      </c>
      <c r="E407" s="157" t="s">
        <v>1</v>
      </c>
      <c r="F407" s="158" t="s">
        <v>2113</v>
      </c>
      <c r="H407" s="159">
        <v>0.3</v>
      </c>
      <c r="I407" s="160"/>
      <c r="L407" s="155"/>
      <c r="M407" s="161"/>
      <c r="T407" s="162"/>
      <c r="AT407" s="157" t="s">
        <v>236</v>
      </c>
      <c r="AU407" s="157" t="s">
        <v>21</v>
      </c>
      <c r="AV407" s="12" t="s">
        <v>21</v>
      </c>
      <c r="AW407" s="12" t="s">
        <v>36</v>
      </c>
      <c r="AX407" s="12" t="s">
        <v>88</v>
      </c>
      <c r="AY407" s="157" t="s">
        <v>225</v>
      </c>
    </row>
    <row r="408" spans="2:65" s="1" customFormat="1" ht="24.15" customHeight="1">
      <c r="B408" s="33"/>
      <c r="C408" s="138" t="s">
        <v>1512</v>
      </c>
      <c r="D408" s="138" t="s">
        <v>227</v>
      </c>
      <c r="E408" s="139" t="s">
        <v>1061</v>
      </c>
      <c r="F408" s="140" t="s">
        <v>1062</v>
      </c>
      <c r="G408" s="141" t="s">
        <v>546</v>
      </c>
      <c r="H408" s="142">
        <v>93.3</v>
      </c>
      <c r="I408" s="143"/>
      <c r="J408" s="144">
        <f>ROUND(I408*H408,2)</f>
        <v>0</v>
      </c>
      <c r="K408" s="140" t="s">
        <v>231</v>
      </c>
      <c r="L408" s="33"/>
      <c r="M408" s="145" t="s">
        <v>1</v>
      </c>
      <c r="N408" s="146" t="s">
        <v>45</v>
      </c>
      <c r="P408" s="147">
        <f>O408*H408</f>
        <v>0</v>
      </c>
      <c r="Q408" s="147">
        <v>1.49E-3</v>
      </c>
      <c r="R408" s="147">
        <f>Q408*H408</f>
        <v>0.139017</v>
      </c>
      <c r="S408" s="147">
        <v>0</v>
      </c>
      <c r="T408" s="148">
        <f>S408*H408</f>
        <v>0</v>
      </c>
      <c r="AR408" s="149" t="s">
        <v>232</v>
      </c>
      <c r="AT408" s="149" t="s">
        <v>227</v>
      </c>
      <c r="AU408" s="149" t="s">
        <v>21</v>
      </c>
      <c r="AY408" s="17" t="s">
        <v>225</v>
      </c>
      <c r="BE408" s="150">
        <f>IF(N408="základní",J408,0)</f>
        <v>0</v>
      </c>
      <c r="BF408" s="150">
        <f>IF(N408="snížená",J408,0)</f>
        <v>0</v>
      </c>
      <c r="BG408" s="150">
        <f>IF(N408="zákl. přenesená",J408,0)</f>
        <v>0</v>
      </c>
      <c r="BH408" s="150">
        <f>IF(N408="sníž. přenesená",J408,0)</f>
        <v>0</v>
      </c>
      <c r="BI408" s="150">
        <f>IF(N408="nulová",J408,0)</f>
        <v>0</v>
      </c>
      <c r="BJ408" s="17" t="s">
        <v>88</v>
      </c>
      <c r="BK408" s="150">
        <f>ROUND(I408*H408,2)</f>
        <v>0</v>
      </c>
      <c r="BL408" s="17" t="s">
        <v>232</v>
      </c>
      <c r="BM408" s="149" t="s">
        <v>2114</v>
      </c>
    </row>
    <row r="409" spans="2:65" s="1" customFormat="1" ht="10.199999999999999">
      <c r="B409" s="33"/>
      <c r="D409" s="151" t="s">
        <v>234</v>
      </c>
      <c r="F409" s="152" t="s">
        <v>1064</v>
      </c>
      <c r="I409" s="153"/>
      <c r="L409" s="33"/>
      <c r="M409" s="154"/>
      <c r="T409" s="57"/>
      <c r="AT409" s="17" t="s">
        <v>234</v>
      </c>
      <c r="AU409" s="17" t="s">
        <v>21</v>
      </c>
    </row>
    <row r="410" spans="2:65" s="12" customFormat="1" ht="10.199999999999999">
      <c r="B410" s="155"/>
      <c r="D410" s="156" t="s">
        <v>236</v>
      </c>
      <c r="E410" s="157" t="s">
        <v>1</v>
      </c>
      <c r="F410" s="158" t="s">
        <v>2115</v>
      </c>
      <c r="H410" s="159">
        <v>93.3</v>
      </c>
      <c r="I410" s="160"/>
      <c r="L410" s="155"/>
      <c r="M410" s="161"/>
      <c r="T410" s="162"/>
      <c r="AT410" s="157" t="s">
        <v>236</v>
      </c>
      <c r="AU410" s="157" t="s">
        <v>21</v>
      </c>
      <c r="AV410" s="12" t="s">
        <v>21</v>
      </c>
      <c r="AW410" s="12" t="s">
        <v>36</v>
      </c>
      <c r="AX410" s="12" t="s">
        <v>88</v>
      </c>
      <c r="AY410" s="157" t="s">
        <v>225</v>
      </c>
    </row>
    <row r="411" spans="2:65" s="1" customFormat="1" ht="24.15" customHeight="1">
      <c r="B411" s="33"/>
      <c r="C411" s="138" t="s">
        <v>1516</v>
      </c>
      <c r="D411" s="138" t="s">
        <v>227</v>
      </c>
      <c r="E411" s="139" t="s">
        <v>2116</v>
      </c>
      <c r="F411" s="140" t="s">
        <v>2117</v>
      </c>
      <c r="G411" s="141" t="s">
        <v>240</v>
      </c>
      <c r="H411" s="142">
        <v>166.4</v>
      </c>
      <c r="I411" s="143"/>
      <c r="J411" s="144">
        <f>ROUND(I411*H411,2)</f>
        <v>0</v>
      </c>
      <c r="K411" s="140" t="s">
        <v>231</v>
      </c>
      <c r="L411" s="33"/>
      <c r="M411" s="145" t="s">
        <v>1</v>
      </c>
      <c r="N411" s="146" t="s">
        <v>45</v>
      </c>
      <c r="P411" s="147">
        <f>O411*H411</f>
        <v>0</v>
      </c>
      <c r="Q411" s="147">
        <v>0</v>
      </c>
      <c r="R411" s="147">
        <f>Q411*H411</f>
        <v>0</v>
      </c>
      <c r="S411" s="147">
        <v>2.85</v>
      </c>
      <c r="T411" s="148">
        <f>S411*H411</f>
        <v>474.24</v>
      </c>
      <c r="AR411" s="149" t="s">
        <v>232</v>
      </c>
      <c r="AT411" s="149" t="s">
        <v>227</v>
      </c>
      <c r="AU411" s="149" t="s">
        <v>21</v>
      </c>
      <c r="AY411" s="17" t="s">
        <v>225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232</v>
      </c>
      <c r="BM411" s="149" t="s">
        <v>2118</v>
      </c>
    </row>
    <row r="412" spans="2:65" s="1" customFormat="1" ht="10.199999999999999">
      <c r="B412" s="33"/>
      <c r="D412" s="151" t="s">
        <v>234</v>
      </c>
      <c r="F412" s="152" t="s">
        <v>2119</v>
      </c>
      <c r="I412" s="153"/>
      <c r="L412" s="33"/>
      <c r="M412" s="154"/>
      <c r="T412" s="57"/>
      <c r="AT412" s="17" t="s">
        <v>234</v>
      </c>
      <c r="AU412" s="17" t="s">
        <v>21</v>
      </c>
    </row>
    <row r="413" spans="2:65" s="12" customFormat="1" ht="10.199999999999999">
      <c r="B413" s="155"/>
      <c r="D413" s="156" t="s">
        <v>236</v>
      </c>
      <c r="E413" s="157" t="s">
        <v>1</v>
      </c>
      <c r="F413" s="158" t="s">
        <v>2120</v>
      </c>
      <c r="H413" s="159">
        <v>111.9</v>
      </c>
      <c r="I413" s="160"/>
      <c r="L413" s="155"/>
      <c r="M413" s="161"/>
      <c r="T413" s="162"/>
      <c r="AT413" s="157" t="s">
        <v>236</v>
      </c>
      <c r="AU413" s="157" t="s">
        <v>21</v>
      </c>
      <c r="AV413" s="12" t="s">
        <v>21</v>
      </c>
      <c r="AW413" s="12" t="s">
        <v>36</v>
      </c>
      <c r="AX413" s="12" t="s">
        <v>80</v>
      </c>
      <c r="AY413" s="157" t="s">
        <v>225</v>
      </c>
    </row>
    <row r="414" spans="2:65" s="12" customFormat="1" ht="10.199999999999999">
      <c r="B414" s="155"/>
      <c r="D414" s="156" t="s">
        <v>236</v>
      </c>
      <c r="E414" s="157" t="s">
        <v>1</v>
      </c>
      <c r="F414" s="158" t="s">
        <v>2121</v>
      </c>
      <c r="H414" s="159">
        <v>54.5</v>
      </c>
      <c r="I414" s="160"/>
      <c r="L414" s="155"/>
      <c r="M414" s="161"/>
      <c r="T414" s="162"/>
      <c r="AT414" s="157" t="s">
        <v>236</v>
      </c>
      <c r="AU414" s="157" t="s">
        <v>21</v>
      </c>
      <c r="AV414" s="12" t="s">
        <v>21</v>
      </c>
      <c r="AW414" s="12" t="s">
        <v>36</v>
      </c>
      <c r="AX414" s="12" t="s">
        <v>80</v>
      </c>
      <c r="AY414" s="157" t="s">
        <v>225</v>
      </c>
    </row>
    <row r="415" spans="2:65" s="13" customFormat="1" ht="10.199999999999999">
      <c r="B415" s="164"/>
      <c r="D415" s="156" t="s">
        <v>236</v>
      </c>
      <c r="E415" s="165" t="s">
        <v>1</v>
      </c>
      <c r="F415" s="166" t="s">
        <v>270</v>
      </c>
      <c r="H415" s="167">
        <v>166.4</v>
      </c>
      <c r="I415" s="168"/>
      <c r="L415" s="164"/>
      <c r="M415" s="169"/>
      <c r="T415" s="170"/>
      <c r="AT415" s="165" t="s">
        <v>236</v>
      </c>
      <c r="AU415" s="165" t="s">
        <v>21</v>
      </c>
      <c r="AV415" s="13" t="s">
        <v>232</v>
      </c>
      <c r="AW415" s="13" t="s">
        <v>36</v>
      </c>
      <c r="AX415" s="13" t="s">
        <v>88</v>
      </c>
      <c r="AY415" s="165" t="s">
        <v>225</v>
      </c>
    </row>
    <row r="416" spans="2:65" s="1" customFormat="1" ht="24.15" customHeight="1">
      <c r="B416" s="33"/>
      <c r="C416" s="138" t="s">
        <v>1520</v>
      </c>
      <c r="D416" s="138" t="s">
        <v>227</v>
      </c>
      <c r="E416" s="139" t="s">
        <v>2122</v>
      </c>
      <c r="F416" s="140" t="s">
        <v>2123</v>
      </c>
      <c r="G416" s="141" t="s">
        <v>240</v>
      </c>
      <c r="H416" s="142">
        <v>8.8230000000000004</v>
      </c>
      <c r="I416" s="143"/>
      <c r="J416" s="144">
        <f>ROUND(I416*H416,2)</f>
        <v>0</v>
      </c>
      <c r="K416" s="140" t="s">
        <v>231</v>
      </c>
      <c r="L416" s="33"/>
      <c r="M416" s="145" t="s">
        <v>1</v>
      </c>
      <c r="N416" s="146" t="s">
        <v>45</v>
      </c>
      <c r="P416" s="147">
        <f>O416*H416</f>
        <v>0</v>
      </c>
      <c r="Q416" s="147">
        <v>0</v>
      </c>
      <c r="R416" s="147">
        <f>Q416*H416</f>
        <v>0</v>
      </c>
      <c r="S416" s="147">
        <v>0.55000000000000004</v>
      </c>
      <c r="T416" s="148">
        <f>S416*H416</f>
        <v>4.8526500000000006</v>
      </c>
      <c r="AR416" s="149" t="s">
        <v>232</v>
      </c>
      <c r="AT416" s="149" t="s">
        <v>227</v>
      </c>
      <c r="AU416" s="149" t="s">
        <v>21</v>
      </c>
      <c r="AY416" s="17" t="s">
        <v>225</v>
      </c>
      <c r="BE416" s="150">
        <f>IF(N416="základní",J416,0)</f>
        <v>0</v>
      </c>
      <c r="BF416" s="150">
        <f>IF(N416="snížená",J416,0)</f>
        <v>0</v>
      </c>
      <c r="BG416" s="150">
        <f>IF(N416="zákl. přenesená",J416,0)</f>
        <v>0</v>
      </c>
      <c r="BH416" s="150">
        <f>IF(N416="sníž. přenesená",J416,0)</f>
        <v>0</v>
      </c>
      <c r="BI416" s="150">
        <f>IF(N416="nulová",J416,0)</f>
        <v>0</v>
      </c>
      <c r="BJ416" s="17" t="s">
        <v>88</v>
      </c>
      <c r="BK416" s="150">
        <f>ROUND(I416*H416,2)</f>
        <v>0</v>
      </c>
      <c r="BL416" s="17" t="s">
        <v>232</v>
      </c>
      <c r="BM416" s="149" t="s">
        <v>2124</v>
      </c>
    </row>
    <row r="417" spans="2:65" s="1" customFormat="1" ht="10.199999999999999">
      <c r="B417" s="33"/>
      <c r="D417" s="151" t="s">
        <v>234</v>
      </c>
      <c r="F417" s="152" t="s">
        <v>2125</v>
      </c>
      <c r="I417" s="153"/>
      <c r="L417" s="33"/>
      <c r="M417" s="154"/>
      <c r="T417" s="57"/>
      <c r="AT417" s="17" t="s">
        <v>234</v>
      </c>
      <c r="AU417" s="17" t="s">
        <v>21</v>
      </c>
    </row>
    <row r="418" spans="2:65" s="12" customFormat="1" ht="10.199999999999999">
      <c r="B418" s="155"/>
      <c r="D418" s="156" t="s">
        <v>236</v>
      </c>
      <c r="E418" s="157" t="s">
        <v>1</v>
      </c>
      <c r="F418" s="158" t="s">
        <v>2126</v>
      </c>
      <c r="H418" s="159">
        <v>8.8230000000000004</v>
      </c>
      <c r="I418" s="160"/>
      <c r="L418" s="155"/>
      <c r="M418" s="161"/>
      <c r="T418" s="162"/>
      <c r="AT418" s="157" t="s">
        <v>236</v>
      </c>
      <c r="AU418" s="157" t="s">
        <v>21</v>
      </c>
      <c r="AV418" s="12" t="s">
        <v>21</v>
      </c>
      <c r="AW418" s="12" t="s">
        <v>36</v>
      </c>
      <c r="AX418" s="12" t="s">
        <v>88</v>
      </c>
      <c r="AY418" s="157" t="s">
        <v>225</v>
      </c>
    </row>
    <row r="419" spans="2:65" s="1" customFormat="1" ht="24.15" customHeight="1">
      <c r="B419" s="33"/>
      <c r="C419" s="138" t="s">
        <v>1524</v>
      </c>
      <c r="D419" s="138" t="s">
        <v>227</v>
      </c>
      <c r="E419" s="139" t="s">
        <v>2127</v>
      </c>
      <c r="F419" s="140" t="s">
        <v>2128</v>
      </c>
      <c r="G419" s="141" t="s">
        <v>546</v>
      </c>
      <c r="H419" s="142">
        <v>20.8</v>
      </c>
      <c r="I419" s="143"/>
      <c r="J419" s="144">
        <f>ROUND(I419*H419,2)</f>
        <v>0</v>
      </c>
      <c r="K419" s="140" t="s">
        <v>231</v>
      </c>
      <c r="L419" s="33"/>
      <c r="M419" s="145" t="s">
        <v>1</v>
      </c>
      <c r="N419" s="146" t="s">
        <v>45</v>
      </c>
      <c r="P419" s="147">
        <f>O419*H419</f>
        <v>0</v>
      </c>
      <c r="Q419" s="147">
        <v>6.4999999999999997E-4</v>
      </c>
      <c r="R419" s="147">
        <f>Q419*H419</f>
        <v>1.3519999999999999E-2</v>
      </c>
      <c r="S419" s="147">
        <v>1E-3</v>
      </c>
      <c r="T419" s="148">
        <f>S419*H419</f>
        <v>2.0800000000000003E-2</v>
      </c>
      <c r="AR419" s="149" t="s">
        <v>232</v>
      </c>
      <c r="AT419" s="149" t="s">
        <v>227</v>
      </c>
      <c r="AU419" s="149" t="s">
        <v>21</v>
      </c>
      <c r="AY419" s="17" t="s">
        <v>225</v>
      </c>
      <c r="BE419" s="150">
        <f>IF(N419="základní",J419,0)</f>
        <v>0</v>
      </c>
      <c r="BF419" s="150">
        <f>IF(N419="snížená",J419,0)</f>
        <v>0</v>
      </c>
      <c r="BG419" s="150">
        <f>IF(N419="zákl. přenesená",J419,0)</f>
        <v>0</v>
      </c>
      <c r="BH419" s="150">
        <f>IF(N419="sníž. přenesená",J419,0)</f>
        <v>0</v>
      </c>
      <c r="BI419" s="150">
        <f>IF(N419="nulová",J419,0)</f>
        <v>0</v>
      </c>
      <c r="BJ419" s="17" t="s">
        <v>88</v>
      </c>
      <c r="BK419" s="150">
        <f>ROUND(I419*H419,2)</f>
        <v>0</v>
      </c>
      <c r="BL419" s="17" t="s">
        <v>232</v>
      </c>
      <c r="BM419" s="149" t="s">
        <v>2129</v>
      </c>
    </row>
    <row r="420" spans="2:65" s="1" customFormat="1" ht="10.199999999999999">
      <c r="B420" s="33"/>
      <c r="D420" s="151" t="s">
        <v>234</v>
      </c>
      <c r="F420" s="152" t="s">
        <v>2130</v>
      </c>
      <c r="I420" s="153"/>
      <c r="L420" s="33"/>
      <c r="M420" s="154"/>
      <c r="T420" s="57"/>
      <c r="AT420" s="17" t="s">
        <v>234</v>
      </c>
      <c r="AU420" s="17" t="s">
        <v>21</v>
      </c>
    </row>
    <row r="421" spans="2:65" s="12" customFormat="1" ht="10.199999999999999">
      <c r="B421" s="155"/>
      <c r="D421" s="156" t="s">
        <v>236</v>
      </c>
      <c r="E421" s="157" t="s">
        <v>1</v>
      </c>
      <c r="F421" s="158" t="s">
        <v>2131</v>
      </c>
      <c r="H421" s="159">
        <v>18.8</v>
      </c>
      <c r="I421" s="160"/>
      <c r="L421" s="155"/>
      <c r="M421" s="161"/>
      <c r="T421" s="162"/>
      <c r="AT421" s="157" t="s">
        <v>236</v>
      </c>
      <c r="AU421" s="157" t="s">
        <v>21</v>
      </c>
      <c r="AV421" s="12" t="s">
        <v>21</v>
      </c>
      <c r="AW421" s="12" t="s">
        <v>36</v>
      </c>
      <c r="AX421" s="12" t="s">
        <v>80</v>
      </c>
      <c r="AY421" s="157" t="s">
        <v>225</v>
      </c>
    </row>
    <row r="422" spans="2:65" s="12" customFormat="1" ht="10.199999999999999">
      <c r="B422" s="155"/>
      <c r="D422" s="156" t="s">
        <v>236</v>
      </c>
      <c r="E422" s="157" t="s">
        <v>1</v>
      </c>
      <c r="F422" s="158" t="s">
        <v>2132</v>
      </c>
      <c r="H422" s="159">
        <v>2</v>
      </c>
      <c r="I422" s="160"/>
      <c r="L422" s="155"/>
      <c r="M422" s="161"/>
      <c r="T422" s="162"/>
      <c r="AT422" s="157" t="s">
        <v>236</v>
      </c>
      <c r="AU422" s="157" t="s">
        <v>21</v>
      </c>
      <c r="AV422" s="12" t="s">
        <v>21</v>
      </c>
      <c r="AW422" s="12" t="s">
        <v>36</v>
      </c>
      <c r="AX422" s="12" t="s">
        <v>80</v>
      </c>
      <c r="AY422" s="157" t="s">
        <v>225</v>
      </c>
    </row>
    <row r="423" spans="2:65" s="13" customFormat="1" ht="10.199999999999999">
      <c r="B423" s="164"/>
      <c r="D423" s="156" t="s">
        <v>236</v>
      </c>
      <c r="E423" s="165" t="s">
        <v>1</v>
      </c>
      <c r="F423" s="166" t="s">
        <v>270</v>
      </c>
      <c r="H423" s="167">
        <v>20.8</v>
      </c>
      <c r="I423" s="168"/>
      <c r="L423" s="164"/>
      <c r="M423" s="169"/>
      <c r="T423" s="170"/>
      <c r="AT423" s="165" t="s">
        <v>236</v>
      </c>
      <c r="AU423" s="165" t="s">
        <v>21</v>
      </c>
      <c r="AV423" s="13" t="s">
        <v>232</v>
      </c>
      <c r="AW423" s="13" t="s">
        <v>36</v>
      </c>
      <c r="AX423" s="13" t="s">
        <v>88</v>
      </c>
      <c r="AY423" s="165" t="s">
        <v>225</v>
      </c>
    </row>
    <row r="424" spans="2:65" s="1" customFormat="1" ht="16.5" customHeight="1">
      <c r="B424" s="33"/>
      <c r="C424" s="138" t="s">
        <v>1528</v>
      </c>
      <c r="D424" s="138" t="s">
        <v>227</v>
      </c>
      <c r="E424" s="139" t="s">
        <v>1066</v>
      </c>
      <c r="F424" s="140" t="s">
        <v>2133</v>
      </c>
      <c r="G424" s="141" t="s">
        <v>259</v>
      </c>
      <c r="H424" s="142">
        <v>1</v>
      </c>
      <c r="I424" s="143"/>
      <c r="J424" s="144">
        <f>ROUND(I424*H424,2)</f>
        <v>0</v>
      </c>
      <c r="K424" s="140" t="s">
        <v>1</v>
      </c>
      <c r="L424" s="33"/>
      <c r="M424" s="145" t="s">
        <v>1</v>
      </c>
      <c r="N424" s="146" t="s">
        <v>45</v>
      </c>
      <c r="P424" s="147">
        <f>O424*H424</f>
        <v>0</v>
      </c>
      <c r="Q424" s="147">
        <v>0.44500000000000001</v>
      </c>
      <c r="R424" s="147">
        <f>Q424*H424</f>
        <v>0.44500000000000001</v>
      </c>
      <c r="S424" s="147">
        <v>0</v>
      </c>
      <c r="T424" s="148">
        <f>S424*H424</f>
        <v>0</v>
      </c>
      <c r="AR424" s="149" t="s">
        <v>232</v>
      </c>
      <c r="AT424" s="149" t="s">
        <v>227</v>
      </c>
      <c r="AU424" s="149" t="s">
        <v>21</v>
      </c>
      <c r="AY424" s="17" t="s">
        <v>225</v>
      </c>
      <c r="BE424" s="150">
        <f>IF(N424="základní",J424,0)</f>
        <v>0</v>
      </c>
      <c r="BF424" s="150">
        <f>IF(N424="snížená",J424,0)</f>
        <v>0</v>
      </c>
      <c r="BG424" s="150">
        <f>IF(N424="zákl. přenesená",J424,0)</f>
        <v>0</v>
      </c>
      <c r="BH424" s="150">
        <f>IF(N424="sníž. přenesená",J424,0)</f>
        <v>0</v>
      </c>
      <c r="BI424" s="150">
        <f>IF(N424="nulová",J424,0)</f>
        <v>0</v>
      </c>
      <c r="BJ424" s="17" t="s">
        <v>88</v>
      </c>
      <c r="BK424" s="150">
        <f>ROUND(I424*H424,2)</f>
        <v>0</v>
      </c>
      <c r="BL424" s="17" t="s">
        <v>232</v>
      </c>
      <c r="BM424" s="149" t="s">
        <v>2134</v>
      </c>
    </row>
    <row r="425" spans="2:65" s="1" customFormat="1" ht="19.2">
      <c r="B425" s="33"/>
      <c r="D425" s="156" t="s">
        <v>261</v>
      </c>
      <c r="F425" s="163" t="s">
        <v>2135</v>
      </c>
      <c r="I425" s="153"/>
      <c r="L425" s="33"/>
      <c r="M425" s="154"/>
      <c r="T425" s="57"/>
      <c r="AT425" s="17" t="s">
        <v>261</v>
      </c>
      <c r="AU425" s="17" t="s">
        <v>21</v>
      </c>
    </row>
    <row r="426" spans="2:65" s="12" customFormat="1" ht="10.199999999999999">
      <c r="B426" s="155"/>
      <c r="D426" s="156" t="s">
        <v>236</v>
      </c>
      <c r="E426" s="157" t="s">
        <v>1</v>
      </c>
      <c r="F426" s="158" t="s">
        <v>2136</v>
      </c>
      <c r="H426" s="159">
        <v>1</v>
      </c>
      <c r="I426" s="160"/>
      <c r="L426" s="155"/>
      <c r="M426" s="161"/>
      <c r="T426" s="162"/>
      <c r="AT426" s="157" t="s">
        <v>236</v>
      </c>
      <c r="AU426" s="157" t="s">
        <v>21</v>
      </c>
      <c r="AV426" s="12" t="s">
        <v>21</v>
      </c>
      <c r="AW426" s="12" t="s">
        <v>36</v>
      </c>
      <c r="AX426" s="12" t="s">
        <v>88</v>
      </c>
      <c r="AY426" s="157" t="s">
        <v>225</v>
      </c>
    </row>
    <row r="427" spans="2:65" s="11" customFormat="1" ht="22.8" customHeight="1">
      <c r="B427" s="126"/>
      <c r="D427" s="127" t="s">
        <v>79</v>
      </c>
      <c r="E427" s="136" t="s">
        <v>549</v>
      </c>
      <c r="F427" s="136" t="s">
        <v>550</v>
      </c>
      <c r="I427" s="129"/>
      <c r="J427" s="137">
        <f>BK427</f>
        <v>0</v>
      </c>
      <c r="L427" s="126"/>
      <c r="M427" s="131"/>
      <c r="P427" s="132">
        <f>SUM(P428:P436)</f>
        <v>0</v>
      </c>
      <c r="R427" s="132">
        <f>SUM(R428:R436)</f>
        <v>0</v>
      </c>
      <c r="T427" s="133">
        <f>SUM(T428:T436)</f>
        <v>0</v>
      </c>
      <c r="AR427" s="127" t="s">
        <v>88</v>
      </c>
      <c r="AT427" s="134" t="s">
        <v>79</v>
      </c>
      <c r="AU427" s="134" t="s">
        <v>88</v>
      </c>
      <c r="AY427" s="127" t="s">
        <v>225</v>
      </c>
      <c r="BK427" s="135">
        <f>SUM(BK428:BK436)</f>
        <v>0</v>
      </c>
    </row>
    <row r="428" spans="2:65" s="1" customFormat="1" ht="37.799999999999997" customHeight="1">
      <c r="B428" s="33"/>
      <c r="C428" s="138" t="s">
        <v>1533</v>
      </c>
      <c r="D428" s="138" t="s">
        <v>227</v>
      </c>
      <c r="E428" s="139" t="s">
        <v>2137</v>
      </c>
      <c r="F428" s="140" t="s">
        <v>2138</v>
      </c>
      <c r="G428" s="141" t="s">
        <v>395</v>
      </c>
      <c r="H428" s="142">
        <v>474.24</v>
      </c>
      <c r="I428" s="143"/>
      <c r="J428" s="144">
        <f>ROUND(I428*H428,2)</f>
        <v>0</v>
      </c>
      <c r="K428" s="140" t="s">
        <v>231</v>
      </c>
      <c r="L428" s="33"/>
      <c r="M428" s="145" t="s">
        <v>1</v>
      </c>
      <c r="N428" s="146" t="s">
        <v>45</v>
      </c>
      <c r="P428" s="147">
        <f>O428*H428</f>
        <v>0</v>
      </c>
      <c r="Q428" s="147">
        <v>0</v>
      </c>
      <c r="R428" s="147">
        <f>Q428*H428</f>
        <v>0</v>
      </c>
      <c r="S428" s="147">
        <v>0</v>
      </c>
      <c r="T428" s="148">
        <f>S428*H428</f>
        <v>0</v>
      </c>
      <c r="AR428" s="149" t="s">
        <v>232</v>
      </c>
      <c r="AT428" s="149" t="s">
        <v>227</v>
      </c>
      <c r="AU428" s="149" t="s">
        <v>21</v>
      </c>
      <c r="AY428" s="17" t="s">
        <v>225</v>
      </c>
      <c r="BE428" s="150">
        <f>IF(N428="základní",J428,0)</f>
        <v>0</v>
      </c>
      <c r="BF428" s="150">
        <f>IF(N428="snížená",J428,0)</f>
        <v>0</v>
      </c>
      <c r="BG428" s="150">
        <f>IF(N428="zákl. přenesená",J428,0)</f>
        <v>0</v>
      </c>
      <c r="BH428" s="150">
        <f>IF(N428="sníž. přenesená",J428,0)</f>
        <v>0</v>
      </c>
      <c r="BI428" s="150">
        <f>IF(N428="nulová",J428,0)</f>
        <v>0</v>
      </c>
      <c r="BJ428" s="17" t="s">
        <v>88</v>
      </c>
      <c r="BK428" s="150">
        <f>ROUND(I428*H428,2)</f>
        <v>0</v>
      </c>
      <c r="BL428" s="17" t="s">
        <v>232</v>
      </c>
      <c r="BM428" s="149" t="s">
        <v>2139</v>
      </c>
    </row>
    <row r="429" spans="2:65" s="1" customFormat="1" ht="10.199999999999999">
      <c r="B429" s="33"/>
      <c r="D429" s="151" t="s">
        <v>234</v>
      </c>
      <c r="F429" s="152" t="s">
        <v>2140</v>
      </c>
      <c r="I429" s="153"/>
      <c r="L429" s="33"/>
      <c r="M429" s="154"/>
      <c r="T429" s="57"/>
      <c r="AT429" s="17" t="s">
        <v>234</v>
      </c>
      <c r="AU429" s="17" t="s">
        <v>21</v>
      </c>
    </row>
    <row r="430" spans="2:65" s="1" customFormat="1" ht="44.25" customHeight="1">
      <c r="B430" s="33"/>
      <c r="C430" s="138" t="s">
        <v>2141</v>
      </c>
      <c r="D430" s="138" t="s">
        <v>227</v>
      </c>
      <c r="E430" s="139" t="s">
        <v>2142</v>
      </c>
      <c r="F430" s="140" t="s">
        <v>2143</v>
      </c>
      <c r="G430" s="141" t="s">
        <v>395</v>
      </c>
      <c r="H430" s="142">
        <v>474.17399999999998</v>
      </c>
      <c r="I430" s="143"/>
      <c r="J430" s="144">
        <f>ROUND(I430*H430,2)</f>
        <v>0</v>
      </c>
      <c r="K430" s="140" t="s">
        <v>231</v>
      </c>
      <c r="L430" s="33"/>
      <c r="M430" s="145" t="s">
        <v>1</v>
      </c>
      <c r="N430" s="146" t="s">
        <v>45</v>
      </c>
      <c r="P430" s="147">
        <f>O430*H430</f>
        <v>0</v>
      </c>
      <c r="Q430" s="147">
        <v>0</v>
      </c>
      <c r="R430" s="147">
        <f>Q430*H430</f>
        <v>0</v>
      </c>
      <c r="S430" s="147">
        <v>0</v>
      </c>
      <c r="T430" s="148">
        <f>S430*H430</f>
        <v>0</v>
      </c>
      <c r="AR430" s="149" t="s">
        <v>232</v>
      </c>
      <c r="AT430" s="149" t="s">
        <v>227</v>
      </c>
      <c r="AU430" s="149" t="s">
        <v>21</v>
      </c>
      <c r="AY430" s="17" t="s">
        <v>225</v>
      </c>
      <c r="BE430" s="150">
        <f>IF(N430="základní",J430,0)</f>
        <v>0</v>
      </c>
      <c r="BF430" s="150">
        <f>IF(N430="snížená",J430,0)</f>
        <v>0</v>
      </c>
      <c r="BG430" s="150">
        <f>IF(N430="zákl. přenesená",J430,0)</f>
        <v>0</v>
      </c>
      <c r="BH430" s="150">
        <f>IF(N430="sníž. přenesená",J430,0)</f>
        <v>0</v>
      </c>
      <c r="BI430" s="150">
        <f>IF(N430="nulová",J430,0)</f>
        <v>0</v>
      </c>
      <c r="BJ430" s="17" t="s">
        <v>88</v>
      </c>
      <c r="BK430" s="150">
        <f>ROUND(I430*H430,2)</f>
        <v>0</v>
      </c>
      <c r="BL430" s="17" t="s">
        <v>232</v>
      </c>
      <c r="BM430" s="149" t="s">
        <v>2144</v>
      </c>
    </row>
    <row r="431" spans="2:65" s="1" customFormat="1" ht="10.199999999999999">
      <c r="B431" s="33"/>
      <c r="D431" s="151" t="s">
        <v>234</v>
      </c>
      <c r="F431" s="152" t="s">
        <v>2145</v>
      </c>
      <c r="I431" s="153"/>
      <c r="L431" s="33"/>
      <c r="M431" s="154"/>
      <c r="T431" s="57"/>
      <c r="AT431" s="17" t="s">
        <v>234</v>
      </c>
      <c r="AU431" s="17" t="s">
        <v>21</v>
      </c>
    </row>
    <row r="432" spans="2:65" s="1" customFormat="1" ht="24.15" customHeight="1">
      <c r="B432" s="33"/>
      <c r="C432" s="138" t="s">
        <v>2146</v>
      </c>
      <c r="D432" s="138" t="s">
        <v>227</v>
      </c>
      <c r="E432" s="139" t="s">
        <v>768</v>
      </c>
      <c r="F432" s="140" t="s">
        <v>769</v>
      </c>
      <c r="G432" s="141" t="s">
        <v>395</v>
      </c>
      <c r="H432" s="142">
        <v>926.28700000000003</v>
      </c>
      <c r="I432" s="143"/>
      <c r="J432" s="144">
        <f>ROUND(I432*H432,2)</f>
        <v>0</v>
      </c>
      <c r="K432" s="140" t="s">
        <v>231</v>
      </c>
      <c r="L432" s="33"/>
      <c r="M432" s="145" t="s">
        <v>1</v>
      </c>
      <c r="N432" s="146" t="s">
        <v>45</v>
      </c>
      <c r="P432" s="147">
        <f>O432*H432</f>
        <v>0</v>
      </c>
      <c r="Q432" s="147">
        <v>0</v>
      </c>
      <c r="R432" s="147">
        <f>Q432*H432</f>
        <v>0</v>
      </c>
      <c r="S432" s="147">
        <v>0</v>
      </c>
      <c r="T432" s="148">
        <f>S432*H432</f>
        <v>0</v>
      </c>
      <c r="AR432" s="149" t="s">
        <v>232</v>
      </c>
      <c r="AT432" s="149" t="s">
        <v>227</v>
      </c>
      <c r="AU432" s="149" t="s">
        <v>21</v>
      </c>
      <c r="AY432" s="17" t="s">
        <v>225</v>
      </c>
      <c r="BE432" s="150">
        <f>IF(N432="základní",J432,0)</f>
        <v>0</v>
      </c>
      <c r="BF432" s="150">
        <f>IF(N432="snížená",J432,0)</f>
        <v>0</v>
      </c>
      <c r="BG432" s="150">
        <f>IF(N432="zákl. přenesená",J432,0)</f>
        <v>0</v>
      </c>
      <c r="BH432" s="150">
        <f>IF(N432="sníž. přenesená",J432,0)</f>
        <v>0</v>
      </c>
      <c r="BI432" s="150">
        <f>IF(N432="nulová",J432,0)</f>
        <v>0</v>
      </c>
      <c r="BJ432" s="17" t="s">
        <v>88</v>
      </c>
      <c r="BK432" s="150">
        <f>ROUND(I432*H432,2)</f>
        <v>0</v>
      </c>
      <c r="BL432" s="17" t="s">
        <v>232</v>
      </c>
      <c r="BM432" s="149" t="s">
        <v>2147</v>
      </c>
    </row>
    <row r="433" spans="2:65" s="1" customFormat="1" ht="10.199999999999999">
      <c r="B433" s="33"/>
      <c r="D433" s="151" t="s">
        <v>234</v>
      </c>
      <c r="F433" s="152" t="s">
        <v>771</v>
      </c>
      <c r="I433" s="153"/>
      <c r="L433" s="33"/>
      <c r="M433" s="154"/>
      <c r="T433" s="57"/>
      <c r="AT433" s="17" t="s">
        <v>234</v>
      </c>
      <c r="AU433" s="17" t="s">
        <v>21</v>
      </c>
    </row>
    <row r="434" spans="2:65" s="1" customFormat="1" ht="24.15" customHeight="1">
      <c r="B434" s="33"/>
      <c r="C434" s="138" t="s">
        <v>2148</v>
      </c>
      <c r="D434" s="138" t="s">
        <v>227</v>
      </c>
      <c r="E434" s="139" t="s">
        <v>772</v>
      </c>
      <c r="F434" s="140" t="s">
        <v>773</v>
      </c>
      <c r="G434" s="141" t="s">
        <v>395</v>
      </c>
      <c r="H434" s="142">
        <v>17599.415000000001</v>
      </c>
      <c r="I434" s="143"/>
      <c r="J434" s="144">
        <f>ROUND(I434*H434,2)</f>
        <v>0</v>
      </c>
      <c r="K434" s="140" t="s">
        <v>231</v>
      </c>
      <c r="L434" s="33"/>
      <c r="M434" s="145" t="s">
        <v>1</v>
      </c>
      <c r="N434" s="146" t="s">
        <v>45</v>
      </c>
      <c r="P434" s="147">
        <f>O434*H434</f>
        <v>0</v>
      </c>
      <c r="Q434" s="147">
        <v>0</v>
      </c>
      <c r="R434" s="147">
        <f>Q434*H434</f>
        <v>0</v>
      </c>
      <c r="S434" s="147">
        <v>0</v>
      </c>
      <c r="T434" s="148">
        <f>S434*H434</f>
        <v>0</v>
      </c>
      <c r="AR434" s="149" t="s">
        <v>232</v>
      </c>
      <c r="AT434" s="149" t="s">
        <v>227</v>
      </c>
      <c r="AU434" s="149" t="s">
        <v>21</v>
      </c>
      <c r="AY434" s="17" t="s">
        <v>225</v>
      </c>
      <c r="BE434" s="150">
        <f>IF(N434="základní",J434,0)</f>
        <v>0</v>
      </c>
      <c r="BF434" s="150">
        <f>IF(N434="snížená",J434,0)</f>
        <v>0</v>
      </c>
      <c r="BG434" s="150">
        <f>IF(N434="zákl. přenesená",J434,0)</f>
        <v>0</v>
      </c>
      <c r="BH434" s="150">
        <f>IF(N434="sníž. přenesená",J434,0)</f>
        <v>0</v>
      </c>
      <c r="BI434" s="150">
        <f>IF(N434="nulová",J434,0)</f>
        <v>0</v>
      </c>
      <c r="BJ434" s="17" t="s">
        <v>88</v>
      </c>
      <c r="BK434" s="150">
        <f>ROUND(I434*H434,2)</f>
        <v>0</v>
      </c>
      <c r="BL434" s="17" t="s">
        <v>232</v>
      </c>
      <c r="BM434" s="149" t="s">
        <v>2149</v>
      </c>
    </row>
    <row r="435" spans="2:65" s="1" customFormat="1" ht="10.199999999999999">
      <c r="B435" s="33"/>
      <c r="D435" s="151" t="s">
        <v>234</v>
      </c>
      <c r="F435" s="152" t="s">
        <v>775</v>
      </c>
      <c r="I435" s="153"/>
      <c r="L435" s="33"/>
      <c r="M435" s="154"/>
      <c r="T435" s="57"/>
      <c r="AT435" s="17" t="s">
        <v>234</v>
      </c>
      <c r="AU435" s="17" t="s">
        <v>21</v>
      </c>
    </row>
    <row r="436" spans="2:65" s="12" customFormat="1" ht="10.199999999999999">
      <c r="B436" s="155"/>
      <c r="D436" s="156" t="s">
        <v>236</v>
      </c>
      <c r="E436" s="157" t="s">
        <v>1</v>
      </c>
      <c r="F436" s="158" t="s">
        <v>2150</v>
      </c>
      <c r="H436" s="159">
        <v>17599.415000000001</v>
      </c>
      <c r="I436" s="160"/>
      <c r="L436" s="155"/>
      <c r="M436" s="161"/>
      <c r="T436" s="162"/>
      <c r="AT436" s="157" t="s">
        <v>236</v>
      </c>
      <c r="AU436" s="157" t="s">
        <v>21</v>
      </c>
      <c r="AV436" s="12" t="s">
        <v>21</v>
      </c>
      <c r="AW436" s="12" t="s">
        <v>36</v>
      </c>
      <c r="AX436" s="12" t="s">
        <v>88</v>
      </c>
      <c r="AY436" s="157" t="s">
        <v>225</v>
      </c>
    </row>
    <row r="437" spans="2:65" s="11" customFormat="1" ht="22.8" customHeight="1">
      <c r="B437" s="126"/>
      <c r="D437" s="127" t="s">
        <v>79</v>
      </c>
      <c r="E437" s="136" t="s">
        <v>568</v>
      </c>
      <c r="F437" s="136" t="s">
        <v>569</v>
      </c>
      <c r="I437" s="129"/>
      <c r="J437" s="137">
        <f>BK437</f>
        <v>0</v>
      </c>
      <c r="L437" s="126"/>
      <c r="M437" s="131"/>
      <c r="P437" s="132">
        <f>SUM(P438:P439)</f>
        <v>0</v>
      </c>
      <c r="R437" s="132">
        <f>SUM(R438:R439)</f>
        <v>0</v>
      </c>
      <c r="T437" s="133">
        <f>SUM(T438:T439)</f>
        <v>0</v>
      </c>
      <c r="AR437" s="127" t="s">
        <v>88</v>
      </c>
      <c r="AT437" s="134" t="s">
        <v>79</v>
      </c>
      <c r="AU437" s="134" t="s">
        <v>88</v>
      </c>
      <c r="AY437" s="127" t="s">
        <v>225</v>
      </c>
      <c r="BK437" s="135">
        <f>SUM(BK438:BK439)</f>
        <v>0</v>
      </c>
    </row>
    <row r="438" spans="2:65" s="1" customFormat="1" ht="16.5" customHeight="1">
      <c r="B438" s="33"/>
      <c r="C438" s="138" t="s">
        <v>2151</v>
      </c>
      <c r="D438" s="138" t="s">
        <v>227</v>
      </c>
      <c r="E438" s="139" t="s">
        <v>571</v>
      </c>
      <c r="F438" s="140" t="s">
        <v>572</v>
      </c>
      <c r="G438" s="141" t="s">
        <v>395</v>
      </c>
      <c r="H438" s="142">
        <v>2036.0039999999999</v>
      </c>
      <c r="I438" s="143"/>
      <c r="J438" s="144">
        <f>ROUND(I438*H438,2)</f>
        <v>0</v>
      </c>
      <c r="K438" s="140" t="s">
        <v>231</v>
      </c>
      <c r="L438" s="33"/>
      <c r="M438" s="145" t="s">
        <v>1</v>
      </c>
      <c r="N438" s="146" t="s">
        <v>45</v>
      </c>
      <c r="P438" s="147">
        <f>O438*H438</f>
        <v>0</v>
      </c>
      <c r="Q438" s="147">
        <v>0</v>
      </c>
      <c r="R438" s="147">
        <f>Q438*H438</f>
        <v>0</v>
      </c>
      <c r="S438" s="147">
        <v>0</v>
      </c>
      <c r="T438" s="148">
        <f>S438*H438</f>
        <v>0</v>
      </c>
      <c r="AR438" s="149" t="s">
        <v>232</v>
      </c>
      <c r="AT438" s="149" t="s">
        <v>227</v>
      </c>
      <c r="AU438" s="149" t="s">
        <v>21</v>
      </c>
      <c r="AY438" s="17" t="s">
        <v>225</v>
      </c>
      <c r="BE438" s="150">
        <f>IF(N438="základní",J438,0)</f>
        <v>0</v>
      </c>
      <c r="BF438" s="150">
        <f>IF(N438="snížená",J438,0)</f>
        <v>0</v>
      </c>
      <c r="BG438" s="150">
        <f>IF(N438="zákl. přenesená",J438,0)</f>
        <v>0</v>
      </c>
      <c r="BH438" s="150">
        <f>IF(N438="sníž. přenesená",J438,0)</f>
        <v>0</v>
      </c>
      <c r="BI438" s="150">
        <f>IF(N438="nulová",J438,0)</f>
        <v>0</v>
      </c>
      <c r="BJ438" s="17" t="s">
        <v>88</v>
      </c>
      <c r="BK438" s="150">
        <f>ROUND(I438*H438,2)</f>
        <v>0</v>
      </c>
      <c r="BL438" s="17" t="s">
        <v>232</v>
      </c>
      <c r="BM438" s="149" t="s">
        <v>2152</v>
      </c>
    </row>
    <row r="439" spans="2:65" s="1" customFormat="1" ht="10.199999999999999">
      <c r="B439" s="33"/>
      <c r="D439" s="151" t="s">
        <v>234</v>
      </c>
      <c r="F439" s="152" t="s">
        <v>574</v>
      </c>
      <c r="I439" s="153"/>
      <c r="L439" s="33"/>
      <c r="M439" s="154"/>
      <c r="T439" s="57"/>
      <c r="AT439" s="17" t="s">
        <v>234</v>
      </c>
      <c r="AU439" s="17" t="s">
        <v>21</v>
      </c>
    </row>
    <row r="440" spans="2:65" s="11" customFormat="1" ht="25.95" customHeight="1">
      <c r="B440" s="126"/>
      <c r="D440" s="127" t="s">
        <v>79</v>
      </c>
      <c r="E440" s="128" t="s">
        <v>575</v>
      </c>
      <c r="F440" s="128" t="s">
        <v>576</v>
      </c>
      <c r="I440" s="129"/>
      <c r="J440" s="130">
        <f>BK440</f>
        <v>0</v>
      </c>
      <c r="L440" s="126"/>
      <c r="M440" s="131"/>
      <c r="P440" s="132">
        <f>P441+P455</f>
        <v>0</v>
      </c>
      <c r="R440" s="132">
        <f>R441+R455</f>
        <v>2.2275475999999998</v>
      </c>
      <c r="T440" s="133">
        <f>T441+T455</f>
        <v>0</v>
      </c>
      <c r="AR440" s="127" t="s">
        <v>21</v>
      </c>
      <c r="AT440" s="134" t="s">
        <v>79</v>
      </c>
      <c r="AU440" s="134" t="s">
        <v>80</v>
      </c>
      <c r="AY440" s="127" t="s">
        <v>225</v>
      </c>
      <c r="BK440" s="135">
        <f>BK441+BK455</f>
        <v>0</v>
      </c>
    </row>
    <row r="441" spans="2:65" s="11" customFormat="1" ht="22.8" customHeight="1">
      <c r="B441" s="126"/>
      <c r="D441" s="127" t="s">
        <v>79</v>
      </c>
      <c r="E441" s="136" t="s">
        <v>1071</v>
      </c>
      <c r="F441" s="136" t="s">
        <v>1072</v>
      </c>
      <c r="I441" s="129"/>
      <c r="J441" s="137">
        <f>BK441</f>
        <v>0</v>
      </c>
      <c r="L441" s="126"/>
      <c r="M441" s="131"/>
      <c r="P441" s="132">
        <f>SUM(P442:P454)</f>
        <v>0</v>
      </c>
      <c r="R441" s="132">
        <f>SUM(R442:R454)</f>
        <v>0.8914976</v>
      </c>
      <c r="T441" s="133">
        <f>SUM(T442:T454)</f>
        <v>0</v>
      </c>
      <c r="AR441" s="127" t="s">
        <v>21</v>
      </c>
      <c r="AT441" s="134" t="s">
        <v>79</v>
      </c>
      <c r="AU441" s="134" t="s">
        <v>88</v>
      </c>
      <c r="AY441" s="127" t="s">
        <v>225</v>
      </c>
      <c r="BK441" s="135">
        <f>SUM(BK442:BK454)</f>
        <v>0</v>
      </c>
    </row>
    <row r="442" spans="2:65" s="1" customFormat="1" ht="24.15" customHeight="1">
      <c r="B442" s="33"/>
      <c r="C442" s="138" t="s">
        <v>2153</v>
      </c>
      <c r="D442" s="138" t="s">
        <v>227</v>
      </c>
      <c r="E442" s="139" t="s">
        <v>2154</v>
      </c>
      <c r="F442" s="140" t="s">
        <v>2155</v>
      </c>
      <c r="G442" s="141" t="s">
        <v>230</v>
      </c>
      <c r="H442" s="142">
        <v>104</v>
      </c>
      <c r="I442" s="143"/>
      <c r="J442" s="144">
        <f>ROUND(I442*H442,2)</f>
        <v>0</v>
      </c>
      <c r="K442" s="140" t="s">
        <v>231</v>
      </c>
      <c r="L442" s="33"/>
      <c r="M442" s="145" t="s">
        <v>1</v>
      </c>
      <c r="N442" s="146" t="s">
        <v>45</v>
      </c>
      <c r="P442" s="147">
        <f>O442*H442</f>
        <v>0</v>
      </c>
      <c r="Q442" s="147">
        <v>0</v>
      </c>
      <c r="R442" s="147">
        <f>Q442*H442</f>
        <v>0</v>
      </c>
      <c r="S442" s="147">
        <v>0</v>
      </c>
      <c r="T442" s="148">
        <f>S442*H442</f>
        <v>0</v>
      </c>
      <c r="AR442" s="149" t="s">
        <v>340</v>
      </c>
      <c r="AT442" s="149" t="s">
        <v>227</v>
      </c>
      <c r="AU442" s="149" t="s">
        <v>21</v>
      </c>
      <c r="AY442" s="17" t="s">
        <v>225</v>
      </c>
      <c r="BE442" s="150">
        <f>IF(N442="základní",J442,0)</f>
        <v>0</v>
      </c>
      <c r="BF442" s="150">
        <f>IF(N442="snížená",J442,0)</f>
        <v>0</v>
      </c>
      <c r="BG442" s="150">
        <f>IF(N442="zákl. přenesená",J442,0)</f>
        <v>0</v>
      </c>
      <c r="BH442" s="150">
        <f>IF(N442="sníž. přenesená",J442,0)</f>
        <v>0</v>
      </c>
      <c r="BI442" s="150">
        <f>IF(N442="nulová",J442,0)</f>
        <v>0</v>
      </c>
      <c r="BJ442" s="17" t="s">
        <v>88</v>
      </c>
      <c r="BK442" s="150">
        <f>ROUND(I442*H442,2)</f>
        <v>0</v>
      </c>
      <c r="BL442" s="17" t="s">
        <v>340</v>
      </c>
      <c r="BM442" s="149" t="s">
        <v>2156</v>
      </c>
    </row>
    <row r="443" spans="2:65" s="1" customFormat="1" ht="10.199999999999999">
      <c r="B443" s="33"/>
      <c r="D443" s="151" t="s">
        <v>234</v>
      </c>
      <c r="F443" s="152" t="s">
        <v>2157</v>
      </c>
      <c r="I443" s="153"/>
      <c r="L443" s="33"/>
      <c r="M443" s="154"/>
      <c r="T443" s="57"/>
      <c r="AT443" s="17" t="s">
        <v>234</v>
      </c>
      <c r="AU443" s="17" t="s">
        <v>21</v>
      </c>
    </row>
    <row r="444" spans="2:65" s="12" customFormat="1" ht="10.199999999999999">
      <c r="B444" s="155"/>
      <c r="D444" s="156" t="s">
        <v>236</v>
      </c>
      <c r="E444" s="157" t="s">
        <v>1</v>
      </c>
      <c r="F444" s="158" t="s">
        <v>2158</v>
      </c>
      <c r="H444" s="159">
        <v>104</v>
      </c>
      <c r="I444" s="160"/>
      <c r="L444" s="155"/>
      <c r="M444" s="161"/>
      <c r="T444" s="162"/>
      <c r="AT444" s="157" t="s">
        <v>236</v>
      </c>
      <c r="AU444" s="157" t="s">
        <v>21</v>
      </c>
      <c r="AV444" s="12" t="s">
        <v>21</v>
      </c>
      <c r="AW444" s="12" t="s">
        <v>36</v>
      </c>
      <c r="AX444" s="12" t="s">
        <v>88</v>
      </c>
      <c r="AY444" s="157" t="s">
        <v>225</v>
      </c>
    </row>
    <row r="445" spans="2:65" s="1" customFormat="1" ht="16.5" customHeight="1">
      <c r="B445" s="33"/>
      <c r="C445" s="178" t="s">
        <v>2159</v>
      </c>
      <c r="D445" s="178" t="s">
        <v>341</v>
      </c>
      <c r="E445" s="179" t="s">
        <v>2160</v>
      </c>
      <c r="F445" s="180" t="s">
        <v>2161</v>
      </c>
      <c r="G445" s="181" t="s">
        <v>395</v>
      </c>
      <c r="H445" s="182">
        <v>3.3000000000000002E-2</v>
      </c>
      <c r="I445" s="183"/>
      <c r="J445" s="184">
        <f>ROUND(I445*H445,2)</f>
        <v>0</v>
      </c>
      <c r="K445" s="180" t="s">
        <v>231</v>
      </c>
      <c r="L445" s="185"/>
      <c r="M445" s="186" t="s">
        <v>1</v>
      </c>
      <c r="N445" s="187" t="s">
        <v>45</v>
      </c>
      <c r="P445" s="147">
        <f>O445*H445</f>
        <v>0</v>
      </c>
      <c r="Q445" s="147">
        <v>1</v>
      </c>
      <c r="R445" s="147">
        <f>Q445*H445</f>
        <v>3.3000000000000002E-2</v>
      </c>
      <c r="S445" s="147">
        <v>0</v>
      </c>
      <c r="T445" s="148">
        <f>S445*H445</f>
        <v>0</v>
      </c>
      <c r="AR445" s="149" t="s">
        <v>437</v>
      </c>
      <c r="AT445" s="149" t="s">
        <v>341</v>
      </c>
      <c r="AU445" s="149" t="s">
        <v>21</v>
      </c>
      <c r="AY445" s="17" t="s">
        <v>225</v>
      </c>
      <c r="BE445" s="150">
        <f>IF(N445="základní",J445,0)</f>
        <v>0</v>
      </c>
      <c r="BF445" s="150">
        <f>IF(N445="snížená",J445,0)</f>
        <v>0</v>
      </c>
      <c r="BG445" s="150">
        <f>IF(N445="zákl. přenesená",J445,0)</f>
        <v>0</v>
      </c>
      <c r="BH445" s="150">
        <f>IF(N445="sníž. přenesená",J445,0)</f>
        <v>0</v>
      </c>
      <c r="BI445" s="150">
        <f>IF(N445="nulová",J445,0)</f>
        <v>0</v>
      </c>
      <c r="BJ445" s="17" t="s">
        <v>88</v>
      </c>
      <c r="BK445" s="150">
        <f>ROUND(I445*H445,2)</f>
        <v>0</v>
      </c>
      <c r="BL445" s="17" t="s">
        <v>340</v>
      </c>
      <c r="BM445" s="149" t="s">
        <v>2162</v>
      </c>
    </row>
    <row r="446" spans="2:65" s="1" customFormat="1" ht="19.2">
      <c r="B446" s="33"/>
      <c r="D446" s="156" t="s">
        <v>261</v>
      </c>
      <c r="F446" s="163" t="s">
        <v>2163</v>
      </c>
      <c r="I446" s="153"/>
      <c r="L446" s="33"/>
      <c r="M446" s="154"/>
      <c r="T446" s="57"/>
      <c r="AT446" s="17" t="s">
        <v>261</v>
      </c>
      <c r="AU446" s="17" t="s">
        <v>21</v>
      </c>
    </row>
    <row r="447" spans="2:65" s="12" customFormat="1" ht="10.199999999999999">
      <c r="B447" s="155"/>
      <c r="D447" s="156" t="s">
        <v>236</v>
      </c>
      <c r="F447" s="158" t="s">
        <v>2164</v>
      </c>
      <c r="H447" s="159">
        <v>3.3000000000000002E-2</v>
      </c>
      <c r="I447" s="160"/>
      <c r="L447" s="155"/>
      <c r="M447" s="161"/>
      <c r="T447" s="162"/>
      <c r="AT447" s="157" t="s">
        <v>236</v>
      </c>
      <c r="AU447" s="157" t="s">
        <v>21</v>
      </c>
      <c r="AV447" s="12" t="s">
        <v>21</v>
      </c>
      <c r="AW447" s="12" t="s">
        <v>4</v>
      </c>
      <c r="AX447" s="12" t="s">
        <v>88</v>
      </c>
      <c r="AY447" s="157" t="s">
        <v>225</v>
      </c>
    </row>
    <row r="448" spans="2:65" s="1" customFormat="1" ht="24.15" customHeight="1">
      <c r="B448" s="33"/>
      <c r="C448" s="138" t="s">
        <v>2165</v>
      </c>
      <c r="D448" s="138" t="s">
        <v>227</v>
      </c>
      <c r="E448" s="139" t="s">
        <v>2166</v>
      </c>
      <c r="F448" s="140" t="s">
        <v>2167</v>
      </c>
      <c r="G448" s="141" t="s">
        <v>230</v>
      </c>
      <c r="H448" s="142">
        <v>104</v>
      </c>
      <c r="I448" s="143"/>
      <c r="J448" s="144">
        <f>ROUND(I448*H448,2)</f>
        <v>0</v>
      </c>
      <c r="K448" s="140" t="s">
        <v>231</v>
      </c>
      <c r="L448" s="33"/>
      <c r="M448" s="145" t="s">
        <v>1</v>
      </c>
      <c r="N448" s="146" t="s">
        <v>45</v>
      </c>
      <c r="P448" s="147">
        <f>O448*H448</f>
        <v>0</v>
      </c>
      <c r="Q448" s="147">
        <v>4.0000000000000002E-4</v>
      </c>
      <c r="R448" s="147">
        <f>Q448*H448</f>
        <v>4.1600000000000005E-2</v>
      </c>
      <c r="S448" s="147">
        <v>0</v>
      </c>
      <c r="T448" s="148">
        <f>S448*H448</f>
        <v>0</v>
      </c>
      <c r="AR448" s="149" t="s">
        <v>340</v>
      </c>
      <c r="AT448" s="149" t="s">
        <v>227</v>
      </c>
      <c r="AU448" s="149" t="s">
        <v>21</v>
      </c>
      <c r="AY448" s="17" t="s">
        <v>225</v>
      </c>
      <c r="BE448" s="150">
        <f>IF(N448="základní",J448,0)</f>
        <v>0</v>
      </c>
      <c r="BF448" s="150">
        <f>IF(N448="snížená",J448,0)</f>
        <v>0</v>
      </c>
      <c r="BG448" s="150">
        <f>IF(N448="zákl. přenesená",J448,0)</f>
        <v>0</v>
      </c>
      <c r="BH448" s="150">
        <f>IF(N448="sníž. přenesená",J448,0)</f>
        <v>0</v>
      </c>
      <c r="BI448" s="150">
        <f>IF(N448="nulová",J448,0)</f>
        <v>0</v>
      </c>
      <c r="BJ448" s="17" t="s">
        <v>88</v>
      </c>
      <c r="BK448" s="150">
        <f>ROUND(I448*H448,2)</f>
        <v>0</v>
      </c>
      <c r="BL448" s="17" t="s">
        <v>340</v>
      </c>
      <c r="BM448" s="149" t="s">
        <v>2168</v>
      </c>
    </row>
    <row r="449" spans="2:65" s="1" customFormat="1" ht="10.199999999999999">
      <c r="B449" s="33"/>
      <c r="D449" s="151" t="s">
        <v>234</v>
      </c>
      <c r="F449" s="152" t="s">
        <v>2169</v>
      </c>
      <c r="I449" s="153"/>
      <c r="L449" s="33"/>
      <c r="M449" s="154"/>
      <c r="T449" s="57"/>
      <c r="AT449" s="17" t="s">
        <v>234</v>
      </c>
      <c r="AU449" s="17" t="s">
        <v>21</v>
      </c>
    </row>
    <row r="450" spans="2:65" s="1" customFormat="1" ht="19.2">
      <c r="B450" s="33"/>
      <c r="D450" s="156" t="s">
        <v>261</v>
      </c>
      <c r="F450" s="163" t="s">
        <v>2170</v>
      </c>
      <c r="I450" s="153"/>
      <c r="L450" s="33"/>
      <c r="M450" s="154"/>
      <c r="T450" s="57"/>
      <c r="AT450" s="17" t="s">
        <v>261</v>
      </c>
      <c r="AU450" s="17" t="s">
        <v>21</v>
      </c>
    </row>
    <row r="451" spans="2:65" s="1" customFormat="1" ht="49.05" customHeight="1">
      <c r="B451" s="33"/>
      <c r="C451" s="178" t="s">
        <v>2171</v>
      </c>
      <c r="D451" s="178" t="s">
        <v>341</v>
      </c>
      <c r="E451" s="179" t="s">
        <v>2172</v>
      </c>
      <c r="F451" s="180" t="s">
        <v>2173</v>
      </c>
      <c r="G451" s="181" t="s">
        <v>230</v>
      </c>
      <c r="H451" s="182">
        <v>126.98399999999999</v>
      </c>
      <c r="I451" s="183"/>
      <c r="J451" s="184">
        <f>ROUND(I451*H451,2)</f>
        <v>0</v>
      </c>
      <c r="K451" s="180" t="s">
        <v>231</v>
      </c>
      <c r="L451" s="185"/>
      <c r="M451" s="186" t="s">
        <v>1</v>
      </c>
      <c r="N451" s="187" t="s">
        <v>45</v>
      </c>
      <c r="P451" s="147">
        <f>O451*H451</f>
        <v>0</v>
      </c>
      <c r="Q451" s="147">
        <v>6.4000000000000003E-3</v>
      </c>
      <c r="R451" s="147">
        <f>Q451*H451</f>
        <v>0.81269760000000002</v>
      </c>
      <c r="S451" s="147">
        <v>0</v>
      </c>
      <c r="T451" s="148">
        <f>S451*H451</f>
        <v>0</v>
      </c>
      <c r="AR451" s="149" t="s">
        <v>437</v>
      </c>
      <c r="AT451" s="149" t="s">
        <v>341</v>
      </c>
      <c r="AU451" s="149" t="s">
        <v>21</v>
      </c>
      <c r="AY451" s="17" t="s">
        <v>225</v>
      </c>
      <c r="BE451" s="150">
        <f>IF(N451="základní",J451,0)</f>
        <v>0</v>
      </c>
      <c r="BF451" s="150">
        <f>IF(N451="snížená",J451,0)</f>
        <v>0</v>
      </c>
      <c r="BG451" s="150">
        <f>IF(N451="zákl. přenesená",J451,0)</f>
        <v>0</v>
      </c>
      <c r="BH451" s="150">
        <f>IF(N451="sníž. přenesená",J451,0)</f>
        <v>0</v>
      </c>
      <c r="BI451" s="150">
        <f>IF(N451="nulová",J451,0)</f>
        <v>0</v>
      </c>
      <c r="BJ451" s="17" t="s">
        <v>88</v>
      </c>
      <c r="BK451" s="150">
        <f>ROUND(I451*H451,2)</f>
        <v>0</v>
      </c>
      <c r="BL451" s="17" t="s">
        <v>340</v>
      </c>
      <c r="BM451" s="149" t="s">
        <v>2174</v>
      </c>
    </row>
    <row r="452" spans="2:65" s="12" customFormat="1" ht="10.199999999999999">
      <c r="B452" s="155"/>
      <c r="D452" s="156" t="s">
        <v>236</v>
      </c>
      <c r="F452" s="158" t="s">
        <v>2175</v>
      </c>
      <c r="H452" s="159">
        <v>126.98399999999999</v>
      </c>
      <c r="I452" s="160"/>
      <c r="L452" s="155"/>
      <c r="M452" s="161"/>
      <c r="T452" s="162"/>
      <c r="AT452" s="157" t="s">
        <v>236</v>
      </c>
      <c r="AU452" s="157" t="s">
        <v>21</v>
      </c>
      <c r="AV452" s="12" t="s">
        <v>21</v>
      </c>
      <c r="AW452" s="12" t="s">
        <v>4</v>
      </c>
      <c r="AX452" s="12" t="s">
        <v>88</v>
      </c>
      <c r="AY452" s="157" t="s">
        <v>225</v>
      </c>
    </row>
    <row r="453" spans="2:65" s="1" customFormat="1" ht="33" customHeight="1">
      <c r="B453" s="33"/>
      <c r="C453" s="138" t="s">
        <v>2176</v>
      </c>
      <c r="D453" s="138" t="s">
        <v>227</v>
      </c>
      <c r="E453" s="139" t="s">
        <v>1073</v>
      </c>
      <c r="F453" s="140" t="s">
        <v>1074</v>
      </c>
      <c r="G453" s="141" t="s">
        <v>546</v>
      </c>
      <c r="H453" s="142">
        <v>4.2</v>
      </c>
      <c r="I453" s="143"/>
      <c r="J453" s="144">
        <f>ROUND(I453*H453,2)</f>
        <v>0</v>
      </c>
      <c r="K453" s="140" t="s">
        <v>1</v>
      </c>
      <c r="L453" s="33"/>
      <c r="M453" s="145" t="s">
        <v>1</v>
      </c>
      <c r="N453" s="146" t="s">
        <v>45</v>
      </c>
      <c r="P453" s="147">
        <f>O453*H453</f>
        <v>0</v>
      </c>
      <c r="Q453" s="147">
        <v>1E-3</v>
      </c>
      <c r="R453" s="147">
        <f>Q453*H453</f>
        <v>4.2000000000000006E-3</v>
      </c>
      <c r="S453" s="147">
        <v>0</v>
      </c>
      <c r="T453" s="148">
        <f>S453*H453</f>
        <v>0</v>
      </c>
      <c r="AR453" s="149" t="s">
        <v>340</v>
      </c>
      <c r="AT453" s="149" t="s">
        <v>227</v>
      </c>
      <c r="AU453" s="149" t="s">
        <v>21</v>
      </c>
      <c r="AY453" s="17" t="s">
        <v>225</v>
      </c>
      <c r="BE453" s="150">
        <f>IF(N453="základní",J453,0)</f>
        <v>0</v>
      </c>
      <c r="BF453" s="150">
        <f>IF(N453="snížená",J453,0)</f>
        <v>0</v>
      </c>
      <c r="BG453" s="150">
        <f>IF(N453="zákl. přenesená",J453,0)</f>
        <v>0</v>
      </c>
      <c r="BH453" s="150">
        <f>IF(N453="sníž. přenesená",J453,0)</f>
        <v>0</v>
      </c>
      <c r="BI453" s="150">
        <f>IF(N453="nulová",J453,0)</f>
        <v>0</v>
      </c>
      <c r="BJ453" s="17" t="s">
        <v>88</v>
      </c>
      <c r="BK453" s="150">
        <f>ROUND(I453*H453,2)</f>
        <v>0</v>
      </c>
      <c r="BL453" s="17" t="s">
        <v>340</v>
      </c>
      <c r="BM453" s="149" t="s">
        <v>2177</v>
      </c>
    </row>
    <row r="454" spans="2:65" s="12" customFormat="1" ht="10.199999999999999">
      <c r="B454" s="155"/>
      <c r="D454" s="156" t="s">
        <v>236</v>
      </c>
      <c r="E454" s="157" t="s">
        <v>1</v>
      </c>
      <c r="F454" s="158" t="s">
        <v>2178</v>
      </c>
      <c r="H454" s="159">
        <v>4.2</v>
      </c>
      <c r="I454" s="160"/>
      <c r="L454" s="155"/>
      <c r="M454" s="161"/>
      <c r="T454" s="162"/>
      <c r="AT454" s="157" t="s">
        <v>236</v>
      </c>
      <c r="AU454" s="157" t="s">
        <v>21</v>
      </c>
      <c r="AV454" s="12" t="s">
        <v>21</v>
      </c>
      <c r="AW454" s="12" t="s">
        <v>36</v>
      </c>
      <c r="AX454" s="12" t="s">
        <v>88</v>
      </c>
      <c r="AY454" s="157" t="s">
        <v>225</v>
      </c>
    </row>
    <row r="455" spans="2:65" s="11" customFormat="1" ht="22.8" customHeight="1">
      <c r="B455" s="126"/>
      <c r="D455" s="127" t="s">
        <v>79</v>
      </c>
      <c r="E455" s="136" t="s">
        <v>577</v>
      </c>
      <c r="F455" s="136" t="s">
        <v>578</v>
      </c>
      <c r="I455" s="129"/>
      <c r="J455" s="137">
        <f>BK455</f>
        <v>0</v>
      </c>
      <c r="L455" s="126"/>
      <c r="M455" s="131"/>
      <c r="P455" s="132">
        <f>SUM(P456:P477)</f>
        <v>0</v>
      </c>
      <c r="R455" s="132">
        <f>SUM(R456:R477)</f>
        <v>1.33605</v>
      </c>
      <c r="T455" s="133">
        <f>SUM(T456:T477)</f>
        <v>0</v>
      </c>
      <c r="AR455" s="127" t="s">
        <v>21</v>
      </c>
      <c r="AT455" s="134" t="s">
        <v>79</v>
      </c>
      <c r="AU455" s="134" t="s">
        <v>88</v>
      </c>
      <c r="AY455" s="127" t="s">
        <v>225</v>
      </c>
      <c r="BK455" s="135">
        <f>SUM(BK456:BK477)</f>
        <v>0</v>
      </c>
    </row>
    <row r="456" spans="2:65" s="1" customFormat="1" ht="16.5" customHeight="1">
      <c r="B456" s="33"/>
      <c r="C456" s="138" t="s">
        <v>2179</v>
      </c>
      <c r="D456" s="138" t="s">
        <v>227</v>
      </c>
      <c r="E456" s="139" t="s">
        <v>1085</v>
      </c>
      <c r="F456" s="140" t="s">
        <v>1086</v>
      </c>
      <c r="G456" s="141" t="s">
        <v>468</v>
      </c>
      <c r="H456" s="142">
        <v>12</v>
      </c>
      <c r="I456" s="143"/>
      <c r="J456" s="144">
        <f>ROUND(I456*H456,2)</f>
        <v>0</v>
      </c>
      <c r="K456" s="140" t="s">
        <v>1</v>
      </c>
      <c r="L456" s="33"/>
      <c r="M456" s="145" t="s">
        <v>1</v>
      </c>
      <c r="N456" s="146" t="s">
        <v>45</v>
      </c>
      <c r="P456" s="147">
        <f>O456*H456</f>
        <v>0</v>
      </c>
      <c r="Q456" s="147">
        <v>3.5999999999999999E-3</v>
      </c>
      <c r="R456" s="147">
        <f>Q456*H456</f>
        <v>4.3200000000000002E-2</v>
      </c>
      <c r="S456" s="147">
        <v>0</v>
      </c>
      <c r="T456" s="148">
        <f>S456*H456</f>
        <v>0</v>
      </c>
      <c r="AR456" s="149" t="s">
        <v>340</v>
      </c>
      <c r="AT456" s="149" t="s">
        <v>227</v>
      </c>
      <c r="AU456" s="149" t="s">
        <v>21</v>
      </c>
      <c r="AY456" s="17" t="s">
        <v>225</v>
      </c>
      <c r="BE456" s="150">
        <f>IF(N456="základní",J456,0)</f>
        <v>0</v>
      </c>
      <c r="BF456" s="150">
        <f>IF(N456="snížená",J456,0)</f>
        <v>0</v>
      </c>
      <c r="BG456" s="150">
        <f>IF(N456="zákl. přenesená",J456,0)</f>
        <v>0</v>
      </c>
      <c r="BH456" s="150">
        <f>IF(N456="sníž. přenesená",J456,0)</f>
        <v>0</v>
      </c>
      <c r="BI456" s="150">
        <f>IF(N456="nulová",J456,0)</f>
        <v>0</v>
      </c>
      <c r="BJ456" s="17" t="s">
        <v>88</v>
      </c>
      <c r="BK456" s="150">
        <f>ROUND(I456*H456,2)</f>
        <v>0</v>
      </c>
      <c r="BL456" s="17" t="s">
        <v>340</v>
      </c>
      <c r="BM456" s="149" t="s">
        <v>2180</v>
      </c>
    </row>
    <row r="457" spans="2:65" s="1" customFormat="1" ht="19.2">
      <c r="B457" s="33"/>
      <c r="D457" s="156" t="s">
        <v>261</v>
      </c>
      <c r="F457" s="163" t="s">
        <v>1088</v>
      </c>
      <c r="I457" s="153"/>
      <c r="L457" s="33"/>
      <c r="M457" s="154"/>
      <c r="T457" s="57"/>
      <c r="AT457" s="17" t="s">
        <v>261</v>
      </c>
      <c r="AU457" s="17" t="s">
        <v>21</v>
      </c>
    </row>
    <row r="458" spans="2:65" s="1" customFormat="1" ht="16.5" customHeight="1">
      <c r="B458" s="33"/>
      <c r="C458" s="138" t="s">
        <v>2181</v>
      </c>
      <c r="D458" s="138" t="s">
        <v>227</v>
      </c>
      <c r="E458" s="139" t="s">
        <v>1089</v>
      </c>
      <c r="F458" s="140" t="s">
        <v>1090</v>
      </c>
      <c r="G458" s="141" t="s">
        <v>468</v>
      </c>
      <c r="H458" s="142">
        <v>5</v>
      </c>
      <c r="I458" s="143"/>
      <c r="J458" s="144">
        <f>ROUND(I458*H458,2)</f>
        <v>0</v>
      </c>
      <c r="K458" s="140" t="s">
        <v>1</v>
      </c>
      <c r="L458" s="33"/>
      <c r="M458" s="145" t="s">
        <v>1</v>
      </c>
      <c r="N458" s="146" t="s">
        <v>45</v>
      </c>
      <c r="P458" s="147">
        <f>O458*H458</f>
        <v>0</v>
      </c>
      <c r="Q458" s="147">
        <v>2.7000000000000001E-3</v>
      </c>
      <c r="R458" s="147">
        <f>Q458*H458</f>
        <v>1.3500000000000002E-2</v>
      </c>
      <c r="S458" s="147">
        <v>0</v>
      </c>
      <c r="T458" s="148">
        <f>S458*H458</f>
        <v>0</v>
      </c>
      <c r="AR458" s="149" t="s">
        <v>340</v>
      </c>
      <c r="AT458" s="149" t="s">
        <v>227</v>
      </c>
      <c r="AU458" s="149" t="s">
        <v>21</v>
      </c>
      <c r="AY458" s="17" t="s">
        <v>225</v>
      </c>
      <c r="BE458" s="150">
        <f>IF(N458="základní",J458,0)</f>
        <v>0</v>
      </c>
      <c r="BF458" s="150">
        <f>IF(N458="snížená",J458,0)</f>
        <v>0</v>
      </c>
      <c r="BG458" s="150">
        <f>IF(N458="zákl. přenesená",J458,0)</f>
        <v>0</v>
      </c>
      <c r="BH458" s="150">
        <f>IF(N458="sníž. přenesená",J458,0)</f>
        <v>0</v>
      </c>
      <c r="BI458" s="150">
        <f>IF(N458="nulová",J458,0)</f>
        <v>0</v>
      </c>
      <c r="BJ458" s="17" t="s">
        <v>88</v>
      </c>
      <c r="BK458" s="150">
        <f>ROUND(I458*H458,2)</f>
        <v>0</v>
      </c>
      <c r="BL458" s="17" t="s">
        <v>340</v>
      </c>
      <c r="BM458" s="149" t="s">
        <v>2182</v>
      </c>
    </row>
    <row r="459" spans="2:65" s="1" customFormat="1" ht="19.2">
      <c r="B459" s="33"/>
      <c r="D459" s="156" t="s">
        <v>261</v>
      </c>
      <c r="F459" s="163" t="s">
        <v>1088</v>
      </c>
      <c r="I459" s="153"/>
      <c r="L459" s="33"/>
      <c r="M459" s="154"/>
      <c r="T459" s="57"/>
      <c r="AT459" s="17" t="s">
        <v>261</v>
      </c>
      <c r="AU459" s="17" t="s">
        <v>21</v>
      </c>
    </row>
    <row r="460" spans="2:65" s="1" customFormat="1" ht="16.5" customHeight="1">
      <c r="B460" s="33"/>
      <c r="C460" s="138" t="s">
        <v>2183</v>
      </c>
      <c r="D460" s="138" t="s">
        <v>227</v>
      </c>
      <c r="E460" s="139" t="s">
        <v>2184</v>
      </c>
      <c r="F460" s="140" t="s">
        <v>2185</v>
      </c>
      <c r="G460" s="141" t="s">
        <v>468</v>
      </c>
      <c r="H460" s="142">
        <v>1</v>
      </c>
      <c r="I460" s="143"/>
      <c r="J460" s="144">
        <f>ROUND(I460*H460,2)</f>
        <v>0</v>
      </c>
      <c r="K460" s="140" t="s">
        <v>1</v>
      </c>
      <c r="L460" s="33"/>
      <c r="M460" s="145" t="s">
        <v>1</v>
      </c>
      <c r="N460" s="146" t="s">
        <v>45</v>
      </c>
      <c r="P460" s="147">
        <f>O460*H460</f>
        <v>0</v>
      </c>
      <c r="Q460" s="147">
        <v>2.35E-2</v>
      </c>
      <c r="R460" s="147">
        <f>Q460*H460</f>
        <v>2.35E-2</v>
      </c>
      <c r="S460" s="147">
        <v>0</v>
      </c>
      <c r="T460" s="148">
        <f>S460*H460</f>
        <v>0</v>
      </c>
      <c r="AR460" s="149" t="s">
        <v>340</v>
      </c>
      <c r="AT460" s="149" t="s">
        <v>227</v>
      </c>
      <c r="AU460" s="149" t="s">
        <v>21</v>
      </c>
      <c r="AY460" s="17" t="s">
        <v>225</v>
      </c>
      <c r="BE460" s="150">
        <f>IF(N460="základní",J460,0)</f>
        <v>0</v>
      </c>
      <c r="BF460" s="150">
        <f>IF(N460="snížená",J460,0)</f>
        <v>0</v>
      </c>
      <c r="BG460" s="150">
        <f>IF(N460="zákl. přenesená",J460,0)</f>
        <v>0</v>
      </c>
      <c r="BH460" s="150">
        <f>IF(N460="sníž. přenesená",J460,0)</f>
        <v>0</v>
      </c>
      <c r="BI460" s="150">
        <f>IF(N460="nulová",J460,0)</f>
        <v>0</v>
      </c>
      <c r="BJ460" s="17" t="s">
        <v>88</v>
      </c>
      <c r="BK460" s="150">
        <f>ROUND(I460*H460,2)</f>
        <v>0</v>
      </c>
      <c r="BL460" s="17" t="s">
        <v>340</v>
      </c>
      <c r="BM460" s="149" t="s">
        <v>2186</v>
      </c>
    </row>
    <row r="461" spans="2:65" s="1" customFormat="1" ht="19.2">
      <c r="B461" s="33"/>
      <c r="D461" s="156" t="s">
        <v>261</v>
      </c>
      <c r="F461" s="163" t="s">
        <v>2187</v>
      </c>
      <c r="I461" s="153"/>
      <c r="L461" s="33"/>
      <c r="M461" s="154"/>
      <c r="T461" s="57"/>
      <c r="AT461" s="17" t="s">
        <v>261</v>
      </c>
      <c r="AU461" s="17" t="s">
        <v>21</v>
      </c>
    </row>
    <row r="462" spans="2:65" s="1" customFormat="1" ht="16.5" customHeight="1">
      <c r="B462" s="33"/>
      <c r="C462" s="138" t="s">
        <v>2188</v>
      </c>
      <c r="D462" s="138" t="s">
        <v>227</v>
      </c>
      <c r="E462" s="139" t="s">
        <v>1097</v>
      </c>
      <c r="F462" s="140" t="s">
        <v>1098</v>
      </c>
      <c r="G462" s="141" t="s">
        <v>259</v>
      </c>
      <c r="H462" s="142">
        <v>1</v>
      </c>
      <c r="I462" s="143"/>
      <c r="J462" s="144">
        <f>ROUND(I462*H462,2)</f>
        <v>0</v>
      </c>
      <c r="K462" s="140" t="s">
        <v>1</v>
      </c>
      <c r="L462" s="33"/>
      <c r="M462" s="145" t="s">
        <v>1</v>
      </c>
      <c r="N462" s="146" t="s">
        <v>45</v>
      </c>
      <c r="P462" s="147">
        <f>O462*H462</f>
        <v>0</v>
      </c>
      <c r="Q462" s="147">
        <v>0</v>
      </c>
      <c r="R462" s="147">
        <f>Q462*H462</f>
        <v>0</v>
      </c>
      <c r="S462" s="147">
        <v>0</v>
      </c>
      <c r="T462" s="148">
        <f>S462*H462</f>
        <v>0</v>
      </c>
      <c r="AR462" s="149" t="s">
        <v>340</v>
      </c>
      <c r="AT462" s="149" t="s">
        <v>227</v>
      </c>
      <c r="AU462" s="149" t="s">
        <v>21</v>
      </c>
      <c r="AY462" s="17" t="s">
        <v>225</v>
      </c>
      <c r="BE462" s="150">
        <f>IF(N462="základní",J462,0)</f>
        <v>0</v>
      </c>
      <c r="BF462" s="150">
        <f>IF(N462="snížená",J462,0)</f>
        <v>0</v>
      </c>
      <c r="BG462" s="150">
        <f>IF(N462="zákl. přenesená",J462,0)</f>
        <v>0</v>
      </c>
      <c r="BH462" s="150">
        <f>IF(N462="sníž. přenesená",J462,0)</f>
        <v>0</v>
      </c>
      <c r="BI462" s="150">
        <f>IF(N462="nulová",J462,0)</f>
        <v>0</v>
      </c>
      <c r="BJ462" s="17" t="s">
        <v>88</v>
      </c>
      <c r="BK462" s="150">
        <f>ROUND(I462*H462,2)</f>
        <v>0</v>
      </c>
      <c r="BL462" s="17" t="s">
        <v>340</v>
      </c>
      <c r="BM462" s="149" t="s">
        <v>2189</v>
      </c>
    </row>
    <row r="463" spans="2:65" s="1" customFormat="1" ht="19.2">
      <c r="B463" s="33"/>
      <c r="D463" s="156" t="s">
        <v>261</v>
      </c>
      <c r="F463" s="163" t="s">
        <v>1100</v>
      </c>
      <c r="I463" s="153"/>
      <c r="L463" s="33"/>
      <c r="M463" s="154"/>
      <c r="T463" s="57"/>
      <c r="AT463" s="17" t="s">
        <v>261</v>
      </c>
      <c r="AU463" s="17" t="s">
        <v>21</v>
      </c>
    </row>
    <row r="464" spans="2:65" s="1" customFormat="1" ht="16.5" customHeight="1">
      <c r="B464" s="33"/>
      <c r="C464" s="178" t="s">
        <v>2190</v>
      </c>
      <c r="D464" s="178" t="s">
        <v>341</v>
      </c>
      <c r="E464" s="179" t="s">
        <v>601</v>
      </c>
      <c r="F464" s="180" t="s">
        <v>602</v>
      </c>
      <c r="G464" s="181" t="s">
        <v>433</v>
      </c>
      <c r="H464" s="182">
        <v>85</v>
      </c>
      <c r="I464" s="183"/>
      <c r="J464" s="184">
        <f>ROUND(I464*H464,2)</f>
        <v>0</v>
      </c>
      <c r="K464" s="180" t="s">
        <v>231</v>
      </c>
      <c r="L464" s="185"/>
      <c r="M464" s="186" t="s">
        <v>1</v>
      </c>
      <c r="N464" s="187" t="s">
        <v>45</v>
      </c>
      <c r="P464" s="147">
        <f>O464*H464</f>
        <v>0</v>
      </c>
      <c r="Q464" s="147">
        <v>1E-3</v>
      </c>
      <c r="R464" s="147">
        <f>Q464*H464</f>
        <v>8.5000000000000006E-2</v>
      </c>
      <c r="S464" s="147">
        <v>0</v>
      </c>
      <c r="T464" s="148">
        <f>S464*H464</f>
        <v>0</v>
      </c>
      <c r="AR464" s="149" t="s">
        <v>437</v>
      </c>
      <c r="AT464" s="149" t="s">
        <v>341</v>
      </c>
      <c r="AU464" s="149" t="s">
        <v>21</v>
      </c>
      <c r="AY464" s="17" t="s">
        <v>225</v>
      </c>
      <c r="BE464" s="150">
        <f>IF(N464="základní",J464,0)</f>
        <v>0</v>
      </c>
      <c r="BF464" s="150">
        <f>IF(N464="snížená",J464,0)</f>
        <v>0</v>
      </c>
      <c r="BG464" s="150">
        <f>IF(N464="zákl. přenesená",J464,0)</f>
        <v>0</v>
      </c>
      <c r="BH464" s="150">
        <f>IF(N464="sníž. přenesená",J464,0)</f>
        <v>0</v>
      </c>
      <c r="BI464" s="150">
        <f>IF(N464="nulová",J464,0)</f>
        <v>0</v>
      </c>
      <c r="BJ464" s="17" t="s">
        <v>88</v>
      </c>
      <c r="BK464" s="150">
        <f>ROUND(I464*H464,2)</f>
        <v>0</v>
      </c>
      <c r="BL464" s="17" t="s">
        <v>340</v>
      </c>
      <c r="BM464" s="149" t="s">
        <v>2191</v>
      </c>
    </row>
    <row r="465" spans="2:65" s="12" customFormat="1" ht="10.199999999999999">
      <c r="B465" s="155"/>
      <c r="D465" s="156" t="s">
        <v>236</v>
      </c>
      <c r="E465" s="157" t="s">
        <v>1</v>
      </c>
      <c r="F465" s="158" t="s">
        <v>2192</v>
      </c>
      <c r="H465" s="159">
        <v>85</v>
      </c>
      <c r="I465" s="160"/>
      <c r="L465" s="155"/>
      <c r="M465" s="161"/>
      <c r="T465" s="162"/>
      <c r="AT465" s="157" t="s">
        <v>236</v>
      </c>
      <c r="AU465" s="157" t="s">
        <v>21</v>
      </c>
      <c r="AV465" s="12" t="s">
        <v>21</v>
      </c>
      <c r="AW465" s="12" t="s">
        <v>36</v>
      </c>
      <c r="AX465" s="12" t="s">
        <v>88</v>
      </c>
      <c r="AY465" s="157" t="s">
        <v>225</v>
      </c>
    </row>
    <row r="466" spans="2:65" s="1" customFormat="1" ht="16.5" customHeight="1">
      <c r="B466" s="33"/>
      <c r="C466" s="178" t="s">
        <v>2193</v>
      </c>
      <c r="D466" s="178" t="s">
        <v>341</v>
      </c>
      <c r="E466" s="179" t="s">
        <v>1106</v>
      </c>
      <c r="F466" s="180" t="s">
        <v>1107</v>
      </c>
      <c r="G466" s="181" t="s">
        <v>433</v>
      </c>
      <c r="H466" s="182">
        <v>11</v>
      </c>
      <c r="I466" s="183"/>
      <c r="J466" s="184">
        <f>ROUND(I466*H466,2)</f>
        <v>0</v>
      </c>
      <c r="K466" s="180" t="s">
        <v>231</v>
      </c>
      <c r="L466" s="185"/>
      <c r="M466" s="186" t="s">
        <v>1</v>
      </c>
      <c r="N466" s="187" t="s">
        <v>45</v>
      </c>
      <c r="P466" s="147">
        <f>O466*H466</f>
        <v>0</v>
      </c>
      <c r="Q466" s="147">
        <v>1E-3</v>
      </c>
      <c r="R466" s="147">
        <f>Q466*H466</f>
        <v>1.0999999999999999E-2</v>
      </c>
      <c r="S466" s="147">
        <v>0</v>
      </c>
      <c r="T466" s="148">
        <f>S466*H466</f>
        <v>0</v>
      </c>
      <c r="AR466" s="149" t="s">
        <v>437</v>
      </c>
      <c r="AT466" s="149" t="s">
        <v>341</v>
      </c>
      <c r="AU466" s="149" t="s">
        <v>21</v>
      </c>
      <c r="AY466" s="17" t="s">
        <v>225</v>
      </c>
      <c r="BE466" s="150">
        <f>IF(N466="základní",J466,0)</f>
        <v>0</v>
      </c>
      <c r="BF466" s="150">
        <f>IF(N466="snížená",J466,0)</f>
        <v>0</v>
      </c>
      <c r="BG466" s="150">
        <f>IF(N466="zákl. přenesená",J466,0)</f>
        <v>0</v>
      </c>
      <c r="BH466" s="150">
        <f>IF(N466="sníž. přenesená",J466,0)</f>
        <v>0</v>
      </c>
      <c r="BI466" s="150">
        <f>IF(N466="nulová",J466,0)</f>
        <v>0</v>
      </c>
      <c r="BJ466" s="17" t="s">
        <v>88</v>
      </c>
      <c r="BK466" s="150">
        <f>ROUND(I466*H466,2)</f>
        <v>0</v>
      </c>
      <c r="BL466" s="17" t="s">
        <v>340</v>
      </c>
      <c r="BM466" s="149" t="s">
        <v>2194</v>
      </c>
    </row>
    <row r="467" spans="2:65" s="12" customFormat="1" ht="10.199999999999999">
      <c r="B467" s="155"/>
      <c r="D467" s="156" t="s">
        <v>236</v>
      </c>
      <c r="E467" s="157" t="s">
        <v>1</v>
      </c>
      <c r="F467" s="158" t="s">
        <v>2195</v>
      </c>
      <c r="H467" s="159">
        <v>11</v>
      </c>
      <c r="I467" s="160"/>
      <c r="L467" s="155"/>
      <c r="M467" s="161"/>
      <c r="T467" s="162"/>
      <c r="AT467" s="157" t="s">
        <v>236</v>
      </c>
      <c r="AU467" s="157" t="s">
        <v>21</v>
      </c>
      <c r="AV467" s="12" t="s">
        <v>21</v>
      </c>
      <c r="AW467" s="12" t="s">
        <v>36</v>
      </c>
      <c r="AX467" s="12" t="s">
        <v>88</v>
      </c>
      <c r="AY467" s="157" t="s">
        <v>225</v>
      </c>
    </row>
    <row r="468" spans="2:65" s="1" customFormat="1" ht="24.15" customHeight="1">
      <c r="B468" s="33"/>
      <c r="C468" s="138" t="s">
        <v>2196</v>
      </c>
      <c r="D468" s="138" t="s">
        <v>227</v>
      </c>
      <c r="E468" s="139" t="s">
        <v>1110</v>
      </c>
      <c r="F468" s="140" t="s">
        <v>2197</v>
      </c>
      <c r="G468" s="141" t="s">
        <v>259</v>
      </c>
      <c r="H468" s="142">
        <v>1</v>
      </c>
      <c r="I468" s="143"/>
      <c r="J468" s="144">
        <f>ROUND(I468*H468,2)</f>
        <v>0</v>
      </c>
      <c r="K468" s="140" t="s">
        <v>1</v>
      </c>
      <c r="L468" s="33"/>
      <c r="M468" s="145" t="s">
        <v>1</v>
      </c>
      <c r="N468" s="146" t="s">
        <v>45</v>
      </c>
      <c r="P468" s="147">
        <f>O468*H468</f>
        <v>0</v>
      </c>
      <c r="Q468" s="147">
        <v>0.22</v>
      </c>
      <c r="R468" s="147">
        <f>Q468*H468</f>
        <v>0.22</v>
      </c>
      <c r="S468" s="147">
        <v>0</v>
      </c>
      <c r="T468" s="148">
        <f>S468*H468</f>
        <v>0</v>
      </c>
      <c r="AR468" s="149" t="s">
        <v>340</v>
      </c>
      <c r="AT468" s="149" t="s">
        <v>227</v>
      </c>
      <c r="AU468" s="149" t="s">
        <v>21</v>
      </c>
      <c r="AY468" s="17" t="s">
        <v>225</v>
      </c>
      <c r="BE468" s="150">
        <f>IF(N468="základní",J468,0)</f>
        <v>0</v>
      </c>
      <c r="BF468" s="150">
        <f>IF(N468="snížená",J468,0)</f>
        <v>0</v>
      </c>
      <c r="BG468" s="150">
        <f>IF(N468="zákl. přenesená",J468,0)</f>
        <v>0</v>
      </c>
      <c r="BH468" s="150">
        <f>IF(N468="sníž. přenesená",J468,0)</f>
        <v>0</v>
      </c>
      <c r="BI468" s="150">
        <f>IF(N468="nulová",J468,0)</f>
        <v>0</v>
      </c>
      <c r="BJ468" s="17" t="s">
        <v>88</v>
      </c>
      <c r="BK468" s="150">
        <f>ROUND(I468*H468,2)</f>
        <v>0</v>
      </c>
      <c r="BL468" s="17" t="s">
        <v>340</v>
      </c>
      <c r="BM468" s="149" t="s">
        <v>2198</v>
      </c>
    </row>
    <row r="469" spans="2:65" s="1" customFormat="1" ht="19.2">
      <c r="B469" s="33"/>
      <c r="D469" s="156" t="s">
        <v>261</v>
      </c>
      <c r="F469" s="163" t="s">
        <v>2199</v>
      </c>
      <c r="I469" s="153"/>
      <c r="L469" s="33"/>
      <c r="M469" s="154"/>
      <c r="T469" s="57"/>
      <c r="AT469" s="17" t="s">
        <v>261</v>
      </c>
      <c r="AU469" s="17" t="s">
        <v>21</v>
      </c>
    </row>
    <row r="470" spans="2:65" s="1" customFormat="1" ht="16.5" customHeight="1">
      <c r="B470" s="33"/>
      <c r="C470" s="138" t="s">
        <v>2200</v>
      </c>
      <c r="D470" s="138" t="s">
        <v>227</v>
      </c>
      <c r="E470" s="139" t="s">
        <v>1114</v>
      </c>
      <c r="F470" s="140" t="s">
        <v>2201</v>
      </c>
      <c r="G470" s="141" t="s">
        <v>259</v>
      </c>
      <c r="H470" s="142">
        <v>1</v>
      </c>
      <c r="I470" s="143"/>
      <c r="J470" s="144">
        <f>ROUND(I470*H470,2)</f>
        <v>0</v>
      </c>
      <c r="K470" s="140" t="s">
        <v>1</v>
      </c>
      <c r="L470" s="33"/>
      <c r="M470" s="145" t="s">
        <v>1</v>
      </c>
      <c r="N470" s="146" t="s">
        <v>45</v>
      </c>
      <c r="P470" s="147">
        <f>O470*H470</f>
        <v>0</v>
      </c>
      <c r="Q470" s="147">
        <v>4.7E-2</v>
      </c>
      <c r="R470" s="147">
        <f>Q470*H470</f>
        <v>4.7E-2</v>
      </c>
      <c r="S470" s="147">
        <v>0</v>
      </c>
      <c r="T470" s="148">
        <f>S470*H470</f>
        <v>0</v>
      </c>
      <c r="AR470" s="149" t="s">
        <v>340</v>
      </c>
      <c r="AT470" s="149" t="s">
        <v>227</v>
      </c>
      <c r="AU470" s="149" t="s">
        <v>21</v>
      </c>
      <c r="AY470" s="17" t="s">
        <v>225</v>
      </c>
      <c r="BE470" s="150">
        <f>IF(N470="základní",J470,0)</f>
        <v>0</v>
      </c>
      <c r="BF470" s="150">
        <f>IF(N470="snížená",J470,0)</f>
        <v>0</v>
      </c>
      <c r="BG470" s="150">
        <f>IF(N470="zákl. přenesená",J470,0)</f>
        <v>0</v>
      </c>
      <c r="BH470" s="150">
        <f>IF(N470="sníž. přenesená",J470,0)</f>
        <v>0</v>
      </c>
      <c r="BI470" s="150">
        <f>IF(N470="nulová",J470,0)</f>
        <v>0</v>
      </c>
      <c r="BJ470" s="17" t="s">
        <v>88</v>
      </c>
      <c r="BK470" s="150">
        <f>ROUND(I470*H470,2)</f>
        <v>0</v>
      </c>
      <c r="BL470" s="17" t="s">
        <v>340</v>
      </c>
      <c r="BM470" s="149" t="s">
        <v>2202</v>
      </c>
    </row>
    <row r="471" spans="2:65" s="1" customFormat="1" ht="19.2">
      <c r="B471" s="33"/>
      <c r="D471" s="156" t="s">
        <v>261</v>
      </c>
      <c r="F471" s="163" t="s">
        <v>2203</v>
      </c>
      <c r="I471" s="153"/>
      <c r="L471" s="33"/>
      <c r="M471" s="154"/>
      <c r="T471" s="57"/>
      <c r="AT471" s="17" t="s">
        <v>261</v>
      </c>
      <c r="AU471" s="17" t="s">
        <v>21</v>
      </c>
    </row>
    <row r="472" spans="2:65" s="1" customFormat="1" ht="24.15" customHeight="1">
      <c r="B472" s="33"/>
      <c r="C472" s="138" t="s">
        <v>2204</v>
      </c>
      <c r="D472" s="138" t="s">
        <v>227</v>
      </c>
      <c r="E472" s="139" t="s">
        <v>580</v>
      </c>
      <c r="F472" s="140" t="s">
        <v>581</v>
      </c>
      <c r="G472" s="141" t="s">
        <v>546</v>
      </c>
      <c r="H472" s="142">
        <v>19.5</v>
      </c>
      <c r="I472" s="143"/>
      <c r="J472" s="144">
        <f>ROUND(I472*H472,2)</f>
        <v>0</v>
      </c>
      <c r="K472" s="140" t="s">
        <v>231</v>
      </c>
      <c r="L472" s="33"/>
      <c r="M472" s="145" t="s">
        <v>1</v>
      </c>
      <c r="N472" s="146" t="s">
        <v>45</v>
      </c>
      <c r="P472" s="147">
        <f>O472*H472</f>
        <v>0</v>
      </c>
      <c r="Q472" s="147">
        <v>2.9999999999999997E-4</v>
      </c>
      <c r="R472" s="147">
        <f>Q472*H472</f>
        <v>5.8499999999999993E-3</v>
      </c>
      <c r="S472" s="147">
        <v>0</v>
      </c>
      <c r="T472" s="148">
        <f>S472*H472</f>
        <v>0</v>
      </c>
      <c r="AR472" s="149" t="s">
        <v>340</v>
      </c>
      <c r="AT472" s="149" t="s">
        <v>227</v>
      </c>
      <c r="AU472" s="149" t="s">
        <v>21</v>
      </c>
      <c r="AY472" s="17" t="s">
        <v>225</v>
      </c>
      <c r="BE472" s="150">
        <f>IF(N472="základní",J472,0)</f>
        <v>0</v>
      </c>
      <c r="BF472" s="150">
        <f>IF(N472="snížená",J472,0)</f>
        <v>0</v>
      </c>
      <c r="BG472" s="150">
        <f>IF(N472="zákl. přenesená",J472,0)</f>
        <v>0</v>
      </c>
      <c r="BH472" s="150">
        <f>IF(N472="sníž. přenesená",J472,0)</f>
        <v>0</v>
      </c>
      <c r="BI472" s="150">
        <f>IF(N472="nulová",J472,0)</f>
        <v>0</v>
      </c>
      <c r="BJ472" s="17" t="s">
        <v>88</v>
      </c>
      <c r="BK472" s="150">
        <f>ROUND(I472*H472,2)</f>
        <v>0</v>
      </c>
      <c r="BL472" s="17" t="s">
        <v>340</v>
      </c>
      <c r="BM472" s="149" t="s">
        <v>2205</v>
      </c>
    </row>
    <row r="473" spans="2:65" s="1" customFormat="1" ht="10.199999999999999">
      <c r="B473" s="33"/>
      <c r="D473" s="151" t="s">
        <v>234</v>
      </c>
      <c r="F473" s="152" t="s">
        <v>583</v>
      </c>
      <c r="I473" s="153"/>
      <c r="L473" s="33"/>
      <c r="M473" s="154"/>
      <c r="T473" s="57"/>
      <c r="AT473" s="17" t="s">
        <v>234</v>
      </c>
      <c r="AU473" s="17" t="s">
        <v>21</v>
      </c>
    </row>
    <row r="474" spans="2:65" s="12" customFormat="1" ht="10.199999999999999">
      <c r="B474" s="155"/>
      <c r="D474" s="156" t="s">
        <v>236</v>
      </c>
      <c r="E474" s="157" t="s">
        <v>1</v>
      </c>
      <c r="F474" s="158" t="s">
        <v>2206</v>
      </c>
      <c r="H474" s="159">
        <v>19.5</v>
      </c>
      <c r="I474" s="160"/>
      <c r="L474" s="155"/>
      <c r="M474" s="161"/>
      <c r="T474" s="162"/>
      <c r="AT474" s="157" t="s">
        <v>236</v>
      </c>
      <c r="AU474" s="157" t="s">
        <v>21</v>
      </c>
      <c r="AV474" s="12" t="s">
        <v>21</v>
      </c>
      <c r="AW474" s="12" t="s">
        <v>36</v>
      </c>
      <c r="AX474" s="12" t="s">
        <v>88</v>
      </c>
      <c r="AY474" s="157" t="s">
        <v>225</v>
      </c>
    </row>
    <row r="475" spans="2:65" s="1" customFormat="1" ht="16.5" customHeight="1">
      <c r="B475" s="33"/>
      <c r="C475" s="138" t="s">
        <v>2207</v>
      </c>
      <c r="D475" s="138" t="s">
        <v>227</v>
      </c>
      <c r="E475" s="139" t="s">
        <v>1094</v>
      </c>
      <c r="F475" s="140" t="s">
        <v>1782</v>
      </c>
      <c r="G475" s="141" t="s">
        <v>546</v>
      </c>
      <c r="H475" s="142">
        <v>19.5</v>
      </c>
      <c r="I475" s="143"/>
      <c r="J475" s="144">
        <f>ROUND(I475*H475,2)</f>
        <v>0</v>
      </c>
      <c r="K475" s="140" t="s">
        <v>1</v>
      </c>
      <c r="L475" s="33"/>
      <c r="M475" s="145" t="s">
        <v>1</v>
      </c>
      <c r="N475" s="146" t="s">
        <v>45</v>
      </c>
      <c r="P475" s="147">
        <f>O475*H475</f>
        <v>0</v>
      </c>
      <c r="Q475" s="147">
        <v>0.04</v>
      </c>
      <c r="R475" s="147">
        <f>Q475*H475</f>
        <v>0.78</v>
      </c>
      <c r="S475" s="147">
        <v>0</v>
      </c>
      <c r="T475" s="148">
        <f>S475*H475</f>
        <v>0</v>
      </c>
      <c r="AR475" s="149" t="s">
        <v>340</v>
      </c>
      <c r="AT475" s="149" t="s">
        <v>227</v>
      </c>
      <c r="AU475" s="149" t="s">
        <v>21</v>
      </c>
      <c r="AY475" s="17" t="s">
        <v>225</v>
      </c>
      <c r="BE475" s="150">
        <f>IF(N475="základní",J475,0)</f>
        <v>0</v>
      </c>
      <c r="BF475" s="150">
        <f>IF(N475="snížená",J475,0)</f>
        <v>0</v>
      </c>
      <c r="BG475" s="150">
        <f>IF(N475="zákl. přenesená",J475,0)</f>
        <v>0</v>
      </c>
      <c r="BH475" s="150">
        <f>IF(N475="sníž. přenesená",J475,0)</f>
        <v>0</v>
      </c>
      <c r="BI475" s="150">
        <f>IF(N475="nulová",J475,0)</f>
        <v>0</v>
      </c>
      <c r="BJ475" s="17" t="s">
        <v>88</v>
      </c>
      <c r="BK475" s="150">
        <f>ROUND(I475*H475,2)</f>
        <v>0</v>
      </c>
      <c r="BL475" s="17" t="s">
        <v>340</v>
      </c>
      <c r="BM475" s="149" t="s">
        <v>2208</v>
      </c>
    </row>
    <row r="476" spans="2:65" s="12" customFormat="1" ht="10.199999999999999">
      <c r="B476" s="155"/>
      <c r="D476" s="156" t="s">
        <v>236</v>
      </c>
      <c r="E476" s="157" t="s">
        <v>1</v>
      </c>
      <c r="F476" s="158" t="s">
        <v>2206</v>
      </c>
      <c r="H476" s="159">
        <v>19.5</v>
      </c>
      <c r="I476" s="160"/>
      <c r="L476" s="155"/>
      <c r="M476" s="161"/>
      <c r="T476" s="162"/>
      <c r="AT476" s="157" t="s">
        <v>236</v>
      </c>
      <c r="AU476" s="157" t="s">
        <v>21</v>
      </c>
      <c r="AV476" s="12" t="s">
        <v>21</v>
      </c>
      <c r="AW476" s="12" t="s">
        <v>36</v>
      </c>
      <c r="AX476" s="12" t="s">
        <v>88</v>
      </c>
      <c r="AY476" s="157" t="s">
        <v>225</v>
      </c>
    </row>
    <row r="477" spans="2:65" s="1" customFormat="1" ht="16.5" customHeight="1">
      <c r="B477" s="33"/>
      <c r="C477" s="138" t="s">
        <v>2209</v>
      </c>
      <c r="D477" s="138" t="s">
        <v>227</v>
      </c>
      <c r="E477" s="139" t="s">
        <v>586</v>
      </c>
      <c r="F477" s="140" t="s">
        <v>2210</v>
      </c>
      <c r="G477" s="141" t="s">
        <v>259</v>
      </c>
      <c r="H477" s="142">
        <v>1</v>
      </c>
      <c r="I477" s="143"/>
      <c r="J477" s="144">
        <f>ROUND(I477*H477,2)</f>
        <v>0</v>
      </c>
      <c r="K477" s="140" t="s">
        <v>1</v>
      </c>
      <c r="L477" s="33"/>
      <c r="M477" s="145" t="s">
        <v>1</v>
      </c>
      <c r="N477" s="146" t="s">
        <v>45</v>
      </c>
      <c r="P477" s="147">
        <f>O477*H477</f>
        <v>0</v>
      </c>
      <c r="Q477" s="147">
        <v>0.107</v>
      </c>
      <c r="R477" s="147">
        <f>Q477*H477</f>
        <v>0.107</v>
      </c>
      <c r="S477" s="147">
        <v>0</v>
      </c>
      <c r="T477" s="148">
        <f>S477*H477</f>
        <v>0</v>
      </c>
      <c r="AR477" s="149" t="s">
        <v>340</v>
      </c>
      <c r="AT477" s="149" t="s">
        <v>227</v>
      </c>
      <c r="AU477" s="149" t="s">
        <v>21</v>
      </c>
      <c r="AY477" s="17" t="s">
        <v>225</v>
      </c>
      <c r="BE477" s="150">
        <f>IF(N477="základní",J477,0)</f>
        <v>0</v>
      </c>
      <c r="BF477" s="150">
        <f>IF(N477="snížená",J477,0)</f>
        <v>0</v>
      </c>
      <c r="BG477" s="150">
        <f>IF(N477="zákl. přenesená",J477,0)</f>
        <v>0</v>
      </c>
      <c r="BH477" s="150">
        <f>IF(N477="sníž. přenesená",J477,0)</f>
        <v>0</v>
      </c>
      <c r="BI477" s="150">
        <f>IF(N477="nulová",J477,0)</f>
        <v>0</v>
      </c>
      <c r="BJ477" s="17" t="s">
        <v>88</v>
      </c>
      <c r="BK477" s="150">
        <f>ROUND(I477*H477,2)</f>
        <v>0</v>
      </c>
      <c r="BL477" s="17" t="s">
        <v>340</v>
      </c>
      <c r="BM477" s="149" t="s">
        <v>2211</v>
      </c>
    </row>
    <row r="478" spans="2:65" s="11" customFormat="1" ht="25.95" customHeight="1">
      <c r="B478" s="126"/>
      <c r="D478" s="127" t="s">
        <v>79</v>
      </c>
      <c r="E478" s="128" t="s">
        <v>778</v>
      </c>
      <c r="F478" s="128" t="s">
        <v>779</v>
      </c>
      <c r="I478" s="129"/>
      <c r="J478" s="130">
        <f>BK478</f>
        <v>0</v>
      </c>
      <c r="L478" s="126"/>
      <c r="M478" s="131"/>
      <c r="P478" s="132">
        <f>SUM(P479:P482)</f>
        <v>0</v>
      </c>
      <c r="R478" s="132">
        <f>SUM(R479:R482)</f>
        <v>0</v>
      </c>
      <c r="T478" s="133">
        <f>SUM(T479:T482)</f>
        <v>0</v>
      </c>
      <c r="AR478" s="127" t="s">
        <v>232</v>
      </c>
      <c r="AT478" s="134" t="s">
        <v>79</v>
      </c>
      <c r="AU478" s="134" t="s">
        <v>80</v>
      </c>
      <c r="AY478" s="127" t="s">
        <v>225</v>
      </c>
      <c r="BK478" s="135">
        <f>SUM(BK479:BK482)</f>
        <v>0</v>
      </c>
    </row>
    <row r="479" spans="2:65" s="1" customFormat="1" ht="16.5" customHeight="1">
      <c r="B479" s="33"/>
      <c r="C479" s="138" t="s">
        <v>2212</v>
      </c>
      <c r="D479" s="138" t="s">
        <v>227</v>
      </c>
      <c r="E479" s="139" t="s">
        <v>1126</v>
      </c>
      <c r="F479" s="140" t="s">
        <v>2213</v>
      </c>
      <c r="G479" s="141" t="s">
        <v>259</v>
      </c>
      <c r="H479" s="142">
        <v>1</v>
      </c>
      <c r="I479" s="143"/>
      <c r="J479" s="144">
        <f>ROUND(I479*H479,2)</f>
        <v>0</v>
      </c>
      <c r="K479" s="140" t="s">
        <v>1</v>
      </c>
      <c r="L479" s="33"/>
      <c r="M479" s="145" t="s">
        <v>1</v>
      </c>
      <c r="N479" s="146" t="s">
        <v>45</v>
      </c>
      <c r="P479" s="147">
        <f>O479*H479</f>
        <v>0</v>
      </c>
      <c r="Q479" s="147">
        <v>0</v>
      </c>
      <c r="R479" s="147">
        <f>Q479*H479</f>
        <v>0</v>
      </c>
      <c r="S479" s="147">
        <v>0</v>
      </c>
      <c r="T479" s="148">
        <f>S479*H479</f>
        <v>0</v>
      </c>
      <c r="AR479" s="149" t="s">
        <v>232</v>
      </c>
      <c r="AT479" s="149" t="s">
        <v>227</v>
      </c>
      <c r="AU479" s="149" t="s">
        <v>88</v>
      </c>
      <c r="AY479" s="17" t="s">
        <v>225</v>
      </c>
      <c r="BE479" s="150">
        <f>IF(N479="základní",J479,0)</f>
        <v>0</v>
      </c>
      <c r="BF479" s="150">
        <f>IF(N479="snížená",J479,0)</f>
        <v>0</v>
      </c>
      <c r="BG479" s="150">
        <f>IF(N479="zákl. přenesená",J479,0)</f>
        <v>0</v>
      </c>
      <c r="BH479" s="150">
        <f>IF(N479="sníž. přenesená",J479,0)</f>
        <v>0</v>
      </c>
      <c r="BI479" s="150">
        <f>IF(N479="nulová",J479,0)</f>
        <v>0</v>
      </c>
      <c r="BJ479" s="17" t="s">
        <v>88</v>
      </c>
      <c r="BK479" s="150">
        <f>ROUND(I479*H479,2)</f>
        <v>0</v>
      </c>
      <c r="BL479" s="17" t="s">
        <v>232</v>
      </c>
      <c r="BM479" s="149" t="s">
        <v>2214</v>
      </c>
    </row>
    <row r="480" spans="2:65" s="1" customFormat="1" ht="19.2">
      <c r="B480" s="33"/>
      <c r="D480" s="156" t="s">
        <v>261</v>
      </c>
      <c r="F480" s="163" t="s">
        <v>2215</v>
      </c>
      <c r="I480" s="153"/>
      <c r="L480" s="33"/>
      <c r="M480" s="154"/>
      <c r="T480" s="57"/>
      <c r="AT480" s="17" t="s">
        <v>261</v>
      </c>
      <c r="AU480" s="17" t="s">
        <v>88</v>
      </c>
    </row>
    <row r="481" spans="2:65" s="1" customFormat="1" ht="16.5" customHeight="1">
      <c r="B481" s="33"/>
      <c r="C481" s="138" t="s">
        <v>2216</v>
      </c>
      <c r="D481" s="138" t="s">
        <v>227</v>
      </c>
      <c r="E481" s="139" t="s">
        <v>1130</v>
      </c>
      <c r="F481" s="140" t="s">
        <v>1131</v>
      </c>
      <c r="G481" s="141" t="s">
        <v>259</v>
      </c>
      <c r="H481" s="142">
        <v>1</v>
      </c>
      <c r="I481" s="143"/>
      <c r="J481" s="144">
        <f>ROUND(I481*H481,2)</f>
        <v>0</v>
      </c>
      <c r="K481" s="140" t="s">
        <v>1</v>
      </c>
      <c r="L481" s="33"/>
      <c r="M481" s="145" t="s">
        <v>1</v>
      </c>
      <c r="N481" s="146" t="s">
        <v>45</v>
      </c>
      <c r="P481" s="147">
        <f>O481*H481</f>
        <v>0</v>
      </c>
      <c r="Q481" s="147">
        <v>0</v>
      </c>
      <c r="R481" s="147">
        <f>Q481*H481</f>
        <v>0</v>
      </c>
      <c r="S481" s="147">
        <v>0</v>
      </c>
      <c r="T481" s="148">
        <f>S481*H481</f>
        <v>0</v>
      </c>
      <c r="AR481" s="149" t="s">
        <v>232</v>
      </c>
      <c r="AT481" s="149" t="s">
        <v>227</v>
      </c>
      <c r="AU481" s="149" t="s">
        <v>88</v>
      </c>
      <c r="AY481" s="17" t="s">
        <v>225</v>
      </c>
      <c r="BE481" s="150">
        <f>IF(N481="základní",J481,0)</f>
        <v>0</v>
      </c>
      <c r="BF481" s="150">
        <f>IF(N481="snížená",J481,0)</f>
        <v>0</v>
      </c>
      <c r="BG481" s="150">
        <f>IF(N481="zákl. přenesená",J481,0)</f>
        <v>0</v>
      </c>
      <c r="BH481" s="150">
        <f>IF(N481="sníž. přenesená",J481,0)</f>
        <v>0</v>
      </c>
      <c r="BI481" s="150">
        <f>IF(N481="nulová",J481,0)</f>
        <v>0</v>
      </c>
      <c r="BJ481" s="17" t="s">
        <v>88</v>
      </c>
      <c r="BK481" s="150">
        <f>ROUND(I481*H481,2)</f>
        <v>0</v>
      </c>
      <c r="BL481" s="17" t="s">
        <v>232</v>
      </c>
      <c r="BM481" s="149" t="s">
        <v>2217</v>
      </c>
    </row>
    <row r="482" spans="2:65" s="1" customFormat="1" ht="19.2">
      <c r="B482" s="33"/>
      <c r="D482" s="156" t="s">
        <v>261</v>
      </c>
      <c r="F482" s="163" t="s">
        <v>2218</v>
      </c>
      <c r="I482" s="153"/>
      <c r="L482" s="33"/>
      <c r="M482" s="195"/>
      <c r="N482" s="190"/>
      <c r="O482" s="190"/>
      <c r="P482" s="190"/>
      <c r="Q482" s="190"/>
      <c r="R482" s="190"/>
      <c r="S482" s="190"/>
      <c r="T482" s="196"/>
      <c r="AT482" s="17" t="s">
        <v>261</v>
      </c>
      <c r="AU482" s="17" t="s">
        <v>88</v>
      </c>
    </row>
    <row r="483" spans="2:65" s="1" customFormat="1" ht="6.9" customHeight="1">
      <c r="B483" s="45"/>
      <c r="C483" s="46"/>
      <c r="D483" s="46"/>
      <c r="E483" s="46"/>
      <c r="F483" s="46"/>
      <c r="G483" s="46"/>
      <c r="H483" s="46"/>
      <c r="I483" s="46"/>
      <c r="J483" s="46"/>
      <c r="K483" s="46"/>
      <c r="L483" s="33"/>
    </row>
  </sheetData>
  <sheetProtection algorithmName="SHA-512" hashValue="db38dl+Xd8/BoYryZCNEv3UCHcgBp2XPIe5a6+289ztmDWLVt8jA6G9dV3aDQr/gGcCeTXHwMbC+0otXylwfFQ==" saltValue="K9vbEiTj6/mwVu6VPdA3ipR9ihQlGRkDvC8fc+5QHehZdPFnLsc6sX4F1RIjr3/rzVuF5tDglWySaaJkmFJEaQ==" spinCount="100000" sheet="1" objects="1" scenarios="1" formatColumns="0" formatRows="0" autoFilter="0"/>
  <autoFilter ref="C128:K482" xr:uid="{00000000-0009-0000-0000-000009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900-000000000000}"/>
    <hyperlink ref="F138" r:id="rId2" xr:uid="{00000000-0004-0000-0900-000001000000}"/>
    <hyperlink ref="F144" r:id="rId3" xr:uid="{00000000-0004-0000-0900-000002000000}"/>
    <hyperlink ref="F149" r:id="rId4" xr:uid="{00000000-0004-0000-0900-000003000000}"/>
    <hyperlink ref="F154" r:id="rId5" xr:uid="{00000000-0004-0000-0900-000004000000}"/>
    <hyperlink ref="F166" r:id="rId6" xr:uid="{00000000-0004-0000-0900-000005000000}"/>
    <hyperlink ref="F171" r:id="rId7" xr:uid="{00000000-0004-0000-0900-000006000000}"/>
    <hyperlink ref="F174" r:id="rId8" xr:uid="{00000000-0004-0000-0900-000007000000}"/>
    <hyperlink ref="F176" r:id="rId9" xr:uid="{00000000-0004-0000-0900-000008000000}"/>
    <hyperlink ref="F179" r:id="rId10" xr:uid="{00000000-0004-0000-0900-000009000000}"/>
    <hyperlink ref="F183" r:id="rId11" xr:uid="{00000000-0004-0000-0900-00000A000000}"/>
    <hyperlink ref="F186" r:id="rId12" xr:uid="{00000000-0004-0000-0900-00000B000000}"/>
    <hyperlink ref="F192" r:id="rId13" xr:uid="{00000000-0004-0000-0900-00000C000000}"/>
    <hyperlink ref="F199" r:id="rId14" xr:uid="{00000000-0004-0000-0900-00000D000000}"/>
    <hyperlink ref="F202" r:id="rId15" xr:uid="{00000000-0004-0000-0900-00000E000000}"/>
    <hyperlink ref="F205" r:id="rId16" xr:uid="{00000000-0004-0000-0900-00000F000000}"/>
    <hyperlink ref="F229" r:id="rId17" xr:uid="{00000000-0004-0000-0900-000010000000}"/>
    <hyperlink ref="F234" r:id="rId18" xr:uid="{00000000-0004-0000-0900-000011000000}"/>
    <hyperlink ref="F237" r:id="rId19" xr:uid="{00000000-0004-0000-0900-000012000000}"/>
    <hyperlink ref="F242" r:id="rId20" xr:uid="{00000000-0004-0000-0900-000013000000}"/>
    <hyperlink ref="F252" r:id="rId21" xr:uid="{00000000-0004-0000-0900-000014000000}"/>
    <hyperlink ref="F257" r:id="rId22" xr:uid="{00000000-0004-0000-0900-000015000000}"/>
    <hyperlink ref="F260" r:id="rId23" xr:uid="{00000000-0004-0000-0900-000016000000}"/>
    <hyperlink ref="F269" r:id="rId24" xr:uid="{00000000-0004-0000-0900-000017000000}"/>
    <hyperlink ref="F277" r:id="rId25" xr:uid="{00000000-0004-0000-0900-000018000000}"/>
    <hyperlink ref="F280" r:id="rId26" xr:uid="{00000000-0004-0000-0900-000019000000}"/>
    <hyperlink ref="F284" r:id="rId27" xr:uid="{00000000-0004-0000-0900-00001A000000}"/>
    <hyperlink ref="F287" r:id="rId28" xr:uid="{00000000-0004-0000-0900-00001B000000}"/>
    <hyperlink ref="F294" r:id="rId29" xr:uid="{00000000-0004-0000-0900-00001C000000}"/>
    <hyperlink ref="F298" r:id="rId30" xr:uid="{00000000-0004-0000-0900-00001D000000}"/>
    <hyperlink ref="F303" r:id="rId31" xr:uid="{00000000-0004-0000-0900-00001E000000}"/>
    <hyperlink ref="F310" r:id="rId32" xr:uid="{00000000-0004-0000-0900-00001F000000}"/>
    <hyperlink ref="F313" r:id="rId33" xr:uid="{00000000-0004-0000-0900-000020000000}"/>
    <hyperlink ref="F318" r:id="rId34" xr:uid="{00000000-0004-0000-0900-000021000000}"/>
    <hyperlink ref="F321" r:id="rId35" xr:uid="{00000000-0004-0000-0900-000022000000}"/>
    <hyperlink ref="F323" r:id="rId36" xr:uid="{00000000-0004-0000-0900-000023000000}"/>
    <hyperlink ref="F325" r:id="rId37" xr:uid="{00000000-0004-0000-0900-000024000000}"/>
    <hyperlink ref="F328" r:id="rId38" xr:uid="{00000000-0004-0000-0900-000025000000}"/>
    <hyperlink ref="F340" r:id="rId39" xr:uid="{00000000-0004-0000-0900-000026000000}"/>
    <hyperlink ref="F345" r:id="rId40" xr:uid="{00000000-0004-0000-0900-000027000000}"/>
    <hyperlink ref="F349" r:id="rId41" xr:uid="{00000000-0004-0000-0900-000028000000}"/>
    <hyperlink ref="F356" r:id="rId42" xr:uid="{00000000-0004-0000-0900-000029000000}"/>
    <hyperlink ref="F364" r:id="rId43" xr:uid="{00000000-0004-0000-0900-00002A000000}"/>
    <hyperlink ref="F368" r:id="rId44" xr:uid="{00000000-0004-0000-0900-00002B000000}"/>
    <hyperlink ref="F372" r:id="rId45" xr:uid="{00000000-0004-0000-0900-00002C000000}"/>
    <hyperlink ref="F375" r:id="rId46" xr:uid="{00000000-0004-0000-0900-00002D000000}"/>
    <hyperlink ref="F379" r:id="rId47" xr:uid="{00000000-0004-0000-0900-00002E000000}"/>
    <hyperlink ref="F383" r:id="rId48" xr:uid="{00000000-0004-0000-0900-00002F000000}"/>
    <hyperlink ref="F386" r:id="rId49" xr:uid="{00000000-0004-0000-0900-000030000000}"/>
    <hyperlink ref="F389" r:id="rId50" xr:uid="{00000000-0004-0000-0900-000031000000}"/>
    <hyperlink ref="F392" r:id="rId51" xr:uid="{00000000-0004-0000-0900-000032000000}"/>
    <hyperlink ref="F394" r:id="rId52" xr:uid="{00000000-0004-0000-0900-000033000000}"/>
    <hyperlink ref="F400" r:id="rId53" xr:uid="{00000000-0004-0000-0900-000034000000}"/>
    <hyperlink ref="F403" r:id="rId54" xr:uid="{00000000-0004-0000-0900-000035000000}"/>
    <hyperlink ref="F406" r:id="rId55" xr:uid="{00000000-0004-0000-0900-000036000000}"/>
    <hyperlink ref="F409" r:id="rId56" xr:uid="{00000000-0004-0000-0900-000037000000}"/>
    <hyperlink ref="F412" r:id="rId57" xr:uid="{00000000-0004-0000-0900-000038000000}"/>
    <hyperlink ref="F417" r:id="rId58" xr:uid="{00000000-0004-0000-0900-000039000000}"/>
    <hyperlink ref="F420" r:id="rId59" xr:uid="{00000000-0004-0000-0900-00003A000000}"/>
    <hyperlink ref="F429" r:id="rId60" xr:uid="{00000000-0004-0000-0900-00003B000000}"/>
    <hyperlink ref="F431" r:id="rId61" xr:uid="{00000000-0004-0000-0900-00003C000000}"/>
    <hyperlink ref="F433" r:id="rId62" xr:uid="{00000000-0004-0000-0900-00003D000000}"/>
    <hyperlink ref="F435" r:id="rId63" xr:uid="{00000000-0004-0000-0900-00003E000000}"/>
    <hyperlink ref="F439" r:id="rId64" xr:uid="{00000000-0004-0000-0900-00003F000000}"/>
    <hyperlink ref="F443" r:id="rId65" xr:uid="{00000000-0004-0000-0900-000040000000}"/>
    <hyperlink ref="F449" r:id="rId66" xr:uid="{00000000-0004-0000-0900-000041000000}"/>
    <hyperlink ref="F473" r:id="rId67" xr:uid="{00000000-0004-0000-0900-000042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68"/>
  <headerFooter>
    <oddFooter>&amp;CStrana &amp;P z &amp;N&amp;R&amp;A</oddFooter>
  </headerFooter>
  <drawing r:id="rId6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5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116</v>
      </c>
      <c r="AZ2" s="94" t="s">
        <v>2219</v>
      </c>
      <c r="BA2" s="94" t="s">
        <v>1</v>
      </c>
      <c r="BB2" s="94" t="s">
        <v>1</v>
      </c>
      <c r="BC2" s="94" t="s">
        <v>2220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2221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ROUND(J123,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ROUND((SUM(BE123:BE258)),  2)</f>
        <v>0</v>
      </c>
      <c r="I33" s="98">
        <v>0.21</v>
      </c>
      <c r="J33" s="87">
        <f>ROUND(((SUM(BE123:BE258))*I33),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ROUND((SUM(BF123:BF258)),  2)</f>
        <v>0</v>
      </c>
      <c r="I34" s="98">
        <v>0.15</v>
      </c>
      <c r="J34" s="87">
        <f>ROUND(((SUM(BF123:BF258))*I34),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ROUND((SUM(BG123:BG258)),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ROUND((SUM(BH123:BH258)),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ROUND((SUM(BI123:BI258)),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030.24.1 - Obtokové koryto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J123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J124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J125</f>
        <v>0</v>
      </c>
      <c r="L98" s="114"/>
    </row>
    <row r="99" spans="2:12" s="9" customFormat="1" ht="19.95" customHeight="1">
      <c r="B99" s="114"/>
      <c r="D99" s="115" t="s">
        <v>200</v>
      </c>
      <c r="E99" s="116"/>
      <c r="F99" s="116"/>
      <c r="G99" s="116"/>
      <c r="H99" s="116"/>
      <c r="I99" s="116"/>
      <c r="J99" s="117">
        <f>J216</f>
        <v>0</v>
      </c>
      <c r="L99" s="114"/>
    </row>
    <row r="100" spans="2:12" s="9" customFormat="1" ht="19.95" customHeight="1">
      <c r="B100" s="114"/>
      <c r="D100" s="115" t="s">
        <v>201</v>
      </c>
      <c r="E100" s="116"/>
      <c r="F100" s="116"/>
      <c r="G100" s="116"/>
      <c r="H100" s="116"/>
      <c r="I100" s="116"/>
      <c r="J100" s="117">
        <f>J225</f>
        <v>0</v>
      </c>
      <c r="L100" s="114"/>
    </row>
    <row r="101" spans="2:12" s="9" customFormat="1" ht="19.95" customHeight="1">
      <c r="B101" s="114"/>
      <c r="D101" s="115" t="s">
        <v>205</v>
      </c>
      <c r="E101" s="116"/>
      <c r="F101" s="116"/>
      <c r="G101" s="116"/>
      <c r="H101" s="116"/>
      <c r="I101" s="116"/>
      <c r="J101" s="117">
        <f>J248</f>
        <v>0</v>
      </c>
      <c r="L101" s="114"/>
    </row>
    <row r="102" spans="2:12" s="8" customFormat="1" ht="24.9" customHeight="1">
      <c r="B102" s="110"/>
      <c r="D102" s="111" t="s">
        <v>206</v>
      </c>
      <c r="E102" s="112"/>
      <c r="F102" s="112"/>
      <c r="G102" s="112"/>
      <c r="H102" s="112"/>
      <c r="I102" s="112"/>
      <c r="J102" s="113">
        <f>J251</f>
        <v>0</v>
      </c>
      <c r="L102" s="110"/>
    </row>
    <row r="103" spans="2:12" s="9" customFormat="1" ht="19.95" customHeight="1">
      <c r="B103" s="114"/>
      <c r="D103" s="115" t="s">
        <v>982</v>
      </c>
      <c r="E103" s="116"/>
      <c r="F103" s="116"/>
      <c r="G103" s="116"/>
      <c r="H103" s="116"/>
      <c r="I103" s="116"/>
      <c r="J103" s="117">
        <f>J252</f>
        <v>0</v>
      </c>
      <c r="L103" s="114"/>
    </row>
    <row r="104" spans="2:12" s="1" customFormat="1" ht="21.75" customHeight="1">
      <c r="B104" s="33"/>
      <c r="L104" s="33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33"/>
    </row>
    <row r="109" spans="2:12" s="1" customFormat="1" ht="6.9" customHeight="1"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33"/>
    </row>
    <row r="110" spans="2:12" s="1" customFormat="1" ht="24.9" customHeight="1">
      <c r="B110" s="33"/>
      <c r="C110" s="21" t="s">
        <v>210</v>
      </c>
      <c r="L110" s="33"/>
    </row>
    <row r="111" spans="2:12" s="1" customFormat="1" ht="6.9" customHeight="1">
      <c r="B111" s="33"/>
      <c r="L111" s="33"/>
    </row>
    <row r="112" spans="2:12" s="1" customFormat="1" ht="12" customHeight="1">
      <c r="B112" s="33"/>
      <c r="C112" s="27" t="s">
        <v>16</v>
      </c>
      <c r="L112" s="33"/>
    </row>
    <row r="113" spans="2:65" s="1" customFormat="1" ht="26.25" customHeight="1">
      <c r="B113" s="33"/>
      <c r="E113" s="256" t="str">
        <f>E7</f>
        <v>Opatření Zátor-Loučky, OHO, Dílčí stavba 02.030 Opatření pod přehradní hrází Nové Heřminovy</v>
      </c>
      <c r="F113" s="257"/>
      <c r="G113" s="257"/>
      <c r="H113" s="257"/>
      <c r="L113" s="33"/>
    </row>
    <row r="114" spans="2:65" s="1" customFormat="1" ht="12" customHeight="1">
      <c r="B114" s="33"/>
      <c r="C114" s="27" t="s">
        <v>190</v>
      </c>
      <c r="L114" s="33"/>
    </row>
    <row r="115" spans="2:65" s="1" customFormat="1" ht="16.5" customHeight="1">
      <c r="B115" s="33"/>
      <c r="E115" s="238" t="str">
        <f>E9</f>
        <v>030.24.1 - Obtokové koryto</v>
      </c>
      <c r="F115" s="258"/>
      <c r="G115" s="258"/>
      <c r="H115" s="258"/>
      <c r="L115" s="33"/>
    </row>
    <row r="116" spans="2:65" s="1" customFormat="1" ht="6.9" customHeight="1">
      <c r="B116" s="33"/>
      <c r="L116" s="33"/>
    </row>
    <row r="117" spans="2:65" s="1" customFormat="1" ht="12" customHeight="1">
      <c r="B117" s="33"/>
      <c r="C117" s="27" t="s">
        <v>22</v>
      </c>
      <c r="F117" s="25" t="str">
        <f>F12</f>
        <v>Loučky u Zátoru</v>
      </c>
      <c r="I117" s="27" t="s">
        <v>24</v>
      </c>
      <c r="J117" s="53" t="str">
        <f>IF(J12="","",J12)</f>
        <v>20. 12. 2024</v>
      </c>
      <c r="L117" s="33"/>
    </row>
    <row r="118" spans="2:65" s="1" customFormat="1" ht="6.9" customHeight="1">
      <c r="B118" s="33"/>
      <c r="L118" s="33"/>
    </row>
    <row r="119" spans="2:65" s="1" customFormat="1" ht="15.15" customHeight="1">
      <c r="B119" s="33"/>
      <c r="C119" s="27" t="s">
        <v>28</v>
      </c>
      <c r="F119" s="25" t="str">
        <f>E15</f>
        <v>Povodí Odry, státní podnik</v>
      </c>
      <c r="I119" s="27" t="s">
        <v>34</v>
      </c>
      <c r="J119" s="31" t="str">
        <f>E21</f>
        <v>AQUATIS, a.s.</v>
      </c>
      <c r="L119" s="33"/>
    </row>
    <row r="120" spans="2:65" s="1" customFormat="1" ht="25.65" customHeight="1">
      <c r="B120" s="33"/>
      <c r="C120" s="27" t="s">
        <v>32</v>
      </c>
      <c r="F120" s="25" t="str">
        <f>IF(E18="","",E18)</f>
        <v>Vyplň údaj</v>
      </c>
      <c r="I120" s="27" t="s">
        <v>37</v>
      </c>
      <c r="J120" s="31" t="str">
        <f>E24</f>
        <v>Ing. Michal Jendruščák</v>
      </c>
      <c r="L120" s="33"/>
    </row>
    <row r="121" spans="2:65" s="1" customFormat="1" ht="10.35" customHeight="1">
      <c r="B121" s="33"/>
      <c r="L121" s="33"/>
    </row>
    <row r="122" spans="2:65" s="10" customFormat="1" ht="29.25" customHeight="1">
      <c r="B122" s="118"/>
      <c r="C122" s="119" t="s">
        <v>211</v>
      </c>
      <c r="D122" s="120" t="s">
        <v>65</v>
      </c>
      <c r="E122" s="120" t="s">
        <v>61</v>
      </c>
      <c r="F122" s="120" t="s">
        <v>62</v>
      </c>
      <c r="G122" s="120" t="s">
        <v>212</v>
      </c>
      <c r="H122" s="120" t="s">
        <v>213</v>
      </c>
      <c r="I122" s="120" t="s">
        <v>214</v>
      </c>
      <c r="J122" s="120" t="s">
        <v>194</v>
      </c>
      <c r="K122" s="121" t="s">
        <v>215</v>
      </c>
      <c r="L122" s="118"/>
      <c r="M122" s="60" t="s">
        <v>1</v>
      </c>
      <c r="N122" s="61" t="s">
        <v>44</v>
      </c>
      <c r="O122" s="61" t="s">
        <v>216</v>
      </c>
      <c r="P122" s="61" t="s">
        <v>217</v>
      </c>
      <c r="Q122" s="61" t="s">
        <v>218</v>
      </c>
      <c r="R122" s="61" t="s">
        <v>219</v>
      </c>
      <c r="S122" s="61" t="s">
        <v>220</v>
      </c>
      <c r="T122" s="62" t="s">
        <v>221</v>
      </c>
    </row>
    <row r="123" spans="2:65" s="1" customFormat="1" ht="22.8" customHeight="1">
      <c r="B123" s="33"/>
      <c r="C123" s="65" t="s">
        <v>222</v>
      </c>
      <c r="J123" s="122">
        <f>BK123</f>
        <v>0</v>
      </c>
      <c r="L123" s="33"/>
      <c r="M123" s="63"/>
      <c r="N123" s="54"/>
      <c r="O123" s="54"/>
      <c r="P123" s="123">
        <f>P124+P251</f>
        <v>0</v>
      </c>
      <c r="Q123" s="54"/>
      <c r="R123" s="123">
        <f>R124+R251</f>
        <v>562.85509696999986</v>
      </c>
      <c r="S123" s="54"/>
      <c r="T123" s="124">
        <f>T124+T251</f>
        <v>0</v>
      </c>
      <c r="AT123" s="17" t="s">
        <v>79</v>
      </c>
      <c r="AU123" s="17" t="s">
        <v>196</v>
      </c>
      <c r="BK123" s="125">
        <f>BK124+BK251</f>
        <v>0</v>
      </c>
    </row>
    <row r="124" spans="2:65" s="11" customFormat="1" ht="25.95" customHeight="1">
      <c r="B124" s="126"/>
      <c r="D124" s="127" t="s">
        <v>79</v>
      </c>
      <c r="E124" s="128" t="s">
        <v>223</v>
      </c>
      <c r="F124" s="128" t="s">
        <v>224</v>
      </c>
      <c r="I124" s="129"/>
      <c r="J124" s="130">
        <f>BK124</f>
        <v>0</v>
      </c>
      <c r="L124" s="126"/>
      <c r="M124" s="131"/>
      <c r="P124" s="132">
        <f>P125+P216+P225+P248</f>
        <v>0</v>
      </c>
      <c r="R124" s="132">
        <f>R125+R216+R225+R248</f>
        <v>560.82635954999989</v>
      </c>
      <c r="T124" s="133">
        <f>T125+T216+T225+T248</f>
        <v>0</v>
      </c>
      <c r="AR124" s="127" t="s">
        <v>88</v>
      </c>
      <c r="AT124" s="134" t="s">
        <v>79</v>
      </c>
      <c r="AU124" s="134" t="s">
        <v>80</v>
      </c>
      <c r="AY124" s="127" t="s">
        <v>225</v>
      </c>
      <c r="BK124" s="135">
        <f>BK125+BK216+BK225+BK248</f>
        <v>0</v>
      </c>
    </row>
    <row r="125" spans="2:65" s="11" customFormat="1" ht="22.8" customHeight="1">
      <c r="B125" s="126"/>
      <c r="D125" s="127" t="s">
        <v>79</v>
      </c>
      <c r="E125" s="136" t="s">
        <v>88</v>
      </c>
      <c r="F125" s="136" t="s">
        <v>226</v>
      </c>
      <c r="I125" s="129"/>
      <c r="J125" s="137">
        <f>BK125</f>
        <v>0</v>
      </c>
      <c r="L125" s="126"/>
      <c r="M125" s="131"/>
      <c r="P125" s="132">
        <f>SUM(P126:P215)</f>
        <v>0</v>
      </c>
      <c r="R125" s="132">
        <f>SUM(R126:R215)</f>
        <v>1.2550550000000001E-2</v>
      </c>
      <c r="T125" s="133">
        <f>SUM(T126:T215)</f>
        <v>0</v>
      </c>
      <c r="AR125" s="127" t="s">
        <v>88</v>
      </c>
      <c r="AT125" s="134" t="s">
        <v>79</v>
      </c>
      <c r="AU125" s="134" t="s">
        <v>88</v>
      </c>
      <c r="AY125" s="127" t="s">
        <v>225</v>
      </c>
      <c r="BK125" s="135">
        <f>SUM(BK126:BK215)</f>
        <v>0</v>
      </c>
    </row>
    <row r="126" spans="2:65" s="1" customFormat="1" ht="24.15" customHeight="1">
      <c r="B126" s="33"/>
      <c r="C126" s="138" t="s">
        <v>88</v>
      </c>
      <c r="D126" s="138" t="s">
        <v>227</v>
      </c>
      <c r="E126" s="139" t="s">
        <v>264</v>
      </c>
      <c r="F126" s="140" t="s">
        <v>265</v>
      </c>
      <c r="G126" s="141" t="s">
        <v>230</v>
      </c>
      <c r="H126" s="142">
        <v>698</v>
      </c>
      <c r="I126" s="143"/>
      <c r="J126" s="144">
        <f>ROUND(I126*H126,2)</f>
        <v>0</v>
      </c>
      <c r="K126" s="140" t="s">
        <v>231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232</v>
      </c>
      <c r="AT126" s="149" t="s">
        <v>227</v>
      </c>
      <c r="AU126" s="149" t="s">
        <v>21</v>
      </c>
      <c r="AY126" s="17" t="s">
        <v>225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232</v>
      </c>
      <c r="BM126" s="149" t="s">
        <v>2222</v>
      </c>
    </row>
    <row r="127" spans="2:65" s="1" customFormat="1" ht="10.199999999999999">
      <c r="B127" s="33"/>
      <c r="D127" s="151" t="s">
        <v>234</v>
      </c>
      <c r="F127" s="152" t="s">
        <v>267</v>
      </c>
      <c r="I127" s="153"/>
      <c r="L127" s="33"/>
      <c r="M127" s="154"/>
      <c r="T127" s="57"/>
      <c r="AT127" s="17" t="s">
        <v>234</v>
      </c>
      <c r="AU127" s="17" t="s">
        <v>21</v>
      </c>
    </row>
    <row r="128" spans="2:65" s="12" customFormat="1" ht="10.199999999999999">
      <c r="B128" s="155"/>
      <c r="D128" s="156" t="s">
        <v>236</v>
      </c>
      <c r="E128" s="157" t="s">
        <v>1</v>
      </c>
      <c r="F128" s="158" t="s">
        <v>2223</v>
      </c>
      <c r="H128" s="159">
        <v>698</v>
      </c>
      <c r="I128" s="160"/>
      <c r="L128" s="155"/>
      <c r="M128" s="161"/>
      <c r="T128" s="162"/>
      <c r="AT128" s="157" t="s">
        <v>236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225</v>
      </c>
    </row>
    <row r="129" spans="2:65" s="1" customFormat="1" ht="33" customHeight="1">
      <c r="B129" s="33"/>
      <c r="C129" s="138" t="s">
        <v>21</v>
      </c>
      <c r="D129" s="138" t="s">
        <v>227</v>
      </c>
      <c r="E129" s="139" t="s">
        <v>1143</v>
      </c>
      <c r="F129" s="140" t="s">
        <v>1144</v>
      </c>
      <c r="G129" s="141" t="s">
        <v>240</v>
      </c>
      <c r="H129" s="142">
        <v>972.93</v>
      </c>
      <c r="I129" s="143"/>
      <c r="J129" s="144">
        <f>ROUND(I129*H129,2)</f>
        <v>0</v>
      </c>
      <c r="K129" s="140" t="s">
        <v>231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232</v>
      </c>
      <c r="AT129" s="149" t="s">
        <v>227</v>
      </c>
      <c r="AU129" s="149" t="s">
        <v>21</v>
      </c>
      <c r="AY129" s="17" t="s">
        <v>225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232</v>
      </c>
      <c r="BM129" s="149" t="s">
        <v>2224</v>
      </c>
    </row>
    <row r="130" spans="2:65" s="1" customFormat="1" ht="10.199999999999999">
      <c r="B130" s="33"/>
      <c r="D130" s="151" t="s">
        <v>234</v>
      </c>
      <c r="F130" s="152" t="s">
        <v>1146</v>
      </c>
      <c r="I130" s="153"/>
      <c r="L130" s="33"/>
      <c r="M130" s="154"/>
      <c r="T130" s="57"/>
      <c r="AT130" s="17" t="s">
        <v>234</v>
      </c>
      <c r="AU130" s="17" t="s">
        <v>21</v>
      </c>
    </row>
    <row r="131" spans="2:65" s="12" customFormat="1" ht="10.199999999999999">
      <c r="B131" s="155"/>
      <c r="D131" s="156" t="s">
        <v>236</v>
      </c>
      <c r="E131" s="157" t="s">
        <v>1</v>
      </c>
      <c r="F131" s="158" t="s">
        <v>2225</v>
      </c>
      <c r="H131" s="159">
        <v>972.93</v>
      </c>
      <c r="I131" s="160"/>
      <c r="L131" s="155"/>
      <c r="M131" s="161"/>
      <c r="T131" s="162"/>
      <c r="AT131" s="157" t="s">
        <v>236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225</v>
      </c>
    </row>
    <row r="132" spans="2:65" s="1" customFormat="1" ht="33" customHeight="1">
      <c r="B132" s="33"/>
      <c r="C132" s="138" t="s">
        <v>244</v>
      </c>
      <c r="D132" s="138" t="s">
        <v>227</v>
      </c>
      <c r="E132" s="139" t="s">
        <v>1148</v>
      </c>
      <c r="F132" s="140" t="s">
        <v>1149</v>
      </c>
      <c r="G132" s="141" t="s">
        <v>240</v>
      </c>
      <c r="H132" s="142">
        <v>416.97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2226</v>
      </c>
    </row>
    <row r="133" spans="2:65" s="1" customFormat="1" ht="10.199999999999999">
      <c r="B133" s="33"/>
      <c r="D133" s="151" t="s">
        <v>234</v>
      </c>
      <c r="F133" s="152" t="s">
        <v>1151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2227</v>
      </c>
      <c r="H134" s="159">
        <v>416.97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37.799999999999997" customHeight="1">
      <c r="B135" s="33"/>
      <c r="C135" s="138" t="s">
        <v>232</v>
      </c>
      <c r="D135" s="138" t="s">
        <v>227</v>
      </c>
      <c r="E135" s="139" t="s">
        <v>626</v>
      </c>
      <c r="F135" s="140" t="s">
        <v>627</v>
      </c>
      <c r="G135" s="141" t="s">
        <v>240</v>
      </c>
      <c r="H135" s="142">
        <v>1336.6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2228</v>
      </c>
    </row>
    <row r="136" spans="2:65" s="1" customFormat="1" ht="10.199999999999999">
      <c r="B136" s="33"/>
      <c r="D136" s="151" t="s">
        <v>234</v>
      </c>
      <c r="F136" s="152" t="s">
        <v>629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2229</v>
      </c>
      <c r="H137" s="159">
        <v>104.7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2230</v>
      </c>
      <c r="H138" s="159">
        <v>1231.9000000000001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4" customFormat="1" ht="10.199999999999999">
      <c r="B139" s="171"/>
      <c r="D139" s="156" t="s">
        <v>236</v>
      </c>
      <c r="E139" s="172" t="s">
        <v>1</v>
      </c>
      <c r="F139" s="173" t="s">
        <v>303</v>
      </c>
      <c r="H139" s="174">
        <v>1336.6</v>
      </c>
      <c r="I139" s="175"/>
      <c r="L139" s="171"/>
      <c r="M139" s="176"/>
      <c r="T139" s="177"/>
      <c r="AT139" s="172" t="s">
        <v>236</v>
      </c>
      <c r="AU139" s="172" t="s">
        <v>21</v>
      </c>
      <c r="AV139" s="14" t="s">
        <v>244</v>
      </c>
      <c r="AW139" s="14" t="s">
        <v>36</v>
      </c>
      <c r="AX139" s="14" t="s">
        <v>88</v>
      </c>
      <c r="AY139" s="172" t="s">
        <v>225</v>
      </c>
    </row>
    <row r="140" spans="2:65" s="1" customFormat="1" ht="37.799999999999997" customHeight="1">
      <c r="B140" s="33"/>
      <c r="C140" s="138" t="s">
        <v>256</v>
      </c>
      <c r="D140" s="138" t="s">
        <v>227</v>
      </c>
      <c r="E140" s="139" t="s">
        <v>296</v>
      </c>
      <c r="F140" s="140" t="s">
        <v>297</v>
      </c>
      <c r="G140" s="141" t="s">
        <v>240</v>
      </c>
      <c r="H140" s="142">
        <v>1207.18</v>
      </c>
      <c r="I140" s="143"/>
      <c r="J140" s="144">
        <f>ROUND(I140*H140,2)</f>
        <v>0</v>
      </c>
      <c r="K140" s="140" t="s">
        <v>231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2231</v>
      </c>
    </row>
    <row r="141" spans="2:65" s="1" customFormat="1" ht="10.199999999999999">
      <c r="B141" s="33"/>
      <c r="D141" s="151" t="s">
        <v>234</v>
      </c>
      <c r="F141" s="152" t="s">
        <v>299</v>
      </c>
      <c r="I141" s="153"/>
      <c r="L141" s="33"/>
      <c r="M141" s="154"/>
      <c r="T141" s="57"/>
      <c r="AT141" s="17" t="s">
        <v>234</v>
      </c>
      <c r="AU141" s="17" t="s">
        <v>21</v>
      </c>
    </row>
    <row r="142" spans="2:65" s="12" customFormat="1" ht="10.199999999999999">
      <c r="B142" s="155"/>
      <c r="D142" s="156" t="s">
        <v>236</v>
      </c>
      <c r="E142" s="157" t="s">
        <v>1</v>
      </c>
      <c r="F142" s="158" t="s">
        <v>2232</v>
      </c>
      <c r="H142" s="159">
        <v>492.8</v>
      </c>
      <c r="I142" s="160"/>
      <c r="L142" s="155"/>
      <c r="M142" s="161"/>
      <c r="T142" s="162"/>
      <c r="AT142" s="157" t="s">
        <v>236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225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2233</v>
      </c>
      <c r="H143" s="159">
        <v>18.899999999999999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225</v>
      </c>
    </row>
    <row r="144" spans="2:65" s="14" customFormat="1" ht="10.199999999999999">
      <c r="B144" s="171"/>
      <c r="D144" s="156" t="s">
        <v>236</v>
      </c>
      <c r="E144" s="172" t="s">
        <v>1</v>
      </c>
      <c r="F144" s="173" t="s">
        <v>303</v>
      </c>
      <c r="H144" s="174">
        <v>511.7</v>
      </c>
      <c r="I144" s="175"/>
      <c r="L144" s="171"/>
      <c r="M144" s="176"/>
      <c r="T144" s="177"/>
      <c r="AT144" s="172" t="s">
        <v>236</v>
      </c>
      <c r="AU144" s="172" t="s">
        <v>21</v>
      </c>
      <c r="AV144" s="14" t="s">
        <v>244</v>
      </c>
      <c r="AW144" s="14" t="s">
        <v>36</v>
      </c>
      <c r="AX144" s="14" t="s">
        <v>80</v>
      </c>
      <c r="AY144" s="172" t="s">
        <v>225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2234</v>
      </c>
      <c r="H145" s="159">
        <v>18.899999999999999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2" customFormat="1" ht="10.199999999999999">
      <c r="B146" s="155"/>
      <c r="D146" s="156" t="s">
        <v>236</v>
      </c>
      <c r="E146" s="157" t="s">
        <v>1</v>
      </c>
      <c r="F146" s="158" t="s">
        <v>2235</v>
      </c>
      <c r="H146" s="159">
        <v>46.98</v>
      </c>
      <c r="I146" s="160"/>
      <c r="L146" s="155"/>
      <c r="M146" s="161"/>
      <c r="T146" s="162"/>
      <c r="AT146" s="157" t="s">
        <v>236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225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2236</v>
      </c>
      <c r="H147" s="159">
        <v>6.4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225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2237</v>
      </c>
      <c r="H148" s="159">
        <v>58.3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2238</v>
      </c>
      <c r="H149" s="159">
        <v>72.099999999999994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2239</v>
      </c>
      <c r="H150" s="159">
        <v>492.8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4" customFormat="1" ht="10.199999999999999">
      <c r="B151" s="171"/>
      <c r="D151" s="156" t="s">
        <v>236</v>
      </c>
      <c r="E151" s="172" t="s">
        <v>2240</v>
      </c>
      <c r="F151" s="173" t="s">
        <v>303</v>
      </c>
      <c r="H151" s="174">
        <v>695.48</v>
      </c>
      <c r="I151" s="175"/>
      <c r="L151" s="171"/>
      <c r="M151" s="176"/>
      <c r="T151" s="177"/>
      <c r="AT151" s="172" t="s">
        <v>236</v>
      </c>
      <c r="AU151" s="172" t="s">
        <v>21</v>
      </c>
      <c r="AV151" s="14" t="s">
        <v>244</v>
      </c>
      <c r="AW151" s="14" t="s">
        <v>36</v>
      </c>
      <c r="AX151" s="14" t="s">
        <v>80</v>
      </c>
      <c r="AY151" s="172" t="s">
        <v>225</v>
      </c>
    </row>
    <row r="152" spans="2:65" s="13" customFormat="1" ht="10.199999999999999">
      <c r="B152" s="164"/>
      <c r="D152" s="156" t="s">
        <v>236</v>
      </c>
      <c r="E152" s="165" t="s">
        <v>1</v>
      </c>
      <c r="F152" s="166" t="s">
        <v>270</v>
      </c>
      <c r="H152" s="167">
        <v>1207.18</v>
      </c>
      <c r="I152" s="168"/>
      <c r="L152" s="164"/>
      <c r="M152" s="169"/>
      <c r="T152" s="170"/>
      <c r="AT152" s="165" t="s">
        <v>236</v>
      </c>
      <c r="AU152" s="165" t="s">
        <v>21</v>
      </c>
      <c r="AV152" s="13" t="s">
        <v>232</v>
      </c>
      <c r="AW152" s="13" t="s">
        <v>36</v>
      </c>
      <c r="AX152" s="13" t="s">
        <v>88</v>
      </c>
      <c r="AY152" s="165" t="s">
        <v>225</v>
      </c>
    </row>
    <row r="153" spans="2:65" s="1" customFormat="1" ht="33" customHeight="1">
      <c r="B153" s="33"/>
      <c r="C153" s="138" t="s">
        <v>263</v>
      </c>
      <c r="D153" s="138" t="s">
        <v>227</v>
      </c>
      <c r="E153" s="139" t="s">
        <v>393</v>
      </c>
      <c r="F153" s="140" t="s">
        <v>394</v>
      </c>
      <c r="G153" s="141" t="s">
        <v>395</v>
      </c>
      <c r="H153" s="142">
        <v>1756.4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2241</v>
      </c>
    </row>
    <row r="154" spans="2:65" s="1" customFormat="1" ht="10.199999999999999">
      <c r="B154" s="33"/>
      <c r="D154" s="151" t="s">
        <v>234</v>
      </c>
      <c r="F154" s="152" t="s">
        <v>397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2242</v>
      </c>
      <c r="H155" s="159">
        <v>1756.4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225</v>
      </c>
    </row>
    <row r="156" spans="2:65" s="1" customFormat="1" ht="24.15" customHeight="1">
      <c r="B156" s="33"/>
      <c r="C156" s="138" t="s">
        <v>271</v>
      </c>
      <c r="D156" s="138" t="s">
        <v>227</v>
      </c>
      <c r="E156" s="139" t="s">
        <v>324</v>
      </c>
      <c r="F156" s="140" t="s">
        <v>325</v>
      </c>
      <c r="G156" s="141" t="s">
        <v>240</v>
      </c>
      <c r="H156" s="142">
        <v>18.899999999999999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2243</v>
      </c>
    </row>
    <row r="157" spans="2:65" s="1" customFormat="1" ht="10.199999999999999">
      <c r="B157" s="33"/>
      <c r="D157" s="151" t="s">
        <v>234</v>
      </c>
      <c r="F157" s="152" t="s">
        <v>327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2234</v>
      </c>
      <c r="H158" s="159">
        <v>18.899999999999999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" customFormat="1" ht="16.5" customHeight="1">
      <c r="B159" s="33"/>
      <c r="C159" s="138" t="s">
        <v>277</v>
      </c>
      <c r="D159" s="138" t="s">
        <v>227</v>
      </c>
      <c r="E159" s="139" t="s">
        <v>370</v>
      </c>
      <c r="F159" s="140" t="s">
        <v>371</v>
      </c>
      <c r="G159" s="141" t="s">
        <v>259</v>
      </c>
      <c r="H159" s="142">
        <v>1</v>
      </c>
      <c r="I159" s="143"/>
      <c r="J159" s="144">
        <f>ROUND(I159*H159,2)</f>
        <v>0</v>
      </c>
      <c r="K159" s="140" t="s">
        <v>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2244</v>
      </c>
    </row>
    <row r="160" spans="2:65" s="1" customFormat="1" ht="76.8">
      <c r="B160" s="33"/>
      <c r="D160" s="156" t="s">
        <v>261</v>
      </c>
      <c r="F160" s="163" t="s">
        <v>373</v>
      </c>
      <c r="I160" s="153"/>
      <c r="L160" s="33"/>
      <c r="M160" s="154"/>
      <c r="T160" s="57"/>
      <c r="AT160" s="17" t="s">
        <v>261</v>
      </c>
      <c r="AU160" s="17" t="s">
        <v>21</v>
      </c>
    </row>
    <row r="161" spans="2:65" s="1" customFormat="1" ht="16.5" customHeight="1">
      <c r="B161" s="33"/>
      <c r="C161" s="138" t="s">
        <v>283</v>
      </c>
      <c r="D161" s="138" t="s">
        <v>227</v>
      </c>
      <c r="E161" s="139" t="s">
        <v>375</v>
      </c>
      <c r="F161" s="140" t="s">
        <v>376</v>
      </c>
      <c r="G161" s="141" t="s">
        <v>240</v>
      </c>
      <c r="H161" s="142">
        <v>1231.9000000000001</v>
      </c>
      <c r="I161" s="143"/>
      <c r="J161" s="144">
        <f>ROUND(I161*H161,2)</f>
        <v>0</v>
      </c>
      <c r="K161" s="140" t="s">
        <v>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232</v>
      </c>
      <c r="AT161" s="149" t="s">
        <v>227</v>
      </c>
      <c r="AU161" s="149" t="s">
        <v>21</v>
      </c>
      <c r="AY161" s="17" t="s">
        <v>225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232</v>
      </c>
      <c r="BM161" s="149" t="s">
        <v>2245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2246</v>
      </c>
      <c r="H162" s="159">
        <v>1231.9000000000001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37.799999999999997" customHeight="1">
      <c r="B163" s="33"/>
      <c r="C163" s="138" t="s">
        <v>289</v>
      </c>
      <c r="D163" s="138" t="s">
        <v>227</v>
      </c>
      <c r="E163" s="139" t="s">
        <v>380</v>
      </c>
      <c r="F163" s="140" t="s">
        <v>381</v>
      </c>
      <c r="G163" s="141" t="s">
        <v>240</v>
      </c>
      <c r="H163" s="142">
        <v>878.2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2247</v>
      </c>
    </row>
    <row r="164" spans="2:65" s="1" customFormat="1" ht="10.199999999999999">
      <c r="B164" s="33"/>
      <c r="D164" s="151" t="s">
        <v>234</v>
      </c>
      <c r="F164" s="152" t="s">
        <v>383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2248</v>
      </c>
      <c r="H165" s="159">
        <v>139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225</v>
      </c>
    </row>
    <row r="166" spans="2:65" s="14" customFormat="1" ht="10.199999999999999">
      <c r="B166" s="171"/>
      <c r="D166" s="156" t="s">
        <v>236</v>
      </c>
      <c r="E166" s="172" t="s">
        <v>1</v>
      </c>
      <c r="F166" s="173" t="s">
        <v>303</v>
      </c>
      <c r="H166" s="174">
        <v>139</v>
      </c>
      <c r="I166" s="175"/>
      <c r="L166" s="171"/>
      <c r="M166" s="176"/>
      <c r="T166" s="177"/>
      <c r="AT166" s="172" t="s">
        <v>236</v>
      </c>
      <c r="AU166" s="172" t="s">
        <v>21</v>
      </c>
      <c r="AV166" s="14" t="s">
        <v>244</v>
      </c>
      <c r="AW166" s="14" t="s">
        <v>36</v>
      </c>
      <c r="AX166" s="14" t="s">
        <v>80</v>
      </c>
      <c r="AY166" s="172" t="s">
        <v>225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2249</v>
      </c>
      <c r="H167" s="159">
        <v>739.2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225</v>
      </c>
    </row>
    <row r="168" spans="2:65" s="14" customFormat="1" ht="10.199999999999999">
      <c r="B168" s="171"/>
      <c r="D168" s="156" t="s">
        <v>236</v>
      </c>
      <c r="E168" s="172" t="s">
        <v>2219</v>
      </c>
      <c r="F168" s="173" t="s">
        <v>303</v>
      </c>
      <c r="H168" s="174">
        <v>739.2</v>
      </c>
      <c r="I168" s="175"/>
      <c r="L168" s="171"/>
      <c r="M168" s="176"/>
      <c r="T168" s="177"/>
      <c r="AT168" s="172" t="s">
        <v>236</v>
      </c>
      <c r="AU168" s="172" t="s">
        <v>21</v>
      </c>
      <c r="AV168" s="14" t="s">
        <v>244</v>
      </c>
      <c r="AW168" s="14" t="s">
        <v>36</v>
      </c>
      <c r="AX168" s="14" t="s">
        <v>80</v>
      </c>
      <c r="AY168" s="172" t="s">
        <v>225</v>
      </c>
    </row>
    <row r="169" spans="2:65" s="13" customFormat="1" ht="10.199999999999999">
      <c r="B169" s="164"/>
      <c r="D169" s="156" t="s">
        <v>236</v>
      </c>
      <c r="E169" s="165" t="s">
        <v>1</v>
      </c>
      <c r="F169" s="166" t="s">
        <v>270</v>
      </c>
      <c r="H169" s="167">
        <v>878.2</v>
      </c>
      <c r="I169" s="168"/>
      <c r="L169" s="164"/>
      <c r="M169" s="169"/>
      <c r="T169" s="170"/>
      <c r="AT169" s="165" t="s">
        <v>236</v>
      </c>
      <c r="AU169" s="165" t="s">
        <v>21</v>
      </c>
      <c r="AV169" s="13" t="s">
        <v>232</v>
      </c>
      <c r="AW169" s="13" t="s">
        <v>36</v>
      </c>
      <c r="AX169" s="13" t="s">
        <v>88</v>
      </c>
      <c r="AY169" s="165" t="s">
        <v>225</v>
      </c>
    </row>
    <row r="170" spans="2:65" s="1" customFormat="1" ht="37.799999999999997" customHeight="1">
      <c r="B170" s="33"/>
      <c r="C170" s="138" t="s">
        <v>295</v>
      </c>
      <c r="D170" s="138" t="s">
        <v>227</v>
      </c>
      <c r="E170" s="139" t="s">
        <v>387</v>
      </c>
      <c r="F170" s="140" t="s">
        <v>388</v>
      </c>
      <c r="G170" s="141" t="s">
        <v>240</v>
      </c>
      <c r="H170" s="142">
        <v>8782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2250</v>
      </c>
    </row>
    <row r="171" spans="2:65" s="1" customFormat="1" ht="10.199999999999999">
      <c r="B171" s="33"/>
      <c r="D171" s="151" t="s">
        <v>234</v>
      </c>
      <c r="F171" s="152" t="s">
        <v>390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2251</v>
      </c>
      <c r="H172" s="159">
        <v>8782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225</v>
      </c>
    </row>
    <row r="173" spans="2:65" s="1" customFormat="1" ht="24.15" customHeight="1">
      <c r="B173" s="33"/>
      <c r="C173" s="138" t="s">
        <v>317</v>
      </c>
      <c r="D173" s="138" t="s">
        <v>227</v>
      </c>
      <c r="E173" s="139" t="s">
        <v>400</v>
      </c>
      <c r="F173" s="140" t="s">
        <v>401</v>
      </c>
      <c r="G173" s="141" t="s">
        <v>240</v>
      </c>
      <c r="H173" s="142">
        <v>1371.85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2252</v>
      </c>
    </row>
    <row r="174" spans="2:65" s="1" customFormat="1" ht="10.199999999999999">
      <c r="B174" s="33"/>
      <c r="D174" s="151" t="s">
        <v>234</v>
      </c>
      <c r="F174" s="152" t="s">
        <v>403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2253</v>
      </c>
      <c r="H175" s="159">
        <v>1371.85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" customFormat="1" ht="24.15" customHeight="1">
      <c r="B176" s="33"/>
      <c r="C176" s="138" t="s">
        <v>323</v>
      </c>
      <c r="D176" s="138" t="s">
        <v>227</v>
      </c>
      <c r="E176" s="139" t="s">
        <v>318</v>
      </c>
      <c r="F176" s="140" t="s">
        <v>319</v>
      </c>
      <c r="G176" s="141" t="s">
        <v>230</v>
      </c>
      <c r="H176" s="142">
        <v>117.3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2254</v>
      </c>
    </row>
    <row r="177" spans="2:65" s="1" customFormat="1" ht="10.199999999999999">
      <c r="B177" s="33"/>
      <c r="D177" s="151" t="s">
        <v>234</v>
      </c>
      <c r="F177" s="152" t="s">
        <v>321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2255</v>
      </c>
      <c r="H178" s="159">
        <v>117.3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16.5" customHeight="1">
      <c r="B179" s="33"/>
      <c r="C179" s="138" t="s">
        <v>328</v>
      </c>
      <c r="D179" s="138" t="s">
        <v>227</v>
      </c>
      <c r="E179" s="139" t="s">
        <v>413</v>
      </c>
      <c r="F179" s="140" t="s">
        <v>414</v>
      </c>
      <c r="G179" s="141" t="s">
        <v>240</v>
      </c>
      <c r="H179" s="142">
        <v>616.4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2256</v>
      </c>
    </row>
    <row r="180" spans="2:65" s="1" customFormat="1" ht="10.199999999999999">
      <c r="B180" s="33"/>
      <c r="D180" s="151" t="s">
        <v>234</v>
      </c>
      <c r="F180" s="152" t="s">
        <v>416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2229</v>
      </c>
      <c r="H181" s="159">
        <v>104.7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2233</v>
      </c>
      <c r="H182" s="159">
        <v>18.899999999999999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225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2239</v>
      </c>
      <c r="H183" s="159">
        <v>492.8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3" customFormat="1" ht="10.199999999999999">
      <c r="B184" s="164"/>
      <c r="D184" s="156" t="s">
        <v>236</v>
      </c>
      <c r="E184" s="165" t="s">
        <v>1</v>
      </c>
      <c r="F184" s="166" t="s">
        <v>270</v>
      </c>
      <c r="H184" s="167">
        <v>616.4</v>
      </c>
      <c r="I184" s="168"/>
      <c r="L184" s="164"/>
      <c r="M184" s="169"/>
      <c r="T184" s="170"/>
      <c r="AT184" s="165" t="s">
        <v>236</v>
      </c>
      <c r="AU184" s="165" t="s">
        <v>21</v>
      </c>
      <c r="AV184" s="13" t="s">
        <v>232</v>
      </c>
      <c r="AW184" s="13" t="s">
        <v>36</v>
      </c>
      <c r="AX184" s="13" t="s">
        <v>88</v>
      </c>
      <c r="AY184" s="165" t="s">
        <v>225</v>
      </c>
    </row>
    <row r="185" spans="2:65" s="1" customFormat="1" ht="24.15" customHeight="1">
      <c r="B185" s="33"/>
      <c r="C185" s="138" t="s">
        <v>8</v>
      </c>
      <c r="D185" s="138" t="s">
        <v>227</v>
      </c>
      <c r="E185" s="139" t="s">
        <v>2257</v>
      </c>
      <c r="F185" s="140" t="s">
        <v>2258</v>
      </c>
      <c r="G185" s="141" t="s">
        <v>240</v>
      </c>
      <c r="H185" s="142">
        <v>130.37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2259</v>
      </c>
    </row>
    <row r="186" spans="2:65" s="1" customFormat="1" ht="10.199999999999999">
      <c r="B186" s="33"/>
      <c r="D186" s="151" t="s">
        <v>234</v>
      </c>
      <c r="F186" s="152" t="s">
        <v>2260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2237</v>
      </c>
      <c r="H187" s="159">
        <v>58.3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225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2261</v>
      </c>
      <c r="H188" s="159">
        <v>72.069999999999993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225</v>
      </c>
    </row>
    <row r="189" spans="2:65" s="13" customFormat="1" ht="10.199999999999999">
      <c r="B189" s="164"/>
      <c r="D189" s="156" t="s">
        <v>236</v>
      </c>
      <c r="E189" s="165" t="s">
        <v>2262</v>
      </c>
      <c r="F189" s="166" t="s">
        <v>270</v>
      </c>
      <c r="H189" s="167">
        <v>130.37</v>
      </c>
      <c r="I189" s="168"/>
      <c r="L189" s="164"/>
      <c r="M189" s="169"/>
      <c r="T189" s="170"/>
      <c r="AT189" s="165" t="s">
        <v>236</v>
      </c>
      <c r="AU189" s="165" t="s">
        <v>21</v>
      </c>
      <c r="AV189" s="13" t="s">
        <v>232</v>
      </c>
      <c r="AW189" s="13" t="s">
        <v>36</v>
      </c>
      <c r="AX189" s="13" t="s">
        <v>88</v>
      </c>
      <c r="AY189" s="165" t="s">
        <v>225</v>
      </c>
    </row>
    <row r="190" spans="2:65" s="1" customFormat="1" ht="33" customHeight="1">
      <c r="B190" s="33"/>
      <c r="C190" s="138" t="s">
        <v>340</v>
      </c>
      <c r="D190" s="138" t="s">
        <v>227</v>
      </c>
      <c r="E190" s="139" t="s">
        <v>420</v>
      </c>
      <c r="F190" s="140" t="s">
        <v>421</v>
      </c>
      <c r="G190" s="141" t="s">
        <v>230</v>
      </c>
      <c r="H190" s="142">
        <v>133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2263</v>
      </c>
    </row>
    <row r="191" spans="2:65" s="1" customFormat="1" ht="10.199999999999999">
      <c r="B191" s="33"/>
      <c r="D191" s="151" t="s">
        <v>234</v>
      </c>
      <c r="F191" s="152" t="s">
        <v>423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2264</v>
      </c>
      <c r="H192" s="159">
        <v>133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24.15" customHeight="1">
      <c r="B193" s="33"/>
      <c r="C193" s="138" t="s">
        <v>346</v>
      </c>
      <c r="D193" s="138" t="s">
        <v>227</v>
      </c>
      <c r="E193" s="139" t="s">
        <v>329</v>
      </c>
      <c r="F193" s="140" t="s">
        <v>330</v>
      </c>
      <c r="G193" s="141" t="s">
        <v>230</v>
      </c>
      <c r="H193" s="142">
        <v>133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2265</v>
      </c>
    </row>
    <row r="194" spans="2:65" s="1" customFormat="1" ht="10.199999999999999">
      <c r="B194" s="33"/>
      <c r="D194" s="151" t="s">
        <v>234</v>
      </c>
      <c r="F194" s="152" t="s">
        <v>332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" customFormat="1" ht="24.15" customHeight="1">
      <c r="B195" s="33"/>
      <c r="C195" s="138" t="s">
        <v>352</v>
      </c>
      <c r="D195" s="138" t="s">
        <v>227</v>
      </c>
      <c r="E195" s="139" t="s">
        <v>716</v>
      </c>
      <c r="F195" s="140" t="s">
        <v>717</v>
      </c>
      <c r="G195" s="141" t="s">
        <v>230</v>
      </c>
      <c r="H195" s="142">
        <v>258.8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2266</v>
      </c>
    </row>
    <row r="196" spans="2:65" s="1" customFormat="1" ht="10.199999999999999">
      <c r="B196" s="33"/>
      <c r="D196" s="151" t="s">
        <v>234</v>
      </c>
      <c r="F196" s="152" t="s">
        <v>719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2" customFormat="1" ht="10.199999999999999">
      <c r="B197" s="155"/>
      <c r="D197" s="156" t="s">
        <v>236</v>
      </c>
      <c r="E197" s="157" t="s">
        <v>1</v>
      </c>
      <c r="F197" s="158" t="s">
        <v>2267</v>
      </c>
      <c r="H197" s="159">
        <v>258.8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225</v>
      </c>
    </row>
    <row r="198" spans="2:65" s="1" customFormat="1" ht="24.15" customHeight="1">
      <c r="B198" s="33"/>
      <c r="C198" s="138" t="s">
        <v>358</v>
      </c>
      <c r="D198" s="138" t="s">
        <v>227</v>
      </c>
      <c r="E198" s="139" t="s">
        <v>335</v>
      </c>
      <c r="F198" s="140" t="s">
        <v>336</v>
      </c>
      <c r="G198" s="141" t="s">
        <v>230</v>
      </c>
      <c r="H198" s="142">
        <v>437.1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2268</v>
      </c>
    </row>
    <row r="199" spans="2:65" s="1" customFormat="1" ht="10.199999999999999">
      <c r="B199" s="33"/>
      <c r="D199" s="151" t="s">
        <v>234</v>
      </c>
      <c r="F199" s="152" t="s">
        <v>338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2269</v>
      </c>
      <c r="H200" s="159">
        <v>437.1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16.5" customHeight="1">
      <c r="B201" s="33"/>
      <c r="C201" s="178" t="s">
        <v>364</v>
      </c>
      <c r="D201" s="178" t="s">
        <v>341</v>
      </c>
      <c r="E201" s="179" t="s">
        <v>661</v>
      </c>
      <c r="F201" s="180" t="s">
        <v>662</v>
      </c>
      <c r="G201" s="181" t="s">
        <v>230</v>
      </c>
      <c r="H201" s="182">
        <v>25.376999999999999</v>
      </c>
      <c r="I201" s="183"/>
      <c r="J201" s="184">
        <f>ROUND(I201*H201,2)</f>
        <v>0</v>
      </c>
      <c r="K201" s="180" t="s">
        <v>1</v>
      </c>
      <c r="L201" s="185"/>
      <c r="M201" s="186" t="s">
        <v>1</v>
      </c>
      <c r="N201" s="187" t="s">
        <v>45</v>
      </c>
      <c r="P201" s="147">
        <f>O201*H201</f>
        <v>0</v>
      </c>
      <c r="Q201" s="147">
        <v>1.4999999999999999E-4</v>
      </c>
      <c r="R201" s="147">
        <f>Q201*H201</f>
        <v>3.8065499999999997E-3</v>
      </c>
      <c r="S201" s="147">
        <v>0</v>
      </c>
      <c r="T201" s="148">
        <f>S201*H201</f>
        <v>0</v>
      </c>
      <c r="AR201" s="149" t="s">
        <v>277</v>
      </c>
      <c r="AT201" s="149" t="s">
        <v>341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2270</v>
      </c>
    </row>
    <row r="202" spans="2:65" s="12" customFormat="1" ht="10.199999999999999">
      <c r="B202" s="155"/>
      <c r="D202" s="156" t="s">
        <v>236</v>
      </c>
      <c r="F202" s="158" t="s">
        <v>2271</v>
      </c>
      <c r="H202" s="159">
        <v>25.376999999999999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4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7</v>
      </c>
      <c r="D203" s="138" t="s">
        <v>227</v>
      </c>
      <c r="E203" s="139" t="s">
        <v>347</v>
      </c>
      <c r="F203" s="140" t="s">
        <v>348</v>
      </c>
      <c r="G203" s="141" t="s">
        <v>230</v>
      </c>
      <c r="H203" s="142">
        <v>716.16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2272</v>
      </c>
    </row>
    <row r="204" spans="2:65" s="1" customFormat="1" ht="10.199999999999999">
      <c r="B204" s="33"/>
      <c r="D204" s="151" t="s">
        <v>234</v>
      </c>
      <c r="F204" s="152" t="s">
        <v>350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2273</v>
      </c>
      <c r="H205" s="159">
        <v>716.16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225</v>
      </c>
    </row>
    <row r="206" spans="2:65" s="1" customFormat="1" ht="24.15" customHeight="1">
      <c r="B206" s="33"/>
      <c r="C206" s="138" t="s">
        <v>374</v>
      </c>
      <c r="D206" s="138" t="s">
        <v>227</v>
      </c>
      <c r="E206" s="139" t="s">
        <v>665</v>
      </c>
      <c r="F206" s="140" t="s">
        <v>666</v>
      </c>
      <c r="G206" s="141" t="s">
        <v>230</v>
      </c>
      <c r="H206" s="142">
        <v>304.2</v>
      </c>
      <c r="I206" s="143"/>
      <c r="J206" s="144">
        <f>ROUND(I206*H206,2)</f>
        <v>0</v>
      </c>
      <c r="K206" s="140" t="s">
        <v>231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232</v>
      </c>
      <c r="AT206" s="149" t="s">
        <v>227</v>
      </c>
      <c r="AU206" s="149" t="s">
        <v>21</v>
      </c>
      <c r="AY206" s="17" t="s">
        <v>225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232</v>
      </c>
      <c r="BM206" s="149" t="s">
        <v>2274</v>
      </c>
    </row>
    <row r="207" spans="2:65" s="1" customFormat="1" ht="10.199999999999999">
      <c r="B207" s="33"/>
      <c r="D207" s="151" t="s">
        <v>234</v>
      </c>
      <c r="F207" s="152" t="s">
        <v>668</v>
      </c>
      <c r="I207" s="153"/>
      <c r="L207" s="33"/>
      <c r="M207" s="154"/>
      <c r="T207" s="57"/>
      <c r="AT207" s="17" t="s">
        <v>234</v>
      </c>
      <c r="AU207" s="17" t="s">
        <v>21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2275</v>
      </c>
      <c r="H208" s="159">
        <v>304.2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225</v>
      </c>
    </row>
    <row r="209" spans="2:65" s="1" customFormat="1" ht="24.15" customHeight="1">
      <c r="B209" s="33"/>
      <c r="C209" s="138" t="s">
        <v>379</v>
      </c>
      <c r="D209" s="138" t="s">
        <v>227</v>
      </c>
      <c r="E209" s="139" t="s">
        <v>426</v>
      </c>
      <c r="F209" s="140" t="s">
        <v>427</v>
      </c>
      <c r="G209" s="141" t="s">
        <v>230</v>
      </c>
      <c r="H209" s="142">
        <v>304.18</v>
      </c>
      <c r="I209" s="143"/>
      <c r="J209" s="144">
        <f>ROUND(I209*H209,2)</f>
        <v>0</v>
      </c>
      <c r="K209" s="140" t="s">
        <v>231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232</v>
      </c>
      <c r="AT209" s="149" t="s">
        <v>227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232</v>
      </c>
      <c r="BM209" s="149" t="s">
        <v>2276</v>
      </c>
    </row>
    <row r="210" spans="2:65" s="1" customFormat="1" ht="10.199999999999999">
      <c r="B210" s="33"/>
      <c r="D210" s="151" t="s">
        <v>234</v>
      </c>
      <c r="F210" s="152" t="s">
        <v>429</v>
      </c>
      <c r="I210" s="153"/>
      <c r="L210" s="33"/>
      <c r="M210" s="154"/>
      <c r="T210" s="57"/>
      <c r="AT210" s="17" t="s">
        <v>234</v>
      </c>
      <c r="AU210" s="17" t="s">
        <v>21</v>
      </c>
    </row>
    <row r="211" spans="2:65" s="1" customFormat="1" ht="16.5" customHeight="1">
      <c r="B211" s="33"/>
      <c r="C211" s="178" t="s">
        <v>386</v>
      </c>
      <c r="D211" s="178" t="s">
        <v>341</v>
      </c>
      <c r="E211" s="179" t="s">
        <v>431</v>
      </c>
      <c r="F211" s="180" t="s">
        <v>432</v>
      </c>
      <c r="G211" s="181" t="s">
        <v>433</v>
      </c>
      <c r="H211" s="182">
        <v>8.7439999999999998</v>
      </c>
      <c r="I211" s="183"/>
      <c r="J211" s="184">
        <f>ROUND(I211*H211,2)</f>
        <v>0</v>
      </c>
      <c r="K211" s="180" t="s">
        <v>231</v>
      </c>
      <c r="L211" s="185"/>
      <c r="M211" s="186" t="s">
        <v>1</v>
      </c>
      <c r="N211" s="187" t="s">
        <v>45</v>
      </c>
      <c r="P211" s="147">
        <f>O211*H211</f>
        <v>0</v>
      </c>
      <c r="Q211" s="147">
        <v>1E-3</v>
      </c>
      <c r="R211" s="147">
        <f>Q211*H211</f>
        <v>8.744E-3</v>
      </c>
      <c r="S211" s="147">
        <v>0</v>
      </c>
      <c r="T211" s="148">
        <f>S211*H211</f>
        <v>0</v>
      </c>
      <c r="AR211" s="149" t="s">
        <v>277</v>
      </c>
      <c r="AT211" s="149" t="s">
        <v>341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2277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2278</v>
      </c>
      <c r="H212" s="159">
        <v>437.2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2" customFormat="1" ht="10.199999999999999">
      <c r="B213" s="155"/>
      <c r="D213" s="156" t="s">
        <v>236</v>
      </c>
      <c r="F213" s="158" t="s">
        <v>2279</v>
      </c>
      <c r="H213" s="159">
        <v>8.7439999999999998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4</v>
      </c>
      <c r="AX213" s="12" t="s">
        <v>88</v>
      </c>
      <c r="AY213" s="157" t="s">
        <v>225</v>
      </c>
    </row>
    <row r="214" spans="2:65" s="1" customFormat="1" ht="16.5" customHeight="1">
      <c r="B214" s="33"/>
      <c r="C214" s="138" t="s">
        <v>392</v>
      </c>
      <c r="D214" s="138" t="s">
        <v>227</v>
      </c>
      <c r="E214" s="139" t="s">
        <v>444</v>
      </c>
      <c r="F214" s="140" t="s">
        <v>445</v>
      </c>
      <c r="G214" s="141" t="s">
        <v>240</v>
      </c>
      <c r="H214" s="142">
        <v>8.7439999999999998</v>
      </c>
      <c r="I214" s="143"/>
      <c r="J214" s="144">
        <f>ROUND(I214*H214,2)</f>
        <v>0</v>
      </c>
      <c r="K214" s="140" t="s">
        <v>231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232</v>
      </c>
      <c r="AT214" s="149" t="s">
        <v>227</v>
      </c>
      <c r="AU214" s="149" t="s">
        <v>21</v>
      </c>
      <c r="AY214" s="17" t="s">
        <v>225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232</v>
      </c>
      <c r="BM214" s="149" t="s">
        <v>2280</v>
      </c>
    </row>
    <row r="215" spans="2:65" s="1" customFormat="1" ht="10.199999999999999">
      <c r="B215" s="33"/>
      <c r="D215" s="151" t="s">
        <v>234</v>
      </c>
      <c r="F215" s="152" t="s">
        <v>447</v>
      </c>
      <c r="I215" s="153"/>
      <c r="L215" s="33"/>
      <c r="M215" s="154"/>
      <c r="T215" s="57"/>
      <c r="AT215" s="17" t="s">
        <v>234</v>
      </c>
      <c r="AU215" s="17" t="s">
        <v>21</v>
      </c>
    </row>
    <row r="216" spans="2:65" s="11" customFormat="1" ht="22.8" customHeight="1">
      <c r="B216" s="126"/>
      <c r="D216" s="127" t="s">
        <v>79</v>
      </c>
      <c r="E216" s="136" t="s">
        <v>244</v>
      </c>
      <c r="F216" s="136" t="s">
        <v>471</v>
      </c>
      <c r="I216" s="129"/>
      <c r="J216" s="137">
        <f>BK216</f>
        <v>0</v>
      </c>
      <c r="L216" s="126"/>
      <c r="M216" s="131"/>
      <c r="P216" s="132">
        <f>SUM(P217:P224)</f>
        <v>0</v>
      </c>
      <c r="R216" s="132">
        <f>SUM(R217:R224)</f>
        <v>0.25430999999999998</v>
      </c>
      <c r="T216" s="133">
        <f>SUM(T217:T224)</f>
        <v>0</v>
      </c>
      <c r="AR216" s="127" t="s">
        <v>88</v>
      </c>
      <c r="AT216" s="134" t="s">
        <v>79</v>
      </c>
      <c r="AU216" s="134" t="s">
        <v>88</v>
      </c>
      <c r="AY216" s="127" t="s">
        <v>225</v>
      </c>
      <c r="BK216" s="135">
        <f>SUM(BK217:BK224)</f>
        <v>0</v>
      </c>
    </row>
    <row r="217" spans="2:65" s="1" customFormat="1" ht="24.15" customHeight="1">
      <c r="B217" s="33"/>
      <c r="C217" s="138" t="s">
        <v>399</v>
      </c>
      <c r="D217" s="138" t="s">
        <v>227</v>
      </c>
      <c r="E217" s="139" t="s">
        <v>723</v>
      </c>
      <c r="F217" s="140" t="s">
        <v>724</v>
      </c>
      <c r="G217" s="141" t="s">
        <v>240</v>
      </c>
      <c r="H217" s="142">
        <v>22.6</v>
      </c>
      <c r="I217" s="143"/>
      <c r="J217" s="144">
        <f>ROUND(I217*H217,2)</f>
        <v>0</v>
      </c>
      <c r="K217" s="140" t="s">
        <v>231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2281</v>
      </c>
    </row>
    <row r="218" spans="2:65" s="1" customFormat="1" ht="10.199999999999999">
      <c r="B218" s="33"/>
      <c r="D218" s="151" t="s">
        <v>234</v>
      </c>
      <c r="F218" s="152" t="s">
        <v>726</v>
      </c>
      <c r="I218" s="153"/>
      <c r="L218" s="33"/>
      <c r="M218" s="154"/>
      <c r="T218" s="57"/>
      <c r="AT218" s="17" t="s">
        <v>234</v>
      </c>
      <c r="AU218" s="17" t="s">
        <v>21</v>
      </c>
    </row>
    <row r="219" spans="2:65" s="12" customFormat="1" ht="10.199999999999999">
      <c r="B219" s="155"/>
      <c r="D219" s="156" t="s">
        <v>236</v>
      </c>
      <c r="E219" s="157" t="s">
        <v>1</v>
      </c>
      <c r="F219" s="158" t="s">
        <v>2282</v>
      </c>
      <c r="H219" s="159">
        <v>22.6</v>
      </c>
      <c r="I219" s="160"/>
      <c r="L219" s="155"/>
      <c r="M219" s="161"/>
      <c r="T219" s="162"/>
      <c r="AT219" s="157" t="s">
        <v>236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225</v>
      </c>
    </row>
    <row r="220" spans="2:65" s="1" customFormat="1" ht="21.75" customHeight="1">
      <c r="B220" s="33"/>
      <c r="C220" s="138" t="s">
        <v>405</v>
      </c>
      <c r="D220" s="138" t="s">
        <v>227</v>
      </c>
      <c r="E220" s="139" t="s">
        <v>728</v>
      </c>
      <c r="F220" s="140" t="s">
        <v>729</v>
      </c>
      <c r="G220" s="141" t="s">
        <v>230</v>
      </c>
      <c r="H220" s="142">
        <v>29.4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8.6499999999999997E-3</v>
      </c>
      <c r="R220" s="147">
        <f>Q220*H220</f>
        <v>0.25430999999999998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2283</v>
      </c>
    </row>
    <row r="221" spans="2:65" s="1" customFormat="1" ht="10.199999999999999">
      <c r="B221" s="33"/>
      <c r="D221" s="151" t="s">
        <v>234</v>
      </c>
      <c r="F221" s="152" t="s">
        <v>731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2284</v>
      </c>
      <c r="H222" s="159">
        <v>29.4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225</v>
      </c>
    </row>
    <row r="223" spans="2:65" s="1" customFormat="1" ht="21.75" customHeight="1">
      <c r="B223" s="33"/>
      <c r="C223" s="138" t="s">
        <v>412</v>
      </c>
      <c r="D223" s="138" t="s">
        <v>227</v>
      </c>
      <c r="E223" s="139" t="s">
        <v>733</v>
      </c>
      <c r="F223" s="140" t="s">
        <v>734</v>
      </c>
      <c r="G223" s="141" t="s">
        <v>230</v>
      </c>
      <c r="H223" s="142">
        <v>29.4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2285</v>
      </c>
    </row>
    <row r="224" spans="2:65" s="1" customFormat="1" ht="10.199999999999999">
      <c r="B224" s="33"/>
      <c r="D224" s="151" t="s">
        <v>234</v>
      </c>
      <c r="F224" s="152" t="s">
        <v>736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1" customFormat="1" ht="22.8" customHeight="1">
      <c r="B225" s="126"/>
      <c r="D225" s="127" t="s">
        <v>79</v>
      </c>
      <c r="E225" s="136" t="s">
        <v>232</v>
      </c>
      <c r="F225" s="136" t="s">
        <v>478</v>
      </c>
      <c r="I225" s="129"/>
      <c r="J225" s="137">
        <f>BK225</f>
        <v>0</v>
      </c>
      <c r="L225" s="126"/>
      <c r="M225" s="131"/>
      <c r="P225" s="132">
        <f>SUM(P226:P247)</f>
        <v>0</v>
      </c>
      <c r="R225" s="132">
        <f>SUM(R226:R247)</f>
        <v>560.55949899999985</v>
      </c>
      <c r="T225" s="133">
        <f>SUM(T226:T247)</f>
        <v>0</v>
      </c>
      <c r="AR225" s="127" t="s">
        <v>88</v>
      </c>
      <c r="AT225" s="134" t="s">
        <v>79</v>
      </c>
      <c r="AU225" s="134" t="s">
        <v>88</v>
      </c>
      <c r="AY225" s="127" t="s">
        <v>225</v>
      </c>
      <c r="BK225" s="135">
        <f>SUM(BK226:BK247)</f>
        <v>0</v>
      </c>
    </row>
    <row r="226" spans="2:65" s="1" customFormat="1" ht="21.75" customHeight="1">
      <c r="B226" s="33"/>
      <c r="C226" s="138" t="s">
        <v>419</v>
      </c>
      <c r="D226" s="138" t="s">
        <v>227</v>
      </c>
      <c r="E226" s="139" t="s">
        <v>2286</v>
      </c>
      <c r="F226" s="140" t="s">
        <v>2287</v>
      </c>
      <c r="G226" s="141" t="s">
        <v>230</v>
      </c>
      <c r="H226" s="142">
        <v>1608.8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2.7999999999999998E-4</v>
      </c>
      <c r="R226" s="147">
        <f>Q226*H226</f>
        <v>0.45046399999999998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2288</v>
      </c>
    </row>
    <row r="227" spans="2:65" s="1" customFormat="1" ht="10.199999999999999">
      <c r="B227" s="33"/>
      <c r="D227" s="151" t="s">
        <v>234</v>
      </c>
      <c r="F227" s="152" t="s">
        <v>2289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2290</v>
      </c>
      <c r="H228" s="159">
        <v>1608.8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225</v>
      </c>
    </row>
    <row r="229" spans="2:65" s="1" customFormat="1" ht="24.15" customHeight="1">
      <c r="B229" s="33"/>
      <c r="C229" s="178" t="s">
        <v>425</v>
      </c>
      <c r="D229" s="178" t="s">
        <v>341</v>
      </c>
      <c r="E229" s="179" t="s">
        <v>486</v>
      </c>
      <c r="F229" s="180" t="s">
        <v>487</v>
      </c>
      <c r="G229" s="181" t="s">
        <v>230</v>
      </c>
      <c r="H229" s="182">
        <v>1930.56</v>
      </c>
      <c r="I229" s="183"/>
      <c r="J229" s="184">
        <f>ROUND(I229*H229,2)</f>
        <v>0</v>
      </c>
      <c r="K229" s="180" t="s">
        <v>231</v>
      </c>
      <c r="L229" s="185"/>
      <c r="M229" s="186" t="s">
        <v>1</v>
      </c>
      <c r="N229" s="187" t="s">
        <v>45</v>
      </c>
      <c r="P229" s="147">
        <f>O229*H229</f>
        <v>0</v>
      </c>
      <c r="Q229" s="147">
        <v>5.9999999999999995E-4</v>
      </c>
      <c r="R229" s="147">
        <f>Q229*H229</f>
        <v>1.1583359999999998</v>
      </c>
      <c r="S229" s="147">
        <v>0</v>
      </c>
      <c r="T229" s="148">
        <f>S229*H229</f>
        <v>0</v>
      </c>
      <c r="AR229" s="149" t="s">
        <v>277</v>
      </c>
      <c r="AT229" s="149" t="s">
        <v>341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2291</v>
      </c>
    </row>
    <row r="230" spans="2:65" s="12" customFormat="1" ht="10.199999999999999">
      <c r="B230" s="155"/>
      <c r="D230" s="156" t="s">
        <v>236</v>
      </c>
      <c r="F230" s="158" t="s">
        <v>2292</v>
      </c>
      <c r="H230" s="159">
        <v>1930.56</v>
      </c>
      <c r="I230" s="160"/>
      <c r="L230" s="155"/>
      <c r="M230" s="161"/>
      <c r="T230" s="162"/>
      <c r="AT230" s="157" t="s">
        <v>236</v>
      </c>
      <c r="AU230" s="157" t="s">
        <v>21</v>
      </c>
      <c r="AV230" s="12" t="s">
        <v>21</v>
      </c>
      <c r="AW230" s="12" t="s">
        <v>4</v>
      </c>
      <c r="AX230" s="12" t="s">
        <v>88</v>
      </c>
      <c r="AY230" s="157" t="s">
        <v>225</v>
      </c>
    </row>
    <row r="231" spans="2:65" s="1" customFormat="1" ht="33" customHeight="1">
      <c r="B231" s="33"/>
      <c r="C231" s="138" t="s">
        <v>430</v>
      </c>
      <c r="D231" s="138" t="s">
        <v>227</v>
      </c>
      <c r="E231" s="139" t="s">
        <v>491</v>
      </c>
      <c r="F231" s="140" t="s">
        <v>492</v>
      </c>
      <c r="G231" s="141" t="s">
        <v>240</v>
      </c>
      <c r="H231" s="142">
        <v>156.6</v>
      </c>
      <c r="I231" s="143"/>
      <c r="J231" s="144">
        <f>ROUND(I231*H231,2)</f>
        <v>0</v>
      </c>
      <c r="K231" s="140" t="s">
        <v>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2.4340799999999998</v>
      </c>
      <c r="R231" s="147">
        <f>Q231*H231</f>
        <v>381.17692799999998</v>
      </c>
      <c r="S231" s="147">
        <v>0</v>
      </c>
      <c r="T231" s="148">
        <f>S231*H231</f>
        <v>0</v>
      </c>
      <c r="AR231" s="149" t="s">
        <v>232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2293</v>
      </c>
    </row>
    <row r="232" spans="2:65" s="1" customFormat="1" ht="28.8">
      <c r="B232" s="33"/>
      <c r="D232" s="156" t="s">
        <v>261</v>
      </c>
      <c r="F232" s="163" t="s">
        <v>494</v>
      </c>
      <c r="I232" s="153"/>
      <c r="L232" s="33"/>
      <c r="M232" s="154"/>
      <c r="T232" s="57"/>
      <c r="AT232" s="17" t="s">
        <v>261</v>
      </c>
      <c r="AU232" s="17" t="s">
        <v>21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2294</v>
      </c>
      <c r="H233" s="159">
        <v>156.6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225</v>
      </c>
    </row>
    <row r="234" spans="2:65" s="1" customFormat="1" ht="24.15" customHeight="1">
      <c r="B234" s="33"/>
      <c r="C234" s="138" t="s">
        <v>437</v>
      </c>
      <c r="D234" s="138" t="s">
        <v>227</v>
      </c>
      <c r="E234" s="139" t="s">
        <v>502</v>
      </c>
      <c r="F234" s="140" t="s">
        <v>503</v>
      </c>
      <c r="G234" s="141" t="s">
        <v>230</v>
      </c>
      <c r="H234" s="142">
        <v>44.9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2295</v>
      </c>
    </row>
    <row r="235" spans="2:65" s="1" customFormat="1" ht="10.199999999999999">
      <c r="B235" s="33"/>
      <c r="D235" s="151" t="s">
        <v>234</v>
      </c>
      <c r="F235" s="152" t="s">
        <v>505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2" customFormat="1" ht="10.199999999999999">
      <c r="B236" s="155"/>
      <c r="D236" s="156" t="s">
        <v>236</v>
      </c>
      <c r="E236" s="157" t="s">
        <v>1</v>
      </c>
      <c r="F236" s="158" t="s">
        <v>2296</v>
      </c>
      <c r="H236" s="159">
        <v>44.9</v>
      </c>
      <c r="I236" s="160"/>
      <c r="L236" s="155"/>
      <c r="M236" s="161"/>
      <c r="T236" s="162"/>
      <c r="AT236" s="157" t="s">
        <v>236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225</v>
      </c>
    </row>
    <row r="237" spans="2:65" s="1" customFormat="1" ht="24.15" customHeight="1">
      <c r="B237" s="33"/>
      <c r="C237" s="138" t="s">
        <v>443</v>
      </c>
      <c r="D237" s="138" t="s">
        <v>227</v>
      </c>
      <c r="E237" s="139" t="s">
        <v>2297</v>
      </c>
      <c r="F237" s="140" t="s">
        <v>2298</v>
      </c>
      <c r="G237" s="141" t="s">
        <v>240</v>
      </c>
      <c r="H237" s="142">
        <v>21.17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2.4142999999999999</v>
      </c>
      <c r="R237" s="147">
        <f>Q237*H237</f>
        <v>51.110731000000001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2299</v>
      </c>
    </row>
    <row r="238" spans="2:65" s="1" customFormat="1" ht="10.199999999999999">
      <c r="B238" s="33"/>
      <c r="D238" s="151" t="s">
        <v>234</v>
      </c>
      <c r="F238" s="152" t="s">
        <v>2300</v>
      </c>
      <c r="I238" s="153"/>
      <c r="L238" s="33"/>
      <c r="M238" s="154"/>
      <c r="T238" s="57"/>
      <c r="AT238" s="17" t="s">
        <v>234</v>
      </c>
      <c r="AU238" s="17" t="s">
        <v>21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2301</v>
      </c>
      <c r="H239" s="159">
        <v>21.17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225</v>
      </c>
    </row>
    <row r="240" spans="2:65" s="1" customFormat="1" ht="24.15" customHeight="1">
      <c r="B240" s="33"/>
      <c r="C240" s="138" t="s">
        <v>448</v>
      </c>
      <c r="D240" s="138" t="s">
        <v>227</v>
      </c>
      <c r="E240" s="139" t="s">
        <v>2302</v>
      </c>
      <c r="F240" s="140" t="s">
        <v>2303</v>
      </c>
      <c r="G240" s="141" t="s">
        <v>240</v>
      </c>
      <c r="H240" s="142">
        <v>60.76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2.004</v>
      </c>
      <c r="R240" s="147">
        <f>Q240*H240</f>
        <v>121.76303999999999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2304</v>
      </c>
    </row>
    <row r="241" spans="2:65" s="1" customFormat="1" ht="10.199999999999999">
      <c r="B241" s="33"/>
      <c r="D241" s="151" t="s">
        <v>234</v>
      </c>
      <c r="F241" s="152" t="s">
        <v>2305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2306</v>
      </c>
      <c r="H242" s="159">
        <v>60.76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88</v>
      </c>
      <c r="AY242" s="157" t="s">
        <v>225</v>
      </c>
    </row>
    <row r="243" spans="2:65" s="1" customFormat="1" ht="16.5" customHeight="1">
      <c r="B243" s="33"/>
      <c r="C243" s="138" t="s">
        <v>454</v>
      </c>
      <c r="D243" s="138" t="s">
        <v>227</v>
      </c>
      <c r="E243" s="139" t="s">
        <v>2307</v>
      </c>
      <c r="F243" s="140" t="s">
        <v>2308</v>
      </c>
      <c r="G243" s="141" t="s">
        <v>240</v>
      </c>
      <c r="H243" s="142">
        <v>14.7</v>
      </c>
      <c r="I243" s="143"/>
      <c r="J243" s="144">
        <f>ROUND(I243*H243,2)</f>
        <v>0</v>
      </c>
      <c r="K243" s="140" t="s">
        <v>1</v>
      </c>
      <c r="L243" s="33"/>
      <c r="M243" s="145" t="s">
        <v>1</v>
      </c>
      <c r="N243" s="146" t="s">
        <v>45</v>
      </c>
      <c r="P243" s="147">
        <f>O243*H243</f>
        <v>0</v>
      </c>
      <c r="Q243" s="147">
        <v>0</v>
      </c>
      <c r="R243" s="147">
        <f>Q243*H243</f>
        <v>0</v>
      </c>
      <c r="S243" s="147">
        <v>0</v>
      </c>
      <c r="T243" s="148">
        <f>S243*H243</f>
        <v>0</v>
      </c>
      <c r="AR243" s="149" t="s">
        <v>232</v>
      </c>
      <c r="AT243" s="149" t="s">
        <v>227</v>
      </c>
      <c r="AU243" s="149" t="s">
        <v>21</v>
      </c>
      <c r="AY243" s="17" t="s">
        <v>225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232</v>
      </c>
      <c r="BM243" s="149" t="s">
        <v>2309</v>
      </c>
    </row>
    <row r="244" spans="2:65" s="1" customFormat="1" ht="19.2">
      <c r="B244" s="33"/>
      <c r="D244" s="156" t="s">
        <v>261</v>
      </c>
      <c r="F244" s="163" t="s">
        <v>2310</v>
      </c>
      <c r="I244" s="153"/>
      <c r="L244" s="33"/>
      <c r="M244" s="154"/>
      <c r="T244" s="57"/>
      <c r="AT244" s="17" t="s">
        <v>261</v>
      </c>
      <c r="AU244" s="17" t="s">
        <v>21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2311</v>
      </c>
      <c r="H245" s="159">
        <v>14.7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88</v>
      </c>
      <c r="AY245" s="157" t="s">
        <v>225</v>
      </c>
    </row>
    <row r="246" spans="2:65" s="1" customFormat="1" ht="16.5" customHeight="1">
      <c r="B246" s="33"/>
      <c r="C246" s="138" t="s">
        <v>459</v>
      </c>
      <c r="D246" s="138" t="s">
        <v>227</v>
      </c>
      <c r="E246" s="139" t="s">
        <v>2312</v>
      </c>
      <c r="F246" s="140" t="s">
        <v>2313</v>
      </c>
      <c r="G246" s="141" t="s">
        <v>468</v>
      </c>
      <c r="H246" s="142">
        <v>7</v>
      </c>
      <c r="I246" s="143"/>
      <c r="J246" s="144">
        <f>ROUND(I246*H246,2)</f>
        <v>0</v>
      </c>
      <c r="K246" s="140" t="s">
        <v>1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0.7</v>
      </c>
      <c r="R246" s="147">
        <f>Q246*H246</f>
        <v>4.8999999999999995</v>
      </c>
      <c r="S246" s="147">
        <v>0</v>
      </c>
      <c r="T246" s="148">
        <f>S246*H246</f>
        <v>0</v>
      </c>
      <c r="AR246" s="149" t="s">
        <v>232</v>
      </c>
      <c r="AT246" s="149" t="s">
        <v>227</v>
      </c>
      <c r="AU246" s="149" t="s">
        <v>21</v>
      </c>
      <c r="AY246" s="17" t="s">
        <v>225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232</v>
      </c>
      <c r="BM246" s="149" t="s">
        <v>2314</v>
      </c>
    </row>
    <row r="247" spans="2:65" s="1" customFormat="1" ht="19.2">
      <c r="B247" s="33"/>
      <c r="D247" s="156" t="s">
        <v>261</v>
      </c>
      <c r="F247" s="163" t="s">
        <v>2315</v>
      </c>
      <c r="I247" s="153"/>
      <c r="L247" s="33"/>
      <c r="M247" s="154"/>
      <c r="T247" s="57"/>
      <c r="AT247" s="17" t="s">
        <v>261</v>
      </c>
      <c r="AU247" s="17" t="s">
        <v>21</v>
      </c>
    </row>
    <row r="248" spans="2:65" s="11" customFormat="1" ht="22.8" customHeight="1">
      <c r="B248" s="126"/>
      <c r="D248" s="127" t="s">
        <v>79</v>
      </c>
      <c r="E248" s="136" t="s">
        <v>568</v>
      </c>
      <c r="F248" s="136" t="s">
        <v>569</v>
      </c>
      <c r="I248" s="129"/>
      <c r="J248" s="137">
        <f>BK248</f>
        <v>0</v>
      </c>
      <c r="L248" s="126"/>
      <c r="M248" s="131"/>
      <c r="P248" s="132">
        <f>SUM(P249:P250)</f>
        <v>0</v>
      </c>
      <c r="R248" s="132">
        <f>SUM(R249:R250)</f>
        <v>0</v>
      </c>
      <c r="T248" s="133">
        <f>SUM(T249:T250)</f>
        <v>0</v>
      </c>
      <c r="AR248" s="127" t="s">
        <v>88</v>
      </c>
      <c r="AT248" s="134" t="s">
        <v>79</v>
      </c>
      <c r="AU248" s="134" t="s">
        <v>88</v>
      </c>
      <c r="AY248" s="127" t="s">
        <v>225</v>
      </c>
      <c r="BK248" s="135">
        <f>SUM(BK249:BK250)</f>
        <v>0</v>
      </c>
    </row>
    <row r="249" spans="2:65" s="1" customFormat="1" ht="16.5" customHeight="1">
      <c r="B249" s="33"/>
      <c r="C249" s="138" t="s">
        <v>465</v>
      </c>
      <c r="D249" s="138" t="s">
        <v>227</v>
      </c>
      <c r="E249" s="139" t="s">
        <v>571</v>
      </c>
      <c r="F249" s="140" t="s">
        <v>572</v>
      </c>
      <c r="G249" s="141" t="s">
        <v>395</v>
      </c>
      <c r="H249" s="142">
        <v>560.82600000000002</v>
      </c>
      <c r="I249" s="143"/>
      <c r="J249" s="144">
        <f>ROUND(I249*H249,2)</f>
        <v>0</v>
      </c>
      <c r="K249" s="140" t="s">
        <v>231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232</v>
      </c>
      <c r="AT249" s="149" t="s">
        <v>227</v>
      </c>
      <c r="AU249" s="149" t="s">
        <v>21</v>
      </c>
      <c r="AY249" s="17" t="s">
        <v>225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232</v>
      </c>
      <c r="BM249" s="149" t="s">
        <v>2316</v>
      </c>
    </row>
    <row r="250" spans="2:65" s="1" customFormat="1" ht="10.199999999999999">
      <c r="B250" s="33"/>
      <c r="D250" s="151" t="s">
        <v>234</v>
      </c>
      <c r="F250" s="152" t="s">
        <v>574</v>
      </c>
      <c r="I250" s="153"/>
      <c r="L250" s="33"/>
      <c r="M250" s="154"/>
      <c r="T250" s="57"/>
      <c r="AT250" s="17" t="s">
        <v>234</v>
      </c>
      <c r="AU250" s="17" t="s">
        <v>21</v>
      </c>
    </row>
    <row r="251" spans="2:65" s="11" customFormat="1" ht="25.95" customHeight="1">
      <c r="B251" s="126"/>
      <c r="D251" s="127" t="s">
        <v>79</v>
      </c>
      <c r="E251" s="128" t="s">
        <v>575</v>
      </c>
      <c r="F251" s="128" t="s">
        <v>576</v>
      </c>
      <c r="I251" s="129"/>
      <c r="J251" s="130">
        <f>BK251</f>
        <v>0</v>
      </c>
      <c r="L251" s="126"/>
      <c r="M251" s="131"/>
      <c r="P251" s="132">
        <f>P252</f>
        <v>0</v>
      </c>
      <c r="R251" s="132">
        <f>R252</f>
        <v>2.0287374200000001</v>
      </c>
      <c r="T251" s="133">
        <f>T252</f>
        <v>0</v>
      </c>
      <c r="AR251" s="127" t="s">
        <v>21</v>
      </c>
      <c r="AT251" s="134" t="s">
        <v>79</v>
      </c>
      <c r="AU251" s="134" t="s">
        <v>80</v>
      </c>
      <c r="AY251" s="127" t="s">
        <v>225</v>
      </c>
      <c r="BK251" s="135">
        <f>BK252</f>
        <v>0</v>
      </c>
    </row>
    <row r="252" spans="2:65" s="11" customFormat="1" ht="22.8" customHeight="1">
      <c r="B252" s="126"/>
      <c r="D252" s="127" t="s">
        <v>79</v>
      </c>
      <c r="E252" s="136" t="s">
        <v>1071</v>
      </c>
      <c r="F252" s="136" t="s">
        <v>1072</v>
      </c>
      <c r="I252" s="129"/>
      <c r="J252" s="137">
        <f>BK252</f>
        <v>0</v>
      </c>
      <c r="L252" s="126"/>
      <c r="M252" s="131"/>
      <c r="P252" s="132">
        <f>SUM(P253:P258)</f>
        <v>0</v>
      </c>
      <c r="R252" s="132">
        <f>SUM(R253:R258)</f>
        <v>2.0287374200000001</v>
      </c>
      <c r="T252" s="133">
        <f>SUM(T253:T258)</f>
        <v>0</v>
      </c>
      <c r="AR252" s="127" t="s">
        <v>21</v>
      </c>
      <c r="AT252" s="134" t="s">
        <v>79</v>
      </c>
      <c r="AU252" s="134" t="s">
        <v>88</v>
      </c>
      <c r="AY252" s="127" t="s">
        <v>225</v>
      </c>
      <c r="BK252" s="135">
        <f>SUM(BK253:BK258)</f>
        <v>0</v>
      </c>
    </row>
    <row r="253" spans="2:65" s="1" customFormat="1" ht="24.15" customHeight="1">
      <c r="B253" s="33"/>
      <c r="C253" s="138" t="s">
        <v>472</v>
      </c>
      <c r="D253" s="138" t="s">
        <v>227</v>
      </c>
      <c r="E253" s="139" t="s">
        <v>2317</v>
      </c>
      <c r="F253" s="140" t="s">
        <v>2318</v>
      </c>
      <c r="G253" s="141" t="s">
        <v>230</v>
      </c>
      <c r="H253" s="142">
        <v>524.04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7.6999999999999996E-4</v>
      </c>
      <c r="R253" s="147">
        <f>Q253*H253</f>
        <v>0.40351079999999995</v>
      </c>
      <c r="S253" s="147">
        <v>0</v>
      </c>
      <c r="T253" s="148">
        <f>S253*H253</f>
        <v>0</v>
      </c>
      <c r="AR253" s="149" t="s">
        <v>340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340</v>
      </c>
      <c r="BM253" s="149" t="s">
        <v>2319</v>
      </c>
    </row>
    <row r="254" spans="2:65" s="1" customFormat="1" ht="10.199999999999999">
      <c r="B254" s="33"/>
      <c r="D254" s="151" t="s">
        <v>234</v>
      </c>
      <c r="F254" s="152" t="s">
        <v>2320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2321</v>
      </c>
      <c r="H255" s="159">
        <v>524.04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21.75" customHeight="1">
      <c r="B256" s="33"/>
      <c r="C256" s="178" t="s">
        <v>479</v>
      </c>
      <c r="D256" s="178" t="s">
        <v>341</v>
      </c>
      <c r="E256" s="179" t="s">
        <v>2322</v>
      </c>
      <c r="F256" s="180" t="s">
        <v>2323</v>
      </c>
      <c r="G256" s="181" t="s">
        <v>230</v>
      </c>
      <c r="H256" s="182">
        <v>639.85299999999995</v>
      </c>
      <c r="I256" s="183"/>
      <c r="J256" s="184">
        <f>ROUND(I256*H256,2)</f>
        <v>0</v>
      </c>
      <c r="K256" s="180" t="s">
        <v>231</v>
      </c>
      <c r="L256" s="185"/>
      <c r="M256" s="186" t="s">
        <v>1</v>
      </c>
      <c r="N256" s="187" t="s">
        <v>45</v>
      </c>
      <c r="P256" s="147">
        <f>O256*H256</f>
        <v>0</v>
      </c>
      <c r="Q256" s="147">
        <v>2.5400000000000002E-3</v>
      </c>
      <c r="R256" s="147">
        <f>Q256*H256</f>
        <v>1.6252266200000001</v>
      </c>
      <c r="S256" s="147">
        <v>0</v>
      </c>
      <c r="T256" s="148">
        <f>S256*H256</f>
        <v>0</v>
      </c>
      <c r="AR256" s="149" t="s">
        <v>437</v>
      </c>
      <c r="AT256" s="149" t="s">
        <v>341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340</v>
      </c>
      <c r="BM256" s="149" t="s">
        <v>2324</v>
      </c>
    </row>
    <row r="257" spans="2:51" s="1" customFormat="1" ht="19.2">
      <c r="B257" s="33"/>
      <c r="D257" s="156" t="s">
        <v>261</v>
      </c>
      <c r="F257" s="163" t="s">
        <v>2325</v>
      </c>
      <c r="I257" s="153"/>
      <c r="L257" s="33"/>
      <c r="M257" s="154"/>
      <c r="T257" s="57"/>
      <c r="AT257" s="17" t="s">
        <v>261</v>
      </c>
      <c r="AU257" s="17" t="s">
        <v>21</v>
      </c>
    </row>
    <row r="258" spans="2:51" s="12" customFormat="1" ht="10.199999999999999">
      <c r="B258" s="155"/>
      <c r="D258" s="156" t="s">
        <v>236</v>
      </c>
      <c r="F258" s="158" t="s">
        <v>2326</v>
      </c>
      <c r="H258" s="159">
        <v>639.85299999999995</v>
      </c>
      <c r="I258" s="160"/>
      <c r="L258" s="155"/>
      <c r="M258" s="197"/>
      <c r="N258" s="198"/>
      <c r="O258" s="198"/>
      <c r="P258" s="198"/>
      <c r="Q258" s="198"/>
      <c r="R258" s="198"/>
      <c r="S258" s="198"/>
      <c r="T258" s="199"/>
      <c r="AT258" s="157" t="s">
        <v>236</v>
      </c>
      <c r="AU258" s="157" t="s">
        <v>21</v>
      </c>
      <c r="AV258" s="12" t="s">
        <v>21</v>
      </c>
      <c r="AW258" s="12" t="s">
        <v>4</v>
      </c>
      <c r="AX258" s="12" t="s">
        <v>88</v>
      </c>
      <c r="AY258" s="157" t="s">
        <v>225</v>
      </c>
    </row>
    <row r="259" spans="2:51" s="1" customFormat="1" ht="6.9" customHeight="1">
      <c r="B259" s="45"/>
      <c r="C259" s="46"/>
      <c r="D259" s="46"/>
      <c r="E259" s="46"/>
      <c r="F259" s="46"/>
      <c r="G259" s="46"/>
      <c r="H259" s="46"/>
      <c r="I259" s="46"/>
      <c r="J259" s="46"/>
      <c r="K259" s="46"/>
      <c r="L259" s="33"/>
    </row>
  </sheetData>
  <sheetProtection algorithmName="SHA-512" hashValue="fAWbrOT1Dh8ztm5Q67XGP3qG94kKqeq5R6f8rDPbMISA9bMU3gJ0b0zmKTscRQ9g1TSpshw3BSphI8VriRXzcA==" saltValue="M7Gisur0xw3VIlTn1td4kgpGAWiOVJJzJ3pwcCxOq5srFAHguhaASqRgtT4SuNwdkc99gzjHmioXugxl+fvSyw==" spinCount="100000" sheet="1" objects="1" scenarios="1" formatColumns="0" formatRows="0" autoFilter="0"/>
  <autoFilter ref="C122:K258" xr:uid="{00000000-0009-0000-0000-00000A000000}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hyperlinks>
    <hyperlink ref="F127" r:id="rId1" xr:uid="{00000000-0004-0000-0A00-000000000000}"/>
    <hyperlink ref="F130" r:id="rId2" xr:uid="{00000000-0004-0000-0A00-000001000000}"/>
    <hyperlink ref="F133" r:id="rId3" xr:uid="{00000000-0004-0000-0A00-000002000000}"/>
    <hyperlink ref="F136" r:id="rId4" xr:uid="{00000000-0004-0000-0A00-000003000000}"/>
    <hyperlink ref="F141" r:id="rId5" xr:uid="{00000000-0004-0000-0A00-000004000000}"/>
    <hyperlink ref="F154" r:id="rId6" xr:uid="{00000000-0004-0000-0A00-000005000000}"/>
    <hyperlink ref="F157" r:id="rId7" xr:uid="{00000000-0004-0000-0A00-000006000000}"/>
    <hyperlink ref="F164" r:id="rId8" xr:uid="{00000000-0004-0000-0A00-000007000000}"/>
    <hyperlink ref="F171" r:id="rId9" xr:uid="{00000000-0004-0000-0A00-000008000000}"/>
    <hyperlink ref="F174" r:id="rId10" xr:uid="{00000000-0004-0000-0A00-000009000000}"/>
    <hyperlink ref="F177" r:id="rId11" xr:uid="{00000000-0004-0000-0A00-00000A000000}"/>
    <hyperlink ref="F180" r:id="rId12" xr:uid="{00000000-0004-0000-0A00-00000B000000}"/>
    <hyperlink ref="F186" r:id="rId13" xr:uid="{00000000-0004-0000-0A00-00000C000000}"/>
    <hyperlink ref="F191" r:id="rId14" xr:uid="{00000000-0004-0000-0A00-00000D000000}"/>
    <hyperlink ref="F194" r:id="rId15" xr:uid="{00000000-0004-0000-0A00-00000E000000}"/>
    <hyperlink ref="F196" r:id="rId16" xr:uid="{00000000-0004-0000-0A00-00000F000000}"/>
    <hyperlink ref="F199" r:id="rId17" xr:uid="{00000000-0004-0000-0A00-000010000000}"/>
    <hyperlink ref="F204" r:id="rId18" xr:uid="{00000000-0004-0000-0A00-000011000000}"/>
    <hyperlink ref="F207" r:id="rId19" xr:uid="{00000000-0004-0000-0A00-000012000000}"/>
    <hyperlink ref="F210" r:id="rId20" xr:uid="{00000000-0004-0000-0A00-000013000000}"/>
    <hyperlink ref="F215" r:id="rId21" xr:uid="{00000000-0004-0000-0A00-000014000000}"/>
    <hyperlink ref="F218" r:id="rId22" xr:uid="{00000000-0004-0000-0A00-000015000000}"/>
    <hyperlink ref="F221" r:id="rId23" xr:uid="{00000000-0004-0000-0A00-000016000000}"/>
    <hyperlink ref="F224" r:id="rId24" xr:uid="{00000000-0004-0000-0A00-000017000000}"/>
    <hyperlink ref="F227" r:id="rId25" xr:uid="{00000000-0004-0000-0A00-000018000000}"/>
    <hyperlink ref="F235" r:id="rId26" xr:uid="{00000000-0004-0000-0A00-000019000000}"/>
    <hyperlink ref="F238" r:id="rId27" xr:uid="{00000000-0004-0000-0A00-00001A000000}"/>
    <hyperlink ref="F241" r:id="rId28" xr:uid="{00000000-0004-0000-0A00-00001B000000}"/>
    <hyperlink ref="F250" r:id="rId29" xr:uid="{00000000-0004-0000-0A00-00001C000000}"/>
    <hyperlink ref="F254" r:id="rId30" xr:uid="{00000000-0004-0000-0A00-00001D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31"/>
  <headerFooter>
    <oddFooter>&amp;CStrana &amp;P z &amp;N&amp;R&amp;A</oddFooter>
  </headerFooter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49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119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s="1" customFormat="1" ht="12" customHeight="1">
      <c r="B8" s="33"/>
      <c r="D8" s="27" t="s">
        <v>190</v>
      </c>
      <c r="L8" s="33"/>
    </row>
    <row r="9" spans="2:46" s="1" customFormat="1" ht="16.5" customHeight="1">
      <c r="B9" s="33"/>
      <c r="E9" s="238" t="s">
        <v>2327</v>
      </c>
      <c r="F9" s="258"/>
      <c r="G9" s="258"/>
      <c r="H9" s="258"/>
      <c r="L9" s="33"/>
    </row>
    <row r="10" spans="2:46" s="1" customFormat="1" ht="10.199999999999999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46" s="1" customFormat="1" ht="10.8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ROUND(J131,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ROUND((SUM(BE131:BE496)),  2)</f>
        <v>0</v>
      </c>
      <c r="I33" s="98">
        <v>0.21</v>
      </c>
      <c r="J33" s="87">
        <f>ROUND(((SUM(BE131:BE496))*I33),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ROUND((SUM(BF131:BF496)),  2)</f>
        <v>0</v>
      </c>
      <c r="I34" s="98">
        <v>0.15</v>
      </c>
      <c r="J34" s="87">
        <f>ROUND(((SUM(BF131:BF496))*I34),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ROUND((SUM(BG131:BG496)),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ROUND((SUM(BH131:BH496)),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ROUND((SUM(BI131:BI496)),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030.31.1 - Nový most v km 0,003 (TPE km 83.250)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J131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J132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J133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J182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J231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J296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J362</f>
        <v>0</v>
      </c>
      <c r="L102" s="114"/>
    </row>
    <row r="103" spans="2:12" s="9" customFormat="1" ht="19.95" customHeight="1">
      <c r="B103" s="114"/>
      <c r="D103" s="115" t="s">
        <v>2328</v>
      </c>
      <c r="E103" s="116"/>
      <c r="F103" s="116"/>
      <c r="G103" s="116"/>
      <c r="H103" s="116"/>
      <c r="I103" s="116"/>
      <c r="J103" s="117">
        <f>J375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J382</f>
        <v>0</v>
      </c>
      <c r="L104" s="114"/>
    </row>
    <row r="105" spans="2:12" s="9" customFormat="1" ht="19.95" customHeight="1">
      <c r="B105" s="114"/>
      <c r="D105" s="115" t="s">
        <v>204</v>
      </c>
      <c r="E105" s="116"/>
      <c r="F105" s="116"/>
      <c r="G105" s="116"/>
      <c r="H105" s="116"/>
      <c r="I105" s="116"/>
      <c r="J105" s="117">
        <f>J440</f>
        <v>0</v>
      </c>
      <c r="L105" s="114"/>
    </row>
    <row r="106" spans="2:12" s="9" customFormat="1" ht="19.95" customHeight="1">
      <c r="B106" s="114"/>
      <c r="D106" s="115" t="s">
        <v>205</v>
      </c>
      <c r="E106" s="116"/>
      <c r="F106" s="116"/>
      <c r="G106" s="116"/>
      <c r="H106" s="116"/>
      <c r="I106" s="116"/>
      <c r="J106" s="117">
        <f>J454</f>
        <v>0</v>
      </c>
      <c r="L106" s="114"/>
    </row>
    <row r="107" spans="2:12" s="8" customFormat="1" ht="24.9" customHeight="1">
      <c r="B107" s="110"/>
      <c r="D107" s="111" t="s">
        <v>206</v>
      </c>
      <c r="E107" s="112"/>
      <c r="F107" s="112"/>
      <c r="G107" s="112"/>
      <c r="H107" s="112"/>
      <c r="I107" s="112"/>
      <c r="J107" s="113">
        <f>J457</f>
        <v>0</v>
      </c>
      <c r="L107" s="110"/>
    </row>
    <row r="108" spans="2:12" s="9" customFormat="1" ht="19.95" customHeight="1">
      <c r="B108" s="114"/>
      <c r="D108" s="115" t="s">
        <v>982</v>
      </c>
      <c r="E108" s="116"/>
      <c r="F108" s="116"/>
      <c r="G108" s="116"/>
      <c r="H108" s="116"/>
      <c r="I108" s="116"/>
      <c r="J108" s="117">
        <f>J458</f>
        <v>0</v>
      </c>
      <c r="L108" s="114"/>
    </row>
    <row r="109" spans="2:12" s="8" customFormat="1" ht="24.9" customHeight="1">
      <c r="B109" s="110"/>
      <c r="D109" s="111" t="s">
        <v>208</v>
      </c>
      <c r="E109" s="112"/>
      <c r="F109" s="112"/>
      <c r="G109" s="112"/>
      <c r="H109" s="112"/>
      <c r="I109" s="112"/>
      <c r="J109" s="113">
        <f>J485</f>
        <v>0</v>
      </c>
      <c r="L109" s="110"/>
    </row>
    <row r="110" spans="2:12" s="9" customFormat="1" ht="19.95" customHeight="1">
      <c r="B110" s="114"/>
      <c r="D110" s="115" t="s">
        <v>209</v>
      </c>
      <c r="E110" s="116"/>
      <c r="F110" s="116"/>
      <c r="G110" s="116"/>
      <c r="H110" s="116"/>
      <c r="I110" s="116"/>
      <c r="J110" s="117">
        <f>J486</f>
        <v>0</v>
      </c>
      <c r="L110" s="114"/>
    </row>
    <row r="111" spans="2:12" s="8" customFormat="1" ht="24.9" customHeight="1">
      <c r="B111" s="110"/>
      <c r="D111" s="111" t="s">
        <v>612</v>
      </c>
      <c r="E111" s="112"/>
      <c r="F111" s="112"/>
      <c r="G111" s="112"/>
      <c r="H111" s="112"/>
      <c r="I111" s="112"/>
      <c r="J111" s="113">
        <f>J492</f>
        <v>0</v>
      </c>
      <c r="L111" s="110"/>
    </row>
    <row r="112" spans="2:12" s="1" customFormat="1" ht="21.75" customHeight="1">
      <c r="B112" s="33"/>
      <c r="L112" s="33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7" spans="2:12" s="1" customFormat="1" ht="6.9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" customHeight="1">
      <c r="B118" s="33"/>
      <c r="C118" s="21" t="s">
        <v>210</v>
      </c>
      <c r="L118" s="33"/>
    </row>
    <row r="119" spans="2:12" s="1" customFormat="1" ht="6.9" customHeight="1">
      <c r="B119" s="33"/>
      <c r="L119" s="33"/>
    </row>
    <row r="120" spans="2:12" s="1" customFormat="1" ht="12" customHeight="1">
      <c r="B120" s="33"/>
      <c r="C120" s="27" t="s">
        <v>16</v>
      </c>
      <c r="L120" s="33"/>
    </row>
    <row r="121" spans="2:12" s="1" customFormat="1" ht="26.25" customHeight="1">
      <c r="B121" s="33"/>
      <c r="E121" s="256" t="str">
        <f>E7</f>
        <v>Opatření Zátor-Loučky, OHO, Dílčí stavba 02.030 Opatření pod přehradní hrází Nové Heřminovy</v>
      </c>
      <c r="F121" s="257"/>
      <c r="G121" s="257"/>
      <c r="H121" s="257"/>
      <c r="L121" s="33"/>
    </row>
    <row r="122" spans="2:12" s="1" customFormat="1" ht="12" customHeight="1">
      <c r="B122" s="33"/>
      <c r="C122" s="27" t="s">
        <v>190</v>
      </c>
      <c r="L122" s="33"/>
    </row>
    <row r="123" spans="2:12" s="1" customFormat="1" ht="16.5" customHeight="1">
      <c r="B123" s="33"/>
      <c r="E123" s="238" t="str">
        <f>E9</f>
        <v>030.31.1 - Nový most v km 0,003 (TPE km 83.250)</v>
      </c>
      <c r="F123" s="258"/>
      <c r="G123" s="258"/>
      <c r="H123" s="258"/>
      <c r="L123" s="33"/>
    </row>
    <row r="124" spans="2:12" s="1" customFormat="1" ht="6.9" customHeight="1">
      <c r="B124" s="33"/>
      <c r="L124" s="33"/>
    </row>
    <row r="125" spans="2:12" s="1" customFormat="1" ht="12" customHeight="1">
      <c r="B125" s="33"/>
      <c r="C125" s="27" t="s">
        <v>22</v>
      </c>
      <c r="F125" s="25" t="str">
        <f>F12</f>
        <v>Loučky u Zátoru</v>
      </c>
      <c r="I125" s="27" t="s">
        <v>24</v>
      </c>
      <c r="J125" s="53" t="str">
        <f>IF(J12="","",J12)</f>
        <v>20. 12. 2024</v>
      </c>
      <c r="L125" s="33"/>
    </row>
    <row r="126" spans="2:12" s="1" customFormat="1" ht="6.9" customHeight="1">
      <c r="B126" s="33"/>
      <c r="L126" s="33"/>
    </row>
    <row r="127" spans="2:12" s="1" customFormat="1" ht="15.15" customHeight="1">
      <c r="B127" s="33"/>
      <c r="C127" s="27" t="s">
        <v>28</v>
      </c>
      <c r="F127" s="25" t="str">
        <f>E15</f>
        <v>Povodí Odry, státní podnik</v>
      </c>
      <c r="I127" s="27" t="s">
        <v>34</v>
      </c>
      <c r="J127" s="31" t="str">
        <f>E21</f>
        <v>AQUATIS, a.s.</v>
      </c>
      <c r="L127" s="33"/>
    </row>
    <row r="128" spans="2:12" s="1" customFormat="1" ht="25.65" customHeight="1">
      <c r="B128" s="33"/>
      <c r="C128" s="27" t="s">
        <v>32</v>
      </c>
      <c r="F128" s="25" t="str">
        <f>IF(E18="","",E18)</f>
        <v>Vyplň údaj</v>
      </c>
      <c r="I128" s="27" t="s">
        <v>37</v>
      </c>
      <c r="J128" s="31" t="str">
        <f>E24</f>
        <v>Ing. Michal Jendruščák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8"/>
      <c r="C130" s="119" t="s">
        <v>211</v>
      </c>
      <c r="D130" s="120" t="s">
        <v>65</v>
      </c>
      <c r="E130" s="120" t="s">
        <v>61</v>
      </c>
      <c r="F130" s="120" t="s">
        <v>62</v>
      </c>
      <c r="G130" s="120" t="s">
        <v>212</v>
      </c>
      <c r="H130" s="120" t="s">
        <v>213</v>
      </c>
      <c r="I130" s="120" t="s">
        <v>214</v>
      </c>
      <c r="J130" s="120" t="s">
        <v>194</v>
      </c>
      <c r="K130" s="121" t="s">
        <v>215</v>
      </c>
      <c r="L130" s="118"/>
      <c r="M130" s="60" t="s">
        <v>1</v>
      </c>
      <c r="N130" s="61" t="s">
        <v>44</v>
      </c>
      <c r="O130" s="61" t="s">
        <v>216</v>
      </c>
      <c r="P130" s="61" t="s">
        <v>217</v>
      </c>
      <c r="Q130" s="61" t="s">
        <v>218</v>
      </c>
      <c r="R130" s="61" t="s">
        <v>219</v>
      </c>
      <c r="S130" s="61" t="s">
        <v>220</v>
      </c>
      <c r="T130" s="62" t="s">
        <v>221</v>
      </c>
    </row>
    <row r="131" spans="2:65" s="1" customFormat="1" ht="22.8" customHeight="1">
      <c r="B131" s="33"/>
      <c r="C131" s="65" t="s">
        <v>222</v>
      </c>
      <c r="J131" s="122">
        <f>BK131</f>
        <v>0</v>
      </c>
      <c r="L131" s="33"/>
      <c r="M131" s="63"/>
      <c r="N131" s="54"/>
      <c r="O131" s="54"/>
      <c r="P131" s="123">
        <f>P132+P457+P485+P492</f>
        <v>0</v>
      </c>
      <c r="Q131" s="54"/>
      <c r="R131" s="123">
        <f>R132+R457+R485+R492</f>
        <v>800.75896760000001</v>
      </c>
      <c r="S131" s="54"/>
      <c r="T131" s="124">
        <f>T132+T457+T485+T492</f>
        <v>510.89911999999998</v>
      </c>
      <c r="AT131" s="17" t="s">
        <v>79</v>
      </c>
      <c r="AU131" s="17" t="s">
        <v>196</v>
      </c>
      <c r="BK131" s="125">
        <f>BK132+BK457+BK485+BK492</f>
        <v>0</v>
      </c>
    </row>
    <row r="132" spans="2:65" s="11" customFormat="1" ht="25.95" customHeight="1">
      <c r="B132" s="126"/>
      <c r="D132" s="127" t="s">
        <v>79</v>
      </c>
      <c r="E132" s="128" t="s">
        <v>223</v>
      </c>
      <c r="F132" s="128" t="s">
        <v>224</v>
      </c>
      <c r="I132" s="129"/>
      <c r="J132" s="130">
        <f>BK132</f>
        <v>0</v>
      </c>
      <c r="L132" s="126"/>
      <c r="M132" s="131"/>
      <c r="P132" s="132">
        <f>P133+P182+P231+P296+P362+P375+P382+P440+P454</f>
        <v>0</v>
      </c>
      <c r="R132" s="132">
        <f>R133+R182+R231+R296+R362+R375+R382+R440+R454</f>
        <v>798.41318709999996</v>
      </c>
      <c r="T132" s="133">
        <f>T133+T182+T231+T296+T362+T375+T382+T440+T454</f>
        <v>510.15219999999999</v>
      </c>
      <c r="AR132" s="127" t="s">
        <v>88</v>
      </c>
      <c r="AT132" s="134" t="s">
        <v>79</v>
      </c>
      <c r="AU132" s="134" t="s">
        <v>80</v>
      </c>
      <c r="AY132" s="127" t="s">
        <v>225</v>
      </c>
      <c r="BK132" s="135">
        <f>BK133+BK182+BK231+BK296+BK362+BK375+BK382+BK440+BK454</f>
        <v>0</v>
      </c>
    </row>
    <row r="133" spans="2:65" s="11" customFormat="1" ht="22.8" customHeight="1">
      <c r="B133" s="126"/>
      <c r="D133" s="127" t="s">
        <v>79</v>
      </c>
      <c r="E133" s="136" t="s">
        <v>88</v>
      </c>
      <c r="F133" s="136" t="s">
        <v>226</v>
      </c>
      <c r="I133" s="129"/>
      <c r="J133" s="137">
        <f>BK133</f>
        <v>0</v>
      </c>
      <c r="L133" s="126"/>
      <c r="M133" s="131"/>
      <c r="P133" s="132">
        <f>SUM(P134:P181)</f>
        <v>0</v>
      </c>
      <c r="R133" s="132">
        <f>SUM(R134:R181)</f>
        <v>274.7266444</v>
      </c>
      <c r="T133" s="133">
        <f>SUM(T134:T181)</f>
        <v>133.5642</v>
      </c>
      <c r="AR133" s="127" t="s">
        <v>88</v>
      </c>
      <c r="AT133" s="134" t="s">
        <v>79</v>
      </c>
      <c r="AU133" s="134" t="s">
        <v>88</v>
      </c>
      <c r="AY133" s="127" t="s">
        <v>225</v>
      </c>
      <c r="BK133" s="135">
        <f>SUM(BK134:BK181)</f>
        <v>0</v>
      </c>
    </row>
    <row r="134" spans="2:65" s="1" customFormat="1" ht="24.15" customHeight="1">
      <c r="B134" s="33"/>
      <c r="C134" s="138" t="s">
        <v>88</v>
      </c>
      <c r="D134" s="138" t="s">
        <v>227</v>
      </c>
      <c r="E134" s="139" t="s">
        <v>2329</v>
      </c>
      <c r="F134" s="140" t="s">
        <v>2330</v>
      </c>
      <c r="G134" s="141" t="s">
        <v>230</v>
      </c>
      <c r="H134" s="142">
        <v>79.111999999999995</v>
      </c>
      <c r="I134" s="143"/>
      <c r="J134" s="144">
        <f>ROUND(I134*H134,2)</f>
        <v>0</v>
      </c>
      <c r="K134" s="140" t="s">
        <v>231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0.75</v>
      </c>
      <c r="T134" s="148">
        <f>S134*H134</f>
        <v>59.333999999999996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2331</v>
      </c>
    </row>
    <row r="135" spans="2:65" s="1" customFormat="1" ht="10.199999999999999">
      <c r="B135" s="33"/>
      <c r="D135" s="151" t="s">
        <v>234</v>
      </c>
      <c r="F135" s="152" t="s">
        <v>2332</v>
      </c>
      <c r="I135" s="153"/>
      <c r="L135" s="33"/>
      <c r="M135" s="154"/>
      <c r="T135" s="57"/>
      <c r="AT135" s="17" t="s">
        <v>234</v>
      </c>
      <c r="AU135" s="17" t="s">
        <v>21</v>
      </c>
    </row>
    <row r="136" spans="2:65" s="12" customFormat="1" ht="10.199999999999999">
      <c r="B136" s="155"/>
      <c r="D136" s="156" t="s">
        <v>236</v>
      </c>
      <c r="E136" s="157" t="s">
        <v>1</v>
      </c>
      <c r="F136" s="158" t="s">
        <v>2333</v>
      </c>
      <c r="H136" s="159">
        <v>79.111999999999995</v>
      </c>
      <c r="I136" s="160"/>
      <c r="L136" s="155"/>
      <c r="M136" s="161"/>
      <c r="T136" s="162"/>
      <c r="AT136" s="157" t="s">
        <v>236</v>
      </c>
      <c r="AU136" s="157" t="s">
        <v>21</v>
      </c>
      <c r="AV136" s="12" t="s">
        <v>21</v>
      </c>
      <c r="AW136" s="12" t="s">
        <v>36</v>
      </c>
      <c r="AX136" s="12" t="s">
        <v>88</v>
      </c>
      <c r="AY136" s="157" t="s">
        <v>225</v>
      </c>
    </row>
    <row r="137" spans="2:65" s="1" customFormat="1" ht="24.15" customHeight="1">
      <c r="B137" s="33"/>
      <c r="C137" s="138" t="s">
        <v>21</v>
      </c>
      <c r="D137" s="138" t="s">
        <v>227</v>
      </c>
      <c r="E137" s="139" t="s">
        <v>2334</v>
      </c>
      <c r="F137" s="140" t="s">
        <v>2335</v>
      </c>
      <c r="G137" s="141" t="s">
        <v>230</v>
      </c>
      <c r="H137" s="142">
        <v>215.16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1.0000000000000001E-5</v>
      </c>
      <c r="R137" s="147">
        <f>Q137*H137</f>
        <v>2.1516E-3</v>
      </c>
      <c r="S137" s="147">
        <v>0.115</v>
      </c>
      <c r="T137" s="148">
        <f>S137*H137</f>
        <v>24.743400000000001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2336</v>
      </c>
    </row>
    <row r="138" spans="2:65" s="1" customFormat="1" ht="10.199999999999999">
      <c r="B138" s="33"/>
      <c r="D138" s="151" t="s">
        <v>234</v>
      </c>
      <c r="F138" s="152" t="s">
        <v>2337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2338</v>
      </c>
      <c r="H139" s="159">
        <v>215.16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225</v>
      </c>
    </row>
    <row r="140" spans="2:65" s="1" customFormat="1" ht="24.15" customHeight="1">
      <c r="B140" s="33"/>
      <c r="C140" s="138" t="s">
        <v>244</v>
      </c>
      <c r="D140" s="138" t="s">
        <v>227</v>
      </c>
      <c r="E140" s="139" t="s">
        <v>2339</v>
      </c>
      <c r="F140" s="140" t="s">
        <v>2340</v>
      </c>
      <c r="G140" s="141" t="s">
        <v>230</v>
      </c>
      <c r="H140" s="142">
        <v>215.16</v>
      </c>
      <c r="I140" s="143"/>
      <c r="J140" s="144">
        <f>ROUND(I140*H140,2)</f>
        <v>0</v>
      </c>
      <c r="K140" s="140" t="s">
        <v>231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3.0000000000000001E-5</v>
      </c>
      <c r="R140" s="147">
        <f>Q140*H140</f>
        <v>6.4548000000000001E-3</v>
      </c>
      <c r="S140" s="147">
        <v>0.23</v>
      </c>
      <c r="T140" s="148">
        <f>S140*H140</f>
        <v>49.486800000000002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2341</v>
      </c>
    </row>
    <row r="141" spans="2:65" s="1" customFormat="1" ht="10.199999999999999">
      <c r="B141" s="33"/>
      <c r="D141" s="151" t="s">
        <v>234</v>
      </c>
      <c r="F141" s="152" t="s">
        <v>2342</v>
      </c>
      <c r="I141" s="153"/>
      <c r="L141" s="33"/>
      <c r="M141" s="154"/>
      <c r="T141" s="57"/>
      <c r="AT141" s="17" t="s">
        <v>234</v>
      </c>
      <c r="AU141" s="17" t="s">
        <v>21</v>
      </c>
    </row>
    <row r="142" spans="2:65" s="1" customFormat="1" ht="24.15" customHeight="1">
      <c r="B142" s="33"/>
      <c r="C142" s="138" t="s">
        <v>232</v>
      </c>
      <c r="D142" s="138" t="s">
        <v>227</v>
      </c>
      <c r="E142" s="139" t="s">
        <v>2343</v>
      </c>
      <c r="F142" s="140" t="s">
        <v>2344</v>
      </c>
      <c r="G142" s="141" t="s">
        <v>247</v>
      </c>
      <c r="H142" s="142">
        <v>460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4.0000000000000003E-5</v>
      </c>
      <c r="R142" s="147">
        <f>Q142*H142</f>
        <v>1.8400000000000003E-2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2345</v>
      </c>
    </row>
    <row r="143" spans="2:65" s="1" customFormat="1" ht="10.199999999999999">
      <c r="B143" s="33"/>
      <c r="D143" s="151" t="s">
        <v>234</v>
      </c>
      <c r="F143" s="152" t="s">
        <v>2346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2347</v>
      </c>
      <c r="H144" s="159">
        <v>400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2348</v>
      </c>
      <c r="H145" s="159">
        <v>60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460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24.15" customHeight="1">
      <c r="B147" s="33"/>
      <c r="C147" s="138" t="s">
        <v>256</v>
      </c>
      <c r="D147" s="138" t="s">
        <v>227</v>
      </c>
      <c r="E147" s="139" t="s">
        <v>2349</v>
      </c>
      <c r="F147" s="140" t="s">
        <v>2350</v>
      </c>
      <c r="G147" s="141" t="s">
        <v>253</v>
      </c>
      <c r="H147" s="142">
        <v>57.5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2351</v>
      </c>
    </row>
    <row r="148" spans="2:65" s="1" customFormat="1" ht="10.199999999999999">
      <c r="B148" s="33"/>
      <c r="D148" s="151" t="s">
        <v>234</v>
      </c>
      <c r="F148" s="152" t="s">
        <v>2352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2353</v>
      </c>
      <c r="H149" s="159">
        <v>57.5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38" t="s">
        <v>263</v>
      </c>
      <c r="D150" s="138" t="s">
        <v>227</v>
      </c>
      <c r="E150" s="139" t="s">
        <v>2354</v>
      </c>
      <c r="F150" s="140" t="s">
        <v>2355</v>
      </c>
      <c r="G150" s="141" t="s">
        <v>230</v>
      </c>
      <c r="H150" s="142">
        <v>66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2356</v>
      </c>
    </row>
    <row r="151" spans="2:65" s="1" customFormat="1" ht="10.199999999999999">
      <c r="B151" s="33"/>
      <c r="D151" s="151" t="s">
        <v>234</v>
      </c>
      <c r="F151" s="152" t="s">
        <v>2357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2358</v>
      </c>
      <c r="H152" s="159">
        <v>66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225</v>
      </c>
    </row>
    <row r="153" spans="2:65" s="1" customFormat="1" ht="33" customHeight="1">
      <c r="B153" s="33"/>
      <c r="C153" s="138" t="s">
        <v>271</v>
      </c>
      <c r="D153" s="138" t="s">
        <v>227</v>
      </c>
      <c r="E153" s="139" t="s">
        <v>2359</v>
      </c>
      <c r="F153" s="140" t="s">
        <v>2360</v>
      </c>
      <c r="G153" s="141" t="s">
        <v>240</v>
      </c>
      <c r="H153" s="142">
        <v>619.9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2361</v>
      </c>
    </row>
    <row r="154" spans="2:65" s="1" customFormat="1" ht="10.199999999999999">
      <c r="B154" s="33"/>
      <c r="D154" s="151" t="s">
        <v>234</v>
      </c>
      <c r="F154" s="152" t="s">
        <v>2362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2363</v>
      </c>
      <c r="H155" s="159">
        <v>533.29999999999995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4" customFormat="1" ht="10.199999999999999">
      <c r="B156" s="171"/>
      <c r="D156" s="156" t="s">
        <v>236</v>
      </c>
      <c r="E156" s="172" t="s">
        <v>1</v>
      </c>
      <c r="F156" s="173" t="s">
        <v>303</v>
      </c>
      <c r="H156" s="174">
        <v>533.29999999999995</v>
      </c>
      <c r="I156" s="175"/>
      <c r="L156" s="171"/>
      <c r="M156" s="176"/>
      <c r="T156" s="177"/>
      <c r="AT156" s="172" t="s">
        <v>236</v>
      </c>
      <c r="AU156" s="172" t="s">
        <v>21</v>
      </c>
      <c r="AV156" s="14" t="s">
        <v>244</v>
      </c>
      <c r="AW156" s="14" t="s">
        <v>36</v>
      </c>
      <c r="AX156" s="14" t="s">
        <v>80</v>
      </c>
      <c r="AY156" s="172" t="s">
        <v>225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2364</v>
      </c>
      <c r="H157" s="159">
        <v>86.6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4" customFormat="1" ht="10.199999999999999">
      <c r="B158" s="171"/>
      <c r="D158" s="156" t="s">
        <v>236</v>
      </c>
      <c r="E158" s="172" t="s">
        <v>1</v>
      </c>
      <c r="F158" s="173" t="s">
        <v>303</v>
      </c>
      <c r="H158" s="174">
        <v>86.6</v>
      </c>
      <c r="I158" s="175"/>
      <c r="L158" s="171"/>
      <c r="M158" s="176"/>
      <c r="T158" s="177"/>
      <c r="AT158" s="172" t="s">
        <v>236</v>
      </c>
      <c r="AU158" s="172" t="s">
        <v>21</v>
      </c>
      <c r="AV158" s="14" t="s">
        <v>244</v>
      </c>
      <c r="AW158" s="14" t="s">
        <v>36</v>
      </c>
      <c r="AX158" s="14" t="s">
        <v>80</v>
      </c>
      <c r="AY158" s="172" t="s">
        <v>225</v>
      </c>
    </row>
    <row r="159" spans="2:65" s="13" customFormat="1" ht="10.199999999999999">
      <c r="B159" s="164"/>
      <c r="D159" s="156" t="s">
        <v>236</v>
      </c>
      <c r="E159" s="165" t="s">
        <v>1</v>
      </c>
      <c r="F159" s="166" t="s">
        <v>270</v>
      </c>
      <c r="H159" s="167">
        <v>619.9</v>
      </c>
      <c r="I159" s="168"/>
      <c r="L159" s="164"/>
      <c r="M159" s="169"/>
      <c r="T159" s="170"/>
      <c r="AT159" s="165" t="s">
        <v>236</v>
      </c>
      <c r="AU159" s="165" t="s">
        <v>21</v>
      </c>
      <c r="AV159" s="13" t="s">
        <v>232</v>
      </c>
      <c r="AW159" s="13" t="s">
        <v>36</v>
      </c>
      <c r="AX159" s="13" t="s">
        <v>88</v>
      </c>
      <c r="AY159" s="165" t="s">
        <v>225</v>
      </c>
    </row>
    <row r="160" spans="2:65" s="1" customFormat="1" ht="24.15" customHeight="1">
      <c r="B160" s="33"/>
      <c r="C160" s="138" t="s">
        <v>277</v>
      </c>
      <c r="D160" s="138" t="s">
        <v>227</v>
      </c>
      <c r="E160" s="139" t="s">
        <v>1577</v>
      </c>
      <c r="F160" s="140" t="s">
        <v>1578</v>
      </c>
      <c r="G160" s="141" t="s">
        <v>230</v>
      </c>
      <c r="H160" s="142">
        <v>370.92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1.4999999999999999E-4</v>
      </c>
      <c r="R160" s="147">
        <f>Q160*H160</f>
        <v>5.5638E-2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2365</v>
      </c>
    </row>
    <row r="161" spans="2:65" s="1" customFormat="1" ht="10.199999999999999">
      <c r="B161" s="33"/>
      <c r="D161" s="151" t="s">
        <v>234</v>
      </c>
      <c r="F161" s="152" t="s">
        <v>1580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2366</v>
      </c>
      <c r="H162" s="159">
        <v>370.92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24.15" customHeight="1">
      <c r="B163" s="33"/>
      <c r="C163" s="138" t="s">
        <v>283</v>
      </c>
      <c r="D163" s="138" t="s">
        <v>227</v>
      </c>
      <c r="E163" s="139" t="s">
        <v>1582</v>
      </c>
      <c r="F163" s="140" t="s">
        <v>1583</v>
      </c>
      <c r="G163" s="141" t="s">
        <v>230</v>
      </c>
      <c r="H163" s="142">
        <v>370.92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2367</v>
      </c>
    </row>
    <row r="164" spans="2:65" s="1" customFormat="1" ht="10.199999999999999">
      <c r="B164" s="33"/>
      <c r="D164" s="151" t="s">
        <v>234</v>
      </c>
      <c r="F164" s="152" t="s">
        <v>1585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" customFormat="1" ht="16.5" customHeight="1">
      <c r="B165" s="33"/>
      <c r="C165" s="178" t="s">
        <v>289</v>
      </c>
      <c r="D165" s="178" t="s">
        <v>341</v>
      </c>
      <c r="E165" s="179" t="s">
        <v>1587</v>
      </c>
      <c r="F165" s="180" t="s">
        <v>1588</v>
      </c>
      <c r="G165" s="181" t="s">
        <v>395</v>
      </c>
      <c r="H165" s="182">
        <v>22.904</v>
      </c>
      <c r="I165" s="183"/>
      <c r="J165" s="184">
        <f>ROUND(I165*H165,2)</f>
        <v>0</v>
      </c>
      <c r="K165" s="180" t="s">
        <v>1</v>
      </c>
      <c r="L165" s="185"/>
      <c r="M165" s="186" t="s">
        <v>1</v>
      </c>
      <c r="N165" s="187" t="s">
        <v>45</v>
      </c>
      <c r="P165" s="147">
        <f>O165*H165</f>
        <v>0</v>
      </c>
      <c r="Q165" s="147">
        <v>1</v>
      </c>
      <c r="R165" s="147">
        <f>Q165*H165</f>
        <v>22.904</v>
      </c>
      <c r="S165" s="147">
        <v>0</v>
      </c>
      <c r="T165" s="148">
        <f>S165*H165</f>
        <v>0</v>
      </c>
      <c r="AR165" s="149" t="s">
        <v>277</v>
      </c>
      <c r="AT165" s="149" t="s">
        <v>341</v>
      </c>
      <c r="AU165" s="149" t="s">
        <v>21</v>
      </c>
      <c r="AY165" s="17" t="s">
        <v>225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232</v>
      </c>
      <c r="BM165" s="149" t="s">
        <v>2368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2369</v>
      </c>
      <c r="H166" s="159">
        <v>22.904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33" customHeight="1">
      <c r="B167" s="33"/>
      <c r="C167" s="138" t="s">
        <v>295</v>
      </c>
      <c r="D167" s="138" t="s">
        <v>227</v>
      </c>
      <c r="E167" s="139" t="s">
        <v>1591</v>
      </c>
      <c r="F167" s="140" t="s">
        <v>1592</v>
      </c>
      <c r="G167" s="141" t="s">
        <v>230</v>
      </c>
      <c r="H167" s="142">
        <v>370.92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2370</v>
      </c>
    </row>
    <row r="168" spans="2:65" s="1" customFormat="1" ht="10.199999999999999">
      <c r="B168" s="33"/>
      <c r="D168" s="151" t="s">
        <v>234</v>
      </c>
      <c r="F168" s="152" t="s">
        <v>1594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" customFormat="1" ht="19.2">
      <c r="B169" s="33"/>
      <c r="D169" s="156" t="s">
        <v>261</v>
      </c>
      <c r="F169" s="163" t="s">
        <v>2371</v>
      </c>
      <c r="I169" s="153"/>
      <c r="L169" s="33"/>
      <c r="M169" s="154"/>
      <c r="T169" s="57"/>
      <c r="AT169" s="17" t="s">
        <v>261</v>
      </c>
      <c r="AU169" s="17" t="s">
        <v>21</v>
      </c>
    </row>
    <row r="170" spans="2:65" s="1" customFormat="1" ht="37.799999999999997" customHeight="1">
      <c r="B170" s="33"/>
      <c r="C170" s="138" t="s">
        <v>317</v>
      </c>
      <c r="D170" s="138" t="s">
        <v>227</v>
      </c>
      <c r="E170" s="139" t="s">
        <v>2372</v>
      </c>
      <c r="F170" s="140" t="s">
        <v>2373</v>
      </c>
      <c r="G170" s="141" t="s">
        <v>240</v>
      </c>
      <c r="H170" s="142">
        <v>633.1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2374</v>
      </c>
    </row>
    <row r="171" spans="2:65" s="1" customFormat="1" ht="10.199999999999999">
      <c r="B171" s="33"/>
      <c r="D171" s="151" t="s">
        <v>234</v>
      </c>
      <c r="F171" s="152" t="s">
        <v>2375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2376</v>
      </c>
      <c r="H172" s="159">
        <v>13.2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225</v>
      </c>
    </row>
    <row r="173" spans="2:65" s="12" customFormat="1" ht="10.199999999999999">
      <c r="B173" s="155"/>
      <c r="D173" s="156" t="s">
        <v>236</v>
      </c>
      <c r="E173" s="157" t="s">
        <v>1</v>
      </c>
      <c r="F173" s="158" t="s">
        <v>2377</v>
      </c>
      <c r="H173" s="159">
        <v>619.9</v>
      </c>
      <c r="I173" s="160"/>
      <c r="L173" s="155"/>
      <c r="M173" s="161"/>
      <c r="T173" s="162"/>
      <c r="AT173" s="157" t="s">
        <v>236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225</v>
      </c>
    </row>
    <row r="174" spans="2:65" s="13" customFormat="1" ht="10.199999999999999">
      <c r="B174" s="164"/>
      <c r="D174" s="156" t="s">
        <v>236</v>
      </c>
      <c r="E174" s="165" t="s">
        <v>1</v>
      </c>
      <c r="F174" s="166" t="s">
        <v>270</v>
      </c>
      <c r="H174" s="167">
        <v>633.1</v>
      </c>
      <c r="I174" s="168"/>
      <c r="L174" s="164"/>
      <c r="M174" s="169"/>
      <c r="T174" s="170"/>
      <c r="AT174" s="165" t="s">
        <v>236</v>
      </c>
      <c r="AU174" s="165" t="s">
        <v>21</v>
      </c>
      <c r="AV174" s="13" t="s">
        <v>232</v>
      </c>
      <c r="AW174" s="13" t="s">
        <v>36</v>
      </c>
      <c r="AX174" s="13" t="s">
        <v>88</v>
      </c>
      <c r="AY174" s="165" t="s">
        <v>225</v>
      </c>
    </row>
    <row r="175" spans="2:65" s="1" customFormat="1" ht="24.15" customHeight="1">
      <c r="B175" s="33"/>
      <c r="C175" s="138" t="s">
        <v>323</v>
      </c>
      <c r="D175" s="138" t="s">
        <v>227</v>
      </c>
      <c r="E175" s="139" t="s">
        <v>324</v>
      </c>
      <c r="F175" s="140" t="s">
        <v>325</v>
      </c>
      <c r="G175" s="141" t="s">
        <v>240</v>
      </c>
      <c r="H175" s="142">
        <v>125.87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2378</v>
      </c>
    </row>
    <row r="176" spans="2:65" s="1" customFormat="1" ht="10.199999999999999">
      <c r="B176" s="33"/>
      <c r="D176" s="151" t="s">
        <v>234</v>
      </c>
      <c r="F176" s="152" t="s">
        <v>327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2379</v>
      </c>
      <c r="H177" s="159">
        <v>42.99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225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2380</v>
      </c>
      <c r="H178" s="159">
        <v>82.88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225</v>
      </c>
    </row>
    <row r="179" spans="2:65" s="13" customFormat="1" ht="10.199999999999999">
      <c r="B179" s="164"/>
      <c r="D179" s="156" t="s">
        <v>236</v>
      </c>
      <c r="E179" s="165" t="s">
        <v>1</v>
      </c>
      <c r="F179" s="166" t="s">
        <v>270</v>
      </c>
      <c r="H179" s="167">
        <v>125.87</v>
      </c>
      <c r="I179" s="168"/>
      <c r="L179" s="164"/>
      <c r="M179" s="169"/>
      <c r="T179" s="170"/>
      <c r="AT179" s="165" t="s">
        <v>236</v>
      </c>
      <c r="AU179" s="165" t="s">
        <v>21</v>
      </c>
      <c r="AV179" s="13" t="s">
        <v>232</v>
      </c>
      <c r="AW179" s="13" t="s">
        <v>36</v>
      </c>
      <c r="AX179" s="13" t="s">
        <v>88</v>
      </c>
      <c r="AY179" s="165" t="s">
        <v>225</v>
      </c>
    </row>
    <row r="180" spans="2:65" s="1" customFormat="1" ht="16.5" customHeight="1">
      <c r="B180" s="33"/>
      <c r="C180" s="178" t="s">
        <v>328</v>
      </c>
      <c r="D180" s="178" t="s">
        <v>341</v>
      </c>
      <c r="E180" s="179" t="s">
        <v>1838</v>
      </c>
      <c r="F180" s="180" t="s">
        <v>1839</v>
      </c>
      <c r="G180" s="181" t="s">
        <v>395</v>
      </c>
      <c r="H180" s="182">
        <v>251.74</v>
      </c>
      <c r="I180" s="183"/>
      <c r="J180" s="184">
        <f>ROUND(I180*H180,2)</f>
        <v>0</v>
      </c>
      <c r="K180" s="180" t="s">
        <v>231</v>
      </c>
      <c r="L180" s="185"/>
      <c r="M180" s="186" t="s">
        <v>1</v>
      </c>
      <c r="N180" s="187" t="s">
        <v>45</v>
      </c>
      <c r="P180" s="147">
        <f>O180*H180</f>
        <v>0</v>
      </c>
      <c r="Q180" s="147">
        <v>1</v>
      </c>
      <c r="R180" s="147">
        <f>Q180*H180</f>
        <v>251.74</v>
      </c>
      <c r="S180" s="147">
        <v>0</v>
      </c>
      <c r="T180" s="148">
        <f>S180*H180</f>
        <v>0</v>
      </c>
      <c r="AR180" s="149" t="s">
        <v>277</v>
      </c>
      <c r="AT180" s="149" t="s">
        <v>341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2381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2382</v>
      </c>
      <c r="H181" s="159">
        <v>251.74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1" customFormat="1" ht="22.8" customHeight="1">
      <c r="B182" s="126"/>
      <c r="D182" s="127" t="s">
        <v>79</v>
      </c>
      <c r="E182" s="136" t="s">
        <v>21</v>
      </c>
      <c r="F182" s="136" t="s">
        <v>453</v>
      </c>
      <c r="I182" s="129"/>
      <c r="J182" s="137">
        <f>BK182</f>
        <v>0</v>
      </c>
      <c r="L182" s="126"/>
      <c r="M182" s="131"/>
      <c r="P182" s="132">
        <f>SUM(P183:P230)</f>
        <v>0</v>
      </c>
      <c r="R182" s="132">
        <f>SUM(R183:R230)</f>
        <v>160.3091068</v>
      </c>
      <c r="T182" s="133">
        <f>SUM(T183:T230)</f>
        <v>0</v>
      </c>
      <c r="AR182" s="127" t="s">
        <v>88</v>
      </c>
      <c r="AT182" s="134" t="s">
        <v>79</v>
      </c>
      <c r="AU182" s="134" t="s">
        <v>88</v>
      </c>
      <c r="AY182" s="127" t="s">
        <v>225</v>
      </c>
      <c r="BK182" s="135">
        <f>SUM(BK183:BK230)</f>
        <v>0</v>
      </c>
    </row>
    <row r="183" spans="2:65" s="1" customFormat="1" ht="24.15" customHeight="1">
      <c r="B183" s="33"/>
      <c r="C183" s="138" t="s">
        <v>8</v>
      </c>
      <c r="D183" s="138" t="s">
        <v>227</v>
      </c>
      <c r="E183" s="139" t="s">
        <v>2383</v>
      </c>
      <c r="F183" s="140" t="s">
        <v>2384</v>
      </c>
      <c r="G183" s="141" t="s">
        <v>546</v>
      </c>
      <c r="H183" s="142">
        <v>5.88</v>
      </c>
      <c r="I183" s="143"/>
      <c r="J183" s="144">
        <f>ROUND(I183*H183,2)</f>
        <v>0</v>
      </c>
      <c r="K183" s="140" t="s">
        <v>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2385</v>
      </c>
    </row>
    <row r="184" spans="2:65" s="1" customFormat="1" ht="19.2">
      <c r="B184" s="33"/>
      <c r="D184" s="156" t="s">
        <v>261</v>
      </c>
      <c r="F184" s="163" t="s">
        <v>2386</v>
      </c>
      <c r="I184" s="153"/>
      <c r="L184" s="33"/>
      <c r="M184" s="154"/>
      <c r="T184" s="57"/>
      <c r="AT184" s="17" t="s">
        <v>261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2387</v>
      </c>
      <c r="H185" s="159">
        <v>5.88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225</v>
      </c>
    </row>
    <row r="186" spans="2:65" s="1" customFormat="1" ht="21.75" customHeight="1">
      <c r="B186" s="33"/>
      <c r="C186" s="138" t="s">
        <v>340</v>
      </c>
      <c r="D186" s="138" t="s">
        <v>227</v>
      </c>
      <c r="E186" s="139" t="s">
        <v>2388</v>
      </c>
      <c r="F186" s="140" t="s">
        <v>2389</v>
      </c>
      <c r="G186" s="141" t="s">
        <v>240</v>
      </c>
      <c r="H186" s="142">
        <v>2.12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2390</v>
      </c>
    </row>
    <row r="187" spans="2:65" s="1" customFormat="1" ht="10.199999999999999">
      <c r="B187" s="33"/>
      <c r="D187" s="151" t="s">
        <v>234</v>
      </c>
      <c r="F187" s="152" t="s">
        <v>2391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2392</v>
      </c>
      <c r="H188" s="159">
        <v>2.12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24.15" customHeight="1">
      <c r="B189" s="33"/>
      <c r="C189" s="138" t="s">
        <v>346</v>
      </c>
      <c r="D189" s="138" t="s">
        <v>227</v>
      </c>
      <c r="E189" s="139" t="s">
        <v>2393</v>
      </c>
      <c r="F189" s="140" t="s">
        <v>2394</v>
      </c>
      <c r="G189" s="141" t="s">
        <v>546</v>
      </c>
      <c r="H189" s="142">
        <v>23.52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1.14E-3</v>
      </c>
      <c r="R189" s="147">
        <f>Q189*H189</f>
        <v>2.6812799999999998E-2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2395</v>
      </c>
    </row>
    <row r="190" spans="2:65" s="1" customFormat="1" ht="10.199999999999999">
      <c r="B190" s="33"/>
      <c r="D190" s="151" t="s">
        <v>234</v>
      </c>
      <c r="F190" s="152" t="s">
        <v>2396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" customFormat="1" ht="38.4">
      <c r="B191" s="33"/>
      <c r="D191" s="156" t="s">
        <v>261</v>
      </c>
      <c r="F191" s="163" t="s">
        <v>2397</v>
      </c>
      <c r="I191" s="153"/>
      <c r="L191" s="33"/>
      <c r="M191" s="154"/>
      <c r="T191" s="57"/>
      <c r="AT191" s="17" t="s">
        <v>261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2398</v>
      </c>
      <c r="H192" s="159">
        <v>23.52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21.75" customHeight="1">
      <c r="B193" s="33"/>
      <c r="C193" s="138" t="s">
        <v>352</v>
      </c>
      <c r="D193" s="138" t="s">
        <v>227</v>
      </c>
      <c r="E193" s="139" t="s">
        <v>2399</v>
      </c>
      <c r="F193" s="140" t="s">
        <v>2400</v>
      </c>
      <c r="G193" s="141" t="s">
        <v>546</v>
      </c>
      <c r="H193" s="142">
        <v>164.84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8.0999999999999996E-4</v>
      </c>
      <c r="R193" s="147">
        <f>Q193*H193</f>
        <v>0.13352039999999998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2401</v>
      </c>
    </row>
    <row r="194" spans="2:65" s="1" customFormat="1" ht="10.199999999999999">
      <c r="B194" s="33"/>
      <c r="D194" s="151" t="s">
        <v>234</v>
      </c>
      <c r="F194" s="152" t="s">
        <v>2402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2403</v>
      </c>
      <c r="H195" s="159">
        <v>164.84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" customFormat="1" ht="24.15" customHeight="1">
      <c r="B196" s="33"/>
      <c r="C196" s="138" t="s">
        <v>358</v>
      </c>
      <c r="D196" s="138" t="s">
        <v>227</v>
      </c>
      <c r="E196" s="139" t="s">
        <v>2404</v>
      </c>
      <c r="F196" s="140" t="s">
        <v>2405</v>
      </c>
      <c r="G196" s="141" t="s">
        <v>240</v>
      </c>
      <c r="H196" s="142">
        <v>13.55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2.16</v>
      </c>
      <c r="R196" s="147">
        <f>Q196*H196</f>
        <v>29.268000000000004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2406</v>
      </c>
    </row>
    <row r="197" spans="2:65" s="1" customFormat="1" ht="10.199999999999999">
      <c r="B197" s="33"/>
      <c r="D197" s="151" t="s">
        <v>234</v>
      </c>
      <c r="F197" s="152" t="s">
        <v>2407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2408</v>
      </c>
      <c r="H198" s="159">
        <v>13.55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225</v>
      </c>
    </row>
    <row r="199" spans="2:65" s="1" customFormat="1" ht="33" customHeight="1">
      <c r="B199" s="33"/>
      <c r="C199" s="138" t="s">
        <v>364</v>
      </c>
      <c r="D199" s="138" t="s">
        <v>227</v>
      </c>
      <c r="E199" s="139" t="s">
        <v>1975</v>
      </c>
      <c r="F199" s="140" t="s">
        <v>1976</v>
      </c>
      <c r="G199" s="141" t="s">
        <v>546</v>
      </c>
      <c r="H199" s="142">
        <v>432</v>
      </c>
      <c r="I199" s="143"/>
      <c r="J199" s="144">
        <f>ROUND(I199*H199,2)</f>
        <v>0</v>
      </c>
      <c r="K199" s="140" t="s">
        <v>231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5.4000000000000001E-4</v>
      </c>
      <c r="R199" s="147">
        <f>Q199*H199</f>
        <v>0.23328000000000002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2409</v>
      </c>
    </row>
    <row r="200" spans="2:65" s="1" customFormat="1" ht="10.199999999999999">
      <c r="B200" s="33"/>
      <c r="D200" s="151" t="s">
        <v>234</v>
      </c>
      <c r="F200" s="152" t="s">
        <v>1978</v>
      </c>
      <c r="I200" s="153"/>
      <c r="L200" s="33"/>
      <c r="M200" s="154"/>
      <c r="T200" s="57"/>
      <c r="AT200" s="17" t="s">
        <v>234</v>
      </c>
      <c r="AU200" s="17" t="s">
        <v>21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2410</v>
      </c>
      <c r="H201" s="159">
        <v>432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225</v>
      </c>
    </row>
    <row r="202" spans="2:65" s="1" customFormat="1" ht="16.5" customHeight="1">
      <c r="B202" s="33"/>
      <c r="C202" s="138" t="s">
        <v>7</v>
      </c>
      <c r="D202" s="138" t="s">
        <v>227</v>
      </c>
      <c r="E202" s="139" t="s">
        <v>990</v>
      </c>
      <c r="F202" s="140" t="s">
        <v>991</v>
      </c>
      <c r="G202" s="141" t="s">
        <v>240</v>
      </c>
      <c r="H202" s="142">
        <v>21.64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2.3010199999999998</v>
      </c>
      <c r="R202" s="147">
        <f>Q202*H202</f>
        <v>49.794072799999995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2411</v>
      </c>
    </row>
    <row r="203" spans="2:65" s="1" customFormat="1" ht="10.199999999999999">
      <c r="B203" s="33"/>
      <c r="D203" s="151" t="s">
        <v>234</v>
      </c>
      <c r="F203" s="152" t="s">
        <v>993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2412</v>
      </c>
      <c r="H204" s="159">
        <v>11.79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225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2413</v>
      </c>
      <c r="H205" s="159">
        <v>9.85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80</v>
      </c>
      <c r="AY205" s="157" t="s">
        <v>225</v>
      </c>
    </row>
    <row r="206" spans="2:65" s="13" customFormat="1" ht="10.199999999999999">
      <c r="B206" s="164"/>
      <c r="D206" s="156" t="s">
        <v>236</v>
      </c>
      <c r="E206" s="165" t="s">
        <v>1</v>
      </c>
      <c r="F206" s="166" t="s">
        <v>270</v>
      </c>
      <c r="H206" s="167">
        <v>21.64</v>
      </c>
      <c r="I206" s="168"/>
      <c r="L206" s="164"/>
      <c r="M206" s="169"/>
      <c r="T206" s="170"/>
      <c r="AT206" s="165" t="s">
        <v>236</v>
      </c>
      <c r="AU206" s="165" t="s">
        <v>21</v>
      </c>
      <c r="AV206" s="13" t="s">
        <v>232</v>
      </c>
      <c r="AW206" s="13" t="s">
        <v>36</v>
      </c>
      <c r="AX206" s="13" t="s">
        <v>88</v>
      </c>
      <c r="AY206" s="165" t="s">
        <v>225</v>
      </c>
    </row>
    <row r="207" spans="2:65" s="1" customFormat="1" ht="16.5" customHeight="1">
      <c r="B207" s="33"/>
      <c r="C207" s="138" t="s">
        <v>374</v>
      </c>
      <c r="D207" s="138" t="s">
        <v>227</v>
      </c>
      <c r="E207" s="139" t="s">
        <v>2414</v>
      </c>
      <c r="F207" s="140" t="s">
        <v>2415</v>
      </c>
      <c r="G207" s="141" t="s">
        <v>240</v>
      </c>
      <c r="H207" s="142">
        <v>3.62</v>
      </c>
      <c r="I207" s="143"/>
      <c r="J207" s="144">
        <f>ROUND(I207*H207,2)</f>
        <v>0</v>
      </c>
      <c r="K207" s="140" t="s">
        <v>231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2.5018699999999998</v>
      </c>
      <c r="R207" s="147">
        <f>Q207*H207</f>
        <v>9.0567694000000003</v>
      </c>
      <c r="S207" s="147">
        <v>0</v>
      </c>
      <c r="T207" s="148">
        <f>S207*H207</f>
        <v>0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2416</v>
      </c>
    </row>
    <row r="208" spans="2:65" s="1" customFormat="1" ht="10.199999999999999">
      <c r="B208" s="33"/>
      <c r="D208" s="151" t="s">
        <v>234</v>
      </c>
      <c r="F208" s="152" t="s">
        <v>2417</v>
      </c>
      <c r="I208" s="153"/>
      <c r="L208" s="33"/>
      <c r="M208" s="154"/>
      <c r="T208" s="57"/>
      <c r="AT208" s="17" t="s">
        <v>234</v>
      </c>
      <c r="AU208" s="17" t="s">
        <v>21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2418</v>
      </c>
      <c r="H209" s="159">
        <v>3.62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225</v>
      </c>
    </row>
    <row r="210" spans="2:65" s="1" customFormat="1" ht="24.15" customHeight="1">
      <c r="B210" s="33"/>
      <c r="C210" s="138" t="s">
        <v>379</v>
      </c>
      <c r="D210" s="138" t="s">
        <v>227</v>
      </c>
      <c r="E210" s="139" t="s">
        <v>2419</v>
      </c>
      <c r="F210" s="140" t="s">
        <v>2420</v>
      </c>
      <c r="G210" s="141" t="s">
        <v>240</v>
      </c>
      <c r="H210" s="142">
        <v>7.34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2.5018699999999998</v>
      </c>
      <c r="R210" s="147">
        <f>Q210*H210</f>
        <v>18.363725799999997</v>
      </c>
      <c r="S210" s="147">
        <v>0</v>
      </c>
      <c r="T210" s="148">
        <f>S210*H210</f>
        <v>0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2421</v>
      </c>
    </row>
    <row r="211" spans="2:65" s="1" customFormat="1" ht="10.199999999999999">
      <c r="B211" s="33"/>
      <c r="D211" s="151" t="s">
        <v>234</v>
      </c>
      <c r="F211" s="152" t="s">
        <v>2422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2423</v>
      </c>
      <c r="H212" s="159">
        <v>7.34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" customFormat="1" ht="21.75" customHeight="1">
      <c r="B213" s="33"/>
      <c r="C213" s="138" t="s">
        <v>386</v>
      </c>
      <c r="D213" s="138" t="s">
        <v>227</v>
      </c>
      <c r="E213" s="139" t="s">
        <v>2424</v>
      </c>
      <c r="F213" s="140" t="s">
        <v>2425</v>
      </c>
      <c r="G213" s="141" t="s">
        <v>395</v>
      </c>
      <c r="H213" s="142">
        <v>1.48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1.0606199999999999</v>
      </c>
      <c r="R213" s="147">
        <f>Q213*H213</f>
        <v>1.5697175999999999</v>
      </c>
      <c r="S213" s="147">
        <v>0</v>
      </c>
      <c r="T213" s="148">
        <f>S213*H213</f>
        <v>0</v>
      </c>
      <c r="AR213" s="149" t="s">
        <v>232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2426</v>
      </c>
    </row>
    <row r="214" spans="2:65" s="1" customFormat="1" ht="10.199999999999999">
      <c r="B214" s="33"/>
      <c r="D214" s="151" t="s">
        <v>234</v>
      </c>
      <c r="F214" s="152" t="s">
        <v>2427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2428</v>
      </c>
      <c r="H215" s="159">
        <v>1.48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" customFormat="1" ht="37.799999999999997" customHeight="1">
      <c r="B216" s="33"/>
      <c r="C216" s="138" t="s">
        <v>392</v>
      </c>
      <c r="D216" s="138" t="s">
        <v>227</v>
      </c>
      <c r="E216" s="139" t="s">
        <v>2429</v>
      </c>
      <c r="F216" s="140" t="s">
        <v>2430</v>
      </c>
      <c r="G216" s="141" t="s">
        <v>247</v>
      </c>
      <c r="H216" s="142">
        <v>48</v>
      </c>
      <c r="I216" s="143"/>
      <c r="J216" s="144">
        <f>ROUND(I216*H216,2)</f>
        <v>0</v>
      </c>
      <c r="K216" s="140" t="s">
        <v>231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1.4999999999999999E-4</v>
      </c>
      <c r="R216" s="147">
        <f>Q216*H216</f>
        <v>7.1999999999999998E-3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2431</v>
      </c>
    </row>
    <row r="217" spans="2:65" s="1" customFormat="1" ht="10.199999999999999">
      <c r="B217" s="33"/>
      <c r="D217" s="151" t="s">
        <v>234</v>
      </c>
      <c r="F217" s="152" t="s">
        <v>2432</v>
      </c>
      <c r="I217" s="153"/>
      <c r="L217" s="33"/>
      <c r="M217" s="154"/>
      <c r="T217" s="57"/>
      <c r="AT217" s="17" t="s">
        <v>234</v>
      </c>
      <c r="AU217" s="17" t="s">
        <v>21</v>
      </c>
    </row>
    <row r="218" spans="2:65" s="12" customFormat="1" ht="10.199999999999999">
      <c r="B218" s="155"/>
      <c r="D218" s="156" t="s">
        <v>236</v>
      </c>
      <c r="E218" s="157" t="s">
        <v>1</v>
      </c>
      <c r="F218" s="158" t="s">
        <v>2433</v>
      </c>
      <c r="H218" s="159">
        <v>48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225</v>
      </c>
    </row>
    <row r="219" spans="2:65" s="1" customFormat="1" ht="16.5" customHeight="1">
      <c r="B219" s="33"/>
      <c r="C219" s="178" t="s">
        <v>399</v>
      </c>
      <c r="D219" s="178" t="s">
        <v>341</v>
      </c>
      <c r="E219" s="179" t="s">
        <v>2434</v>
      </c>
      <c r="F219" s="180" t="s">
        <v>2435</v>
      </c>
      <c r="G219" s="181" t="s">
        <v>395</v>
      </c>
      <c r="H219" s="182">
        <v>14.4</v>
      </c>
      <c r="I219" s="183"/>
      <c r="J219" s="184">
        <f>ROUND(I219*H219,2)</f>
        <v>0</v>
      </c>
      <c r="K219" s="180" t="s">
        <v>231</v>
      </c>
      <c r="L219" s="185"/>
      <c r="M219" s="186" t="s">
        <v>1</v>
      </c>
      <c r="N219" s="187" t="s">
        <v>45</v>
      </c>
      <c r="P219" s="147">
        <f>O219*H219</f>
        <v>0</v>
      </c>
      <c r="Q219" s="147">
        <v>1</v>
      </c>
      <c r="R219" s="147">
        <f>Q219*H219</f>
        <v>14.4</v>
      </c>
      <c r="S219" s="147">
        <v>0</v>
      </c>
      <c r="T219" s="148">
        <f>S219*H219</f>
        <v>0</v>
      </c>
      <c r="AR219" s="149" t="s">
        <v>277</v>
      </c>
      <c r="AT219" s="149" t="s">
        <v>341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2436</v>
      </c>
    </row>
    <row r="220" spans="2:65" s="12" customFormat="1" ht="10.199999999999999">
      <c r="B220" s="155"/>
      <c r="D220" s="156" t="s">
        <v>236</v>
      </c>
      <c r="E220" s="157" t="s">
        <v>1</v>
      </c>
      <c r="F220" s="158" t="s">
        <v>2437</v>
      </c>
      <c r="H220" s="159">
        <v>14.4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36</v>
      </c>
      <c r="AX220" s="12" t="s">
        <v>88</v>
      </c>
      <c r="AY220" s="157" t="s">
        <v>225</v>
      </c>
    </row>
    <row r="221" spans="2:65" s="1" customFormat="1" ht="24.15" customHeight="1">
      <c r="B221" s="33"/>
      <c r="C221" s="138" t="s">
        <v>405</v>
      </c>
      <c r="D221" s="138" t="s">
        <v>227</v>
      </c>
      <c r="E221" s="139" t="s">
        <v>2438</v>
      </c>
      <c r="F221" s="140" t="s">
        <v>2439</v>
      </c>
      <c r="G221" s="141" t="s">
        <v>546</v>
      </c>
      <c r="H221" s="142">
        <v>463.2</v>
      </c>
      <c r="I221" s="143"/>
      <c r="J221" s="144">
        <f>ROUND(I221*H221,2)</f>
        <v>0</v>
      </c>
      <c r="K221" s="140" t="s">
        <v>231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3.739E-2</v>
      </c>
      <c r="R221" s="147">
        <f>Q221*H221</f>
        <v>17.319047999999999</v>
      </c>
      <c r="S221" s="147">
        <v>0</v>
      </c>
      <c r="T221" s="148">
        <f>S221*H221</f>
        <v>0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2440</v>
      </c>
    </row>
    <row r="222" spans="2:65" s="1" customFormat="1" ht="10.199999999999999">
      <c r="B222" s="33"/>
      <c r="D222" s="151" t="s">
        <v>234</v>
      </c>
      <c r="F222" s="152" t="s">
        <v>2441</v>
      </c>
      <c r="I222" s="153"/>
      <c r="L222" s="33"/>
      <c r="M222" s="154"/>
      <c r="T222" s="57"/>
      <c r="AT222" s="17" t="s">
        <v>234</v>
      </c>
      <c r="AU222" s="17" t="s">
        <v>21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2442</v>
      </c>
      <c r="H223" s="159">
        <v>463.2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80</v>
      </c>
      <c r="AY223" s="157" t="s">
        <v>225</v>
      </c>
    </row>
    <row r="224" spans="2:65" s="13" customFormat="1" ht="10.199999999999999">
      <c r="B224" s="164"/>
      <c r="D224" s="156" t="s">
        <v>236</v>
      </c>
      <c r="E224" s="165" t="s">
        <v>1</v>
      </c>
      <c r="F224" s="166" t="s">
        <v>270</v>
      </c>
      <c r="H224" s="167">
        <v>463.2</v>
      </c>
      <c r="I224" s="168"/>
      <c r="L224" s="164"/>
      <c r="M224" s="169"/>
      <c r="T224" s="170"/>
      <c r="AT224" s="165" t="s">
        <v>236</v>
      </c>
      <c r="AU224" s="165" t="s">
        <v>21</v>
      </c>
      <c r="AV224" s="13" t="s">
        <v>232</v>
      </c>
      <c r="AW224" s="13" t="s">
        <v>36</v>
      </c>
      <c r="AX224" s="13" t="s">
        <v>88</v>
      </c>
      <c r="AY224" s="165" t="s">
        <v>225</v>
      </c>
    </row>
    <row r="225" spans="2:65" s="1" customFormat="1" ht="24.15" customHeight="1">
      <c r="B225" s="33"/>
      <c r="C225" s="178" t="s">
        <v>412</v>
      </c>
      <c r="D225" s="178" t="s">
        <v>341</v>
      </c>
      <c r="E225" s="179" t="s">
        <v>2443</v>
      </c>
      <c r="F225" s="180" t="s">
        <v>2444</v>
      </c>
      <c r="G225" s="181" t="s">
        <v>546</v>
      </c>
      <c r="H225" s="182">
        <v>463.2</v>
      </c>
      <c r="I225" s="183"/>
      <c r="J225" s="184">
        <f>ROUND(I225*H225,2)</f>
        <v>0</v>
      </c>
      <c r="K225" s="180" t="s">
        <v>231</v>
      </c>
      <c r="L225" s="185"/>
      <c r="M225" s="186" t="s">
        <v>1</v>
      </c>
      <c r="N225" s="187" t="s">
        <v>45</v>
      </c>
      <c r="P225" s="147">
        <f>O225*H225</f>
        <v>0</v>
      </c>
      <c r="Q225" s="147">
        <v>4.3400000000000001E-2</v>
      </c>
      <c r="R225" s="147">
        <f>Q225*H225</f>
        <v>20.102879999999999</v>
      </c>
      <c r="S225" s="147">
        <v>0</v>
      </c>
      <c r="T225" s="148">
        <f>S225*H225</f>
        <v>0</v>
      </c>
      <c r="AR225" s="149" t="s">
        <v>277</v>
      </c>
      <c r="AT225" s="149" t="s">
        <v>341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2445</v>
      </c>
    </row>
    <row r="226" spans="2:65" s="12" customFormat="1" ht="10.199999999999999">
      <c r="B226" s="155"/>
      <c r="D226" s="156" t="s">
        <v>236</v>
      </c>
      <c r="F226" s="158" t="s">
        <v>2446</v>
      </c>
      <c r="H226" s="159">
        <v>463.2</v>
      </c>
      <c r="I226" s="160"/>
      <c r="L226" s="155"/>
      <c r="M226" s="161"/>
      <c r="T226" s="162"/>
      <c r="AT226" s="157" t="s">
        <v>236</v>
      </c>
      <c r="AU226" s="157" t="s">
        <v>21</v>
      </c>
      <c r="AV226" s="12" t="s">
        <v>21</v>
      </c>
      <c r="AW226" s="12" t="s">
        <v>4</v>
      </c>
      <c r="AX226" s="12" t="s">
        <v>88</v>
      </c>
      <c r="AY226" s="157" t="s">
        <v>225</v>
      </c>
    </row>
    <row r="227" spans="2:65" s="1" customFormat="1" ht="24.15" customHeight="1">
      <c r="B227" s="33"/>
      <c r="C227" s="138" t="s">
        <v>419</v>
      </c>
      <c r="D227" s="138" t="s">
        <v>227</v>
      </c>
      <c r="E227" s="139" t="s">
        <v>2447</v>
      </c>
      <c r="F227" s="140" t="s">
        <v>2448</v>
      </c>
      <c r="G227" s="141" t="s">
        <v>468</v>
      </c>
      <c r="H227" s="142">
        <v>48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7.1000000000000002E-4</v>
      </c>
      <c r="R227" s="147">
        <f>Q227*H227</f>
        <v>3.4079999999999999E-2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2449</v>
      </c>
    </row>
    <row r="228" spans="2:65" s="1" customFormat="1" ht="10.199999999999999">
      <c r="B228" s="33"/>
      <c r="D228" s="151" t="s">
        <v>234</v>
      </c>
      <c r="F228" s="152" t="s">
        <v>2450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" customFormat="1" ht="16.5" customHeight="1">
      <c r="B229" s="33"/>
      <c r="C229" s="138" t="s">
        <v>425</v>
      </c>
      <c r="D229" s="138" t="s">
        <v>227</v>
      </c>
      <c r="E229" s="139" t="s">
        <v>2451</v>
      </c>
      <c r="F229" s="140" t="s">
        <v>2452</v>
      </c>
      <c r="G229" s="141" t="s">
        <v>468</v>
      </c>
      <c r="H229" s="142">
        <v>48</v>
      </c>
      <c r="I229" s="143"/>
      <c r="J229" s="144">
        <f>ROUND(I229*H229,2)</f>
        <v>0</v>
      </c>
      <c r="K229" s="140" t="s">
        <v>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2453</v>
      </c>
    </row>
    <row r="230" spans="2:65" s="1" customFormat="1" ht="16.5" customHeight="1">
      <c r="B230" s="33"/>
      <c r="C230" s="138" t="s">
        <v>430</v>
      </c>
      <c r="D230" s="138" t="s">
        <v>227</v>
      </c>
      <c r="E230" s="139" t="s">
        <v>2454</v>
      </c>
      <c r="F230" s="140" t="s">
        <v>2455</v>
      </c>
      <c r="G230" s="141" t="s">
        <v>546</v>
      </c>
      <c r="H230" s="142">
        <v>463.2</v>
      </c>
      <c r="I230" s="143"/>
      <c r="J230" s="144">
        <f>ROUND(I230*H230,2)</f>
        <v>0</v>
      </c>
      <c r="K230" s="140" t="s">
        <v>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2456</v>
      </c>
    </row>
    <row r="231" spans="2:65" s="11" customFormat="1" ht="22.8" customHeight="1">
      <c r="B231" s="126"/>
      <c r="D231" s="127" t="s">
        <v>79</v>
      </c>
      <c r="E231" s="136" t="s">
        <v>244</v>
      </c>
      <c r="F231" s="136" t="s">
        <v>471</v>
      </c>
      <c r="I231" s="129"/>
      <c r="J231" s="137">
        <f>BK231</f>
        <v>0</v>
      </c>
      <c r="L231" s="126"/>
      <c r="M231" s="131"/>
      <c r="P231" s="132">
        <f>SUM(P232:P295)</f>
        <v>0</v>
      </c>
      <c r="R231" s="132">
        <f>SUM(R232:R295)</f>
        <v>181.6246299</v>
      </c>
      <c r="T231" s="133">
        <f>SUM(T232:T295)</f>
        <v>0</v>
      </c>
      <c r="AR231" s="127" t="s">
        <v>88</v>
      </c>
      <c r="AT231" s="134" t="s">
        <v>79</v>
      </c>
      <c r="AU231" s="134" t="s">
        <v>88</v>
      </c>
      <c r="AY231" s="127" t="s">
        <v>225</v>
      </c>
      <c r="BK231" s="135">
        <f>SUM(BK232:BK295)</f>
        <v>0</v>
      </c>
    </row>
    <row r="232" spans="2:65" s="1" customFormat="1" ht="24.15" customHeight="1">
      <c r="B232" s="33"/>
      <c r="C232" s="138" t="s">
        <v>437</v>
      </c>
      <c r="D232" s="138" t="s">
        <v>227</v>
      </c>
      <c r="E232" s="139" t="s">
        <v>2457</v>
      </c>
      <c r="F232" s="140" t="s">
        <v>2458</v>
      </c>
      <c r="G232" s="141" t="s">
        <v>468</v>
      </c>
      <c r="H232" s="142">
        <v>91</v>
      </c>
      <c r="I232" s="143"/>
      <c r="J232" s="144">
        <f>ROUND(I232*H232,2)</f>
        <v>0</v>
      </c>
      <c r="K232" s="140" t="s">
        <v>231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3.3E-4</v>
      </c>
      <c r="R232" s="147">
        <f>Q232*H232</f>
        <v>3.0030000000000001E-2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2459</v>
      </c>
    </row>
    <row r="233" spans="2:65" s="1" customFormat="1" ht="10.199999999999999">
      <c r="B233" s="33"/>
      <c r="D233" s="151" t="s">
        <v>234</v>
      </c>
      <c r="F233" s="152" t="s">
        <v>2460</v>
      </c>
      <c r="I233" s="153"/>
      <c r="L233" s="33"/>
      <c r="M233" s="154"/>
      <c r="T233" s="57"/>
      <c r="AT233" s="17" t="s">
        <v>234</v>
      </c>
      <c r="AU233" s="17" t="s">
        <v>21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2461</v>
      </c>
      <c r="H234" s="159">
        <v>91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225</v>
      </c>
    </row>
    <row r="235" spans="2:65" s="1" customFormat="1" ht="16.5" customHeight="1">
      <c r="B235" s="33"/>
      <c r="C235" s="178" t="s">
        <v>443</v>
      </c>
      <c r="D235" s="178" t="s">
        <v>341</v>
      </c>
      <c r="E235" s="179" t="s">
        <v>2462</v>
      </c>
      <c r="F235" s="180" t="s">
        <v>2463</v>
      </c>
      <c r="G235" s="181" t="s">
        <v>468</v>
      </c>
      <c r="H235" s="182">
        <v>91</v>
      </c>
      <c r="I235" s="183"/>
      <c r="J235" s="184">
        <f>ROUND(I235*H235,2)</f>
        <v>0</v>
      </c>
      <c r="K235" s="180" t="s">
        <v>231</v>
      </c>
      <c r="L235" s="185"/>
      <c r="M235" s="186" t="s">
        <v>1</v>
      </c>
      <c r="N235" s="187" t="s">
        <v>45</v>
      </c>
      <c r="P235" s="147">
        <f>O235*H235</f>
        <v>0</v>
      </c>
      <c r="Q235" s="147">
        <v>1.6999999999999999E-3</v>
      </c>
      <c r="R235" s="147">
        <f>Q235*H235</f>
        <v>0.1547</v>
      </c>
      <c r="S235" s="147">
        <v>0</v>
      </c>
      <c r="T235" s="148">
        <f>S235*H235</f>
        <v>0</v>
      </c>
      <c r="AR235" s="149" t="s">
        <v>277</v>
      </c>
      <c r="AT235" s="149" t="s">
        <v>341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2464</v>
      </c>
    </row>
    <row r="236" spans="2:65" s="1" customFormat="1" ht="19.2">
      <c r="B236" s="33"/>
      <c r="D236" s="156" t="s">
        <v>261</v>
      </c>
      <c r="F236" s="163" t="s">
        <v>2465</v>
      </c>
      <c r="I236" s="153"/>
      <c r="L236" s="33"/>
      <c r="M236" s="154"/>
      <c r="T236" s="57"/>
      <c r="AT236" s="17" t="s">
        <v>261</v>
      </c>
      <c r="AU236" s="17" t="s">
        <v>21</v>
      </c>
    </row>
    <row r="237" spans="2:65" s="1" customFormat="1" ht="16.5" customHeight="1">
      <c r="B237" s="33"/>
      <c r="C237" s="138" t="s">
        <v>448</v>
      </c>
      <c r="D237" s="138" t="s">
        <v>227</v>
      </c>
      <c r="E237" s="139" t="s">
        <v>2466</v>
      </c>
      <c r="F237" s="140" t="s">
        <v>2467</v>
      </c>
      <c r="G237" s="141" t="s">
        <v>240</v>
      </c>
      <c r="H237" s="142">
        <v>23.04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2468</v>
      </c>
    </row>
    <row r="238" spans="2:65" s="1" customFormat="1" ht="10.199999999999999">
      <c r="B238" s="33"/>
      <c r="D238" s="151" t="s">
        <v>234</v>
      </c>
      <c r="F238" s="152" t="s">
        <v>2469</v>
      </c>
      <c r="I238" s="153"/>
      <c r="L238" s="33"/>
      <c r="M238" s="154"/>
      <c r="T238" s="57"/>
      <c r="AT238" s="17" t="s">
        <v>234</v>
      </c>
      <c r="AU238" s="17" t="s">
        <v>21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2470</v>
      </c>
      <c r="H239" s="159">
        <v>23.04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225</v>
      </c>
    </row>
    <row r="240" spans="2:65" s="1" customFormat="1" ht="16.5" customHeight="1">
      <c r="B240" s="33"/>
      <c r="C240" s="138" t="s">
        <v>454</v>
      </c>
      <c r="D240" s="138" t="s">
        <v>227</v>
      </c>
      <c r="E240" s="139" t="s">
        <v>2471</v>
      </c>
      <c r="F240" s="140" t="s">
        <v>2472</v>
      </c>
      <c r="G240" s="141" t="s">
        <v>230</v>
      </c>
      <c r="H240" s="142">
        <v>89.25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4.1259999999999998E-2</v>
      </c>
      <c r="R240" s="147">
        <f>Q240*H240</f>
        <v>3.682455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2473</v>
      </c>
    </row>
    <row r="241" spans="2:65" s="1" customFormat="1" ht="10.199999999999999">
      <c r="B241" s="33"/>
      <c r="D241" s="151" t="s">
        <v>234</v>
      </c>
      <c r="F241" s="152" t="s">
        <v>2474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" customFormat="1" ht="19.2">
      <c r="B242" s="33"/>
      <c r="D242" s="156" t="s">
        <v>261</v>
      </c>
      <c r="F242" s="163" t="s">
        <v>2475</v>
      </c>
      <c r="I242" s="153"/>
      <c r="L242" s="33"/>
      <c r="M242" s="154"/>
      <c r="T242" s="57"/>
      <c r="AT242" s="17" t="s">
        <v>261</v>
      </c>
      <c r="AU242" s="17" t="s">
        <v>21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2476</v>
      </c>
      <c r="H243" s="159">
        <v>89.25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88</v>
      </c>
      <c r="AY243" s="157" t="s">
        <v>225</v>
      </c>
    </row>
    <row r="244" spans="2:65" s="1" customFormat="1" ht="16.5" customHeight="1">
      <c r="B244" s="33"/>
      <c r="C244" s="138" t="s">
        <v>459</v>
      </c>
      <c r="D244" s="138" t="s">
        <v>227</v>
      </c>
      <c r="E244" s="139" t="s">
        <v>2477</v>
      </c>
      <c r="F244" s="140" t="s">
        <v>2478</v>
      </c>
      <c r="G244" s="141" t="s">
        <v>230</v>
      </c>
      <c r="H244" s="142">
        <v>89.25</v>
      </c>
      <c r="I244" s="143"/>
      <c r="J244" s="144">
        <f>ROUND(I244*H244,2)</f>
        <v>0</v>
      </c>
      <c r="K244" s="140" t="s">
        <v>231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2.0000000000000002E-5</v>
      </c>
      <c r="R244" s="147">
        <f>Q244*H244</f>
        <v>1.7850000000000001E-3</v>
      </c>
      <c r="S244" s="147">
        <v>0</v>
      </c>
      <c r="T244" s="148">
        <f>S244*H244</f>
        <v>0</v>
      </c>
      <c r="AR244" s="149" t="s">
        <v>232</v>
      </c>
      <c r="AT244" s="149" t="s">
        <v>227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2479</v>
      </c>
    </row>
    <row r="245" spans="2:65" s="1" customFormat="1" ht="10.199999999999999">
      <c r="B245" s="33"/>
      <c r="D245" s="151" t="s">
        <v>234</v>
      </c>
      <c r="F245" s="152" t="s">
        <v>2480</v>
      </c>
      <c r="I245" s="153"/>
      <c r="L245" s="33"/>
      <c r="M245" s="154"/>
      <c r="T245" s="57"/>
      <c r="AT245" s="17" t="s">
        <v>234</v>
      </c>
      <c r="AU245" s="17" t="s">
        <v>21</v>
      </c>
    </row>
    <row r="246" spans="2:65" s="1" customFormat="1" ht="16.5" customHeight="1">
      <c r="B246" s="33"/>
      <c r="C246" s="138" t="s">
        <v>465</v>
      </c>
      <c r="D246" s="138" t="s">
        <v>227</v>
      </c>
      <c r="E246" s="139" t="s">
        <v>2481</v>
      </c>
      <c r="F246" s="140" t="s">
        <v>2482</v>
      </c>
      <c r="G246" s="141" t="s">
        <v>395</v>
      </c>
      <c r="H246" s="142">
        <v>3.57</v>
      </c>
      <c r="I246" s="143"/>
      <c r="J246" s="144">
        <f>ROUND(I246*H246,2)</f>
        <v>0</v>
      </c>
      <c r="K246" s="140" t="s">
        <v>231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1.04877</v>
      </c>
      <c r="R246" s="147">
        <f>Q246*H246</f>
        <v>3.7441088999999996</v>
      </c>
      <c r="S246" s="147">
        <v>0</v>
      </c>
      <c r="T246" s="148">
        <f>S246*H246</f>
        <v>0</v>
      </c>
      <c r="AR246" s="149" t="s">
        <v>232</v>
      </c>
      <c r="AT246" s="149" t="s">
        <v>227</v>
      </c>
      <c r="AU246" s="149" t="s">
        <v>21</v>
      </c>
      <c r="AY246" s="17" t="s">
        <v>225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232</v>
      </c>
      <c r="BM246" s="149" t="s">
        <v>2483</v>
      </c>
    </row>
    <row r="247" spans="2:65" s="1" customFormat="1" ht="10.199999999999999">
      <c r="B247" s="33"/>
      <c r="D247" s="151" t="s">
        <v>234</v>
      </c>
      <c r="F247" s="152" t="s">
        <v>2484</v>
      </c>
      <c r="I247" s="153"/>
      <c r="L247" s="33"/>
      <c r="M247" s="154"/>
      <c r="T247" s="57"/>
      <c r="AT247" s="17" t="s">
        <v>234</v>
      </c>
      <c r="AU247" s="17" t="s">
        <v>21</v>
      </c>
    </row>
    <row r="248" spans="2:65" s="1" customFormat="1" ht="19.2">
      <c r="B248" s="33"/>
      <c r="D248" s="156" t="s">
        <v>261</v>
      </c>
      <c r="F248" s="163" t="s">
        <v>2485</v>
      </c>
      <c r="I248" s="153"/>
      <c r="L248" s="33"/>
      <c r="M248" s="154"/>
      <c r="T248" s="57"/>
      <c r="AT248" s="17" t="s">
        <v>261</v>
      </c>
      <c r="AU248" s="17" t="s">
        <v>21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2486</v>
      </c>
      <c r="H249" s="159">
        <v>3.57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225</v>
      </c>
    </row>
    <row r="250" spans="2:65" s="1" customFormat="1" ht="16.5" customHeight="1">
      <c r="B250" s="33"/>
      <c r="C250" s="138" t="s">
        <v>472</v>
      </c>
      <c r="D250" s="138" t="s">
        <v>227</v>
      </c>
      <c r="E250" s="139" t="s">
        <v>2487</v>
      </c>
      <c r="F250" s="140" t="s">
        <v>2488</v>
      </c>
      <c r="G250" s="141" t="s">
        <v>240</v>
      </c>
      <c r="H250" s="142">
        <v>72.97</v>
      </c>
      <c r="I250" s="143"/>
      <c r="J250" s="144">
        <f>ROUND(I250*H250,2)</f>
        <v>0</v>
      </c>
      <c r="K250" s="140" t="s">
        <v>231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232</v>
      </c>
      <c r="AT250" s="149" t="s">
        <v>227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2489</v>
      </c>
    </row>
    <row r="251" spans="2:65" s="1" customFormat="1" ht="10.199999999999999">
      <c r="B251" s="33"/>
      <c r="D251" s="151" t="s">
        <v>234</v>
      </c>
      <c r="F251" s="152" t="s">
        <v>2490</v>
      </c>
      <c r="I251" s="153"/>
      <c r="L251" s="33"/>
      <c r="M251" s="154"/>
      <c r="T251" s="57"/>
      <c r="AT251" s="17" t="s">
        <v>234</v>
      </c>
      <c r="AU251" s="17" t="s">
        <v>21</v>
      </c>
    </row>
    <row r="252" spans="2:65" s="12" customFormat="1" ht="10.199999999999999">
      <c r="B252" s="155"/>
      <c r="D252" s="156" t="s">
        <v>236</v>
      </c>
      <c r="E252" s="157" t="s">
        <v>1</v>
      </c>
      <c r="F252" s="158" t="s">
        <v>2491</v>
      </c>
      <c r="H252" s="159">
        <v>72.97</v>
      </c>
      <c r="I252" s="160"/>
      <c r="L252" s="155"/>
      <c r="M252" s="161"/>
      <c r="T252" s="162"/>
      <c r="AT252" s="157" t="s">
        <v>236</v>
      </c>
      <c r="AU252" s="157" t="s">
        <v>21</v>
      </c>
      <c r="AV252" s="12" t="s">
        <v>21</v>
      </c>
      <c r="AW252" s="12" t="s">
        <v>36</v>
      </c>
      <c r="AX252" s="12" t="s">
        <v>88</v>
      </c>
      <c r="AY252" s="157" t="s">
        <v>225</v>
      </c>
    </row>
    <row r="253" spans="2:65" s="1" customFormat="1" ht="16.5" customHeight="1">
      <c r="B253" s="33"/>
      <c r="C253" s="138" t="s">
        <v>479</v>
      </c>
      <c r="D253" s="138" t="s">
        <v>227</v>
      </c>
      <c r="E253" s="139" t="s">
        <v>2492</v>
      </c>
      <c r="F253" s="140" t="s">
        <v>2493</v>
      </c>
      <c r="G253" s="141" t="s">
        <v>240</v>
      </c>
      <c r="H253" s="142">
        <v>8.06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2494</v>
      </c>
    </row>
    <row r="254" spans="2:65" s="1" customFormat="1" ht="10.199999999999999">
      <c r="B254" s="33"/>
      <c r="D254" s="151" t="s">
        <v>234</v>
      </c>
      <c r="F254" s="152" t="s">
        <v>2495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2496</v>
      </c>
      <c r="H255" s="159">
        <v>8.06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24.15" customHeight="1">
      <c r="B256" s="33"/>
      <c r="C256" s="138" t="s">
        <v>485</v>
      </c>
      <c r="D256" s="138" t="s">
        <v>227</v>
      </c>
      <c r="E256" s="139" t="s">
        <v>2497</v>
      </c>
      <c r="F256" s="140" t="s">
        <v>2498</v>
      </c>
      <c r="G256" s="141" t="s">
        <v>230</v>
      </c>
      <c r="H256" s="142">
        <v>171.636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1.66E-3</v>
      </c>
      <c r="R256" s="147">
        <f>Q256*H256</f>
        <v>0.28491576000000002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2499</v>
      </c>
    </row>
    <row r="257" spans="2:51" s="1" customFormat="1" ht="10.199999999999999">
      <c r="B257" s="33"/>
      <c r="D257" s="151" t="s">
        <v>234</v>
      </c>
      <c r="F257" s="152" t="s">
        <v>2500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51" s="12" customFormat="1" ht="10.199999999999999">
      <c r="B258" s="155"/>
      <c r="D258" s="156" t="s">
        <v>236</v>
      </c>
      <c r="E258" s="157" t="s">
        <v>1</v>
      </c>
      <c r="F258" s="158" t="s">
        <v>2501</v>
      </c>
      <c r="H258" s="159">
        <v>12.616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80</v>
      </c>
      <c r="AY258" s="157" t="s">
        <v>225</v>
      </c>
    </row>
    <row r="259" spans="2:51" s="15" customFormat="1" ht="10.199999999999999">
      <c r="B259" s="200"/>
      <c r="D259" s="156" t="s">
        <v>236</v>
      </c>
      <c r="E259" s="201" t="s">
        <v>1</v>
      </c>
      <c r="F259" s="202" t="s">
        <v>2502</v>
      </c>
      <c r="H259" s="201" t="s">
        <v>1</v>
      </c>
      <c r="I259" s="203"/>
      <c r="L259" s="200"/>
      <c r="M259" s="204"/>
      <c r="T259" s="205"/>
      <c r="AT259" s="201" t="s">
        <v>236</v>
      </c>
      <c r="AU259" s="201" t="s">
        <v>21</v>
      </c>
      <c r="AV259" s="15" t="s">
        <v>88</v>
      </c>
      <c r="AW259" s="15" t="s">
        <v>36</v>
      </c>
      <c r="AX259" s="15" t="s">
        <v>80</v>
      </c>
      <c r="AY259" s="201" t="s">
        <v>225</v>
      </c>
    </row>
    <row r="260" spans="2:51" s="12" customFormat="1" ht="10.199999999999999">
      <c r="B260" s="155"/>
      <c r="D260" s="156" t="s">
        <v>236</v>
      </c>
      <c r="E260" s="157" t="s">
        <v>1</v>
      </c>
      <c r="F260" s="158" t="s">
        <v>2503</v>
      </c>
      <c r="H260" s="159">
        <v>15.48</v>
      </c>
      <c r="I260" s="160"/>
      <c r="L260" s="155"/>
      <c r="M260" s="161"/>
      <c r="T260" s="162"/>
      <c r="AT260" s="157" t="s">
        <v>236</v>
      </c>
      <c r="AU260" s="157" t="s">
        <v>21</v>
      </c>
      <c r="AV260" s="12" t="s">
        <v>21</v>
      </c>
      <c r="AW260" s="12" t="s">
        <v>36</v>
      </c>
      <c r="AX260" s="12" t="s">
        <v>80</v>
      </c>
      <c r="AY260" s="157" t="s">
        <v>225</v>
      </c>
    </row>
    <row r="261" spans="2:51" s="12" customFormat="1" ht="10.199999999999999">
      <c r="B261" s="155"/>
      <c r="D261" s="156" t="s">
        <v>236</v>
      </c>
      <c r="E261" s="157" t="s">
        <v>1</v>
      </c>
      <c r="F261" s="158" t="s">
        <v>2504</v>
      </c>
      <c r="H261" s="159">
        <v>9.08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80</v>
      </c>
      <c r="AY261" s="157" t="s">
        <v>225</v>
      </c>
    </row>
    <row r="262" spans="2:51" s="12" customFormat="1" ht="10.199999999999999">
      <c r="B262" s="155"/>
      <c r="D262" s="156" t="s">
        <v>236</v>
      </c>
      <c r="E262" s="157" t="s">
        <v>1</v>
      </c>
      <c r="F262" s="158" t="s">
        <v>2505</v>
      </c>
      <c r="H262" s="159">
        <v>9.08</v>
      </c>
      <c r="I262" s="160"/>
      <c r="L262" s="155"/>
      <c r="M262" s="161"/>
      <c r="T262" s="162"/>
      <c r="AT262" s="157" t="s">
        <v>236</v>
      </c>
      <c r="AU262" s="157" t="s">
        <v>21</v>
      </c>
      <c r="AV262" s="12" t="s">
        <v>21</v>
      </c>
      <c r="AW262" s="12" t="s">
        <v>36</v>
      </c>
      <c r="AX262" s="12" t="s">
        <v>80</v>
      </c>
      <c r="AY262" s="157" t="s">
        <v>225</v>
      </c>
    </row>
    <row r="263" spans="2:51" s="12" customFormat="1" ht="10.199999999999999">
      <c r="B263" s="155"/>
      <c r="D263" s="156" t="s">
        <v>236</v>
      </c>
      <c r="E263" s="157" t="s">
        <v>1</v>
      </c>
      <c r="F263" s="158" t="s">
        <v>2506</v>
      </c>
      <c r="H263" s="159">
        <v>1.62</v>
      </c>
      <c r="I263" s="160"/>
      <c r="L263" s="155"/>
      <c r="M263" s="161"/>
      <c r="T263" s="162"/>
      <c r="AT263" s="157" t="s">
        <v>236</v>
      </c>
      <c r="AU263" s="157" t="s">
        <v>21</v>
      </c>
      <c r="AV263" s="12" t="s">
        <v>21</v>
      </c>
      <c r="AW263" s="12" t="s">
        <v>36</v>
      </c>
      <c r="AX263" s="12" t="s">
        <v>80</v>
      </c>
      <c r="AY263" s="157" t="s">
        <v>225</v>
      </c>
    </row>
    <row r="264" spans="2:51" s="14" customFormat="1" ht="10.199999999999999">
      <c r="B264" s="171"/>
      <c r="D264" s="156" t="s">
        <v>236</v>
      </c>
      <c r="E264" s="172" t="s">
        <v>1</v>
      </c>
      <c r="F264" s="173" t="s">
        <v>303</v>
      </c>
      <c r="H264" s="174">
        <v>47.875999999999998</v>
      </c>
      <c r="I264" s="175"/>
      <c r="L264" s="171"/>
      <c r="M264" s="176"/>
      <c r="T264" s="177"/>
      <c r="AT264" s="172" t="s">
        <v>236</v>
      </c>
      <c r="AU264" s="172" t="s">
        <v>21</v>
      </c>
      <c r="AV264" s="14" t="s">
        <v>244</v>
      </c>
      <c r="AW264" s="14" t="s">
        <v>36</v>
      </c>
      <c r="AX264" s="14" t="s">
        <v>80</v>
      </c>
      <c r="AY264" s="172" t="s">
        <v>225</v>
      </c>
    </row>
    <row r="265" spans="2:51" s="12" customFormat="1" ht="10.199999999999999">
      <c r="B265" s="155"/>
      <c r="D265" s="156" t="s">
        <v>236</v>
      </c>
      <c r="E265" s="157" t="s">
        <v>1</v>
      </c>
      <c r="F265" s="158" t="s">
        <v>2507</v>
      </c>
      <c r="H265" s="159">
        <v>47.4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225</v>
      </c>
    </row>
    <row r="266" spans="2:51" s="12" customFormat="1" ht="10.199999999999999">
      <c r="B266" s="155"/>
      <c r="D266" s="156" t="s">
        <v>236</v>
      </c>
      <c r="E266" s="157" t="s">
        <v>1</v>
      </c>
      <c r="F266" s="158" t="s">
        <v>2508</v>
      </c>
      <c r="H266" s="159">
        <v>12.16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80</v>
      </c>
      <c r="AY266" s="157" t="s">
        <v>225</v>
      </c>
    </row>
    <row r="267" spans="2:51" s="12" customFormat="1" ht="10.199999999999999">
      <c r="B267" s="155"/>
      <c r="D267" s="156" t="s">
        <v>236</v>
      </c>
      <c r="E267" s="157" t="s">
        <v>1</v>
      </c>
      <c r="F267" s="158" t="s">
        <v>2509</v>
      </c>
      <c r="H267" s="159">
        <v>15</v>
      </c>
      <c r="I267" s="160"/>
      <c r="L267" s="155"/>
      <c r="M267" s="161"/>
      <c r="T267" s="162"/>
      <c r="AT267" s="157" t="s">
        <v>236</v>
      </c>
      <c r="AU267" s="157" t="s">
        <v>21</v>
      </c>
      <c r="AV267" s="12" t="s">
        <v>21</v>
      </c>
      <c r="AW267" s="12" t="s">
        <v>36</v>
      </c>
      <c r="AX267" s="12" t="s">
        <v>80</v>
      </c>
      <c r="AY267" s="157" t="s">
        <v>225</v>
      </c>
    </row>
    <row r="268" spans="2:51" s="12" customFormat="1" ht="10.199999999999999">
      <c r="B268" s="155"/>
      <c r="D268" s="156" t="s">
        <v>236</v>
      </c>
      <c r="E268" s="157" t="s">
        <v>1</v>
      </c>
      <c r="F268" s="158" t="s">
        <v>2510</v>
      </c>
      <c r="H268" s="159">
        <v>8.6999999999999993</v>
      </c>
      <c r="I268" s="160"/>
      <c r="L268" s="155"/>
      <c r="M268" s="161"/>
      <c r="T268" s="162"/>
      <c r="AT268" s="157" t="s">
        <v>236</v>
      </c>
      <c r="AU268" s="157" t="s">
        <v>21</v>
      </c>
      <c r="AV268" s="12" t="s">
        <v>21</v>
      </c>
      <c r="AW268" s="12" t="s">
        <v>36</v>
      </c>
      <c r="AX268" s="12" t="s">
        <v>80</v>
      </c>
      <c r="AY268" s="157" t="s">
        <v>225</v>
      </c>
    </row>
    <row r="269" spans="2:51" s="12" customFormat="1" ht="10.199999999999999">
      <c r="B269" s="155"/>
      <c r="D269" s="156" t="s">
        <v>236</v>
      </c>
      <c r="E269" s="157" t="s">
        <v>1</v>
      </c>
      <c r="F269" s="158" t="s">
        <v>2511</v>
      </c>
      <c r="H269" s="159">
        <v>8.6999999999999993</v>
      </c>
      <c r="I269" s="160"/>
      <c r="L269" s="155"/>
      <c r="M269" s="161"/>
      <c r="T269" s="162"/>
      <c r="AT269" s="157" t="s">
        <v>236</v>
      </c>
      <c r="AU269" s="157" t="s">
        <v>21</v>
      </c>
      <c r="AV269" s="12" t="s">
        <v>21</v>
      </c>
      <c r="AW269" s="12" t="s">
        <v>36</v>
      </c>
      <c r="AX269" s="12" t="s">
        <v>80</v>
      </c>
      <c r="AY269" s="157" t="s">
        <v>225</v>
      </c>
    </row>
    <row r="270" spans="2:51" s="14" customFormat="1" ht="10.199999999999999">
      <c r="B270" s="171"/>
      <c r="D270" s="156" t="s">
        <v>236</v>
      </c>
      <c r="E270" s="172" t="s">
        <v>1</v>
      </c>
      <c r="F270" s="173" t="s">
        <v>303</v>
      </c>
      <c r="H270" s="174">
        <v>91.96</v>
      </c>
      <c r="I270" s="175"/>
      <c r="L270" s="171"/>
      <c r="M270" s="176"/>
      <c r="T270" s="177"/>
      <c r="AT270" s="172" t="s">
        <v>236</v>
      </c>
      <c r="AU270" s="172" t="s">
        <v>21</v>
      </c>
      <c r="AV270" s="14" t="s">
        <v>244</v>
      </c>
      <c r="AW270" s="14" t="s">
        <v>36</v>
      </c>
      <c r="AX270" s="14" t="s">
        <v>80</v>
      </c>
      <c r="AY270" s="172" t="s">
        <v>225</v>
      </c>
    </row>
    <row r="271" spans="2:51" s="12" customFormat="1" ht="10.199999999999999">
      <c r="B271" s="155"/>
      <c r="D271" s="156" t="s">
        <v>236</v>
      </c>
      <c r="E271" s="157" t="s">
        <v>1</v>
      </c>
      <c r="F271" s="158" t="s">
        <v>2512</v>
      </c>
      <c r="H271" s="159">
        <v>10.8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80</v>
      </c>
      <c r="AY271" s="157" t="s">
        <v>225</v>
      </c>
    </row>
    <row r="272" spans="2:51" s="12" customFormat="1" ht="10.199999999999999">
      <c r="B272" s="155"/>
      <c r="D272" s="156" t="s">
        <v>236</v>
      </c>
      <c r="E272" s="157" t="s">
        <v>1</v>
      </c>
      <c r="F272" s="158" t="s">
        <v>2513</v>
      </c>
      <c r="H272" s="159">
        <v>21</v>
      </c>
      <c r="I272" s="160"/>
      <c r="L272" s="155"/>
      <c r="M272" s="161"/>
      <c r="T272" s="162"/>
      <c r="AT272" s="157" t="s">
        <v>236</v>
      </c>
      <c r="AU272" s="157" t="s">
        <v>21</v>
      </c>
      <c r="AV272" s="12" t="s">
        <v>21</v>
      </c>
      <c r="AW272" s="12" t="s">
        <v>36</v>
      </c>
      <c r="AX272" s="12" t="s">
        <v>80</v>
      </c>
      <c r="AY272" s="157" t="s">
        <v>225</v>
      </c>
    </row>
    <row r="273" spans="2:65" s="14" customFormat="1" ht="10.199999999999999">
      <c r="B273" s="171"/>
      <c r="D273" s="156" t="s">
        <v>236</v>
      </c>
      <c r="E273" s="172" t="s">
        <v>1</v>
      </c>
      <c r="F273" s="173" t="s">
        <v>303</v>
      </c>
      <c r="H273" s="174">
        <v>31.8</v>
      </c>
      <c r="I273" s="175"/>
      <c r="L273" s="171"/>
      <c r="M273" s="176"/>
      <c r="T273" s="177"/>
      <c r="AT273" s="172" t="s">
        <v>236</v>
      </c>
      <c r="AU273" s="172" t="s">
        <v>21</v>
      </c>
      <c r="AV273" s="14" t="s">
        <v>244</v>
      </c>
      <c r="AW273" s="14" t="s">
        <v>36</v>
      </c>
      <c r="AX273" s="14" t="s">
        <v>80</v>
      </c>
      <c r="AY273" s="172" t="s">
        <v>225</v>
      </c>
    </row>
    <row r="274" spans="2:65" s="13" customFormat="1" ht="10.199999999999999">
      <c r="B274" s="164"/>
      <c r="D274" s="156" t="s">
        <v>236</v>
      </c>
      <c r="E274" s="165" t="s">
        <v>1</v>
      </c>
      <c r="F274" s="166" t="s">
        <v>270</v>
      </c>
      <c r="H274" s="167">
        <v>171.636</v>
      </c>
      <c r="I274" s="168"/>
      <c r="L274" s="164"/>
      <c r="M274" s="169"/>
      <c r="T274" s="170"/>
      <c r="AT274" s="165" t="s">
        <v>236</v>
      </c>
      <c r="AU274" s="165" t="s">
        <v>21</v>
      </c>
      <c r="AV274" s="13" t="s">
        <v>232</v>
      </c>
      <c r="AW274" s="13" t="s">
        <v>36</v>
      </c>
      <c r="AX274" s="13" t="s">
        <v>88</v>
      </c>
      <c r="AY274" s="165" t="s">
        <v>225</v>
      </c>
    </row>
    <row r="275" spans="2:65" s="1" customFormat="1" ht="24.15" customHeight="1">
      <c r="B275" s="33"/>
      <c r="C275" s="138" t="s">
        <v>490</v>
      </c>
      <c r="D275" s="138" t="s">
        <v>227</v>
      </c>
      <c r="E275" s="139" t="s">
        <v>2514</v>
      </c>
      <c r="F275" s="140" t="s">
        <v>2515</v>
      </c>
      <c r="G275" s="141" t="s">
        <v>230</v>
      </c>
      <c r="H275" s="142">
        <v>710.63599999999997</v>
      </c>
      <c r="I275" s="143"/>
      <c r="J275" s="144">
        <f>ROUND(I275*H275,2)</f>
        <v>0</v>
      </c>
      <c r="K275" s="140" t="s">
        <v>231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4.0000000000000003E-5</v>
      </c>
      <c r="R275" s="147">
        <f>Q275*H275</f>
        <v>2.842544E-2</v>
      </c>
      <c r="S275" s="147">
        <v>0</v>
      </c>
      <c r="T275" s="148">
        <f>S275*H275</f>
        <v>0</v>
      </c>
      <c r="AR275" s="149" t="s">
        <v>232</v>
      </c>
      <c r="AT275" s="149" t="s">
        <v>227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2516</v>
      </c>
    </row>
    <row r="276" spans="2:65" s="1" customFormat="1" ht="10.199999999999999">
      <c r="B276" s="33"/>
      <c r="D276" s="151" t="s">
        <v>234</v>
      </c>
      <c r="F276" s="152" t="s">
        <v>2517</v>
      </c>
      <c r="I276" s="153"/>
      <c r="L276" s="33"/>
      <c r="M276" s="154"/>
      <c r="T276" s="57"/>
      <c r="AT276" s="17" t="s">
        <v>234</v>
      </c>
      <c r="AU276" s="17" t="s">
        <v>21</v>
      </c>
    </row>
    <row r="277" spans="2:65" s="1" customFormat="1" ht="21.75" customHeight="1">
      <c r="B277" s="33"/>
      <c r="C277" s="138" t="s">
        <v>496</v>
      </c>
      <c r="D277" s="138" t="s">
        <v>227</v>
      </c>
      <c r="E277" s="139" t="s">
        <v>2518</v>
      </c>
      <c r="F277" s="140" t="s">
        <v>2519</v>
      </c>
      <c r="G277" s="141" t="s">
        <v>395</v>
      </c>
      <c r="H277" s="142">
        <v>10.06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1.07653</v>
      </c>
      <c r="R277" s="147">
        <f>Q277*H277</f>
        <v>10.8298918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2520</v>
      </c>
    </row>
    <row r="278" spans="2:65" s="1" customFormat="1" ht="10.199999999999999">
      <c r="B278" s="33"/>
      <c r="D278" s="151" t="s">
        <v>234</v>
      </c>
      <c r="F278" s="152" t="s">
        <v>2521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" customFormat="1" ht="19.2">
      <c r="B279" s="33"/>
      <c r="D279" s="156" t="s">
        <v>261</v>
      </c>
      <c r="F279" s="163" t="s">
        <v>2522</v>
      </c>
      <c r="I279" s="153"/>
      <c r="L279" s="33"/>
      <c r="M279" s="154"/>
      <c r="T279" s="57"/>
      <c r="AT279" s="17" t="s">
        <v>261</v>
      </c>
      <c r="AU279" s="17" t="s">
        <v>21</v>
      </c>
    </row>
    <row r="280" spans="2:65" s="12" customFormat="1" ht="10.199999999999999">
      <c r="B280" s="155"/>
      <c r="D280" s="156" t="s">
        <v>236</v>
      </c>
      <c r="E280" s="157" t="s">
        <v>1</v>
      </c>
      <c r="F280" s="158" t="s">
        <v>2523</v>
      </c>
      <c r="H280" s="159">
        <v>3.75</v>
      </c>
      <c r="I280" s="160"/>
      <c r="L280" s="155"/>
      <c r="M280" s="161"/>
      <c r="T280" s="162"/>
      <c r="AT280" s="157" t="s">
        <v>236</v>
      </c>
      <c r="AU280" s="157" t="s">
        <v>21</v>
      </c>
      <c r="AV280" s="12" t="s">
        <v>21</v>
      </c>
      <c r="AW280" s="12" t="s">
        <v>36</v>
      </c>
      <c r="AX280" s="12" t="s">
        <v>80</v>
      </c>
      <c r="AY280" s="157" t="s">
        <v>225</v>
      </c>
    </row>
    <row r="281" spans="2:65" s="12" customFormat="1" ht="10.199999999999999">
      <c r="B281" s="155"/>
      <c r="D281" s="156" t="s">
        <v>236</v>
      </c>
      <c r="E281" s="157" t="s">
        <v>1</v>
      </c>
      <c r="F281" s="158" t="s">
        <v>2524</v>
      </c>
      <c r="H281" s="159">
        <v>6.31</v>
      </c>
      <c r="I281" s="160"/>
      <c r="L281" s="155"/>
      <c r="M281" s="161"/>
      <c r="T281" s="162"/>
      <c r="AT281" s="157" t="s">
        <v>236</v>
      </c>
      <c r="AU281" s="157" t="s">
        <v>21</v>
      </c>
      <c r="AV281" s="12" t="s">
        <v>21</v>
      </c>
      <c r="AW281" s="12" t="s">
        <v>36</v>
      </c>
      <c r="AX281" s="12" t="s">
        <v>80</v>
      </c>
      <c r="AY281" s="157" t="s">
        <v>225</v>
      </c>
    </row>
    <row r="282" spans="2:65" s="13" customFormat="1" ht="10.199999999999999">
      <c r="B282" s="164"/>
      <c r="D282" s="156" t="s">
        <v>236</v>
      </c>
      <c r="E282" s="165" t="s">
        <v>1</v>
      </c>
      <c r="F282" s="166" t="s">
        <v>270</v>
      </c>
      <c r="H282" s="167">
        <v>10.06</v>
      </c>
      <c r="I282" s="168"/>
      <c r="L282" s="164"/>
      <c r="M282" s="169"/>
      <c r="T282" s="170"/>
      <c r="AT282" s="165" t="s">
        <v>236</v>
      </c>
      <c r="AU282" s="165" t="s">
        <v>21</v>
      </c>
      <c r="AV282" s="13" t="s">
        <v>232</v>
      </c>
      <c r="AW282" s="13" t="s">
        <v>36</v>
      </c>
      <c r="AX282" s="13" t="s">
        <v>88</v>
      </c>
      <c r="AY282" s="165" t="s">
        <v>225</v>
      </c>
    </row>
    <row r="283" spans="2:65" s="1" customFormat="1" ht="16.5" customHeight="1">
      <c r="B283" s="33"/>
      <c r="C283" s="138" t="s">
        <v>501</v>
      </c>
      <c r="D283" s="138" t="s">
        <v>227</v>
      </c>
      <c r="E283" s="139" t="s">
        <v>2525</v>
      </c>
      <c r="F283" s="140" t="s">
        <v>2526</v>
      </c>
      <c r="G283" s="141" t="s">
        <v>395</v>
      </c>
      <c r="H283" s="142">
        <v>1.01</v>
      </c>
      <c r="I283" s="143"/>
      <c r="J283" s="144">
        <f>ROUND(I283*H283,2)</f>
        <v>0</v>
      </c>
      <c r="K283" s="140" t="s">
        <v>231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1.0379400000000001</v>
      </c>
      <c r="R283" s="147">
        <f>Q283*H283</f>
        <v>1.0483194</v>
      </c>
      <c r="S283" s="147">
        <v>0</v>
      </c>
      <c r="T283" s="148">
        <f>S283*H283</f>
        <v>0</v>
      </c>
      <c r="AR283" s="149" t="s">
        <v>232</v>
      </c>
      <c r="AT283" s="149" t="s">
        <v>227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2527</v>
      </c>
    </row>
    <row r="284" spans="2:65" s="1" customFormat="1" ht="10.199999999999999">
      <c r="B284" s="33"/>
      <c r="D284" s="151" t="s">
        <v>234</v>
      </c>
      <c r="F284" s="152" t="s">
        <v>2528</v>
      </c>
      <c r="I284" s="153"/>
      <c r="L284" s="33"/>
      <c r="M284" s="154"/>
      <c r="T284" s="57"/>
      <c r="AT284" s="17" t="s">
        <v>234</v>
      </c>
      <c r="AU284" s="17" t="s">
        <v>21</v>
      </c>
    </row>
    <row r="285" spans="2:65" s="12" customFormat="1" ht="10.199999999999999">
      <c r="B285" s="155"/>
      <c r="D285" s="156" t="s">
        <v>236</v>
      </c>
      <c r="E285" s="157" t="s">
        <v>1</v>
      </c>
      <c r="F285" s="158" t="s">
        <v>2529</v>
      </c>
      <c r="H285" s="159">
        <v>1.01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36</v>
      </c>
      <c r="AX285" s="12" t="s">
        <v>88</v>
      </c>
      <c r="AY285" s="157" t="s">
        <v>225</v>
      </c>
    </row>
    <row r="286" spans="2:65" s="1" customFormat="1" ht="21.75" customHeight="1">
      <c r="B286" s="33"/>
      <c r="C286" s="138" t="s">
        <v>507</v>
      </c>
      <c r="D286" s="138" t="s">
        <v>227</v>
      </c>
      <c r="E286" s="139" t="s">
        <v>2530</v>
      </c>
      <c r="F286" s="140" t="s">
        <v>2531</v>
      </c>
      <c r="G286" s="141" t="s">
        <v>240</v>
      </c>
      <c r="H286" s="142">
        <v>1200</v>
      </c>
      <c r="I286" s="143"/>
      <c r="J286" s="144">
        <f>ROUND(I286*H286,2)</f>
        <v>0</v>
      </c>
      <c r="K286" s="140" t="s">
        <v>231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0.13208</v>
      </c>
      <c r="R286" s="147">
        <f>Q286*H286</f>
        <v>158.49600000000001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2532</v>
      </c>
    </row>
    <row r="287" spans="2:65" s="1" customFormat="1" ht="10.199999999999999">
      <c r="B287" s="33"/>
      <c r="D287" s="151" t="s">
        <v>234</v>
      </c>
      <c r="F287" s="152" t="s">
        <v>2533</v>
      </c>
      <c r="I287" s="153"/>
      <c r="L287" s="33"/>
      <c r="M287" s="154"/>
      <c r="T287" s="57"/>
      <c r="AT287" s="17" t="s">
        <v>234</v>
      </c>
      <c r="AU287" s="17" t="s">
        <v>21</v>
      </c>
    </row>
    <row r="288" spans="2:65" s="1" customFormat="1" ht="24.15" customHeight="1">
      <c r="B288" s="33"/>
      <c r="C288" s="138" t="s">
        <v>514</v>
      </c>
      <c r="D288" s="138" t="s">
        <v>227</v>
      </c>
      <c r="E288" s="139" t="s">
        <v>2534</v>
      </c>
      <c r="F288" s="140" t="s">
        <v>2535</v>
      </c>
      <c r="G288" s="141" t="s">
        <v>240</v>
      </c>
      <c r="H288" s="142">
        <v>1200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2536</v>
      </c>
    </row>
    <row r="289" spans="2:65" s="1" customFormat="1" ht="10.199999999999999">
      <c r="B289" s="33"/>
      <c r="D289" s="151" t="s">
        <v>234</v>
      </c>
      <c r="F289" s="152" t="s">
        <v>2537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" customFormat="1" ht="24.15" customHeight="1">
      <c r="B290" s="33"/>
      <c r="C290" s="138" t="s">
        <v>520</v>
      </c>
      <c r="D290" s="138" t="s">
        <v>227</v>
      </c>
      <c r="E290" s="139" t="s">
        <v>2538</v>
      </c>
      <c r="F290" s="140" t="s">
        <v>2539</v>
      </c>
      <c r="G290" s="141" t="s">
        <v>546</v>
      </c>
      <c r="H290" s="142">
        <v>82.42</v>
      </c>
      <c r="I290" s="143"/>
      <c r="J290" s="144">
        <f>ROUND(I290*H290,2)</f>
        <v>0</v>
      </c>
      <c r="K290" s="140" t="s">
        <v>231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3.3E-4</v>
      </c>
      <c r="R290" s="147">
        <f>Q290*H290</f>
        <v>2.71986E-2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2540</v>
      </c>
    </row>
    <row r="291" spans="2:65" s="1" customFormat="1" ht="10.199999999999999">
      <c r="B291" s="33"/>
      <c r="D291" s="151" t="s">
        <v>234</v>
      </c>
      <c r="F291" s="152" t="s">
        <v>2541</v>
      </c>
      <c r="I291" s="153"/>
      <c r="L291" s="33"/>
      <c r="M291" s="154"/>
      <c r="T291" s="57"/>
      <c r="AT291" s="17" t="s">
        <v>234</v>
      </c>
      <c r="AU291" s="17" t="s">
        <v>21</v>
      </c>
    </row>
    <row r="292" spans="2:65" s="12" customFormat="1" ht="10.199999999999999">
      <c r="B292" s="155"/>
      <c r="D292" s="156" t="s">
        <v>236</v>
      </c>
      <c r="E292" s="157" t="s">
        <v>1</v>
      </c>
      <c r="F292" s="158" t="s">
        <v>2542</v>
      </c>
      <c r="H292" s="159">
        <v>82.42</v>
      </c>
      <c r="I292" s="160"/>
      <c r="L292" s="155"/>
      <c r="M292" s="161"/>
      <c r="T292" s="162"/>
      <c r="AT292" s="157" t="s">
        <v>236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225</v>
      </c>
    </row>
    <row r="293" spans="2:65" s="1" customFormat="1" ht="21.75" customHeight="1">
      <c r="B293" s="33"/>
      <c r="C293" s="138" t="s">
        <v>526</v>
      </c>
      <c r="D293" s="138" t="s">
        <v>227</v>
      </c>
      <c r="E293" s="139" t="s">
        <v>2543</v>
      </c>
      <c r="F293" s="140" t="s">
        <v>2544</v>
      </c>
      <c r="G293" s="141" t="s">
        <v>546</v>
      </c>
      <c r="H293" s="142">
        <v>82.42</v>
      </c>
      <c r="I293" s="143"/>
      <c r="J293" s="144">
        <f>ROUND(I293*H293,2)</f>
        <v>0</v>
      </c>
      <c r="K293" s="140" t="s">
        <v>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0.04</v>
      </c>
      <c r="R293" s="147">
        <f>Q293*H293</f>
        <v>3.2968000000000002</v>
      </c>
      <c r="S293" s="147">
        <v>0</v>
      </c>
      <c r="T293" s="148">
        <f>S293*H293</f>
        <v>0</v>
      </c>
      <c r="AR293" s="149" t="s">
        <v>340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340</v>
      </c>
      <c r="BM293" s="149" t="s">
        <v>2545</v>
      </c>
    </row>
    <row r="294" spans="2:65" s="1" customFormat="1" ht="28.8">
      <c r="B294" s="33"/>
      <c r="D294" s="156" t="s">
        <v>261</v>
      </c>
      <c r="F294" s="163" t="s">
        <v>2546</v>
      </c>
      <c r="I294" s="153"/>
      <c r="L294" s="33"/>
      <c r="M294" s="154"/>
      <c r="T294" s="57"/>
      <c r="AT294" s="17" t="s">
        <v>261</v>
      </c>
      <c r="AU294" s="17" t="s">
        <v>21</v>
      </c>
    </row>
    <row r="295" spans="2:65" s="12" customFormat="1" ht="10.199999999999999">
      <c r="B295" s="155"/>
      <c r="D295" s="156" t="s">
        <v>236</v>
      </c>
      <c r="E295" s="157" t="s">
        <v>1</v>
      </c>
      <c r="F295" s="158" t="s">
        <v>2542</v>
      </c>
      <c r="H295" s="159">
        <v>82.42</v>
      </c>
      <c r="I295" s="160"/>
      <c r="L295" s="155"/>
      <c r="M295" s="161"/>
      <c r="T295" s="162"/>
      <c r="AT295" s="157" t="s">
        <v>236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225</v>
      </c>
    </row>
    <row r="296" spans="2:65" s="11" customFormat="1" ht="22.8" customHeight="1">
      <c r="B296" s="126"/>
      <c r="D296" s="127" t="s">
        <v>79</v>
      </c>
      <c r="E296" s="136" t="s">
        <v>232</v>
      </c>
      <c r="F296" s="136" t="s">
        <v>478</v>
      </c>
      <c r="I296" s="129"/>
      <c r="J296" s="137">
        <f>BK296</f>
        <v>0</v>
      </c>
      <c r="L296" s="126"/>
      <c r="M296" s="131"/>
      <c r="P296" s="132">
        <f>SUM(P297:P361)</f>
        <v>0</v>
      </c>
      <c r="R296" s="132">
        <f>SUM(R297:R361)</f>
        <v>156.8271532</v>
      </c>
      <c r="T296" s="133">
        <f>SUM(T297:T361)</f>
        <v>0</v>
      </c>
      <c r="AR296" s="127" t="s">
        <v>88</v>
      </c>
      <c r="AT296" s="134" t="s">
        <v>79</v>
      </c>
      <c r="AU296" s="134" t="s">
        <v>88</v>
      </c>
      <c r="AY296" s="127" t="s">
        <v>225</v>
      </c>
      <c r="BK296" s="135">
        <f>SUM(BK297:BK361)</f>
        <v>0</v>
      </c>
    </row>
    <row r="297" spans="2:65" s="1" customFormat="1" ht="24.15" customHeight="1">
      <c r="B297" s="33"/>
      <c r="C297" s="138" t="s">
        <v>532</v>
      </c>
      <c r="D297" s="138" t="s">
        <v>227</v>
      </c>
      <c r="E297" s="139" t="s">
        <v>2547</v>
      </c>
      <c r="F297" s="140" t="s">
        <v>2548</v>
      </c>
      <c r="G297" s="141" t="s">
        <v>240</v>
      </c>
      <c r="H297" s="142">
        <v>11.81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</v>
      </c>
      <c r="R297" s="147">
        <f>Q297*H297</f>
        <v>0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2549</v>
      </c>
    </row>
    <row r="298" spans="2:65" s="1" customFormat="1" ht="10.199999999999999">
      <c r="B298" s="33"/>
      <c r="D298" s="151" t="s">
        <v>234</v>
      </c>
      <c r="F298" s="152" t="s">
        <v>2550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2" customFormat="1" ht="10.199999999999999">
      <c r="B299" s="155"/>
      <c r="D299" s="156" t="s">
        <v>236</v>
      </c>
      <c r="E299" s="157" t="s">
        <v>1</v>
      </c>
      <c r="F299" s="158" t="s">
        <v>2551</v>
      </c>
      <c r="H299" s="159">
        <v>11.81</v>
      </c>
      <c r="I299" s="160"/>
      <c r="L299" s="155"/>
      <c r="M299" s="161"/>
      <c r="T299" s="162"/>
      <c r="AT299" s="157" t="s">
        <v>236</v>
      </c>
      <c r="AU299" s="157" t="s">
        <v>21</v>
      </c>
      <c r="AV299" s="12" t="s">
        <v>21</v>
      </c>
      <c r="AW299" s="12" t="s">
        <v>36</v>
      </c>
      <c r="AX299" s="12" t="s">
        <v>88</v>
      </c>
      <c r="AY299" s="157" t="s">
        <v>225</v>
      </c>
    </row>
    <row r="300" spans="2:65" s="1" customFormat="1" ht="24.15" customHeight="1">
      <c r="B300" s="33"/>
      <c r="C300" s="138" t="s">
        <v>537</v>
      </c>
      <c r="D300" s="138" t="s">
        <v>227</v>
      </c>
      <c r="E300" s="139" t="s">
        <v>2552</v>
      </c>
      <c r="F300" s="140" t="s">
        <v>2553</v>
      </c>
      <c r="G300" s="141" t="s">
        <v>240</v>
      </c>
      <c r="H300" s="142">
        <v>139.07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2554</v>
      </c>
    </row>
    <row r="301" spans="2:65" s="1" customFormat="1" ht="10.199999999999999">
      <c r="B301" s="33"/>
      <c r="D301" s="151" t="s">
        <v>234</v>
      </c>
      <c r="F301" s="152" t="s">
        <v>2555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2" customFormat="1" ht="10.199999999999999">
      <c r="B302" s="155"/>
      <c r="D302" s="156" t="s">
        <v>236</v>
      </c>
      <c r="E302" s="157" t="s">
        <v>1</v>
      </c>
      <c r="F302" s="158" t="s">
        <v>2556</v>
      </c>
      <c r="H302" s="159">
        <v>139.07</v>
      </c>
      <c r="I302" s="160"/>
      <c r="L302" s="155"/>
      <c r="M302" s="161"/>
      <c r="T302" s="162"/>
      <c r="AT302" s="157" t="s">
        <v>236</v>
      </c>
      <c r="AU302" s="157" t="s">
        <v>21</v>
      </c>
      <c r="AV302" s="12" t="s">
        <v>21</v>
      </c>
      <c r="AW302" s="12" t="s">
        <v>36</v>
      </c>
      <c r="AX302" s="12" t="s">
        <v>88</v>
      </c>
      <c r="AY302" s="157" t="s">
        <v>225</v>
      </c>
    </row>
    <row r="303" spans="2:65" s="1" customFormat="1" ht="24.15" customHeight="1">
      <c r="B303" s="33"/>
      <c r="C303" s="138" t="s">
        <v>543</v>
      </c>
      <c r="D303" s="138" t="s">
        <v>227</v>
      </c>
      <c r="E303" s="139" t="s">
        <v>2557</v>
      </c>
      <c r="F303" s="140" t="s">
        <v>2558</v>
      </c>
      <c r="G303" s="141" t="s">
        <v>230</v>
      </c>
      <c r="H303" s="142">
        <v>185.64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7.4400000000000004E-3</v>
      </c>
      <c r="R303" s="147">
        <f>Q303*H303</f>
        <v>1.3811616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2559</v>
      </c>
    </row>
    <row r="304" spans="2:65" s="1" customFormat="1" ht="10.199999999999999">
      <c r="B304" s="33"/>
      <c r="D304" s="151" t="s">
        <v>234</v>
      </c>
      <c r="F304" s="152" t="s">
        <v>2560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2" customFormat="1" ht="10.199999999999999">
      <c r="B305" s="155"/>
      <c r="D305" s="156" t="s">
        <v>236</v>
      </c>
      <c r="E305" s="157" t="s">
        <v>1</v>
      </c>
      <c r="F305" s="158" t="s">
        <v>2561</v>
      </c>
      <c r="H305" s="159">
        <v>57.12</v>
      </c>
      <c r="I305" s="160"/>
      <c r="L305" s="155"/>
      <c r="M305" s="161"/>
      <c r="T305" s="162"/>
      <c r="AT305" s="157" t="s">
        <v>236</v>
      </c>
      <c r="AU305" s="157" t="s">
        <v>21</v>
      </c>
      <c r="AV305" s="12" t="s">
        <v>21</v>
      </c>
      <c r="AW305" s="12" t="s">
        <v>36</v>
      </c>
      <c r="AX305" s="12" t="s">
        <v>80</v>
      </c>
      <c r="AY305" s="157" t="s">
        <v>225</v>
      </c>
    </row>
    <row r="306" spans="2:65" s="12" customFormat="1" ht="10.199999999999999">
      <c r="B306" s="155"/>
      <c r="D306" s="156" t="s">
        <v>236</v>
      </c>
      <c r="E306" s="157" t="s">
        <v>1</v>
      </c>
      <c r="F306" s="158" t="s">
        <v>2562</v>
      </c>
      <c r="H306" s="159">
        <v>14.28</v>
      </c>
      <c r="I306" s="160"/>
      <c r="L306" s="155"/>
      <c r="M306" s="161"/>
      <c r="T306" s="162"/>
      <c r="AT306" s="157" t="s">
        <v>236</v>
      </c>
      <c r="AU306" s="157" t="s">
        <v>21</v>
      </c>
      <c r="AV306" s="12" t="s">
        <v>21</v>
      </c>
      <c r="AW306" s="12" t="s">
        <v>36</v>
      </c>
      <c r="AX306" s="12" t="s">
        <v>80</v>
      </c>
      <c r="AY306" s="157" t="s">
        <v>225</v>
      </c>
    </row>
    <row r="307" spans="2:65" s="12" customFormat="1" ht="10.199999999999999">
      <c r="B307" s="155"/>
      <c r="D307" s="156" t="s">
        <v>236</v>
      </c>
      <c r="E307" s="157" t="s">
        <v>1</v>
      </c>
      <c r="F307" s="158" t="s">
        <v>2563</v>
      </c>
      <c r="H307" s="159">
        <v>114.24</v>
      </c>
      <c r="I307" s="160"/>
      <c r="L307" s="155"/>
      <c r="M307" s="161"/>
      <c r="T307" s="162"/>
      <c r="AT307" s="157" t="s">
        <v>236</v>
      </c>
      <c r="AU307" s="157" t="s">
        <v>21</v>
      </c>
      <c r="AV307" s="12" t="s">
        <v>21</v>
      </c>
      <c r="AW307" s="12" t="s">
        <v>36</v>
      </c>
      <c r="AX307" s="12" t="s">
        <v>80</v>
      </c>
      <c r="AY307" s="157" t="s">
        <v>225</v>
      </c>
    </row>
    <row r="308" spans="2:65" s="13" customFormat="1" ht="10.199999999999999">
      <c r="B308" s="164"/>
      <c r="D308" s="156" t="s">
        <v>236</v>
      </c>
      <c r="E308" s="165" t="s">
        <v>1</v>
      </c>
      <c r="F308" s="166" t="s">
        <v>270</v>
      </c>
      <c r="H308" s="167">
        <v>185.64</v>
      </c>
      <c r="I308" s="168"/>
      <c r="L308" s="164"/>
      <c r="M308" s="169"/>
      <c r="T308" s="170"/>
      <c r="AT308" s="165" t="s">
        <v>236</v>
      </c>
      <c r="AU308" s="165" t="s">
        <v>21</v>
      </c>
      <c r="AV308" s="13" t="s">
        <v>232</v>
      </c>
      <c r="AW308" s="13" t="s">
        <v>36</v>
      </c>
      <c r="AX308" s="13" t="s">
        <v>88</v>
      </c>
      <c r="AY308" s="165" t="s">
        <v>225</v>
      </c>
    </row>
    <row r="309" spans="2:65" s="1" customFormat="1" ht="24.15" customHeight="1">
      <c r="B309" s="33"/>
      <c r="C309" s="138" t="s">
        <v>551</v>
      </c>
      <c r="D309" s="138" t="s">
        <v>227</v>
      </c>
      <c r="E309" s="139" t="s">
        <v>2564</v>
      </c>
      <c r="F309" s="140" t="s">
        <v>2565</v>
      </c>
      <c r="G309" s="141" t="s">
        <v>230</v>
      </c>
      <c r="H309" s="142">
        <v>9.1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7.2700000000000004E-3</v>
      </c>
      <c r="R309" s="147">
        <f>Q309*H309</f>
        <v>6.6157000000000007E-2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2566</v>
      </c>
    </row>
    <row r="310" spans="2:65" s="1" customFormat="1" ht="10.199999999999999">
      <c r="B310" s="33"/>
      <c r="D310" s="151" t="s">
        <v>234</v>
      </c>
      <c r="F310" s="152" t="s">
        <v>2567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2568</v>
      </c>
      <c r="H311" s="159">
        <v>9.1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24.15" customHeight="1">
      <c r="B312" s="33"/>
      <c r="C312" s="138" t="s">
        <v>556</v>
      </c>
      <c r="D312" s="138" t="s">
        <v>227</v>
      </c>
      <c r="E312" s="139" t="s">
        <v>2569</v>
      </c>
      <c r="F312" s="140" t="s">
        <v>2570</v>
      </c>
      <c r="G312" s="141" t="s">
        <v>230</v>
      </c>
      <c r="H312" s="142">
        <v>185.64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2571</v>
      </c>
    </row>
    <row r="313" spans="2:65" s="1" customFormat="1" ht="10.199999999999999">
      <c r="B313" s="33"/>
      <c r="D313" s="151" t="s">
        <v>234</v>
      </c>
      <c r="F313" s="152" t="s">
        <v>2572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" customFormat="1" ht="24.15" customHeight="1">
      <c r="B314" s="33"/>
      <c r="C314" s="138" t="s">
        <v>563</v>
      </c>
      <c r="D314" s="138" t="s">
        <v>227</v>
      </c>
      <c r="E314" s="139" t="s">
        <v>2573</v>
      </c>
      <c r="F314" s="140" t="s">
        <v>2574</v>
      </c>
      <c r="G314" s="141" t="s">
        <v>230</v>
      </c>
      <c r="H314" s="142">
        <v>9.1</v>
      </c>
      <c r="I314" s="143"/>
      <c r="J314" s="144">
        <f>ROUND(I314*H314,2)</f>
        <v>0</v>
      </c>
      <c r="K314" s="140" t="s">
        <v>231</v>
      </c>
      <c r="L314" s="33"/>
      <c r="M314" s="145" t="s">
        <v>1</v>
      </c>
      <c r="N314" s="146" t="s">
        <v>45</v>
      </c>
      <c r="P314" s="147">
        <f>O314*H314</f>
        <v>0</v>
      </c>
      <c r="Q314" s="147">
        <v>5.0000000000000002E-5</v>
      </c>
      <c r="R314" s="147">
        <f>Q314*H314</f>
        <v>4.55E-4</v>
      </c>
      <c r="S314" s="147">
        <v>0</v>
      </c>
      <c r="T314" s="148">
        <f>S314*H314</f>
        <v>0</v>
      </c>
      <c r="AR314" s="149" t="s">
        <v>232</v>
      </c>
      <c r="AT314" s="149" t="s">
        <v>227</v>
      </c>
      <c r="AU314" s="149" t="s">
        <v>21</v>
      </c>
      <c r="AY314" s="17" t="s">
        <v>225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232</v>
      </c>
      <c r="BM314" s="149" t="s">
        <v>2575</v>
      </c>
    </row>
    <row r="315" spans="2:65" s="1" customFormat="1" ht="10.199999999999999">
      <c r="B315" s="33"/>
      <c r="D315" s="151" t="s">
        <v>234</v>
      </c>
      <c r="F315" s="152" t="s">
        <v>2576</v>
      </c>
      <c r="I315" s="153"/>
      <c r="L315" s="33"/>
      <c r="M315" s="154"/>
      <c r="T315" s="57"/>
      <c r="AT315" s="17" t="s">
        <v>234</v>
      </c>
      <c r="AU315" s="17" t="s">
        <v>21</v>
      </c>
    </row>
    <row r="316" spans="2:65" s="1" customFormat="1" ht="21.75" customHeight="1">
      <c r="B316" s="33"/>
      <c r="C316" s="138" t="s">
        <v>570</v>
      </c>
      <c r="D316" s="138" t="s">
        <v>227</v>
      </c>
      <c r="E316" s="139" t="s">
        <v>2577</v>
      </c>
      <c r="F316" s="140" t="s">
        <v>2578</v>
      </c>
      <c r="G316" s="141" t="s">
        <v>395</v>
      </c>
      <c r="H316" s="142">
        <v>1.66</v>
      </c>
      <c r="I316" s="143"/>
      <c r="J316" s="144">
        <f>ROUND(I316*H316,2)</f>
        <v>0</v>
      </c>
      <c r="K316" s="140" t="s">
        <v>231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1.0487</v>
      </c>
      <c r="R316" s="147">
        <f>Q316*H316</f>
        <v>1.7408419999999998</v>
      </c>
      <c r="S316" s="147">
        <v>0</v>
      </c>
      <c r="T316" s="148">
        <f>S316*H316</f>
        <v>0</v>
      </c>
      <c r="AR316" s="149" t="s">
        <v>232</v>
      </c>
      <c r="AT316" s="149" t="s">
        <v>227</v>
      </c>
      <c r="AU316" s="149" t="s">
        <v>21</v>
      </c>
      <c r="AY316" s="17" t="s">
        <v>225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232</v>
      </c>
      <c r="BM316" s="149" t="s">
        <v>2579</v>
      </c>
    </row>
    <row r="317" spans="2:65" s="1" customFormat="1" ht="10.199999999999999">
      <c r="B317" s="33"/>
      <c r="D317" s="151" t="s">
        <v>234</v>
      </c>
      <c r="F317" s="152" t="s">
        <v>2580</v>
      </c>
      <c r="I317" s="153"/>
      <c r="L317" s="33"/>
      <c r="M317" s="154"/>
      <c r="T317" s="57"/>
      <c r="AT317" s="17" t="s">
        <v>234</v>
      </c>
      <c r="AU317" s="17" t="s">
        <v>21</v>
      </c>
    </row>
    <row r="318" spans="2:65" s="12" customFormat="1" ht="10.199999999999999">
      <c r="B318" s="155"/>
      <c r="D318" s="156" t="s">
        <v>236</v>
      </c>
      <c r="E318" s="157" t="s">
        <v>1</v>
      </c>
      <c r="F318" s="158" t="s">
        <v>2581</v>
      </c>
      <c r="H318" s="159">
        <v>1.66</v>
      </c>
      <c r="I318" s="160"/>
      <c r="L318" s="155"/>
      <c r="M318" s="161"/>
      <c r="T318" s="162"/>
      <c r="AT318" s="157" t="s">
        <v>236</v>
      </c>
      <c r="AU318" s="157" t="s">
        <v>21</v>
      </c>
      <c r="AV318" s="12" t="s">
        <v>21</v>
      </c>
      <c r="AW318" s="12" t="s">
        <v>36</v>
      </c>
      <c r="AX318" s="12" t="s">
        <v>88</v>
      </c>
      <c r="AY318" s="157" t="s">
        <v>225</v>
      </c>
    </row>
    <row r="319" spans="2:65" s="1" customFormat="1" ht="21.75" customHeight="1">
      <c r="B319" s="33"/>
      <c r="C319" s="138" t="s">
        <v>579</v>
      </c>
      <c r="D319" s="138" t="s">
        <v>227</v>
      </c>
      <c r="E319" s="139" t="s">
        <v>2582</v>
      </c>
      <c r="F319" s="140" t="s">
        <v>2583</v>
      </c>
      <c r="G319" s="141" t="s">
        <v>395</v>
      </c>
      <c r="H319" s="142">
        <v>20.13</v>
      </c>
      <c r="I319" s="143"/>
      <c r="J319" s="144">
        <f>ROUND(I319*H319,2)</f>
        <v>0</v>
      </c>
      <c r="K319" s="140" t="s">
        <v>231</v>
      </c>
      <c r="L319" s="33"/>
      <c r="M319" s="145" t="s">
        <v>1</v>
      </c>
      <c r="N319" s="146" t="s">
        <v>45</v>
      </c>
      <c r="P319" s="147">
        <f>O319*H319</f>
        <v>0</v>
      </c>
      <c r="Q319" s="147">
        <v>1.0492699999999999</v>
      </c>
      <c r="R319" s="147">
        <f>Q319*H319</f>
        <v>21.121805099999996</v>
      </c>
      <c r="S319" s="147">
        <v>0</v>
      </c>
      <c r="T319" s="148">
        <f>S319*H319</f>
        <v>0</v>
      </c>
      <c r="AR319" s="149" t="s">
        <v>232</v>
      </c>
      <c r="AT319" s="149" t="s">
        <v>227</v>
      </c>
      <c r="AU319" s="149" t="s">
        <v>21</v>
      </c>
      <c r="AY319" s="17" t="s">
        <v>225</v>
      </c>
      <c r="BE319" s="150">
        <f>IF(N319="základní",J319,0)</f>
        <v>0</v>
      </c>
      <c r="BF319" s="150">
        <f>IF(N319="snížená",J319,0)</f>
        <v>0</v>
      </c>
      <c r="BG319" s="150">
        <f>IF(N319="zákl. přenesená",J319,0)</f>
        <v>0</v>
      </c>
      <c r="BH319" s="150">
        <f>IF(N319="sníž. přenesená",J319,0)</f>
        <v>0</v>
      </c>
      <c r="BI319" s="150">
        <f>IF(N319="nulová",J319,0)</f>
        <v>0</v>
      </c>
      <c r="BJ319" s="17" t="s">
        <v>88</v>
      </c>
      <c r="BK319" s="150">
        <f>ROUND(I319*H319,2)</f>
        <v>0</v>
      </c>
      <c r="BL319" s="17" t="s">
        <v>232</v>
      </c>
      <c r="BM319" s="149" t="s">
        <v>2584</v>
      </c>
    </row>
    <row r="320" spans="2:65" s="1" customFormat="1" ht="10.199999999999999">
      <c r="B320" s="33"/>
      <c r="D320" s="151" t="s">
        <v>234</v>
      </c>
      <c r="F320" s="152" t="s">
        <v>2585</v>
      </c>
      <c r="I320" s="153"/>
      <c r="L320" s="33"/>
      <c r="M320" s="154"/>
      <c r="T320" s="57"/>
      <c r="AT320" s="17" t="s">
        <v>234</v>
      </c>
      <c r="AU320" s="17" t="s">
        <v>21</v>
      </c>
    </row>
    <row r="321" spans="2:65" s="12" customFormat="1" ht="10.199999999999999">
      <c r="B321" s="155"/>
      <c r="D321" s="156" t="s">
        <v>236</v>
      </c>
      <c r="E321" s="157" t="s">
        <v>1</v>
      </c>
      <c r="F321" s="158" t="s">
        <v>2586</v>
      </c>
      <c r="H321" s="159">
        <v>20.13</v>
      </c>
      <c r="I321" s="160"/>
      <c r="L321" s="155"/>
      <c r="M321" s="161"/>
      <c r="T321" s="162"/>
      <c r="AT321" s="157" t="s">
        <v>236</v>
      </c>
      <c r="AU321" s="157" t="s">
        <v>21</v>
      </c>
      <c r="AV321" s="12" t="s">
        <v>21</v>
      </c>
      <c r="AW321" s="12" t="s">
        <v>36</v>
      </c>
      <c r="AX321" s="12" t="s">
        <v>88</v>
      </c>
      <c r="AY321" s="157" t="s">
        <v>225</v>
      </c>
    </row>
    <row r="322" spans="2:65" s="1" customFormat="1" ht="24.15" customHeight="1">
      <c r="B322" s="33"/>
      <c r="C322" s="138" t="s">
        <v>585</v>
      </c>
      <c r="D322" s="138" t="s">
        <v>227</v>
      </c>
      <c r="E322" s="139" t="s">
        <v>2587</v>
      </c>
      <c r="F322" s="140" t="s">
        <v>2588</v>
      </c>
      <c r="G322" s="141" t="s">
        <v>395</v>
      </c>
      <c r="H322" s="142">
        <v>5.0599999999999996</v>
      </c>
      <c r="I322" s="143"/>
      <c r="J322" s="144">
        <f>ROUND(I322*H322,2)</f>
        <v>0</v>
      </c>
      <c r="K322" s="140" t="s">
        <v>231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1.02</v>
      </c>
      <c r="R322" s="147">
        <f>Q322*H322</f>
        <v>5.1612</v>
      </c>
      <c r="S322" s="147">
        <v>0</v>
      </c>
      <c r="T322" s="148">
        <f>S322*H322</f>
        <v>0</v>
      </c>
      <c r="AR322" s="149" t="s">
        <v>232</v>
      </c>
      <c r="AT322" s="149" t="s">
        <v>227</v>
      </c>
      <c r="AU322" s="149" t="s">
        <v>21</v>
      </c>
      <c r="AY322" s="17" t="s">
        <v>225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232</v>
      </c>
      <c r="BM322" s="149" t="s">
        <v>2589</v>
      </c>
    </row>
    <row r="323" spans="2:65" s="1" customFormat="1" ht="10.199999999999999">
      <c r="B323" s="33"/>
      <c r="D323" s="151" t="s">
        <v>234</v>
      </c>
      <c r="F323" s="152" t="s">
        <v>2590</v>
      </c>
      <c r="I323" s="153"/>
      <c r="L323" s="33"/>
      <c r="M323" s="154"/>
      <c r="T323" s="57"/>
      <c r="AT323" s="17" t="s">
        <v>234</v>
      </c>
      <c r="AU323" s="17" t="s">
        <v>21</v>
      </c>
    </row>
    <row r="324" spans="2:65" s="12" customFormat="1" ht="10.199999999999999">
      <c r="B324" s="155"/>
      <c r="D324" s="156" t="s">
        <v>236</v>
      </c>
      <c r="E324" s="157" t="s">
        <v>1</v>
      </c>
      <c r="F324" s="158" t="s">
        <v>2591</v>
      </c>
      <c r="H324" s="159">
        <v>5.0599999999999996</v>
      </c>
      <c r="I324" s="160"/>
      <c r="L324" s="155"/>
      <c r="M324" s="161"/>
      <c r="T324" s="162"/>
      <c r="AT324" s="157" t="s">
        <v>236</v>
      </c>
      <c r="AU324" s="157" t="s">
        <v>21</v>
      </c>
      <c r="AV324" s="12" t="s">
        <v>21</v>
      </c>
      <c r="AW324" s="12" t="s">
        <v>36</v>
      </c>
      <c r="AX324" s="12" t="s">
        <v>88</v>
      </c>
      <c r="AY324" s="157" t="s">
        <v>225</v>
      </c>
    </row>
    <row r="325" spans="2:65" s="1" customFormat="1" ht="37.799999999999997" customHeight="1">
      <c r="B325" s="33"/>
      <c r="C325" s="138" t="s">
        <v>593</v>
      </c>
      <c r="D325" s="138" t="s">
        <v>227</v>
      </c>
      <c r="E325" s="139" t="s">
        <v>2592</v>
      </c>
      <c r="F325" s="140" t="s">
        <v>2593</v>
      </c>
      <c r="G325" s="141" t="s">
        <v>546</v>
      </c>
      <c r="H325" s="142">
        <v>214.5</v>
      </c>
      <c r="I325" s="143"/>
      <c r="J325" s="144">
        <f>ROUND(I325*H325,2)</f>
        <v>0</v>
      </c>
      <c r="K325" s="140" t="s">
        <v>231</v>
      </c>
      <c r="L325" s="33"/>
      <c r="M325" s="145" t="s">
        <v>1</v>
      </c>
      <c r="N325" s="146" t="s">
        <v>45</v>
      </c>
      <c r="P325" s="147">
        <f>O325*H325</f>
        <v>0</v>
      </c>
      <c r="Q325" s="147">
        <v>6.6E-4</v>
      </c>
      <c r="R325" s="147">
        <f>Q325*H325</f>
        <v>0.14157</v>
      </c>
      <c r="S325" s="147">
        <v>0</v>
      </c>
      <c r="T325" s="148">
        <f>S325*H325</f>
        <v>0</v>
      </c>
      <c r="AR325" s="149" t="s">
        <v>232</v>
      </c>
      <c r="AT325" s="149" t="s">
        <v>227</v>
      </c>
      <c r="AU325" s="149" t="s">
        <v>21</v>
      </c>
      <c r="AY325" s="17" t="s">
        <v>225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232</v>
      </c>
      <c r="BM325" s="149" t="s">
        <v>2594</v>
      </c>
    </row>
    <row r="326" spans="2:65" s="1" customFormat="1" ht="10.199999999999999">
      <c r="B326" s="33"/>
      <c r="D326" s="151" t="s">
        <v>234</v>
      </c>
      <c r="F326" s="152" t="s">
        <v>2595</v>
      </c>
      <c r="I326" s="153"/>
      <c r="L326" s="33"/>
      <c r="M326" s="154"/>
      <c r="T326" s="57"/>
      <c r="AT326" s="17" t="s">
        <v>234</v>
      </c>
      <c r="AU326" s="17" t="s">
        <v>21</v>
      </c>
    </row>
    <row r="327" spans="2:65" s="12" customFormat="1" ht="10.199999999999999">
      <c r="B327" s="155"/>
      <c r="D327" s="156" t="s">
        <v>236</v>
      </c>
      <c r="E327" s="157" t="s">
        <v>1</v>
      </c>
      <c r="F327" s="158" t="s">
        <v>2596</v>
      </c>
      <c r="H327" s="159">
        <v>214.5</v>
      </c>
      <c r="I327" s="160"/>
      <c r="L327" s="155"/>
      <c r="M327" s="161"/>
      <c r="T327" s="162"/>
      <c r="AT327" s="157" t="s">
        <v>236</v>
      </c>
      <c r="AU327" s="157" t="s">
        <v>21</v>
      </c>
      <c r="AV327" s="12" t="s">
        <v>21</v>
      </c>
      <c r="AW327" s="12" t="s">
        <v>36</v>
      </c>
      <c r="AX327" s="12" t="s">
        <v>88</v>
      </c>
      <c r="AY327" s="157" t="s">
        <v>225</v>
      </c>
    </row>
    <row r="328" spans="2:65" s="1" customFormat="1" ht="24.15" customHeight="1">
      <c r="B328" s="33"/>
      <c r="C328" s="138" t="s">
        <v>600</v>
      </c>
      <c r="D328" s="138" t="s">
        <v>227</v>
      </c>
      <c r="E328" s="139" t="s">
        <v>2597</v>
      </c>
      <c r="F328" s="140" t="s">
        <v>2598</v>
      </c>
      <c r="G328" s="141" t="s">
        <v>468</v>
      </c>
      <c r="H328" s="142">
        <v>6</v>
      </c>
      <c r="I328" s="143"/>
      <c r="J328" s="144">
        <f>ROUND(I328*H328,2)</f>
        <v>0</v>
      </c>
      <c r="K328" s="140" t="s">
        <v>231</v>
      </c>
      <c r="L328" s="33"/>
      <c r="M328" s="145" t="s">
        <v>1</v>
      </c>
      <c r="N328" s="146" t="s">
        <v>45</v>
      </c>
      <c r="P328" s="147">
        <f>O328*H328</f>
        <v>0</v>
      </c>
      <c r="Q328" s="147">
        <v>3.5349999999999999E-2</v>
      </c>
      <c r="R328" s="147">
        <f>Q328*H328</f>
        <v>0.21210000000000001</v>
      </c>
      <c r="S328" s="147">
        <v>0</v>
      </c>
      <c r="T328" s="148">
        <f>S328*H328</f>
        <v>0</v>
      </c>
      <c r="AR328" s="149" t="s">
        <v>232</v>
      </c>
      <c r="AT328" s="149" t="s">
        <v>227</v>
      </c>
      <c r="AU328" s="149" t="s">
        <v>21</v>
      </c>
      <c r="AY328" s="17" t="s">
        <v>225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232</v>
      </c>
      <c r="BM328" s="149" t="s">
        <v>2599</v>
      </c>
    </row>
    <row r="329" spans="2:65" s="1" customFormat="1" ht="10.199999999999999">
      <c r="B329" s="33"/>
      <c r="D329" s="151" t="s">
        <v>234</v>
      </c>
      <c r="F329" s="152" t="s">
        <v>2600</v>
      </c>
      <c r="I329" s="153"/>
      <c r="L329" s="33"/>
      <c r="M329" s="154"/>
      <c r="T329" s="57"/>
      <c r="AT329" s="17" t="s">
        <v>234</v>
      </c>
      <c r="AU329" s="17" t="s">
        <v>21</v>
      </c>
    </row>
    <row r="330" spans="2:65" s="12" customFormat="1" ht="10.199999999999999">
      <c r="B330" s="155"/>
      <c r="D330" s="156" t="s">
        <v>236</v>
      </c>
      <c r="E330" s="157" t="s">
        <v>1</v>
      </c>
      <c r="F330" s="158" t="s">
        <v>263</v>
      </c>
      <c r="H330" s="159">
        <v>6</v>
      </c>
      <c r="I330" s="160"/>
      <c r="L330" s="155"/>
      <c r="M330" s="161"/>
      <c r="T330" s="162"/>
      <c r="AT330" s="157" t="s">
        <v>236</v>
      </c>
      <c r="AU330" s="157" t="s">
        <v>21</v>
      </c>
      <c r="AV330" s="12" t="s">
        <v>21</v>
      </c>
      <c r="AW330" s="12" t="s">
        <v>36</v>
      </c>
      <c r="AX330" s="12" t="s">
        <v>88</v>
      </c>
      <c r="AY330" s="157" t="s">
        <v>225</v>
      </c>
    </row>
    <row r="331" spans="2:65" s="1" customFormat="1" ht="24.15" customHeight="1">
      <c r="B331" s="33"/>
      <c r="C331" s="138" t="s">
        <v>962</v>
      </c>
      <c r="D331" s="138" t="s">
        <v>227</v>
      </c>
      <c r="E331" s="139" t="s">
        <v>2601</v>
      </c>
      <c r="F331" s="140" t="s">
        <v>2602</v>
      </c>
      <c r="G331" s="141" t="s">
        <v>468</v>
      </c>
      <c r="H331" s="142">
        <v>6</v>
      </c>
      <c r="I331" s="143"/>
      <c r="J331" s="144">
        <f>ROUND(I331*H331,2)</f>
        <v>0</v>
      </c>
      <c r="K331" s="140" t="s">
        <v>231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3.5349999999999999E-2</v>
      </c>
      <c r="R331" s="147">
        <f>Q331*H331</f>
        <v>0.21210000000000001</v>
      </c>
      <c r="S331" s="147">
        <v>0</v>
      </c>
      <c r="T331" s="148">
        <f>S331*H331</f>
        <v>0</v>
      </c>
      <c r="AR331" s="149" t="s">
        <v>232</v>
      </c>
      <c r="AT331" s="149" t="s">
        <v>227</v>
      </c>
      <c r="AU331" s="149" t="s">
        <v>21</v>
      </c>
      <c r="AY331" s="17" t="s">
        <v>225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232</v>
      </c>
      <c r="BM331" s="149" t="s">
        <v>2603</v>
      </c>
    </row>
    <row r="332" spans="2:65" s="1" customFormat="1" ht="10.199999999999999">
      <c r="B332" s="33"/>
      <c r="D332" s="151" t="s">
        <v>234</v>
      </c>
      <c r="F332" s="152" t="s">
        <v>2604</v>
      </c>
      <c r="I332" s="153"/>
      <c r="L332" s="33"/>
      <c r="M332" s="154"/>
      <c r="T332" s="57"/>
      <c r="AT332" s="17" t="s">
        <v>234</v>
      </c>
      <c r="AU332" s="17" t="s">
        <v>21</v>
      </c>
    </row>
    <row r="333" spans="2:65" s="1" customFormat="1" ht="37.799999999999997" customHeight="1">
      <c r="B333" s="33"/>
      <c r="C333" s="138" t="s">
        <v>966</v>
      </c>
      <c r="D333" s="138" t="s">
        <v>227</v>
      </c>
      <c r="E333" s="139" t="s">
        <v>2605</v>
      </c>
      <c r="F333" s="140" t="s">
        <v>2606</v>
      </c>
      <c r="G333" s="141" t="s">
        <v>468</v>
      </c>
      <c r="H333" s="142">
        <v>6</v>
      </c>
      <c r="I333" s="143"/>
      <c r="J333" s="144">
        <f>ROUND(I333*H333,2)</f>
        <v>0</v>
      </c>
      <c r="K333" s="140" t="s">
        <v>231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6.9999999999999994E-5</v>
      </c>
      <c r="R333" s="147">
        <f>Q333*H333</f>
        <v>4.1999999999999996E-4</v>
      </c>
      <c r="S333" s="147">
        <v>0</v>
      </c>
      <c r="T333" s="148">
        <f>S333*H333</f>
        <v>0</v>
      </c>
      <c r="AR333" s="149" t="s">
        <v>232</v>
      </c>
      <c r="AT333" s="149" t="s">
        <v>227</v>
      </c>
      <c r="AU333" s="149" t="s">
        <v>21</v>
      </c>
      <c r="AY333" s="17" t="s">
        <v>225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232</v>
      </c>
      <c r="BM333" s="149" t="s">
        <v>2607</v>
      </c>
    </row>
    <row r="334" spans="2:65" s="1" customFormat="1" ht="10.199999999999999">
      <c r="B334" s="33"/>
      <c r="D334" s="151" t="s">
        <v>234</v>
      </c>
      <c r="F334" s="152" t="s">
        <v>2608</v>
      </c>
      <c r="I334" s="153"/>
      <c r="L334" s="33"/>
      <c r="M334" s="154"/>
      <c r="T334" s="57"/>
      <c r="AT334" s="17" t="s">
        <v>234</v>
      </c>
      <c r="AU334" s="17" t="s">
        <v>21</v>
      </c>
    </row>
    <row r="335" spans="2:65" s="1" customFormat="1" ht="33" customHeight="1">
      <c r="B335" s="33"/>
      <c r="C335" s="138" t="s">
        <v>970</v>
      </c>
      <c r="D335" s="138" t="s">
        <v>227</v>
      </c>
      <c r="E335" s="139" t="s">
        <v>2609</v>
      </c>
      <c r="F335" s="140" t="s">
        <v>2610</v>
      </c>
      <c r="G335" s="141" t="s">
        <v>546</v>
      </c>
      <c r="H335" s="142">
        <v>214.5</v>
      </c>
      <c r="I335" s="143"/>
      <c r="J335" s="144">
        <f>ROUND(I335*H335,2)</f>
        <v>0</v>
      </c>
      <c r="K335" s="140" t="s">
        <v>231</v>
      </c>
      <c r="L335" s="33"/>
      <c r="M335" s="145" t="s">
        <v>1</v>
      </c>
      <c r="N335" s="146" t="s">
        <v>45</v>
      </c>
      <c r="P335" s="147">
        <f>O335*H335</f>
        <v>0</v>
      </c>
      <c r="Q335" s="147">
        <v>1.0489999999999999E-2</v>
      </c>
      <c r="R335" s="147">
        <f>Q335*H335</f>
        <v>2.250105</v>
      </c>
      <c r="S335" s="147">
        <v>0</v>
      </c>
      <c r="T335" s="148">
        <f>S335*H335</f>
        <v>0</v>
      </c>
      <c r="AR335" s="149" t="s">
        <v>232</v>
      </c>
      <c r="AT335" s="149" t="s">
        <v>227</v>
      </c>
      <c r="AU335" s="149" t="s">
        <v>21</v>
      </c>
      <c r="AY335" s="17" t="s">
        <v>225</v>
      </c>
      <c r="BE335" s="150">
        <f>IF(N335="základní",J335,0)</f>
        <v>0</v>
      </c>
      <c r="BF335" s="150">
        <f>IF(N335="snížená",J335,0)</f>
        <v>0</v>
      </c>
      <c r="BG335" s="150">
        <f>IF(N335="zákl. přenesená",J335,0)</f>
        <v>0</v>
      </c>
      <c r="BH335" s="150">
        <f>IF(N335="sníž. přenesená",J335,0)</f>
        <v>0</v>
      </c>
      <c r="BI335" s="150">
        <f>IF(N335="nulová",J335,0)</f>
        <v>0</v>
      </c>
      <c r="BJ335" s="17" t="s">
        <v>88</v>
      </c>
      <c r="BK335" s="150">
        <f>ROUND(I335*H335,2)</f>
        <v>0</v>
      </c>
      <c r="BL335" s="17" t="s">
        <v>232</v>
      </c>
      <c r="BM335" s="149" t="s">
        <v>2611</v>
      </c>
    </row>
    <row r="336" spans="2:65" s="1" customFormat="1" ht="10.199999999999999">
      <c r="B336" s="33"/>
      <c r="D336" s="151" t="s">
        <v>234</v>
      </c>
      <c r="F336" s="152" t="s">
        <v>2612</v>
      </c>
      <c r="I336" s="153"/>
      <c r="L336" s="33"/>
      <c r="M336" s="154"/>
      <c r="T336" s="57"/>
      <c r="AT336" s="17" t="s">
        <v>234</v>
      </c>
      <c r="AU336" s="17" t="s">
        <v>21</v>
      </c>
    </row>
    <row r="337" spans="2:65" s="1" customFormat="1" ht="24.15" customHeight="1">
      <c r="B337" s="33"/>
      <c r="C337" s="138" t="s">
        <v>973</v>
      </c>
      <c r="D337" s="138" t="s">
        <v>227</v>
      </c>
      <c r="E337" s="139" t="s">
        <v>2613</v>
      </c>
      <c r="F337" s="140" t="s">
        <v>2614</v>
      </c>
      <c r="G337" s="141" t="s">
        <v>468</v>
      </c>
      <c r="H337" s="142">
        <v>4</v>
      </c>
      <c r="I337" s="143"/>
      <c r="J337" s="144">
        <f>ROUND(I337*H337,2)</f>
        <v>0</v>
      </c>
      <c r="K337" s="140" t="s">
        <v>231</v>
      </c>
      <c r="L337" s="33"/>
      <c r="M337" s="145" t="s">
        <v>1</v>
      </c>
      <c r="N337" s="146" t="s">
        <v>45</v>
      </c>
      <c r="P337" s="147">
        <f>O337*H337</f>
        <v>0</v>
      </c>
      <c r="Q337" s="147">
        <v>0</v>
      </c>
      <c r="R337" s="147">
        <f>Q337*H337</f>
        <v>0</v>
      </c>
      <c r="S337" s="147">
        <v>0</v>
      </c>
      <c r="T337" s="148">
        <f>S337*H337</f>
        <v>0</v>
      </c>
      <c r="AR337" s="149" t="s">
        <v>232</v>
      </c>
      <c r="AT337" s="149" t="s">
        <v>227</v>
      </c>
      <c r="AU337" s="149" t="s">
        <v>21</v>
      </c>
      <c r="AY337" s="17" t="s">
        <v>225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232</v>
      </c>
      <c r="BM337" s="149" t="s">
        <v>2615</v>
      </c>
    </row>
    <row r="338" spans="2:65" s="1" customFormat="1" ht="10.199999999999999">
      <c r="B338" s="33"/>
      <c r="D338" s="151" t="s">
        <v>234</v>
      </c>
      <c r="F338" s="152" t="s">
        <v>2616</v>
      </c>
      <c r="I338" s="153"/>
      <c r="L338" s="33"/>
      <c r="M338" s="154"/>
      <c r="T338" s="57"/>
      <c r="AT338" s="17" t="s">
        <v>234</v>
      </c>
      <c r="AU338" s="17" t="s">
        <v>21</v>
      </c>
    </row>
    <row r="339" spans="2:65" s="12" customFormat="1" ht="10.199999999999999">
      <c r="B339" s="155"/>
      <c r="D339" s="156" t="s">
        <v>236</v>
      </c>
      <c r="E339" s="157" t="s">
        <v>1</v>
      </c>
      <c r="F339" s="158" t="s">
        <v>2617</v>
      </c>
      <c r="H339" s="159">
        <v>4</v>
      </c>
      <c r="I339" s="160"/>
      <c r="L339" s="155"/>
      <c r="M339" s="161"/>
      <c r="T339" s="162"/>
      <c r="AT339" s="157" t="s">
        <v>236</v>
      </c>
      <c r="AU339" s="157" t="s">
        <v>21</v>
      </c>
      <c r="AV339" s="12" t="s">
        <v>21</v>
      </c>
      <c r="AW339" s="12" t="s">
        <v>36</v>
      </c>
      <c r="AX339" s="12" t="s">
        <v>88</v>
      </c>
      <c r="AY339" s="157" t="s">
        <v>225</v>
      </c>
    </row>
    <row r="340" spans="2:65" s="1" customFormat="1" ht="16.5" customHeight="1">
      <c r="B340" s="33"/>
      <c r="C340" s="138" t="s">
        <v>976</v>
      </c>
      <c r="D340" s="138" t="s">
        <v>227</v>
      </c>
      <c r="E340" s="139" t="s">
        <v>2618</v>
      </c>
      <c r="F340" s="140" t="s">
        <v>2619</v>
      </c>
      <c r="G340" s="141" t="s">
        <v>468</v>
      </c>
      <c r="H340" s="142">
        <v>4</v>
      </c>
      <c r="I340" s="143"/>
      <c r="J340" s="144">
        <f>ROUND(I340*H340,2)</f>
        <v>0</v>
      </c>
      <c r="K340" s="140" t="s">
        <v>1</v>
      </c>
      <c r="L340" s="33"/>
      <c r="M340" s="145" t="s">
        <v>1</v>
      </c>
      <c r="N340" s="146" t="s">
        <v>45</v>
      </c>
      <c r="P340" s="147">
        <f>O340*H340</f>
        <v>0</v>
      </c>
      <c r="Q340" s="147">
        <v>0</v>
      </c>
      <c r="R340" s="147">
        <f>Q340*H340</f>
        <v>0</v>
      </c>
      <c r="S340" s="147">
        <v>0</v>
      </c>
      <c r="T340" s="148">
        <f>S340*H340</f>
        <v>0</v>
      </c>
      <c r="AR340" s="149" t="s">
        <v>232</v>
      </c>
      <c r="AT340" s="149" t="s">
        <v>227</v>
      </c>
      <c r="AU340" s="149" t="s">
        <v>21</v>
      </c>
      <c r="AY340" s="17" t="s">
        <v>225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232</v>
      </c>
      <c r="BM340" s="149" t="s">
        <v>2620</v>
      </c>
    </row>
    <row r="341" spans="2:65" s="1" customFormat="1" ht="24.15" customHeight="1">
      <c r="B341" s="33"/>
      <c r="C341" s="138" t="s">
        <v>596</v>
      </c>
      <c r="D341" s="138" t="s">
        <v>227</v>
      </c>
      <c r="E341" s="139" t="s">
        <v>2621</v>
      </c>
      <c r="F341" s="140" t="s">
        <v>2622</v>
      </c>
      <c r="G341" s="141" t="s">
        <v>546</v>
      </c>
      <c r="H341" s="142">
        <v>9.75</v>
      </c>
      <c r="I341" s="143"/>
      <c r="J341" s="144">
        <f>ROUND(I341*H341,2)</f>
        <v>0</v>
      </c>
      <c r="K341" s="140" t="s">
        <v>231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0.39895000000000003</v>
      </c>
      <c r="R341" s="147">
        <f>Q341*H341</f>
        <v>3.8897625000000002</v>
      </c>
      <c r="S341" s="147">
        <v>0</v>
      </c>
      <c r="T341" s="148">
        <f>S341*H341</f>
        <v>0</v>
      </c>
      <c r="AR341" s="149" t="s">
        <v>232</v>
      </c>
      <c r="AT341" s="149" t="s">
        <v>227</v>
      </c>
      <c r="AU341" s="149" t="s">
        <v>21</v>
      </c>
      <c r="AY341" s="17" t="s">
        <v>225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232</v>
      </c>
      <c r="BM341" s="149" t="s">
        <v>2623</v>
      </c>
    </row>
    <row r="342" spans="2:65" s="1" customFormat="1" ht="10.199999999999999">
      <c r="B342" s="33"/>
      <c r="D342" s="151" t="s">
        <v>234</v>
      </c>
      <c r="F342" s="152" t="s">
        <v>2624</v>
      </c>
      <c r="I342" s="153"/>
      <c r="L342" s="33"/>
      <c r="M342" s="154"/>
      <c r="T342" s="57"/>
      <c r="AT342" s="17" t="s">
        <v>234</v>
      </c>
      <c r="AU342" s="17" t="s">
        <v>21</v>
      </c>
    </row>
    <row r="343" spans="2:65" s="12" customFormat="1" ht="10.199999999999999">
      <c r="B343" s="155"/>
      <c r="D343" s="156" t="s">
        <v>236</v>
      </c>
      <c r="E343" s="157" t="s">
        <v>1</v>
      </c>
      <c r="F343" s="158" t="s">
        <v>2625</v>
      </c>
      <c r="H343" s="159">
        <v>9.75</v>
      </c>
      <c r="I343" s="160"/>
      <c r="L343" s="155"/>
      <c r="M343" s="161"/>
      <c r="T343" s="162"/>
      <c r="AT343" s="157" t="s">
        <v>236</v>
      </c>
      <c r="AU343" s="157" t="s">
        <v>21</v>
      </c>
      <c r="AV343" s="12" t="s">
        <v>21</v>
      </c>
      <c r="AW343" s="12" t="s">
        <v>36</v>
      </c>
      <c r="AX343" s="12" t="s">
        <v>88</v>
      </c>
      <c r="AY343" s="157" t="s">
        <v>225</v>
      </c>
    </row>
    <row r="344" spans="2:65" s="1" customFormat="1" ht="21.75" customHeight="1">
      <c r="B344" s="33"/>
      <c r="C344" s="178" t="s">
        <v>1442</v>
      </c>
      <c r="D344" s="178" t="s">
        <v>341</v>
      </c>
      <c r="E344" s="179" t="s">
        <v>2626</v>
      </c>
      <c r="F344" s="180" t="s">
        <v>2627</v>
      </c>
      <c r="G344" s="181" t="s">
        <v>468</v>
      </c>
      <c r="H344" s="182">
        <v>13</v>
      </c>
      <c r="I344" s="183"/>
      <c r="J344" s="184">
        <f>ROUND(I344*H344,2)</f>
        <v>0</v>
      </c>
      <c r="K344" s="180" t="s">
        <v>1</v>
      </c>
      <c r="L344" s="185"/>
      <c r="M344" s="186" t="s">
        <v>1</v>
      </c>
      <c r="N344" s="187" t="s">
        <v>45</v>
      </c>
      <c r="P344" s="147">
        <f>O344*H344</f>
        <v>0</v>
      </c>
      <c r="Q344" s="147">
        <v>0.17</v>
      </c>
      <c r="R344" s="147">
        <f>Q344*H344</f>
        <v>2.21</v>
      </c>
      <c r="S344" s="147">
        <v>0</v>
      </c>
      <c r="T344" s="148">
        <f>S344*H344</f>
        <v>0</v>
      </c>
      <c r="AR344" s="149" t="s">
        <v>277</v>
      </c>
      <c r="AT344" s="149" t="s">
        <v>341</v>
      </c>
      <c r="AU344" s="149" t="s">
        <v>21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2628</v>
      </c>
    </row>
    <row r="345" spans="2:65" s="1" customFormat="1" ht="24.15" customHeight="1">
      <c r="B345" s="33"/>
      <c r="C345" s="138" t="s">
        <v>1446</v>
      </c>
      <c r="D345" s="138" t="s">
        <v>227</v>
      </c>
      <c r="E345" s="139" t="s">
        <v>2629</v>
      </c>
      <c r="F345" s="140" t="s">
        <v>2630</v>
      </c>
      <c r="G345" s="141" t="s">
        <v>230</v>
      </c>
      <c r="H345" s="142">
        <v>7.1550000000000002</v>
      </c>
      <c r="I345" s="143"/>
      <c r="J345" s="144">
        <f>ROUND(I345*H345,2)</f>
        <v>0</v>
      </c>
      <c r="K345" s="140" t="s">
        <v>231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5.305E-2</v>
      </c>
      <c r="R345" s="147">
        <f>Q345*H345</f>
        <v>0.37957275000000001</v>
      </c>
      <c r="S345" s="147">
        <v>0</v>
      </c>
      <c r="T345" s="148">
        <f>S345*H345</f>
        <v>0</v>
      </c>
      <c r="AR345" s="149" t="s">
        <v>232</v>
      </c>
      <c r="AT345" s="149" t="s">
        <v>227</v>
      </c>
      <c r="AU345" s="149" t="s">
        <v>21</v>
      </c>
      <c r="AY345" s="17" t="s">
        <v>225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232</v>
      </c>
      <c r="BM345" s="149" t="s">
        <v>2631</v>
      </c>
    </row>
    <row r="346" spans="2:65" s="1" customFormat="1" ht="10.199999999999999">
      <c r="B346" s="33"/>
      <c r="D346" s="151" t="s">
        <v>234</v>
      </c>
      <c r="F346" s="152" t="s">
        <v>2632</v>
      </c>
      <c r="I346" s="153"/>
      <c r="L346" s="33"/>
      <c r="M346" s="154"/>
      <c r="T346" s="57"/>
      <c r="AT346" s="17" t="s">
        <v>234</v>
      </c>
      <c r="AU346" s="17" t="s">
        <v>21</v>
      </c>
    </row>
    <row r="347" spans="2:65" s="1" customFormat="1" ht="19.2">
      <c r="B347" s="33"/>
      <c r="D347" s="156" t="s">
        <v>261</v>
      </c>
      <c r="F347" s="163" t="s">
        <v>1225</v>
      </c>
      <c r="I347" s="153"/>
      <c r="L347" s="33"/>
      <c r="M347" s="154"/>
      <c r="T347" s="57"/>
      <c r="AT347" s="17" t="s">
        <v>261</v>
      </c>
      <c r="AU347" s="17" t="s">
        <v>21</v>
      </c>
    </row>
    <row r="348" spans="2:65" s="12" customFormat="1" ht="10.199999999999999">
      <c r="B348" s="155"/>
      <c r="D348" s="156" t="s">
        <v>236</v>
      </c>
      <c r="E348" s="157" t="s">
        <v>1</v>
      </c>
      <c r="F348" s="158" t="s">
        <v>2633</v>
      </c>
      <c r="H348" s="159">
        <v>5.3550000000000004</v>
      </c>
      <c r="I348" s="160"/>
      <c r="L348" s="155"/>
      <c r="M348" s="161"/>
      <c r="T348" s="162"/>
      <c r="AT348" s="157" t="s">
        <v>236</v>
      </c>
      <c r="AU348" s="157" t="s">
        <v>21</v>
      </c>
      <c r="AV348" s="12" t="s">
        <v>21</v>
      </c>
      <c r="AW348" s="12" t="s">
        <v>36</v>
      </c>
      <c r="AX348" s="12" t="s">
        <v>80</v>
      </c>
      <c r="AY348" s="157" t="s">
        <v>225</v>
      </c>
    </row>
    <row r="349" spans="2:65" s="12" customFormat="1" ht="10.199999999999999">
      <c r="B349" s="155"/>
      <c r="D349" s="156" t="s">
        <v>236</v>
      </c>
      <c r="E349" s="157" t="s">
        <v>1</v>
      </c>
      <c r="F349" s="158" t="s">
        <v>2634</v>
      </c>
      <c r="H349" s="159">
        <v>1.8</v>
      </c>
      <c r="I349" s="160"/>
      <c r="L349" s="155"/>
      <c r="M349" s="161"/>
      <c r="T349" s="162"/>
      <c r="AT349" s="157" t="s">
        <v>236</v>
      </c>
      <c r="AU349" s="157" t="s">
        <v>21</v>
      </c>
      <c r="AV349" s="12" t="s">
        <v>21</v>
      </c>
      <c r="AW349" s="12" t="s">
        <v>36</v>
      </c>
      <c r="AX349" s="12" t="s">
        <v>80</v>
      </c>
      <c r="AY349" s="157" t="s">
        <v>225</v>
      </c>
    </row>
    <row r="350" spans="2:65" s="13" customFormat="1" ht="10.199999999999999">
      <c r="B350" s="164"/>
      <c r="D350" s="156" t="s">
        <v>236</v>
      </c>
      <c r="E350" s="165" t="s">
        <v>1</v>
      </c>
      <c r="F350" s="166" t="s">
        <v>270</v>
      </c>
      <c r="H350" s="167">
        <v>7.1550000000000002</v>
      </c>
      <c r="I350" s="168"/>
      <c r="L350" s="164"/>
      <c r="M350" s="169"/>
      <c r="T350" s="170"/>
      <c r="AT350" s="165" t="s">
        <v>236</v>
      </c>
      <c r="AU350" s="165" t="s">
        <v>21</v>
      </c>
      <c r="AV350" s="13" t="s">
        <v>232</v>
      </c>
      <c r="AW350" s="13" t="s">
        <v>36</v>
      </c>
      <c r="AX350" s="13" t="s">
        <v>88</v>
      </c>
      <c r="AY350" s="165" t="s">
        <v>225</v>
      </c>
    </row>
    <row r="351" spans="2:65" s="1" customFormat="1" ht="24.15" customHeight="1">
      <c r="B351" s="33"/>
      <c r="C351" s="138" t="s">
        <v>1451</v>
      </c>
      <c r="D351" s="138" t="s">
        <v>227</v>
      </c>
      <c r="E351" s="139" t="s">
        <v>2635</v>
      </c>
      <c r="F351" s="140" t="s">
        <v>2636</v>
      </c>
      <c r="G351" s="141" t="s">
        <v>230</v>
      </c>
      <c r="H351" s="142">
        <v>7.2</v>
      </c>
      <c r="I351" s="143"/>
      <c r="J351" s="144">
        <f>ROUND(I351*H351,2)</f>
        <v>0</v>
      </c>
      <c r="K351" s="140" t="s">
        <v>231</v>
      </c>
      <c r="L351" s="33"/>
      <c r="M351" s="145" t="s">
        <v>1</v>
      </c>
      <c r="N351" s="146" t="s">
        <v>45</v>
      </c>
      <c r="P351" s="147">
        <f>O351*H351</f>
        <v>0</v>
      </c>
      <c r="Q351" s="147">
        <v>5.305E-2</v>
      </c>
      <c r="R351" s="147">
        <f>Q351*H351</f>
        <v>0.38196000000000002</v>
      </c>
      <c r="S351" s="147">
        <v>0</v>
      </c>
      <c r="T351" s="148">
        <f>S351*H351</f>
        <v>0</v>
      </c>
      <c r="AR351" s="149" t="s">
        <v>232</v>
      </c>
      <c r="AT351" s="149" t="s">
        <v>227</v>
      </c>
      <c r="AU351" s="149" t="s">
        <v>21</v>
      </c>
      <c r="AY351" s="17" t="s">
        <v>225</v>
      </c>
      <c r="BE351" s="150">
        <f>IF(N351="základní",J351,0)</f>
        <v>0</v>
      </c>
      <c r="BF351" s="150">
        <f>IF(N351="snížená",J351,0)</f>
        <v>0</v>
      </c>
      <c r="BG351" s="150">
        <f>IF(N351="zákl. přenesená",J351,0)</f>
        <v>0</v>
      </c>
      <c r="BH351" s="150">
        <f>IF(N351="sníž. přenesená",J351,0)</f>
        <v>0</v>
      </c>
      <c r="BI351" s="150">
        <f>IF(N351="nulová",J351,0)</f>
        <v>0</v>
      </c>
      <c r="BJ351" s="17" t="s">
        <v>88</v>
      </c>
      <c r="BK351" s="150">
        <f>ROUND(I351*H351,2)</f>
        <v>0</v>
      </c>
      <c r="BL351" s="17" t="s">
        <v>232</v>
      </c>
      <c r="BM351" s="149" t="s">
        <v>2637</v>
      </c>
    </row>
    <row r="352" spans="2:65" s="1" customFormat="1" ht="10.199999999999999">
      <c r="B352" s="33"/>
      <c r="D352" s="151" t="s">
        <v>234</v>
      </c>
      <c r="F352" s="152" t="s">
        <v>2638</v>
      </c>
      <c r="I352" s="153"/>
      <c r="L352" s="33"/>
      <c r="M352" s="154"/>
      <c r="T352" s="57"/>
      <c r="AT352" s="17" t="s">
        <v>234</v>
      </c>
      <c r="AU352" s="17" t="s">
        <v>21</v>
      </c>
    </row>
    <row r="353" spans="2:65" s="1" customFormat="1" ht="19.2">
      <c r="B353" s="33"/>
      <c r="D353" s="156" t="s">
        <v>261</v>
      </c>
      <c r="F353" s="163" t="s">
        <v>1225</v>
      </c>
      <c r="I353" s="153"/>
      <c r="L353" s="33"/>
      <c r="M353" s="154"/>
      <c r="T353" s="57"/>
      <c r="AT353" s="17" t="s">
        <v>261</v>
      </c>
      <c r="AU353" s="17" t="s">
        <v>21</v>
      </c>
    </row>
    <row r="354" spans="2:65" s="12" customFormat="1" ht="10.199999999999999">
      <c r="B354" s="155"/>
      <c r="D354" s="156" t="s">
        <v>236</v>
      </c>
      <c r="E354" s="157" t="s">
        <v>1</v>
      </c>
      <c r="F354" s="158" t="s">
        <v>2633</v>
      </c>
      <c r="H354" s="159">
        <v>5.3550000000000004</v>
      </c>
      <c r="I354" s="160"/>
      <c r="L354" s="155"/>
      <c r="M354" s="161"/>
      <c r="T354" s="162"/>
      <c r="AT354" s="157" t="s">
        <v>236</v>
      </c>
      <c r="AU354" s="157" t="s">
        <v>21</v>
      </c>
      <c r="AV354" s="12" t="s">
        <v>21</v>
      </c>
      <c r="AW354" s="12" t="s">
        <v>36</v>
      </c>
      <c r="AX354" s="12" t="s">
        <v>80</v>
      </c>
      <c r="AY354" s="157" t="s">
        <v>225</v>
      </c>
    </row>
    <row r="355" spans="2:65" s="12" customFormat="1" ht="10.199999999999999">
      <c r="B355" s="155"/>
      <c r="D355" s="156" t="s">
        <v>236</v>
      </c>
      <c r="E355" s="157" t="s">
        <v>1</v>
      </c>
      <c r="F355" s="158" t="s">
        <v>2639</v>
      </c>
      <c r="H355" s="159">
        <v>7.2</v>
      </c>
      <c r="I355" s="160"/>
      <c r="L355" s="155"/>
      <c r="M355" s="161"/>
      <c r="T355" s="162"/>
      <c r="AT355" s="157" t="s">
        <v>236</v>
      </c>
      <c r="AU355" s="157" t="s">
        <v>21</v>
      </c>
      <c r="AV355" s="12" t="s">
        <v>21</v>
      </c>
      <c r="AW355" s="12" t="s">
        <v>36</v>
      </c>
      <c r="AX355" s="12" t="s">
        <v>88</v>
      </c>
      <c r="AY355" s="157" t="s">
        <v>225</v>
      </c>
    </row>
    <row r="356" spans="2:65" s="1" customFormat="1" ht="24.15" customHeight="1">
      <c r="B356" s="33"/>
      <c r="C356" s="138" t="s">
        <v>1455</v>
      </c>
      <c r="D356" s="138" t="s">
        <v>227</v>
      </c>
      <c r="E356" s="139" t="s">
        <v>2019</v>
      </c>
      <c r="F356" s="140" t="s">
        <v>2020</v>
      </c>
      <c r="G356" s="141" t="s">
        <v>240</v>
      </c>
      <c r="H356" s="142">
        <v>45.3</v>
      </c>
      <c r="I356" s="143"/>
      <c r="J356" s="144">
        <f>ROUND(I356*H356,2)</f>
        <v>0</v>
      </c>
      <c r="K356" s="140" t="s">
        <v>231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2.4340799999999998</v>
      </c>
      <c r="R356" s="147">
        <f>Q356*H356</f>
        <v>110.26382399999999</v>
      </c>
      <c r="S356" s="147">
        <v>0</v>
      </c>
      <c r="T356" s="148">
        <f>S356*H356</f>
        <v>0</v>
      </c>
      <c r="AR356" s="149" t="s">
        <v>232</v>
      </c>
      <c r="AT356" s="149" t="s">
        <v>227</v>
      </c>
      <c r="AU356" s="149" t="s">
        <v>21</v>
      </c>
      <c r="AY356" s="17" t="s">
        <v>225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232</v>
      </c>
      <c r="BM356" s="149" t="s">
        <v>2640</v>
      </c>
    </row>
    <row r="357" spans="2:65" s="1" customFormat="1" ht="10.199999999999999">
      <c r="B357" s="33"/>
      <c r="D357" s="151" t="s">
        <v>234</v>
      </c>
      <c r="F357" s="152" t="s">
        <v>2022</v>
      </c>
      <c r="I357" s="153"/>
      <c r="L357" s="33"/>
      <c r="M357" s="154"/>
      <c r="T357" s="57"/>
      <c r="AT357" s="17" t="s">
        <v>234</v>
      </c>
      <c r="AU357" s="17" t="s">
        <v>21</v>
      </c>
    </row>
    <row r="358" spans="2:65" s="12" customFormat="1" ht="10.199999999999999">
      <c r="B358" s="155"/>
      <c r="D358" s="156" t="s">
        <v>236</v>
      </c>
      <c r="E358" s="157" t="s">
        <v>1</v>
      </c>
      <c r="F358" s="158" t="s">
        <v>2641</v>
      </c>
      <c r="H358" s="159">
        <v>45.3</v>
      </c>
      <c r="I358" s="160"/>
      <c r="L358" s="155"/>
      <c r="M358" s="161"/>
      <c r="T358" s="162"/>
      <c r="AT358" s="157" t="s">
        <v>236</v>
      </c>
      <c r="AU358" s="157" t="s">
        <v>21</v>
      </c>
      <c r="AV358" s="12" t="s">
        <v>21</v>
      </c>
      <c r="AW358" s="12" t="s">
        <v>36</v>
      </c>
      <c r="AX358" s="12" t="s">
        <v>88</v>
      </c>
      <c r="AY358" s="157" t="s">
        <v>225</v>
      </c>
    </row>
    <row r="359" spans="2:65" s="1" customFormat="1" ht="24.15" customHeight="1">
      <c r="B359" s="33"/>
      <c r="C359" s="138" t="s">
        <v>1460</v>
      </c>
      <c r="D359" s="138" t="s">
        <v>227</v>
      </c>
      <c r="E359" s="139" t="s">
        <v>1398</v>
      </c>
      <c r="F359" s="140" t="s">
        <v>1399</v>
      </c>
      <c r="G359" s="141" t="s">
        <v>230</v>
      </c>
      <c r="H359" s="142">
        <v>9.9749999999999996</v>
      </c>
      <c r="I359" s="143"/>
      <c r="J359" s="144">
        <f>ROUND(I359*H359,2)</f>
        <v>0</v>
      </c>
      <c r="K359" s="140" t="s">
        <v>231</v>
      </c>
      <c r="L359" s="33"/>
      <c r="M359" s="145" t="s">
        <v>1</v>
      </c>
      <c r="N359" s="146" t="s">
        <v>45</v>
      </c>
      <c r="P359" s="147">
        <f>O359*H359</f>
        <v>0</v>
      </c>
      <c r="Q359" s="147">
        <v>0.74326999999999999</v>
      </c>
      <c r="R359" s="147">
        <f>Q359*H359</f>
        <v>7.4141182499999996</v>
      </c>
      <c r="S359" s="147">
        <v>0</v>
      </c>
      <c r="T359" s="148">
        <f>S359*H359</f>
        <v>0</v>
      </c>
      <c r="AR359" s="149" t="s">
        <v>232</v>
      </c>
      <c r="AT359" s="149" t="s">
        <v>227</v>
      </c>
      <c r="AU359" s="149" t="s">
        <v>21</v>
      </c>
      <c r="AY359" s="17" t="s">
        <v>225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232</v>
      </c>
      <c r="BM359" s="149" t="s">
        <v>2642</v>
      </c>
    </row>
    <row r="360" spans="2:65" s="1" customFormat="1" ht="10.199999999999999">
      <c r="B360" s="33"/>
      <c r="D360" s="151" t="s">
        <v>234</v>
      </c>
      <c r="F360" s="152" t="s">
        <v>1401</v>
      </c>
      <c r="I360" s="153"/>
      <c r="L360" s="33"/>
      <c r="M360" s="154"/>
      <c r="T360" s="57"/>
      <c r="AT360" s="17" t="s">
        <v>234</v>
      </c>
      <c r="AU360" s="17" t="s">
        <v>21</v>
      </c>
    </row>
    <row r="361" spans="2:65" s="12" customFormat="1" ht="10.199999999999999">
      <c r="B361" s="155"/>
      <c r="D361" s="156" t="s">
        <v>236</v>
      </c>
      <c r="E361" s="157" t="s">
        <v>1</v>
      </c>
      <c r="F361" s="158" t="s">
        <v>2643</v>
      </c>
      <c r="H361" s="159">
        <v>9.9749999999999996</v>
      </c>
      <c r="I361" s="160"/>
      <c r="L361" s="155"/>
      <c r="M361" s="161"/>
      <c r="T361" s="162"/>
      <c r="AT361" s="157" t="s">
        <v>236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225</v>
      </c>
    </row>
    <row r="362" spans="2:65" s="11" customFormat="1" ht="22.8" customHeight="1">
      <c r="B362" s="126"/>
      <c r="D362" s="127" t="s">
        <v>79</v>
      </c>
      <c r="E362" s="136" t="s">
        <v>256</v>
      </c>
      <c r="F362" s="136" t="s">
        <v>513</v>
      </c>
      <c r="I362" s="129"/>
      <c r="J362" s="137">
        <f>BK362</f>
        <v>0</v>
      </c>
      <c r="L362" s="126"/>
      <c r="M362" s="131"/>
      <c r="P362" s="132">
        <f>SUM(P363:P374)</f>
        <v>0</v>
      </c>
      <c r="R362" s="132">
        <f>SUM(R363:R374)</f>
        <v>0.7854000000000001</v>
      </c>
      <c r="T362" s="133">
        <f>SUM(T363:T374)</f>
        <v>0</v>
      </c>
      <c r="AR362" s="127" t="s">
        <v>88</v>
      </c>
      <c r="AT362" s="134" t="s">
        <v>79</v>
      </c>
      <c r="AU362" s="134" t="s">
        <v>88</v>
      </c>
      <c r="AY362" s="127" t="s">
        <v>225</v>
      </c>
      <c r="BK362" s="135">
        <f>SUM(BK363:BK374)</f>
        <v>0</v>
      </c>
    </row>
    <row r="363" spans="2:65" s="1" customFormat="1" ht="24.15" customHeight="1">
      <c r="B363" s="33"/>
      <c r="C363" s="138" t="s">
        <v>1464</v>
      </c>
      <c r="D363" s="138" t="s">
        <v>227</v>
      </c>
      <c r="E363" s="139" t="s">
        <v>2644</v>
      </c>
      <c r="F363" s="140" t="s">
        <v>2645</v>
      </c>
      <c r="G363" s="141" t="s">
        <v>230</v>
      </c>
      <c r="H363" s="142">
        <v>178.5</v>
      </c>
      <c r="I363" s="143"/>
      <c r="J363" s="144">
        <f>ROUND(I363*H363,2)</f>
        <v>0</v>
      </c>
      <c r="K363" s="140" t="s">
        <v>231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</v>
      </c>
      <c r="R363" s="147">
        <f>Q363*H363</f>
        <v>0</v>
      </c>
      <c r="S363" s="147">
        <v>0</v>
      </c>
      <c r="T363" s="148">
        <f>S363*H363</f>
        <v>0</v>
      </c>
      <c r="AR363" s="149" t="s">
        <v>232</v>
      </c>
      <c r="AT363" s="149" t="s">
        <v>227</v>
      </c>
      <c r="AU363" s="149" t="s">
        <v>21</v>
      </c>
      <c r="AY363" s="17" t="s">
        <v>225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232</v>
      </c>
      <c r="BM363" s="149" t="s">
        <v>2646</v>
      </c>
    </row>
    <row r="364" spans="2:65" s="1" customFormat="1" ht="10.199999999999999">
      <c r="B364" s="33"/>
      <c r="D364" s="151" t="s">
        <v>234</v>
      </c>
      <c r="F364" s="152" t="s">
        <v>2647</v>
      </c>
      <c r="I364" s="153"/>
      <c r="L364" s="33"/>
      <c r="M364" s="154"/>
      <c r="T364" s="57"/>
      <c r="AT364" s="17" t="s">
        <v>234</v>
      </c>
      <c r="AU364" s="17" t="s">
        <v>21</v>
      </c>
    </row>
    <row r="365" spans="2:65" s="12" customFormat="1" ht="10.199999999999999">
      <c r="B365" s="155"/>
      <c r="D365" s="156" t="s">
        <v>236</v>
      </c>
      <c r="E365" s="157" t="s">
        <v>1</v>
      </c>
      <c r="F365" s="158" t="s">
        <v>2648</v>
      </c>
      <c r="H365" s="159">
        <v>178.5</v>
      </c>
      <c r="I365" s="160"/>
      <c r="L365" s="155"/>
      <c r="M365" s="161"/>
      <c r="T365" s="162"/>
      <c r="AT365" s="157" t="s">
        <v>236</v>
      </c>
      <c r="AU365" s="157" t="s">
        <v>21</v>
      </c>
      <c r="AV365" s="12" t="s">
        <v>21</v>
      </c>
      <c r="AW365" s="12" t="s">
        <v>36</v>
      </c>
      <c r="AX365" s="12" t="s">
        <v>88</v>
      </c>
      <c r="AY365" s="157" t="s">
        <v>225</v>
      </c>
    </row>
    <row r="366" spans="2:65" s="1" customFormat="1" ht="24.15" customHeight="1">
      <c r="B366" s="33"/>
      <c r="C366" s="138" t="s">
        <v>1470</v>
      </c>
      <c r="D366" s="138" t="s">
        <v>227</v>
      </c>
      <c r="E366" s="139" t="s">
        <v>2649</v>
      </c>
      <c r="F366" s="140" t="s">
        <v>2650</v>
      </c>
      <c r="G366" s="141" t="s">
        <v>230</v>
      </c>
      <c r="H366" s="142">
        <v>178.5</v>
      </c>
      <c r="I366" s="143"/>
      <c r="J366" s="144">
        <f>ROUND(I366*H366,2)</f>
        <v>0</v>
      </c>
      <c r="K366" s="140" t="s">
        <v>231</v>
      </c>
      <c r="L366" s="33"/>
      <c r="M366" s="145" t="s">
        <v>1</v>
      </c>
      <c r="N366" s="146" t="s">
        <v>45</v>
      </c>
      <c r="P366" s="147">
        <f>O366*H366</f>
        <v>0</v>
      </c>
      <c r="Q366" s="147">
        <v>0</v>
      </c>
      <c r="R366" s="147">
        <f>Q366*H366</f>
        <v>0</v>
      </c>
      <c r="S366" s="147">
        <v>0</v>
      </c>
      <c r="T366" s="148">
        <f>S366*H366</f>
        <v>0</v>
      </c>
      <c r="AR366" s="149" t="s">
        <v>232</v>
      </c>
      <c r="AT366" s="149" t="s">
        <v>227</v>
      </c>
      <c r="AU366" s="149" t="s">
        <v>21</v>
      </c>
      <c r="AY366" s="17" t="s">
        <v>225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232</v>
      </c>
      <c r="BM366" s="149" t="s">
        <v>2651</v>
      </c>
    </row>
    <row r="367" spans="2:65" s="1" customFormat="1" ht="10.199999999999999">
      <c r="B367" s="33"/>
      <c r="D367" s="151" t="s">
        <v>234</v>
      </c>
      <c r="F367" s="152" t="s">
        <v>2652</v>
      </c>
      <c r="I367" s="153"/>
      <c r="L367" s="33"/>
      <c r="M367" s="154"/>
      <c r="T367" s="57"/>
      <c r="AT367" s="17" t="s">
        <v>234</v>
      </c>
      <c r="AU367" s="17" t="s">
        <v>21</v>
      </c>
    </row>
    <row r="368" spans="2:65" s="12" customFormat="1" ht="10.199999999999999">
      <c r="B368" s="155"/>
      <c r="D368" s="156" t="s">
        <v>236</v>
      </c>
      <c r="E368" s="157" t="s">
        <v>1</v>
      </c>
      <c r="F368" s="158" t="s">
        <v>2653</v>
      </c>
      <c r="H368" s="159">
        <v>178.5</v>
      </c>
      <c r="I368" s="160"/>
      <c r="L368" s="155"/>
      <c r="M368" s="161"/>
      <c r="T368" s="162"/>
      <c r="AT368" s="157" t="s">
        <v>236</v>
      </c>
      <c r="AU368" s="157" t="s">
        <v>21</v>
      </c>
      <c r="AV368" s="12" t="s">
        <v>21</v>
      </c>
      <c r="AW368" s="12" t="s">
        <v>36</v>
      </c>
      <c r="AX368" s="12" t="s">
        <v>88</v>
      </c>
      <c r="AY368" s="157" t="s">
        <v>225</v>
      </c>
    </row>
    <row r="369" spans="2:65" s="1" customFormat="1" ht="24.15" customHeight="1">
      <c r="B369" s="33"/>
      <c r="C369" s="138" t="s">
        <v>1475</v>
      </c>
      <c r="D369" s="138" t="s">
        <v>227</v>
      </c>
      <c r="E369" s="139" t="s">
        <v>2654</v>
      </c>
      <c r="F369" s="140" t="s">
        <v>2655</v>
      </c>
      <c r="G369" s="141" t="s">
        <v>230</v>
      </c>
      <c r="H369" s="142">
        <v>178.5</v>
      </c>
      <c r="I369" s="143"/>
      <c r="J369" s="144">
        <f>ROUND(I369*H369,2)</f>
        <v>0</v>
      </c>
      <c r="K369" s="140" t="s">
        <v>231</v>
      </c>
      <c r="L369" s="33"/>
      <c r="M369" s="145" t="s">
        <v>1</v>
      </c>
      <c r="N369" s="146" t="s">
        <v>45</v>
      </c>
      <c r="P369" s="147">
        <f>O369*H369</f>
        <v>0</v>
      </c>
      <c r="Q369" s="147">
        <v>0</v>
      </c>
      <c r="R369" s="147">
        <f>Q369*H369</f>
        <v>0</v>
      </c>
      <c r="S369" s="147">
        <v>0</v>
      </c>
      <c r="T369" s="148">
        <f>S369*H369</f>
        <v>0</v>
      </c>
      <c r="AR369" s="149" t="s">
        <v>232</v>
      </c>
      <c r="AT369" s="149" t="s">
        <v>227</v>
      </c>
      <c r="AU369" s="149" t="s">
        <v>21</v>
      </c>
      <c r="AY369" s="17" t="s">
        <v>225</v>
      </c>
      <c r="BE369" s="150">
        <f>IF(N369="základní",J369,0)</f>
        <v>0</v>
      </c>
      <c r="BF369" s="150">
        <f>IF(N369="snížená",J369,0)</f>
        <v>0</v>
      </c>
      <c r="BG369" s="150">
        <f>IF(N369="zákl. přenesená",J369,0)</f>
        <v>0</v>
      </c>
      <c r="BH369" s="150">
        <f>IF(N369="sníž. přenesená",J369,0)</f>
        <v>0</v>
      </c>
      <c r="BI369" s="150">
        <f>IF(N369="nulová",J369,0)</f>
        <v>0</v>
      </c>
      <c r="BJ369" s="17" t="s">
        <v>88</v>
      </c>
      <c r="BK369" s="150">
        <f>ROUND(I369*H369,2)</f>
        <v>0</v>
      </c>
      <c r="BL369" s="17" t="s">
        <v>232</v>
      </c>
      <c r="BM369" s="149" t="s">
        <v>2656</v>
      </c>
    </row>
    <row r="370" spans="2:65" s="1" customFormat="1" ht="10.199999999999999">
      <c r="B370" s="33"/>
      <c r="D370" s="151" t="s">
        <v>234</v>
      </c>
      <c r="F370" s="152" t="s">
        <v>2657</v>
      </c>
      <c r="I370" s="153"/>
      <c r="L370" s="33"/>
      <c r="M370" s="154"/>
      <c r="T370" s="57"/>
      <c r="AT370" s="17" t="s">
        <v>234</v>
      </c>
      <c r="AU370" s="17" t="s">
        <v>21</v>
      </c>
    </row>
    <row r="371" spans="2:65" s="12" customFormat="1" ht="10.199999999999999">
      <c r="B371" s="155"/>
      <c r="D371" s="156" t="s">
        <v>236</v>
      </c>
      <c r="E371" s="157" t="s">
        <v>1</v>
      </c>
      <c r="F371" s="158" t="s">
        <v>2653</v>
      </c>
      <c r="H371" s="159">
        <v>178.5</v>
      </c>
      <c r="I371" s="160"/>
      <c r="L371" s="155"/>
      <c r="M371" s="161"/>
      <c r="T371" s="162"/>
      <c r="AT371" s="157" t="s">
        <v>236</v>
      </c>
      <c r="AU371" s="157" t="s">
        <v>21</v>
      </c>
      <c r="AV371" s="12" t="s">
        <v>21</v>
      </c>
      <c r="AW371" s="12" t="s">
        <v>36</v>
      </c>
      <c r="AX371" s="12" t="s">
        <v>88</v>
      </c>
      <c r="AY371" s="157" t="s">
        <v>225</v>
      </c>
    </row>
    <row r="372" spans="2:65" s="1" customFormat="1" ht="21.75" customHeight="1">
      <c r="B372" s="33"/>
      <c r="C372" s="138" t="s">
        <v>1480</v>
      </c>
      <c r="D372" s="138" t="s">
        <v>227</v>
      </c>
      <c r="E372" s="139" t="s">
        <v>2658</v>
      </c>
      <c r="F372" s="140" t="s">
        <v>2659</v>
      </c>
      <c r="G372" s="141" t="s">
        <v>230</v>
      </c>
      <c r="H372" s="142">
        <v>178.5</v>
      </c>
      <c r="I372" s="143"/>
      <c r="J372" s="144">
        <f>ROUND(I372*H372,2)</f>
        <v>0</v>
      </c>
      <c r="K372" s="140" t="s">
        <v>231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4.4000000000000003E-3</v>
      </c>
      <c r="R372" s="147">
        <f>Q372*H372</f>
        <v>0.7854000000000001</v>
      </c>
      <c r="S372" s="147">
        <v>0</v>
      </c>
      <c r="T372" s="148">
        <f>S372*H372</f>
        <v>0</v>
      </c>
      <c r="AR372" s="149" t="s">
        <v>232</v>
      </c>
      <c r="AT372" s="149" t="s">
        <v>227</v>
      </c>
      <c r="AU372" s="149" t="s">
        <v>21</v>
      </c>
      <c r="AY372" s="17" t="s">
        <v>225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232</v>
      </c>
      <c r="BM372" s="149" t="s">
        <v>2660</v>
      </c>
    </row>
    <row r="373" spans="2:65" s="1" customFormat="1" ht="10.199999999999999">
      <c r="B373" s="33"/>
      <c r="D373" s="151" t="s">
        <v>234</v>
      </c>
      <c r="F373" s="152" t="s">
        <v>2661</v>
      </c>
      <c r="I373" s="153"/>
      <c r="L373" s="33"/>
      <c r="M373" s="154"/>
      <c r="T373" s="57"/>
      <c r="AT373" s="17" t="s">
        <v>234</v>
      </c>
      <c r="AU373" s="17" t="s">
        <v>21</v>
      </c>
    </row>
    <row r="374" spans="2:65" s="12" customFormat="1" ht="10.199999999999999">
      <c r="B374" s="155"/>
      <c r="D374" s="156" t="s">
        <v>236</v>
      </c>
      <c r="E374" s="157" t="s">
        <v>1</v>
      </c>
      <c r="F374" s="158" t="s">
        <v>2662</v>
      </c>
      <c r="H374" s="159">
        <v>178.5</v>
      </c>
      <c r="I374" s="160"/>
      <c r="L374" s="155"/>
      <c r="M374" s="161"/>
      <c r="T374" s="162"/>
      <c r="AT374" s="157" t="s">
        <v>236</v>
      </c>
      <c r="AU374" s="157" t="s">
        <v>21</v>
      </c>
      <c r="AV374" s="12" t="s">
        <v>21</v>
      </c>
      <c r="AW374" s="12" t="s">
        <v>36</v>
      </c>
      <c r="AX374" s="12" t="s">
        <v>88</v>
      </c>
      <c r="AY374" s="157" t="s">
        <v>225</v>
      </c>
    </row>
    <row r="375" spans="2:65" s="11" customFormat="1" ht="22.8" customHeight="1">
      <c r="B375" s="126"/>
      <c r="D375" s="127" t="s">
        <v>79</v>
      </c>
      <c r="E375" s="136" t="s">
        <v>263</v>
      </c>
      <c r="F375" s="136" t="s">
        <v>2663</v>
      </c>
      <c r="I375" s="129"/>
      <c r="J375" s="137">
        <f>BK375</f>
        <v>0</v>
      </c>
      <c r="L375" s="126"/>
      <c r="M375" s="131"/>
      <c r="P375" s="132">
        <f>SUM(P376:P381)</f>
        <v>0</v>
      </c>
      <c r="R375" s="132">
        <f>SUM(R376:R381)</f>
        <v>4.593019999999999E-2</v>
      </c>
      <c r="T375" s="133">
        <f>SUM(T376:T381)</f>
        <v>0</v>
      </c>
      <c r="AR375" s="127" t="s">
        <v>88</v>
      </c>
      <c r="AT375" s="134" t="s">
        <v>79</v>
      </c>
      <c r="AU375" s="134" t="s">
        <v>88</v>
      </c>
      <c r="AY375" s="127" t="s">
        <v>225</v>
      </c>
      <c r="BK375" s="135">
        <f>SUM(BK376:BK381)</f>
        <v>0</v>
      </c>
    </row>
    <row r="376" spans="2:65" s="1" customFormat="1" ht="24.15" customHeight="1">
      <c r="B376" s="33"/>
      <c r="C376" s="138" t="s">
        <v>1486</v>
      </c>
      <c r="D376" s="138" t="s">
        <v>227</v>
      </c>
      <c r="E376" s="139" t="s">
        <v>2664</v>
      </c>
      <c r="F376" s="140" t="s">
        <v>2665</v>
      </c>
      <c r="G376" s="141" t="s">
        <v>230</v>
      </c>
      <c r="H376" s="142">
        <v>39.549999999999997</v>
      </c>
      <c r="I376" s="143"/>
      <c r="J376" s="144">
        <f>ROUND(I376*H376,2)</f>
        <v>0</v>
      </c>
      <c r="K376" s="140" t="s">
        <v>231</v>
      </c>
      <c r="L376" s="33"/>
      <c r="M376" s="145" t="s">
        <v>1</v>
      </c>
      <c r="N376" s="146" t="s">
        <v>45</v>
      </c>
      <c r="P376" s="147">
        <f>O376*H376</f>
        <v>0</v>
      </c>
      <c r="Q376" s="147">
        <v>8.1999999999999998E-4</v>
      </c>
      <c r="R376" s="147">
        <f>Q376*H376</f>
        <v>3.2430999999999995E-2</v>
      </c>
      <c r="S376" s="147">
        <v>0</v>
      </c>
      <c r="T376" s="148">
        <f>S376*H376</f>
        <v>0</v>
      </c>
      <c r="AR376" s="149" t="s">
        <v>232</v>
      </c>
      <c r="AT376" s="149" t="s">
        <v>227</v>
      </c>
      <c r="AU376" s="149" t="s">
        <v>21</v>
      </c>
      <c r="AY376" s="17" t="s">
        <v>225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232</v>
      </c>
      <c r="BM376" s="149" t="s">
        <v>2666</v>
      </c>
    </row>
    <row r="377" spans="2:65" s="1" customFormat="1" ht="10.199999999999999">
      <c r="B377" s="33"/>
      <c r="D377" s="151" t="s">
        <v>234</v>
      </c>
      <c r="F377" s="152" t="s">
        <v>2667</v>
      </c>
      <c r="I377" s="153"/>
      <c r="L377" s="33"/>
      <c r="M377" s="154"/>
      <c r="T377" s="57"/>
      <c r="AT377" s="17" t="s">
        <v>234</v>
      </c>
      <c r="AU377" s="17" t="s">
        <v>21</v>
      </c>
    </row>
    <row r="378" spans="2:65" s="12" customFormat="1" ht="10.199999999999999">
      <c r="B378" s="155"/>
      <c r="D378" s="156" t="s">
        <v>236</v>
      </c>
      <c r="E378" s="157" t="s">
        <v>1</v>
      </c>
      <c r="F378" s="158" t="s">
        <v>2668</v>
      </c>
      <c r="H378" s="159">
        <v>39.549999999999997</v>
      </c>
      <c r="I378" s="160"/>
      <c r="L378" s="155"/>
      <c r="M378" s="161"/>
      <c r="T378" s="162"/>
      <c r="AT378" s="157" t="s">
        <v>236</v>
      </c>
      <c r="AU378" s="157" t="s">
        <v>21</v>
      </c>
      <c r="AV378" s="12" t="s">
        <v>21</v>
      </c>
      <c r="AW378" s="12" t="s">
        <v>36</v>
      </c>
      <c r="AX378" s="12" t="s">
        <v>88</v>
      </c>
      <c r="AY378" s="157" t="s">
        <v>225</v>
      </c>
    </row>
    <row r="379" spans="2:65" s="1" customFormat="1" ht="24.15" customHeight="1">
      <c r="B379" s="33"/>
      <c r="C379" s="138" t="s">
        <v>1492</v>
      </c>
      <c r="D379" s="138" t="s">
        <v>227</v>
      </c>
      <c r="E379" s="139" t="s">
        <v>2669</v>
      </c>
      <c r="F379" s="140" t="s">
        <v>2670</v>
      </c>
      <c r="G379" s="141" t="s">
        <v>230</v>
      </c>
      <c r="H379" s="142">
        <v>25.96</v>
      </c>
      <c r="I379" s="143"/>
      <c r="J379" s="144">
        <f>ROUND(I379*H379,2)</f>
        <v>0</v>
      </c>
      <c r="K379" s="140" t="s">
        <v>231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5.1999999999999995E-4</v>
      </c>
      <c r="R379" s="147">
        <f>Q379*H379</f>
        <v>1.3499199999999999E-2</v>
      </c>
      <c r="S379" s="147">
        <v>0</v>
      </c>
      <c r="T379" s="148">
        <f>S379*H379</f>
        <v>0</v>
      </c>
      <c r="AR379" s="149" t="s">
        <v>232</v>
      </c>
      <c r="AT379" s="149" t="s">
        <v>227</v>
      </c>
      <c r="AU379" s="149" t="s">
        <v>21</v>
      </c>
      <c r="AY379" s="17" t="s">
        <v>225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232</v>
      </c>
      <c r="BM379" s="149" t="s">
        <v>2671</v>
      </c>
    </row>
    <row r="380" spans="2:65" s="1" customFormat="1" ht="10.199999999999999">
      <c r="B380" s="33"/>
      <c r="D380" s="151" t="s">
        <v>234</v>
      </c>
      <c r="F380" s="152" t="s">
        <v>2672</v>
      </c>
      <c r="I380" s="153"/>
      <c r="L380" s="33"/>
      <c r="M380" s="154"/>
      <c r="T380" s="57"/>
      <c r="AT380" s="17" t="s">
        <v>234</v>
      </c>
      <c r="AU380" s="17" t="s">
        <v>21</v>
      </c>
    </row>
    <row r="381" spans="2:65" s="12" customFormat="1" ht="10.199999999999999">
      <c r="B381" s="155"/>
      <c r="D381" s="156" t="s">
        <v>236</v>
      </c>
      <c r="E381" s="157" t="s">
        <v>1</v>
      </c>
      <c r="F381" s="158" t="s">
        <v>2673</v>
      </c>
      <c r="H381" s="159">
        <v>25.96</v>
      </c>
      <c r="I381" s="160"/>
      <c r="L381" s="155"/>
      <c r="M381" s="161"/>
      <c r="T381" s="162"/>
      <c r="AT381" s="157" t="s">
        <v>236</v>
      </c>
      <c r="AU381" s="157" t="s">
        <v>21</v>
      </c>
      <c r="AV381" s="12" t="s">
        <v>21</v>
      </c>
      <c r="AW381" s="12" t="s">
        <v>36</v>
      </c>
      <c r="AX381" s="12" t="s">
        <v>88</v>
      </c>
      <c r="AY381" s="157" t="s">
        <v>225</v>
      </c>
    </row>
    <row r="382" spans="2:65" s="11" customFormat="1" ht="22.8" customHeight="1">
      <c r="B382" s="126"/>
      <c r="D382" s="127" t="s">
        <v>79</v>
      </c>
      <c r="E382" s="136" t="s">
        <v>283</v>
      </c>
      <c r="F382" s="136" t="s">
        <v>525</v>
      </c>
      <c r="I382" s="129"/>
      <c r="J382" s="137">
        <f>BK382</f>
        <v>0</v>
      </c>
      <c r="L382" s="126"/>
      <c r="M382" s="131"/>
      <c r="P382" s="132">
        <f>SUM(P383:P439)</f>
        <v>0</v>
      </c>
      <c r="R382" s="132">
        <f>SUM(R383:R439)</f>
        <v>24.094322599999998</v>
      </c>
      <c r="T382" s="133">
        <f>SUM(T383:T439)</f>
        <v>376.58799999999997</v>
      </c>
      <c r="AR382" s="127" t="s">
        <v>88</v>
      </c>
      <c r="AT382" s="134" t="s">
        <v>79</v>
      </c>
      <c r="AU382" s="134" t="s">
        <v>88</v>
      </c>
      <c r="AY382" s="127" t="s">
        <v>225</v>
      </c>
      <c r="BK382" s="135">
        <f>SUM(BK383:BK439)</f>
        <v>0</v>
      </c>
    </row>
    <row r="383" spans="2:65" s="1" customFormat="1" ht="33" customHeight="1">
      <c r="B383" s="33"/>
      <c r="C383" s="138" t="s">
        <v>1494</v>
      </c>
      <c r="D383" s="138" t="s">
        <v>227</v>
      </c>
      <c r="E383" s="139" t="s">
        <v>2674</v>
      </c>
      <c r="F383" s="140" t="s">
        <v>2675</v>
      </c>
      <c r="G383" s="141" t="s">
        <v>546</v>
      </c>
      <c r="H383" s="142">
        <v>8</v>
      </c>
      <c r="I383" s="143"/>
      <c r="J383" s="144">
        <f>ROUND(I383*H383,2)</f>
        <v>0</v>
      </c>
      <c r="K383" s="140" t="s">
        <v>231</v>
      </c>
      <c r="L383" s="33"/>
      <c r="M383" s="145" t="s">
        <v>1</v>
      </c>
      <c r="N383" s="146" t="s">
        <v>45</v>
      </c>
      <c r="P383" s="147">
        <f>O383*H383</f>
        <v>0</v>
      </c>
      <c r="Q383" s="147">
        <v>0.15540000000000001</v>
      </c>
      <c r="R383" s="147">
        <f>Q383*H383</f>
        <v>1.2432000000000001</v>
      </c>
      <c r="S383" s="147">
        <v>0</v>
      </c>
      <c r="T383" s="148">
        <f>S383*H383</f>
        <v>0</v>
      </c>
      <c r="AR383" s="149" t="s">
        <v>232</v>
      </c>
      <c r="AT383" s="149" t="s">
        <v>227</v>
      </c>
      <c r="AU383" s="149" t="s">
        <v>21</v>
      </c>
      <c r="AY383" s="17" t="s">
        <v>225</v>
      </c>
      <c r="BE383" s="150">
        <f>IF(N383="základní",J383,0)</f>
        <v>0</v>
      </c>
      <c r="BF383" s="150">
        <f>IF(N383="snížená",J383,0)</f>
        <v>0</v>
      </c>
      <c r="BG383" s="150">
        <f>IF(N383="zákl. přenesená",J383,0)</f>
        <v>0</v>
      </c>
      <c r="BH383" s="150">
        <f>IF(N383="sníž. přenesená",J383,0)</f>
        <v>0</v>
      </c>
      <c r="BI383" s="150">
        <f>IF(N383="nulová",J383,0)</f>
        <v>0</v>
      </c>
      <c r="BJ383" s="17" t="s">
        <v>88</v>
      </c>
      <c r="BK383" s="150">
        <f>ROUND(I383*H383,2)</f>
        <v>0</v>
      </c>
      <c r="BL383" s="17" t="s">
        <v>232</v>
      </c>
      <c r="BM383" s="149" t="s">
        <v>2676</v>
      </c>
    </row>
    <row r="384" spans="2:65" s="1" customFormat="1" ht="10.199999999999999">
      <c r="B384" s="33"/>
      <c r="D384" s="151" t="s">
        <v>234</v>
      </c>
      <c r="F384" s="152" t="s">
        <v>2677</v>
      </c>
      <c r="I384" s="153"/>
      <c r="L384" s="33"/>
      <c r="M384" s="154"/>
      <c r="T384" s="57"/>
      <c r="AT384" s="17" t="s">
        <v>234</v>
      </c>
      <c r="AU384" s="17" t="s">
        <v>21</v>
      </c>
    </row>
    <row r="385" spans="2:65" s="1" customFormat="1" ht="19.2">
      <c r="B385" s="33"/>
      <c r="D385" s="156" t="s">
        <v>261</v>
      </c>
      <c r="F385" s="163" t="s">
        <v>2678</v>
      </c>
      <c r="I385" s="153"/>
      <c r="L385" s="33"/>
      <c r="M385" s="154"/>
      <c r="T385" s="57"/>
      <c r="AT385" s="17" t="s">
        <v>261</v>
      </c>
      <c r="AU385" s="17" t="s">
        <v>21</v>
      </c>
    </row>
    <row r="386" spans="2:65" s="1" customFormat="1" ht="16.5" customHeight="1">
      <c r="B386" s="33"/>
      <c r="C386" s="178" t="s">
        <v>1496</v>
      </c>
      <c r="D386" s="178" t="s">
        <v>341</v>
      </c>
      <c r="E386" s="179" t="s">
        <v>2679</v>
      </c>
      <c r="F386" s="180" t="s">
        <v>2680</v>
      </c>
      <c r="G386" s="181" t="s">
        <v>546</v>
      </c>
      <c r="H386" s="182">
        <v>8.16</v>
      </c>
      <c r="I386" s="183"/>
      <c r="J386" s="184">
        <f>ROUND(I386*H386,2)</f>
        <v>0</v>
      </c>
      <c r="K386" s="180" t="s">
        <v>231</v>
      </c>
      <c r="L386" s="185"/>
      <c r="M386" s="186" t="s">
        <v>1</v>
      </c>
      <c r="N386" s="187" t="s">
        <v>45</v>
      </c>
      <c r="P386" s="147">
        <f>O386*H386</f>
        <v>0</v>
      </c>
      <c r="Q386" s="147">
        <v>0.08</v>
      </c>
      <c r="R386" s="147">
        <f>Q386*H386</f>
        <v>0.65280000000000005</v>
      </c>
      <c r="S386" s="147">
        <v>0</v>
      </c>
      <c r="T386" s="148">
        <f>S386*H386</f>
        <v>0</v>
      </c>
      <c r="AR386" s="149" t="s">
        <v>277</v>
      </c>
      <c r="AT386" s="149" t="s">
        <v>341</v>
      </c>
      <c r="AU386" s="149" t="s">
        <v>21</v>
      </c>
      <c r="AY386" s="17" t="s">
        <v>225</v>
      </c>
      <c r="BE386" s="150">
        <f>IF(N386="základní",J386,0)</f>
        <v>0</v>
      </c>
      <c r="BF386" s="150">
        <f>IF(N386="snížená",J386,0)</f>
        <v>0</v>
      </c>
      <c r="BG386" s="150">
        <f>IF(N386="zákl. přenesená",J386,0)</f>
        <v>0</v>
      </c>
      <c r="BH386" s="150">
        <f>IF(N386="sníž. přenesená",J386,0)</f>
        <v>0</v>
      </c>
      <c r="BI386" s="150">
        <f>IF(N386="nulová",J386,0)</f>
        <v>0</v>
      </c>
      <c r="BJ386" s="17" t="s">
        <v>88</v>
      </c>
      <c r="BK386" s="150">
        <f>ROUND(I386*H386,2)</f>
        <v>0</v>
      </c>
      <c r="BL386" s="17" t="s">
        <v>232</v>
      </c>
      <c r="BM386" s="149" t="s">
        <v>2681</v>
      </c>
    </row>
    <row r="387" spans="2:65" s="1" customFormat="1" ht="19.2">
      <c r="B387" s="33"/>
      <c r="D387" s="156" t="s">
        <v>261</v>
      </c>
      <c r="F387" s="163" t="s">
        <v>2682</v>
      </c>
      <c r="I387" s="153"/>
      <c r="L387" s="33"/>
      <c r="M387" s="154"/>
      <c r="T387" s="57"/>
      <c r="AT387" s="17" t="s">
        <v>261</v>
      </c>
      <c r="AU387" s="17" t="s">
        <v>21</v>
      </c>
    </row>
    <row r="388" spans="2:65" s="12" customFormat="1" ht="10.199999999999999">
      <c r="B388" s="155"/>
      <c r="D388" s="156" t="s">
        <v>236</v>
      </c>
      <c r="F388" s="158" t="s">
        <v>2683</v>
      </c>
      <c r="H388" s="159">
        <v>8.16</v>
      </c>
      <c r="I388" s="160"/>
      <c r="L388" s="155"/>
      <c r="M388" s="161"/>
      <c r="T388" s="162"/>
      <c r="AT388" s="157" t="s">
        <v>236</v>
      </c>
      <c r="AU388" s="157" t="s">
        <v>21</v>
      </c>
      <c r="AV388" s="12" t="s">
        <v>21</v>
      </c>
      <c r="AW388" s="12" t="s">
        <v>4</v>
      </c>
      <c r="AX388" s="12" t="s">
        <v>88</v>
      </c>
      <c r="AY388" s="157" t="s">
        <v>225</v>
      </c>
    </row>
    <row r="389" spans="2:65" s="1" customFormat="1" ht="33" customHeight="1">
      <c r="B389" s="33"/>
      <c r="C389" s="138" t="s">
        <v>1499</v>
      </c>
      <c r="D389" s="138" t="s">
        <v>227</v>
      </c>
      <c r="E389" s="139" t="s">
        <v>2684</v>
      </c>
      <c r="F389" s="140" t="s">
        <v>2685</v>
      </c>
      <c r="G389" s="141" t="s">
        <v>546</v>
      </c>
      <c r="H389" s="142">
        <v>12.25</v>
      </c>
      <c r="I389" s="143"/>
      <c r="J389" s="144">
        <f>ROUND(I389*H389,2)</f>
        <v>0</v>
      </c>
      <c r="K389" s="140" t="s">
        <v>231</v>
      </c>
      <c r="L389" s="33"/>
      <c r="M389" s="145" t="s">
        <v>1</v>
      </c>
      <c r="N389" s="146" t="s">
        <v>45</v>
      </c>
      <c r="P389" s="147">
        <f>O389*H389</f>
        <v>0</v>
      </c>
      <c r="Q389" s="147">
        <v>0.1295</v>
      </c>
      <c r="R389" s="147">
        <f>Q389*H389</f>
        <v>1.5863750000000001</v>
      </c>
      <c r="S389" s="147">
        <v>0</v>
      </c>
      <c r="T389" s="148">
        <f>S389*H389</f>
        <v>0</v>
      </c>
      <c r="AR389" s="149" t="s">
        <v>232</v>
      </c>
      <c r="AT389" s="149" t="s">
        <v>227</v>
      </c>
      <c r="AU389" s="149" t="s">
        <v>21</v>
      </c>
      <c r="AY389" s="17" t="s">
        <v>225</v>
      </c>
      <c r="BE389" s="150">
        <f>IF(N389="základní",J389,0)</f>
        <v>0</v>
      </c>
      <c r="BF389" s="150">
        <f>IF(N389="snížená",J389,0)</f>
        <v>0</v>
      </c>
      <c r="BG389" s="150">
        <f>IF(N389="zákl. přenesená",J389,0)</f>
        <v>0</v>
      </c>
      <c r="BH389" s="150">
        <f>IF(N389="sníž. přenesená",J389,0)</f>
        <v>0</v>
      </c>
      <c r="BI389" s="150">
        <f>IF(N389="nulová",J389,0)</f>
        <v>0</v>
      </c>
      <c r="BJ389" s="17" t="s">
        <v>88</v>
      </c>
      <c r="BK389" s="150">
        <f>ROUND(I389*H389,2)</f>
        <v>0</v>
      </c>
      <c r="BL389" s="17" t="s">
        <v>232</v>
      </c>
      <c r="BM389" s="149" t="s">
        <v>2686</v>
      </c>
    </row>
    <row r="390" spans="2:65" s="1" customFormat="1" ht="10.199999999999999">
      <c r="B390" s="33"/>
      <c r="D390" s="151" t="s">
        <v>234</v>
      </c>
      <c r="F390" s="152" t="s">
        <v>2687</v>
      </c>
      <c r="I390" s="153"/>
      <c r="L390" s="33"/>
      <c r="M390" s="154"/>
      <c r="T390" s="57"/>
      <c r="AT390" s="17" t="s">
        <v>234</v>
      </c>
      <c r="AU390" s="17" t="s">
        <v>21</v>
      </c>
    </row>
    <row r="391" spans="2:65" s="1" customFormat="1" ht="19.2">
      <c r="B391" s="33"/>
      <c r="D391" s="156" t="s">
        <v>261</v>
      </c>
      <c r="F391" s="163" t="s">
        <v>2678</v>
      </c>
      <c r="I391" s="153"/>
      <c r="L391" s="33"/>
      <c r="M391" s="154"/>
      <c r="T391" s="57"/>
      <c r="AT391" s="17" t="s">
        <v>261</v>
      </c>
      <c r="AU391" s="17" t="s">
        <v>21</v>
      </c>
    </row>
    <row r="392" spans="2:65" s="12" customFormat="1" ht="10.199999999999999">
      <c r="B392" s="155"/>
      <c r="D392" s="156" t="s">
        <v>236</v>
      </c>
      <c r="E392" s="157" t="s">
        <v>1</v>
      </c>
      <c r="F392" s="158" t="s">
        <v>2688</v>
      </c>
      <c r="H392" s="159">
        <v>12.25</v>
      </c>
      <c r="I392" s="160"/>
      <c r="L392" s="155"/>
      <c r="M392" s="161"/>
      <c r="T392" s="162"/>
      <c r="AT392" s="157" t="s">
        <v>236</v>
      </c>
      <c r="AU392" s="157" t="s">
        <v>21</v>
      </c>
      <c r="AV392" s="12" t="s">
        <v>21</v>
      </c>
      <c r="AW392" s="12" t="s">
        <v>36</v>
      </c>
      <c r="AX392" s="12" t="s">
        <v>88</v>
      </c>
      <c r="AY392" s="157" t="s">
        <v>225</v>
      </c>
    </row>
    <row r="393" spans="2:65" s="1" customFormat="1" ht="16.5" customHeight="1">
      <c r="B393" s="33"/>
      <c r="C393" s="178" t="s">
        <v>1502</v>
      </c>
      <c r="D393" s="178" t="s">
        <v>341</v>
      </c>
      <c r="E393" s="179" t="s">
        <v>2689</v>
      </c>
      <c r="F393" s="180" t="s">
        <v>2690</v>
      </c>
      <c r="G393" s="181" t="s">
        <v>546</v>
      </c>
      <c r="H393" s="182">
        <v>12.494999999999999</v>
      </c>
      <c r="I393" s="183"/>
      <c r="J393" s="184">
        <f>ROUND(I393*H393,2)</f>
        <v>0</v>
      </c>
      <c r="K393" s="180" t="s">
        <v>231</v>
      </c>
      <c r="L393" s="185"/>
      <c r="M393" s="186" t="s">
        <v>1</v>
      </c>
      <c r="N393" s="187" t="s">
        <v>45</v>
      </c>
      <c r="P393" s="147">
        <f>O393*H393</f>
        <v>0</v>
      </c>
      <c r="Q393" s="147">
        <v>4.5999999999999999E-2</v>
      </c>
      <c r="R393" s="147">
        <f>Q393*H393</f>
        <v>0.57477</v>
      </c>
      <c r="S393" s="147">
        <v>0</v>
      </c>
      <c r="T393" s="148">
        <f>S393*H393</f>
        <v>0</v>
      </c>
      <c r="AR393" s="149" t="s">
        <v>277</v>
      </c>
      <c r="AT393" s="149" t="s">
        <v>341</v>
      </c>
      <c r="AU393" s="149" t="s">
        <v>21</v>
      </c>
      <c r="AY393" s="17" t="s">
        <v>225</v>
      </c>
      <c r="BE393" s="150">
        <f>IF(N393="základní",J393,0)</f>
        <v>0</v>
      </c>
      <c r="BF393" s="150">
        <f>IF(N393="snížená",J393,0)</f>
        <v>0</v>
      </c>
      <c r="BG393" s="150">
        <f>IF(N393="zákl. přenesená",J393,0)</f>
        <v>0</v>
      </c>
      <c r="BH393" s="150">
        <f>IF(N393="sníž. přenesená",J393,0)</f>
        <v>0</v>
      </c>
      <c r="BI393" s="150">
        <f>IF(N393="nulová",J393,0)</f>
        <v>0</v>
      </c>
      <c r="BJ393" s="17" t="s">
        <v>88</v>
      </c>
      <c r="BK393" s="150">
        <f>ROUND(I393*H393,2)</f>
        <v>0</v>
      </c>
      <c r="BL393" s="17" t="s">
        <v>232</v>
      </c>
      <c r="BM393" s="149" t="s">
        <v>2691</v>
      </c>
    </row>
    <row r="394" spans="2:65" s="12" customFormat="1" ht="10.199999999999999">
      <c r="B394" s="155"/>
      <c r="D394" s="156" t="s">
        <v>236</v>
      </c>
      <c r="F394" s="158" t="s">
        <v>2692</v>
      </c>
      <c r="H394" s="159">
        <v>12.494999999999999</v>
      </c>
      <c r="I394" s="160"/>
      <c r="L394" s="155"/>
      <c r="M394" s="161"/>
      <c r="T394" s="162"/>
      <c r="AT394" s="157" t="s">
        <v>236</v>
      </c>
      <c r="AU394" s="157" t="s">
        <v>21</v>
      </c>
      <c r="AV394" s="12" t="s">
        <v>21</v>
      </c>
      <c r="AW394" s="12" t="s">
        <v>4</v>
      </c>
      <c r="AX394" s="12" t="s">
        <v>88</v>
      </c>
      <c r="AY394" s="157" t="s">
        <v>225</v>
      </c>
    </row>
    <row r="395" spans="2:65" s="1" customFormat="1" ht="24.15" customHeight="1">
      <c r="B395" s="33"/>
      <c r="C395" s="138" t="s">
        <v>1505</v>
      </c>
      <c r="D395" s="138" t="s">
        <v>227</v>
      </c>
      <c r="E395" s="139" t="s">
        <v>2693</v>
      </c>
      <c r="F395" s="140" t="s">
        <v>2694</v>
      </c>
      <c r="G395" s="141" t="s">
        <v>546</v>
      </c>
      <c r="H395" s="142">
        <v>102.8</v>
      </c>
      <c r="I395" s="143"/>
      <c r="J395" s="144">
        <f>ROUND(I395*H395,2)</f>
        <v>0</v>
      </c>
      <c r="K395" s="140" t="s">
        <v>231</v>
      </c>
      <c r="L395" s="33"/>
      <c r="M395" s="145" t="s">
        <v>1</v>
      </c>
      <c r="N395" s="146" t="s">
        <v>45</v>
      </c>
      <c r="P395" s="147">
        <f>O395*H395</f>
        <v>0</v>
      </c>
      <c r="Q395" s="147">
        <v>1.0000000000000001E-5</v>
      </c>
      <c r="R395" s="147">
        <f>Q395*H395</f>
        <v>1.0280000000000001E-3</v>
      </c>
      <c r="S395" s="147">
        <v>0</v>
      </c>
      <c r="T395" s="148">
        <f>S395*H395</f>
        <v>0</v>
      </c>
      <c r="AR395" s="149" t="s">
        <v>232</v>
      </c>
      <c r="AT395" s="149" t="s">
        <v>227</v>
      </c>
      <c r="AU395" s="149" t="s">
        <v>21</v>
      </c>
      <c r="AY395" s="17" t="s">
        <v>225</v>
      </c>
      <c r="BE395" s="150">
        <f>IF(N395="základní",J395,0)</f>
        <v>0</v>
      </c>
      <c r="BF395" s="150">
        <f>IF(N395="snížená",J395,0)</f>
        <v>0</v>
      </c>
      <c r="BG395" s="150">
        <f>IF(N395="zákl. přenesená",J395,0)</f>
        <v>0</v>
      </c>
      <c r="BH395" s="150">
        <f>IF(N395="sníž. přenesená",J395,0)</f>
        <v>0</v>
      </c>
      <c r="BI395" s="150">
        <f>IF(N395="nulová",J395,0)</f>
        <v>0</v>
      </c>
      <c r="BJ395" s="17" t="s">
        <v>88</v>
      </c>
      <c r="BK395" s="150">
        <f>ROUND(I395*H395,2)</f>
        <v>0</v>
      </c>
      <c r="BL395" s="17" t="s">
        <v>232</v>
      </c>
      <c r="BM395" s="149" t="s">
        <v>2695</v>
      </c>
    </row>
    <row r="396" spans="2:65" s="1" customFormat="1" ht="10.199999999999999">
      <c r="B396" s="33"/>
      <c r="D396" s="151" t="s">
        <v>234</v>
      </c>
      <c r="F396" s="152" t="s">
        <v>2696</v>
      </c>
      <c r="I396" s="153"/>
      <c r="L396" s="33"/>
      <c r="M396" s="154"/>
      <c r="T396" s="57"/>
      <c r="AT396" s="17" t="s">
        <v>234</v>
      </c>
      <c r="AU396" s="17" t="s">
        <v>21</v>
      </c>
    </row>
    <row r="397" spans="2:65" s="12" customFormat="1" ht="10.199999999999999">
      <c r="B397" s="155"/>
      <c r="D397" s="156" t="s">
        <v>236</v>
      </c>
      <c r="E397" s="157" t="s">
        <v>1</v>
      </c>
      <c r="F397" s="158" t="s">
        <v>2697</v>
      </c>
      <c r="H397" s="159">
        <v>102.8</v>
      </c>
      <c r="I397" s="160"/>
      <c r="L397" s="155"/>
      <c r="M397" s="161"/>
      <c r="T397" s="162"/>
      <c r="AT397" s="157" t="s">
        <v>236</v>
      </c>
      <c r="AU397" s="157" t="s">
        <v>21</v>
      </c>
      <c r="AV397" s="12" t="s">
        <v>21</v>
      </c>
      <c r="AW397" s="12" t="s">
        <v>36</v>
      </c>
      <c r="AX397" s="12" t="s">
        <v>88</v>
      </c>
      <c r="AY397" s="157" t="s">
        <v>225</v>
      </c>
    </row>
    <row r="398" spans="2:65" s="1" customFormat="1" ht="24.15" customHeight="1">
      <c r="B398" s="33"/>
      <c r="C398" s="138" t="s">
        <v>1508</v>
      </c>
      <c r="D398" s="138" t="s">
        <v>227</v>
      </c>
      <c r="E398" s="139" t="s">
        <v>2698</v>
      </c>
      <c r="F398" s="140" t="s">
        <v>2699</v>
      </c>
      <c r="G398" s="141" t="s">
        <v>546</v>
      </c>
      <c r="H398" s="142">
        <v>102.8</v>
      </c>
      <c r="I398" s="143"/>
      <c r="J398" s="144">
        <f>ROUND(I398*H398,2)</f>
        <v>0</v>
      </c>
      <c r="K398" s="140" t="s">
        <v>231</v>
      </c>
      <c r="L398" s="33"/>
      <c r="M398" s="145" t="s">
        <v>1</v>
      </c>
      <c r="N398" s="146" t="s">
        <v>45</v>
      </c>
      <c r="P398" s="147">
        <f>O398*H398</f>
        <v>0</v>
      </c>
      <c r="Q398" s="147">
        <v>3.4000000000000002E-4</v>
      </c>
      <c r="R398" s="147">
        <f>Q398*H398</f>
        <v>3.4952000000000004E-2</v>
      </c>
      <c r="S398" s="147">
        <v>0</v>
      </c>
      <c r="T398" s="148">
        <f>S398*H398</f>
        <v>0</v>
      </c>
      <c r="AR398" s="149" t="s">
        <v>232</v>
      </c>
      <c r="AT398" s="149" t="s">
        <v>227</v>
      </c>
      <c r="AU398" s="149" t="s">
        <v>21</v>
      </c>
      <c r="AY398" s="17" t="s">
        <v>225</v>
      </c>
      <c r="BE398" s="150">
        <f>IF(N398="základní",J398,0)</f>
        <v>0</v>
      </c>
      <c r="BF398" s="150">
        <f>IF(N398="snížená",J398,0)</f>
        <v>0</v>
      </c>
      <c r="BG398" s="150">
        <f>IF(N398="zákl. přenesená",J398,0)</f>
        <v>0</v>
      </c>
      <c r="BH398" s="150">
        <f>IF(N398="sníž. přenesená",J398,0)</f>
        <v>0</v>
      </c>
      <c r="BI398" s="150">
        <f>IF(N398="nulová",J398,0)</f>
        <v>0</v>
      </c>
      <c r="BJ398" s="17" t="s">
        <v>88</v>
      </c>
      <c r="BK398" s="150">
        <f>ROUND(I398*H398,2)</f>
        <v>0</v>
      </c>
      <c r="BL398" s="17" t="s">
        <v>232</v>
      </c>
      <c r="BM398" s="149" t="s">
        <v>2700</v>
      </c>
    </row>
    <row r="399" spans="2:65" s="1" customFormat="1" ht="10.199999999999999">
      <c r="B399" s="33"/>
      <c r="D399" s="151" t="s">
        <v>234</v>
      </c>
      <c r="F399" s="152" t="s">
        <v>2701</v>
      </c>
      <c r="I399" s="153"/>
      <c r="L399" s="33"/>
      <c r="M399" s="154"/>
      <c r="T399" s="57"/>
      <c r="AT399" s="17" t="s">
        <v>234</v>
      </c>
      <c r="AU399" s="17" t="s">
        <v>21</v>
      </c>
    </row>
    <row r="400" spans="2:65" s="1" customFormat="1" ht="19.2">
      <c r="B400" s="33"/>
      <c r="D400" s="156" t="s">
        <v>261</v>
      </c>
      <c r="F400" s="163" t="s">
        <v>2702</v>
      </c>
      <c r="I400" s="153"/>
      <c r="L400" s="33"/>
      <c r="M400" s="154"/>
      <c r="T400" s="57"/>
      <c r="AT400" s="17" t="s">
        <v>261</v>
      </c>
      <c r="AU400" s="17" t="s">
        <v>21</v>
      </c>
    </row>
    <row r="401" spans="2:65" s="1" customFormat="1" ht="24.15" customHeight="1">
      <c r="B401" s="33"/>
      <c r="C401" s="138" t="s">
        <v>1512</v>
      </c>
      <c r="D401" s="138" t="s">
        <v>227</v>
      </c>
      <c r="E401" s="139" t="s">
        <v>2703</v>
      </c>
      <c r="F401" s="140" t="s">
        <v>2704</v>
      </c>
      <c r="G401" s="141" t="s">
        <v>230</v>
      </c>
      <c r="H401" s="142">
        <v>206.62</v>
      </c>
      <c r="I401" s="143"/>
      <c r="J401" s="144">
        <f>ROUND(I401*H401,2)</f>
        <v>0</v>
      </c>
      <c r="K401" s="140" t="s">
        <v>231</v>
      </c>
      <c r="L401" s="33"/>
      <c r="M401" s="145" t="s">
        <v>1</v>
      </c>
      <c r="N401" s="146" t="s">
        <v>45</v>
      </c>
      <c r="P401" s="147">
        <f>O401*H401</f>
        <v>0</v>
      </c>
      <c r="Q401" s="147">
        <v>1.0200000000000001E-3</v>
      </c>
      <c r="R401" s="147">
        <f>Q401*H401</f>
        <v>0.21075240000000001</v>
      </c>
      <c r="S401" s="147">
        <v>0</v>
      </c>
      <c r="T401" s="148">
        <f>S401*H401</f>
        <v>0</v>
      </c>
      <c r="AR401" s="149" t="s">
        <v>232</v>
      </c>
      <c r="AT401" s="149" t="s">
        <v>227</v>
      </c>
      <c r="AU401" s="149" t="s">
        <v>21</v>
      </c>
      <c r="AY401" s="17" t="s">
        <v>225</v>
      </c>
      <c r="BE401" s="150">
        <f>IF(N401="základní",J401,0)</f>
        <v>0</v>
      </c>
      <c r="BF401" s="150">
        <f>IF(N401="snížená",J401,0)</f>
        <v>0</v>
      </c>
      <c r="BG401" s="150">
        <f>IF(N401="zákl. přenesená",J401,0)</f>
        <v>0</v>
      </c>
      <c r="BH401" s="150">
        <f>IF(N401="sníž. přenesená",J401,0)</f>
        <v>0</v>
      </c>
      <c r="BI401" s="150">
        <f>IF(N401="nulová",J401,0)</f>
        <v>0</v>
      </c>
      <c r="BJ401" s="17" t="s">
        <v>88</v>
      </c>
      <c r="BK401" s="150">
        <f>ROUND(I401*H401,2)</f>
        <v>0</v>
      </c>
      <c r="BL401" s="17" t="s">
        <v>232</v>
      </c>
      <c r="BM401" s="149" t="s">
        <v>2705</v>
      </c>
    </row>
    <row r="402" spans="2:65" s="1" customFormat="1" ht="10.199999999999999">
      <c r="B402" s="33"/>
      <c r="D402" s="151" t="s">
        <v>234</v>
      </c>
      <c r="F402" s="152" t="s">
        <v>2706</v>
      </c>
      <c r="I402" s="153"/>
      <c r="L402" s="33"/>
      <c r="M402" s="154"/>
      <c r="T402" s="57"/>
      <c r="AT402" s="17" t="s">
        <v>234</v>
      </c>
      <c r="AU402" s="17" t="s">
        <v>21</v>
      </c>
    </row>
    <row r="403" spans="2:65" s="12" customFormat="1" ht="10.199999999999999">
      <c r="B403" s="155"/>
      <c r="D403" s="156" t="s">
        <v>236</v>
      </c>
      <c r="E403" s="157" t="s">
        <v>1</v>
      </c>
      <c r="F403" s="158" t="s">
        <v>2707</v>
      </c>
      <c r="H403" s="159">
        <v>86</v>
      </c>
      <c r="I403" s="160"/>
      <c r="L403" s="155"/>
      <c r="M403" s="161"/>
      <c r="T403" s="162"/>
      <c r="AT403" s="157" t="s">
        <v>236</v>
      </c>
      <c r="AU403" s="157" t="s">
        <v>21</v>
      </c>
      <c r="AV403" s="12" t="s">
        <v>21</v>
      </c>
      <c r="AW403" s="12" t="s">
        <v>36</v>
      </c>
      <c r="AX403" s="12" t="s">
        <v>80</v>
      </c>
      <c r="AY403" s="157" t="s">
        <v>225</v>
      </c>
    </row>
    <row r="404" spans="2:65" s="12" customFormat="1" ht="10.199999999999999">
      <c r="B404" s="155"/>
      <c r="D404" s="156" t="s">
        <v>236</v>
      </c>
      <c r="E404" s="157" t="s">
        <v>1</v>
      </c>
      <c r="F404" s="158" t="s">
        <v>2708</v>
      </c>
      <c r="H404" s="159">
        <v>120.62</v>
      </c>
      <c r="I404" s="160"/>
      <c r="L404" s="155"/>
      <c r="M404" s="161"/>
      <c r="T404" s="162"/>
      <c r="AT404" s="157" t="s">
        <v>236</v>
      </c>
      <c r="AU404" s="157" t="s">
        <v>21</v>
      </c>
      <c r="AV404" s="12" t="s">
        <v>21</v>
      </c>
      <c r="AW404" s="12" t="s">
        <v>36</v>
      </c>
      <c r="AX404" s="12" t="s">
        <v>80</v>
      </c>
      <c r="AY404" s="157" t="s">
        <v>225</v>
      </c>
    </row>
    <row r="405" spans="2:65" s="13" customFormat="1" ht="10.199999999999999">
      <c r="B405" s="164"/>
      <c r="D405" s="156" t="s">
        <v>236</v>
      </c>
      <c r="E405" s="165" t="s">
        <v>1</v>
      </c>
      <c r="F405" s="166" t="s">
        <v>270</v>
      </c>
      <c r="H405" s="167">
        <v>206.62</v>
      </c>
      <c r="I405" s="168"/>
      <c r="L405" s="164"/>
      <c r="M405" s="169"/>
      <c r="T405" s="170"/>
      <c r="AT405" s="165" t="s">
        <v>236</v>
      </c>
      <c r="AU405" s="165" t="s">
        <v>21</v>
      </c>
      <c r="AV405" s="13" t="s">
        <v>232</v>
      </c>
      <c r="AW405" s="13" t="s">
        <v>36</v>
      </c>
      <c r="AX405" s="13" t="s">
        <v>88</v>
      </c>
      <c r="AY405" s="165" t="s">
        <v>225</v>
      </c>
    </row>
    <row r="406" spans="2:65" s="1" customFormat="1" ht="24.15" customHeight="1">
      <c r="B406" s="33"/>
      <c r="C406" s="138" t="s">
        <v>1516</v>
      </c>
      <c r="D406" s="138" t="s">
        <v>227</v>
      </c>
      <c r="E406" s="139" t="s">
        <v>2709</v>
      </c>
      <c r="F406" s="140" t="s">
        <v>2710</v>
      </c>
      <c r="G406" s="141" t="s">
        <v>546</v>
      </c>
      <c r="H406" s="142">
        <v>15.66</v>
      </c>
      <c r="I406" s="143"/>
      <c r="J406" s="144">
        <f>ROUND(I406*H406,2)</f>
        <v>0</v>
      </c>
      <c r="K406" s="140" t="s">
        <v>231</v>
      </c>
      <c r="L406" s="33"/>
      <c r="M406" s="145" t="s">
        <v>1</v>
      </c>
      <c r="N406" s="146" t="s">
        <v>45</v>
      </c>
      <c r="P406" s="147">
        <f>O406*H406</f>
        <v>0</v>
      </c>
      <c r="Q406" s="147">
        <v>6.8700000000000002E-3</v>
      </c>
      <c r="R406" s="147">
        <f>Q406*H406</f>
        <v>0.1075842</v>
      </c>
      <c r="S406" s="147">
        <v>0</v>
      </c>
      <c r="T406" s="148">
        <f>S406*H406</f>
        <v>0</v>
      </c>
      <c r="AR406" s="149" t="s">
        <v>232</v>
      </c>
      <c r="AT406" s="149" t="s">
        <v>227</v>
      </c>
      <c r="AU406" s="149" t="s">
        <v>21</v>
      </c>
      <c r="AY406" s="17" t="s">
        <v>225</v>
      </c>
      <c r="BE406" s="150">
        <f>IF(N406="základní",J406,0)</f>
        <v>0</v>
      </c>
      <c r="BF406" s="150">
        <f>IF(N406="snížená",J406,0)</f>
        <v>0</v>
      </c>
      <c r="BG406" s="150">
        <f>IF(N406="zákl. přenesená",J406,0)</f>
        <v>0</v>
      </c>
      <c r="BH406" s="150">
        <f>IF(N406="sníž. přenesená",J406,0)</f>
        <v>0</v>
      </c>
      <c r="BI406" s="150">
        <f>IF(N406="nulová",J406,0)</f>
        <v>0</v>
      </c>
      <c r="BJ406" s="17" t="s">
        <v>88</v>
      </c>
      <c r="BK406" s="150">
        <f>ROUND(I406*H406,2)</f>
        <v>0</v>
      </c>
      <c r="BL406" s="17" t="s">
        <v>232</v>
      </c>
      <c r="BM406" s="149" t="s">
        <v>2711</v>
      </c>
    </row>
    <row r="407" spans="2:65" s="1" customFormat="1" ht="10.199999999999999">
      <c r="B407" s="33"/>
      <c r="D407" s="151" t="s">
        <v>234</v>
      </c>
      <c r="F407" s="152" t="s">
        <v>2712</v>
      </c>
      <c r="I407" s="153"/>
      <c r="L407" s="33"/>
      <c r="M407" s="154"/>
      <c r="T407" s="57"/>
      <c r="AT407" s="17" t="s">
        <v>234</v>
      </c>
      <c r="AU407" s="17" t="s">
        <v>21</v>
      </c>
    </row>
    <row r="408" spans="2:65" s="12" customFormat="1" ht="10.199999999999999">
      <c r="B408" s="155"/>
      <c r="D408" s="156" t="s">
        <v>236</v>
      </c>
      <c r="E408" s="157" t="s">
        <v>1</v>
      </c>
      <c r="F408" s="158" t="s">
        <v>2713</v>
      </c>
      <c r="H408" s="159">
        <v>15.66</v>
      </c>
      <c r="I408" s="160"/>
      <c r="L408" s="155"/>
      <c r="M408" s="161"/>
      <c r="T408" s="162"/>
      <c r="AT408" s="157" t="s">
        <v>236</v>
      </c>
      <c r="AU408" s="157" t="s">
        <v>21</v>
      </c>
      <c r="AV408" s="12" t="s">
        <v>21</v>
      </c>
      <c r="AW408" s="12" t="s">
        <v>36</v>
      </c>
      <c r="AX408" s="12" t="s">
        <v>88</v>
      </c>
      <c r="AY408" s="157" t="s">
        <v>225</v>
      </c>
    </row>
    <row r="409" spans="2:65" s="1" customFormat="1" ht="21.75" customHeight="1">
      <c r="B409" s="33"/>
      <c r="C409" s="178" t="s">
        <v>1520</v>
      </c>
      <c r="D409" s="178" t="s">
        <v>341</v>
      </c>
      <c r="E409" s="179" t="s">
        <v>2714</v>
      </c>
      <c r="F409" s="180" t="s">
        <v>2715</v>
      </c>
      <c r="G409" s="181" t="s">
        <v>546</v>
      </c>
      <c r="H409" s="182">
        <v>15.66</v>
      </c>
      <c r="I409" s="183"/>
      <c r="J409" s="184">
        <f>ROUND(I409*H409,2)</f>
        <v>0</v>
      </c>
      <c r="K409" s="180" t="s">
        <v>1</v>
      </c>
      <c r="L409" s="185"/>
      <c r="M409" s="186" t="s">
        <v>1</v>
      </c>
      <c r="N409" s="187" t="s">
        <v>45</v>
      </c>
      <c r="P409" s="147">
        <f>O409*H409</f>
        <v>0</v>
      </c>
      <c r="Q409" s="147">
        <v>0</v>
      </c>
      <c r="R409" s="147">
        <f>Q409*H409</f>
        <v>0</v>
      </c>
      <c r="S409" s="147">
        <v>0</v>
      </c>
      <c r="T409" s="148">
        <f>S409*H409</f>
        <v>0</v>
      </c>
      <c r="AR409" s="149" t="s">
        <v>277</v>
      </c>
      <c r="AT409" s="149" t="s">
        <v>341</v>
      </c>
      <c r="AU409" s="149" t="s">
        <v>21</v>
      </c>
      <c r="AY409" s="17" t="s">
        <v>225</v>
      </c>
      <c r="BE409" s="150">
        <f>IF(N409="základní",J409,0)</f>
        <v>0</v>
      </c>
      <c r="BF409" s="150">
        <f>IF(N409="snížená",J409,0)</f>
        <v>0</v>
      </c>
      <c r="BG409" s="150">
        <f>IF(N409="zákl. přenesená",J409,0)</f>
        <v>0</v>
      </c>
      <c r="BH409" s="150">
        <f>IF(N409="sníž. přenesená",J409,0)</f>
        <v>0</v>
      </c>
      <c r="BI409" s="150">
        <f>IF(N409="nulová",J409,0)</f>
        <v>0</v>
      </c>
      <c r="BJ409" s="17" t="s">
        <v>88</v>
      </c>
      <c r="BK409" s="150">
        <f>ROUND(I409*H409,2)</f>
        <v>0</v>
      </c>
      <c r="BL409" s="17" t="s">
        <v>232</v>
      </c>
      <c r="BM409" s="149" t="s">
        <v>2716</v>
      </c>
    </row>
    <row r="410" spans="2:65" s="12" customFormat="1" ht="10.199999999999999">
      <c r="B410" s="155"/>
      <c r="D410" s="156" t="s">
        <v>236</v>
      </c>
      <c r="E410" s="157" t="s">
        <v>1</v>
      </c>
      <c r="F410" s="158" t="s">
        <v>2717</v>
      </c>
      <c r="H410" s="159">
        <v>15.66</v>
      </c>
      <c r="I410" s="160"/>
      <c r="L410" s="155"/>
      <c r="M410" s="161"/>
      <c r="T410" s="162"/>
      <c r="AT410" s="157" t="s">
        <v>236</v>
      </c>
      <c r="AU410" s="157" t="s">
        <v>21</v>
      </c>
      <c r="AV410" s="12" t="s">
        <v>21</v>
      </c>
      <c r="AW410" s="12" t="s">
        <v>36</v>
      </c>
      <c r="AX410" s="12" t="s">
        <v>88</v>
      </c>
      <c r="AY410" s="157" t="s">
        <v>225</v>
      </c>
    </row>
    <row r="411" spans="2:65" s="1" customFormat="1" ht="24.15" customHeight="1">
      <c r="B411" s="33"/>
      <c r="C411" s="138" t="s">
        <v>1524</v>
      </c>
      <c r="D411" s="138" t="s">
        <v>227</v>
      </c>
      <c r="E411" s="139" t="s">
        <v>1487</v>
      </c>
      <c r="F411" s="140" t="s">
        <v>1488</v>
      </c>
      <c r="G411" s="141" t="s">
        <v>546</v>
      </c>
      <c r="H411" s="142">
        <v>5.9</v>
      </c>
      <c r="I411" s="143"/>
      <c r="J411" s="144">
        <f>ROUND(I411*H411,2)</f>
        <v>0</v>
      </c>
      <c r="K411" s="140" t="s">
        <v>231</v>
      </c>
      <c r="L411" s="33"/>
      <c r="M411" s="145" t="s">
        <v>1</v>
      </c>
      <c r="N411" s="146" t="s">
        <v>45</v>
      </c>
      <c r="P411" s="147">
        <f>O411*H411</f>
        <v>0</v>
      </c>
      <c r="Q411" s="147">
        <v>0.16370999999999999</v>
      </c>
      <c r="R411" s="147">
        <f>Q411*H411</f>
        <v>0.965889</v>
      </c>
      <c r="S411" s="147">
        <v>0</v>
      </c>
      <c r="T411" s="148">
        <f>S411*H411</f>
        <v>0</v>
      </c>
      <c r="AR411" s="149" t="s">
        <v>232</v>
      </c>
      <c r="AT411" s="149" t="s">
        <v>227</v>
      </c>
      <c r="AU411" s="149" t="s">
        <v>21</v>
      </c>
      <c r="AY411" s="17" t="s">
        <v>225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232</v>
      </c>
      <c r="BM411" s="149" t="s">
        <v>2718</v>
      </c>
    </row>
    <row r="412" spans="2:65" s="1" customFormat="1" ht="10.199999999999999">
      <c r="B412" s="33"/>
      <c r="D412" s="151" t="s">
        <v>234</v>
      </c>
      <c r="F412" s="152" t="s">
        <v>1490</v>
      </c>
      <c r="I412" s="153"/>
      <c r="L412" s="33"/>
      <c r="M412" s="154"/>
      <c r="T412" s="57"/>
      <c r="AT412" s="17" t="s">
        <v>234</v>
      </c>
      <c r="AU412" s="17" t="s">
        <v>21</v>
      </c>
    </row>
    <row r="413" spans="2:65" s="12" customFormat="1" ht="10.199999999999999">
      <c r="B413" s="155"/>
      <c r="D413" s="156" t="s">
        <v>236</v>
      </c>
      <c r="E413" s="157" t="s">
        <v>1</v>
      </c>
      <c r="F413" s="158" t="s">
        <v>2719</v>
      </c>
      <c r="H413" s="159">
        <v>5.9</v>
      </c>
      <c r="I413" s="160"/>
      <c r="L413" s="155"/>
      <c r="M413" s="161"/>
      <c r="T413" s="162"/>
      <c r="AT413" s="157" t="s">
        <v>236</v>
      </c>
      <c r="AU413" s="157" t="s">
        <v>21</v>
      </c>
      <c r="AV413" s="12" t="s">
        <v>21</v>
      </c>
      <c r="AW413" s="12" t="s">
        <v>36</v>
      </c>
      <c r="AX413" s="12" t="s">
        <v>88</v>
      </c>
      <c r="AY413" s="157" t="s">
        <v>225</v>
      </c>
    </row>
    <row r="414" spans="2:65" s="1" customFormat="1" ht="16.5" customHeight="1">
      <c r="B414" s="33"/>
      <c r="C414" s="178" t="s">
        <v>1528</v>
      </c>
      <c r="D414" s="178" t="s">
        <v>341</v>
      </c>
      <c r="E414" s="179" t="s">
        <v>2720</v>
      </c>
      <c r="F414" s="180" t="s">
        <v>2721</v>
      </c>
      <c r="G414" s="181" t="s">
        <v>546</v>
      </c>
      <c r="H414" s="182">
        <v>6</v>
      </c>
      <c r="I414" s="183"/>
      <c r="J414" s="184">
        <f>ROUND(I414*H414,2)</f>
        <v>0</v>
      </c>
      <c r="K414" s="180" t="s">
        <v>231</v>
      </c>
      <c r="L414" s="185"/>
      <c r="M414" s="186" t="s">
        <v>1</v>
      </c>
      <c r="N414" s="187" t="s">
        <v>45</v>
      </c>
      <c r="P414" s="147">
        <f>O414*H414</f>
        <v>0</v>
      </c>
      <c r="Q414" s="147">
        <v>0.12</v>
      </c>
      <c r="R414" s="147">
        <f>Q414*H414</f>
        <v>0.72</v>
      </c>
      <c r="S414" s="147">
        <v>0</v>
      </c>
      <c r="T414" s="148">
        <f>S414*H414</f>
        <v>0</v>
      </c>
      <c r="AR414" s="149" t="s">
        <v>277</v>
      </c>
      <c r="AT414" s="149" t="s">
        <v>341</v>
      </c>
      <c r="AU414" s="149" t="s">
        <v>21</v>
      </c>
      <c r="AY414" s="17" t="s">
        <v>225</v>
      </c>
      <c r="BE414" s="150">
        <f>IF(N414="základní",J414,0)</f>
        <v>0</v>
      </c>
      <c r="BF414" s="150">
        <f>IF(N414="snížená",J414,0)</f>
        <v>0</v>
      </c>
      <c r="BG414" s="150">
        <f>IF(N414="zákl. přenesená",J414,0)</f>
        <v>0</v>
      </c>
      <c r="BH414" s="150">
        <f>IF(N414="sníž. přenesená",J414,0)</f>
        <v>0</v>
      </c>
      <c r="BI414" s="150">
        <f>IF(N414="nulová",J414,0)</f>
        <v>0</v>
      </c>
      <c r="BJ414" s="17" t="s">
        <v>88</v>
      </c>
      <c r="BK414" s="150">
        <f>ROUND(I414*H414,2)</f>
        <v>0</v>
      </c>
      <c r="BL414" s="17" t="s">
        <v>232</v>
      </c>
      <c r="BM414" s="149" t="s">
        <v>2722</v>
      </c>
    </row>
    <row r="415" spans="2:65" s="1" customFormat="1" ht="24.15" customHeight="1">
      <c r="B415" s="33"/>
      <c r="C415" s="138" t="s">
        <v>1533</v>
      </c>
      <c r="D415" s="138" t="s">
        <v>227</v>
      </c>
      <c r="E415" s="139" t="s">
        <v>2723</v>
      </c>
      <c r="F415" s="140" t="s">
        <v>2724</v>
      </c>
      <c r="G415" s="141" t="s">
        <v>468</v>
      </c>
      <c r="H415" s="142">
        <v>9</v>
      </c>
      <c r="I415" s="143"/>
      <c r="J415" s="144">
        <f>ROUND(I415*H415,2)</f>
        <v>0</v>
      </c>
      <c r="K415" s="140" t="s">
        <v>1</v>
      </c>
      <c r="L415" s="33"/>
      <c r="M415" s="145" t="s">
        <v>1</v>
      </c>
      <c r="N415" s="146" t="s">
        <v>45</v>
      </c>
      <c r="P415" s="147">
        <f>O415*H415</f>
        <v>0</v>
      </c>
      <c r="Q415" s="147">
        <v>0</v>
      </c>
      <c r="R415" s="147">
        <f>Q415*H415</f>
        <v>0</v>
      </c>
      <c r="S415" s="147">
        <v>0</v>
      </c>
      <c r="T415" s="148">
        <f>S415*H415</f>
        <v>0</v>
      </c>
      <c r="AR415" s="149" t="s">
        <v>232</v>
      </c>
      <c r="AT415" s="149" t="s">
        <v>227</v>
      </c>
      <c r="AU415" s="149" t="s">
        <v>21</v>
      </c>
      <c r="AY415" s="17" t="s">
        <v>225</v>
      </c>
      <c r="BE415" s="150">
        <f>IF(N415="základní",J415,0)</f>
        <v>0</v>
      </c>
      <c r="BF415" s="150">
        <f>IF(N415="snížená",J415,0)</f>
        <v>0</v>
      </c>
      <c r="BG415" s="150">
        <f>IF(N415="zákl. přenesená",J415,0)</f>
        <v>0</v>
      </c>
      <c r="BH415" s="150">
        <f>IF(N415="sníž. přenesená",J415,0)</f>
        <v>0</v>
      </c>
      <c r="BI415" s="150">
        <f>IF(N415="nulová",J415,0)</f>
        <v>0</v>
      </c>
      <c r="BJ415" s="17" t="s">
        <v>88</v>
      </c>
      <c r="BK415" s="150">
        <f>ROUND(I415*H415,2)</f>
        <v>0</v>
      </c>
      <c r="BL415" s="17" t="s">
        <v>232</v>
      </c>
      <c r="BM415" s="149" t="s">
        <v>2725</v>
      </c>
    </row>
    <row r="416" spans="2:65" s="1" customFormat="1" ht="19.2">
      <c r="B416" s="33"/>
      <c r="D416" s="156" t="s">
        <v>261</v>
      </c>
      <c r="F416" s="163" t="s">
        <v>2726</v>
      </c>
      <c r="I416" s="153"/>
      <c r="L416" s="33"/>
      <c r="M416" s="154"/>
      <c r="T416" s="57"/>
      <c r="AT416" s="17" t="s">
        <v>261</v>
      </c>
      <c r="AU416" s="17" t="s">
        <v>21</v>
      </c>
    </row>
    <row r="417" spans="2:65" s="1" customFormat="1" ht="16.5" customHeight="1">
      <c r="B417" s="33"/>
      <c r="C417" s="138" t="s">
        <v>2141</v>
      </c>
      <c r="D417" s="138" t="s">
        <v>227</v>
      </c>
      <c r="E417" s="139" t="s">
        <v>2727</v>
      </c>
      <c r="F417" s="140" t="s">
        <v>2728</v>
      </c>
      <c r="G417" s="141" t="s">
        <v>468</v>
      </c>
      <c r="H417" s="142">
        <v>2</v>
      </c>
      <c r="I417" s="143"/>
      <c r="J417" s="144">
        <f>ROUND(I417*H417,2)</f>
        <v>0</v>
      </c>
      <c r="K417" s="140" t="s">
        <v>231</v>
      </c>
      <c r="L417" s="33"/>
      <c r="M417" s="145" t="s">
        <v>1</v>
      </c>
      <c r="N417" s="146" t="s">
        <v>45</v>
      </c>
      <c r="P417" s="147">
        <f>O417*H417</f>
        <v>0</v>
      </c>
      <c r="Q417" s="147">
        <v>9.4199999999999996E-3</v>
      </c>
      <c r="R417" s="147">
        <f>Q417*H417</f>
        <v>1.8839999999999999E-2</v>
      </c>
      <c r="S417" s="147">
        <v>0</v>
      </c>
      <c r="T417" s="148">
        <f>S417*H417</f>
        <v>0</v>
      </c>
      <c r="AR417" s="149" t="s">
        <v>232</v>
      </c>
      <c r="AT417" s="149" t="s">
        <v>227</v>
      </c>
      <c r="AU417" s="149" t="s">
        <v>21</v>
      </c>
      <c r="AY417" s="17" t="s">
        <v>225</v>
      </c>
      <c r="BE417" s="150">
        <f>IF(N417="základní",J417,0)</f>
        <v>0</v>
      </c>
      <c r="BF417" s="150">
        <f>IF(N417="snížená",J417,0)</f>
        <v>0</v>
      </c>
      <c r="BG417" s="150">
        <f>IF(N417="zákl. přenesená",J417,0)</f>
        <v>0</v>
      </c>
      <c r="BH417" s="150">
        <f>IF(N417="sníž. přenesená",J417,0)</f>
        <v>0</v>
      </c>
      <c r="BI417" s="150">
        <f>IF(N417="nulová",J417,0)</f>
        <v>0</v>
      </c>
      <c r="BJ417" s="17" t="s">
        <v>88</v>
      </c>
      <c r="BK417" s="150">
        <f>ROUND(I417*H417,2)</f>
        <v>0</v>
      </c>
      <c r="BL417" s="17" t="s">
        <v>232</v>
      </c>
      <c r="BM417" s="149" t="s">
        <v>2729</v>
      </c>
    </row>
    <row r="418" spans="2:65" s="1" customFormat="1" ht="10.199999999999999">
      <c r="B418" s="33"/>
      <c r="D418" s="151" t="s">
        <v>234</v>
      </c>
      <c r="F418" s="152" t="s">
        <v>2730</v>
      </c>
      <c r="I418" s="153"/>
      <c r="L418" s="33"/>
      <c r="M418" s="154"/>
      <c r="T418" s="57"/>
      <c r="AT418" s="17" t="s">
        <v>234</v>
      </c>
      <c r="AU418" s="17" t="s">
        <v>21</v>
      </c>
    </row>
    <row r="419" spans="2:65" s="1" customFormat="1" ht="19.2">
      <c r="B419" s="33"/>
      <c r="D419" s="156" t="s">
        <v>261</v>
      </c>
      <c r="F419" s="163" t="s">
        <v>2731</v>
      </c>
      <c r="I419" s="153"/>
      <c r="L419" s="33"/>
      <c r="M419" s="154"/>
      <c r="T419" s="57"/>
      <c r="AT419" s="17" t="s">
        <v>261</v>
      </c>
      <c r="AU419" s="17" t="s">
        <v>21</v>
      </c>
    </row>
    <row r="420" spans="2:65" s="1" customFormat="1" ht="16.5" customHeight="1">
      <c r="B420" s="33"/>
      <c r="C420" s="178" t="s">
        <v>2146</v>
      </c>
      <c r="D420" s="178" t="s">
        <v>341</v>
      </c>
      <c r="E420" s="179" t="s">
        <v>2732</v>
      </c>
      <c r="F420" s="180" t="s">
        <v>2733</v>
      </c>
      <c r="G420" s="181" t="s">
        <v>468</v>
      </c>
      <c r="H420" s="182">
        <v>2</v>
      </c>
      <c r="I420" s="183"/>
      <c r="J420" s="184">
        <f>ROUND(I420*H420,2)</f>
        <v>0</v>
      </c>
      <c r="K420" s="180" t="s">
        <v>231</v>
      </c>
      <c r="L420" s="185"/>
      <c r="M420" s="186" t="s">
        <v>1</v>
      </c>
      <c r="N420" s="187" t="s">
        <v>45</v>
      </c>
      <c r="P420" s="147">
        <f>O420*H420</f>
        <v>0</v>
      </c>
      <c r="Q420" s="147">
        <v>0.15</v>
      </c>
      <c r="R420" s="147">
        <f>Q420*H420</f>
        <v>0.3</v>
      </c>
      <c r="S420" s="147">
        <v>0</v>
      </c>
      <c r="T420" s="148">
        <f>S420*H420</f>
        <v>0</v>
      </c>
      <c r="AR420" s="149" t="s">
        <v>277</v>
      </c>
      <c r="AT420" s="149" t="s">
        <v>341</v>
      </c>
      <c r="AU420" s="149" t="s">
        <v>21</v>
      </c>
      <c r="AY420" s="17" t="s">
        <v>225</v>
      </c>
      <c r="BE420" s="150">
        <f>IF(N420="základní",J420,0)</f>
        <v>0</v>
      </c>
      <c r="BF420" s="150">
        <f>IF(N420="snížená",J420,0)</f>
        <v>0</v>
      </c>
      <c r="BG420" s="150">
        <f>IF(N420="zákl. přenesená",J420,0)</f>
        <v>0</v>
      </c>
      <c r="BH420" s="150">
        <f>IF(N420="sníž. přenesená",J420,0)</f>
        <v>0</v>
      </c>
      <c r="BI420" s="150">
        <f>IF(N420="nulová",J420,0)</f>
        <v>0</v>
      </c>
      <c r="BJ420" s="17" t="s">
        <v>88</v>
      </c>
      <c r="BK420" s="150">
        <f>ROUND(I420*H420,2)</f>
        <v>0</v>
      </c>
      <c r="BL420" s="17" t="s">
        <v>232</v>
      </c>
      <c r="BM420" s="149" t="s">
        <v>2734</v>
      </c>
    </row>
    <row r="421" spans="2:65" s="1" customFormat="1" ht="16.5" customHeight="1">
      <c r="B421" s="33"/>
      <c r="C421" s="138" t="s">
        <v>2148</v>
      </c>
      <c r="D421" s="138" t="s">
        <v>227</v>
      </c>
      <c r="E421" s="139" t="s">
        <v>2735</v>
      </c>
      <c r="F421" s="140" t="s">
        <v>2736</v>
      </c>
      <c r="G421" s="141" t="s">
        <v>240</v>
      </c>
      <c r="H421" s="142">
        <v>1200</v>
      </c>
      <c r="I421" s="143"/>
      <c r="J421" s="144">
        <f>ROUND(I421*H421,2)</f>
        <v>0</v>
      </c>
      <c r="K421" s="140" t="s">
        <v>1</v>
      </c>
      <c r="L421" s="33"/>
      <c r="M421" s="145" t="s">
        <v>1</v>
      </c>
      <c r="N421" s="146" t="s">
        <v>45</v>
      </c>
      <c r="P421" s="147">
        <f>O421*H421</f>
        <v>0</v>
      </c>
      <c r="Q421" s="147">
        <v>0</v>
      </c>
      <c r="R421" s="147">
        <f>Q421*H421</f>
        <v>0</v>
      </c>
      <c r="S421" s="147">
        <v>0</v>
      </c>
      <c r="T421" s="148">
        <f>S421*H421</f>
        <v>0</v>
      </c>
      <c r="AR421" s="149" t="s">
        <v>232</v>
      </c>
      <c r="AT421" s="149" t="s">
        <v>227</v>
      </c>
      <c r="AU421" s="149" t="s">
        <v>21</v>
      </c>
      <c r="AY421" s="17" t="s">
        <v>225</v>
      </c>
      <c r="BE421" s="150">
        <f>IF(N421="základní",J421,0)</f>
        <v>0</v>
      </c>
      <c r="BF421" s="150">
        <f>IF(N421="snížená",J421,0)</f>
        <v>0</v>
      </c>
      <c r="BG421" s="150">
        <f>IF(N421="zákl. přenesená",J421,0)</f>
        <v>0</v>
      </c>
      <c r="BH421" s="150">
        <f>IF(N421="sníž. přenesená",J421,0)</f>
        <v>0</v>
      </c>
      <c r="BI421" s="150">
        <f>IF(N421="nulová",J421,0)</f>
        <v>0</v>
      </c>
      <c r="BJ421" s="17" t="s">
        <v>88</v>
      </c>
      <c r="BK421" s="150">
        <f>ROUND(I421*H421,2)</f>
        <v>0</v>
      </c>
      <c r="BL421" s="17" t="s">
        <v>232</v>
      </c>
      <c r="BM421" s="149" t="s">
        <v>2737</v>
      </c>
    </row>
    <row r="422" spans="2:65" s="1" customFormat="1" ht="19.2">
      <c r="B422" s="33"/>
      <c r="D422" s="156" t="s">
        <v>261</v>
      </c>
      <c r="F422" s="163" t="s">
        <v>2738</v>
      </c>
      <c r="I422" s="153"/>
      <c r="L422" s="33"/>
      <c r="M422" s="154"/>
      <c r="T422" s="57"/>
      <c r="AT422" s="17" t="s">
        <v>261</v>
      </c>
      <c r="AU422" s="17" t="s">
        <v>21</v>
      </c>
    </row>
    <row r="423" spans="2:65" s="1" customFormat="1" ht="16.5" customHeight="1">
      <c r="B423" s="33"/>
      <c r="C423" s="138" t="s">
        <v>2151</v>
      </c>
      <c r="D423" s="138" t="s">
        <v>227</v>
      </c>
      <c r="E423" s="139" t="s">
        <v>2739</v>
      </c>
      <c r="F423" s="140" t="s">
        <v>2740</v>
      </c>
      <c r="G423" s="141" t="s">
        <v>240</v>
      </c>
      <c r="H423" s="142">
        <v>145.19999999999999</v>
      </c>
      <c r="I423" s="143"/>
      <c r="J423" s="144">
        <f>ROUND(I423*H423,2)</f>
        <v>0</v>
      </c>
      <c r="K423" s="140" t="s">
        <v>231</v>
      </c>
      <c r="L423" s="33"/>
      <c r="M423" s="145" t="s">
        <v>1</v>
      </c>
      <c r="N423" s="146" t="s">
        <v>45</v>
      </c>
      <c r="P423" s="147">
        <f>O423*H423</f>
        <v>0</v>
      </c>
      <c r="Q423" s="147">
        <v>0.12171</v>
      </c>
      <c r="R423" s="147">
        <f>Q423*H423</f>
        <v>17.672291999999999</v>
      </c>
      <c r="S423" s="147">
        <v>2.4</v>
      </c>
      <c r="T423" s="148">
        <f>S423*H423</f>
        <v>348.47999999999996</v>
      </c>
      <c r="AR423" s="149" t="s">
        <v>232</v>
      </c>
      <c r="AT423" s="149" t="s">
        <v>227</v>
      </c>
      <c r="AU423" s="149" t="s">
        <v>21</v>
      </c>
      <c r="AY423" s="17" t="s">
        <v>225</v>
      </c>
      <c r="BE423" s="150">
        <f>IF(N423="základní",J423,0)</f>
        <v>0</v>
      </c>
      <c r="BF423" s="150">
        <f>IF(N423="snížená",J423,0)</f>
        <v>0</v>
      </c>
      <c r="BG423" s="150">
        <f>IF(N423="zákl. přenesená",J423,0)</f>
        <v>0</v>
      </c>
      <c r="BH423" s="150">
        <f>IF(N423="sníž. přenesená",J423,0)</f>
        <v>0</v>
      </c>
      <c r="BI423" s="150">
        <f>IF(N423="nulová",J423,0)</f>
        <v>0</v>
      </c>
      <c r="BJ423" s="17" t="s">
        <v>88</v>
      </c>
      <c r="BK423" s="150">
        <f>ROUND(I423*H423,2)</f>
        <v>0</v>
      </c>
      <c r="BL423" s="17" t="s">
        <v>232</v>
      </c>
      <c r="BM423" s="149" t="s">
        <v>2741</v>
      </c>
    </row>
    <row r="424" spans="2:65" s="1" customFormat="1" ht="10.199999999999999">
      <c r="B424" s="33"/>
      <c r="D424" s="151" t="s">
        <v>234</v>
      </c>
      <c r="F424" s="152" t="s">
        <v>2742</v>
      </c>
      <c r="I424" s="153"/>
      <c r="L424" s="33"/>
      <c r="M424" s="154"/>
      <c r="T424" s="57"/>
      <c r="AT424" s="17" t="s">
        <v>234</v>
      </c>
      <c r="AU424" s="17" t="s">
        <v>21</v>
      </c>
    </row>
    <row r="425" spans="2:65" s="12" customFormat="1" ht="10.199999999999999">
      <c r="B425" s="155"/>
      <c r="D425" s="156" t="s">
        <v>236</v>
      </c>
      <c r="E425" s="157" t="s">
        <v>1</v>
      </c>
      <c r="F425" s="158" t="s">
        <v>2743</v>
      </c>
      <c r="H425" s="159">
        <v>145.19999999999999</v>
      </c>
      <c r="I425" s="160"/>
      <c r="L425" s="155"/>
      <c r="M425" s="161"/>
      <c r="T425" s="162"/>
      <c r="AT425" s="157" t="s">
        <v>236</v>
      </c>
      <c r="AU425" s="157" t="s">
        <v>21</v>
      </c>
      <c r="AV425" s="12" t="s">
        <v>21</v>
      </c>
      <c r="AW425" s="12" t="s">
        <v>36</v>
      </c>
      <c r="AX425" s="12" t="s">
        <v>88</v>
      </c>
      <c r="AY425" s="157" t="s">
        <v>225</v>
      </c>
    </row>
    <row r="426" spans="2:65" s="1" customFormat="1" ht="24.15" customHeight="1">
      <c r="B426" s="33"/>
      <c r="C426" s="138" t="s">
        <v>2153</v>
      </c>
      <c r="D426" s="138" t="s">
        <v>227</v>
      </c>
      <c r="E426" s="139" t="s">
        <v>2744</v>
      </c>
      <c r="F426" s="140" t="s">
        <v>2745</v>
      </c>
      <c r="G426" s="141" t="s">
        <v>433</v>
      </c>
      <c r="H426" s="142">
        <v>26630</v>
      </c>
      <c r="I426" s="143"/>
      <c r="J426" s="144">
        <f>ROUND(I426*H426,2)</f>
        <v>0</v>
      </c>
      <c r="K426" s="140" t="s">
        <v>231</v>
      </c>
      <c r="L426" s="33"/>
      <c r="M426" s="145" t="s">
        <v>1</v>
      </c>
      <c r="N426" s="146" t="s">
        <v>45</v>
      </c>
      <c r="P426" s="147">
        <f>O426*H426</f>
        <v>0</v>
      </c>
      <c r="Q426" s="147">
        <v>0</v>
      </c>
      <c r="R426" s="147">
        <f>Q426*H426</f>
        <v>0</v>
      </c>
      <c r="S426" s="147">
        <v>1E-3</v>
      </c>
      <c r="T426" s="148">
        <f>S426*H426</f>
        <v>26.63</v>
      </c>
      <c r="AR426" s="149" t="s">
        <v>232</v>
      </c>
      <c r="AT426" s="149" t="s">
        <v>227</v>
      </c>
      <c r="AU426" s="149" t="s">
        <v>21</v>
      </c>
      <c r="AY426" s="17" t="s">
        <v>225</v>
      </c>
      <c r="BE426" s="150">
        <f>IF(N426="základní",J426,0)</f>
        <v>0</v>
      </c>
      <c r="BF426" s="150">
        <f>IF(N426="snížená",J426,0)</f>
        <v>0</v>
      </c>
      <c r="BG426" s="150">
        <f>IF(N426="zákl. přenesená",J426,0)</f>
        <v>0</v>
      </c>
      <c r="BH426" s="150">
        <f>IF(N426="sníž. přenesená",J426,0)</f>
        <v>0</v>
      </c>
      <c r="BI426" s="150">
        <f>IF(N426="nulová",J426,0)</f>
        <v>0</v>
      </c>
      <c r="BJ426" s="17" t="s">
        <v>88</v>
      </c>
      <c r="BK426" s="150">
        <f>ROUND(I426*H426,2)</f>
        <v>0</v>
      </c>
      <c r="BL426" s="17" t="s">
        <v>232</v>
      </c>
      <c r="BM426" s="149" t="s">
        <v>2746</v>
      </c>
    </row>
    <row r="427" spans="2:65" s="1" customFormat="1" ht="10.199999999999999">
      <c r="B427" s="33"/>
      <c r="D427" s="151" t="s">
        <v>234</v>
      </c>
      <c r="F427" s="152" t="s">
        <v>2747</v>
      </c>
      <c r="I427" s="153"/>
      <c r="L427" s="33"/>
      <c r="M427" s="154"/>
      <c r="T427" s="57"/>
      <c r="AT427" s="17" t="s">
        <v>234</v>
      </c>
      <c r="AU427" s="17" t="s">
        <v>21</v>
      </c>
    </row>
    <row r="428" spans="2:65" s="12" customFormat="1" ht="10.199999999999999">
      <c r="B428" s="155"/>
      <c r="D428" s="156" t="s">
        <v>236</v>
      </c>
      <c r="E428" s="157" t="s">
        <v>1</v>
      </c>
      <c r="F428" s="158" t="s">
        <v>2748</v>
      </c>
      <c r="H428" s="159">
        <v>26630</v>
      </c>
      <c r="I428" s="160"/>
      <c r="L428" s="155"/>
      <c r="M428" s="161"/>
      <c r="T428" s="162"/>
      <c r="AT428" s="157" t="s">
        <v>236</v>
      </c>
      <c r="AU428" s="157" t="s">
        <v>21</v>
      </c>
      <c r="AV428" s="12" t="s">
        <v>21</v>
      </c>
      <c r="AW428" s="12" t="s">
        <v>36</v>
      </c>
      <c r="AX428" s="12" t="s">
        <v>88</v>
      </c>
      <c r="AY428" s="157" t="s">
        <v>225</v>
      </c>
    </row>
    <row r="429" spans="2:65" s="1" customFormat="1" ht="24.15" customHeight="1">
      <c r="B429" s="33"/>
      <c r="C429" s="138" t="s">
        <v>2159</v>
      </c>
      <c r="D429" s="138" t="s">
        <v>227</v>
      </c>
      <c r="E429" s="139" t="s">
        <v>2749</v>
      </c>
      <c r="F429" s="140" t="s">
        <v>2750</v>
      </c>
      <c r="G429" s="141" t="s">
        <v>468</v>
      </c>
      <c r="H429" s="142">
        <v>2</v>
      </c>
      <c r="I429" s="143"/>
      <c r="J429" s="144">
        <f>ROUND(I429*H429,2)</f>
        <v>0</v>
      </c>
      <c r="K429" s="140" t="s">
        <v>231</v>
      </c>
      <c r="L429" s="33"/>
      <c r="M429" s="145" t="s">
        <v>1</v>
      </c>
      <c r="N429" s="146" t="s">
        <v>45</v>
      </c>
      <c r="P429" s="147">
        <f>O429*H429</f>
        <v>0</v>
      </c>
      <c r="Q429" s="147">
        <v>0</v>
      </c>
      <c r="R429" s="147">
        <f>Q429*H429</f>
        <v>0</v>
      </c>
      <c r="S429" s="147">
        <v>8.2000000000000003E-2</v>
      </c>
      <c r="T429" s="148">
        <f>S429*H429</f>
        <v>0.16400000000000001</v>
      </c>
      <c r="AR429" s="149" t="s">
        <v>232</v>
      </c>
      <c r="AT429" s="149" t="s">
        <v>227</v>
      </c>
      <c r="AU429" s="149" t="s">
        <v>21</v>
      </c>
      <c r="AY429" s="17" t="s">
        <v>225</v>
      </c>
      <c r="BE429" s="150">
        <f>IF(N429="základní",J429,0)</f>
        <v>0</v>
      </c>
      <c r="BF429" s="150">
        <f>IF(N429="snížená",J429,0)</f>
        <v>0</v>
      </c>
      <c r="BG429" s="150">
        <f>IF(N429="zákl. přenesená",J429,0)</f>
        <v>0</v>
      </c>
      <c r="BH429" s="150">
        <f>IF(N429="sníž. přenesená",J429,0)</f>
        <v>0</v>
      </c>
      <c r="BI429" s="150">
        <f>IF(N429="nulová",J429,0)</f>
        <v>0</v>
      </c>
      <c r="BJ429" s="17" t="s">
        <v>88</v>
      </c>
      <c r="BK429" s="150">
        <f>ROUND(I429*H429,2)</f>
        <v>0</v>
      </c>
      <c r="BL429" s="17" t="s">
        <v>232</v>
      </c>
      <c r="BM429" s="149" t="s">
        <v>2751</v>
      </c>
    </row>
    <row r="430" spans="2:65" s="1" customFormat="1" ht="10.199999999999999">
      <c r="B430" s="33"/>
      <c r="D430" s="151" t="s">
        <v>234</v>
      </c>
      <c r="F430" s="152" t="s">
        <v>2752</v>
      </c>
      <c r="I430" s="153"/>
      <c r="L430" s="33"/>
      <c r="M430" s="154"/>
      <c r="T430" s="57"/>
      <c r="AT430" s="17" t="s">
        <v>234</v>
      </c>
      <c r="AU430" s="17" t="s">
        <v>21</v>
      </c>
    </row>
    <row r="431" spans="2:65" s="12" customFormat="1" ht="10.199999999999999">
      <c r="B431" s="155"/>
      <c r="D431" s="156" t="s">
        <v>236</v>
      </c>
      <c r="E431" s="157" t="s">
        <v>1</v>
      </c>
      <c r="F431" s="158" t="s">
        <v>2753</v>
      </c>
      <c r="H431" s="159">
        <v>2</v>
      </c>
      <c r="I431" s="160"/>
      <c r="L431" s="155"/>
      <c r="M431" s="161"/>
      <c r="T431" s="162"/>
      <c r="AT431" s="157" t="s">
        <v>236</v>
      </c>
      <c r="AU431" s="157" t="s">
        <v>21</v>
      </c>
      <c r="AV431" s="12" t="s">
        <v>21</v>
      </c>
      <c r="AW431" s="12" t="s">
        <v>36</v>
      </c>
      <c r="AX431" s="12" t="s">
        <v>88</v>
      </c>
      <c r="AY431" s="157" t="s">
        <v>225</v>
      </c>
    </row>
    <row r="432" spans="2:65" s="1" customFormat="1" ht="16.5" customHeight="1">
      <c r="B432" s="33"/>
      <c r="C432" s="138" t="s">
        <v>2165</v>
      </c>
      <c r="D432" s="138" t="s">
        <v>227</v>
      </c>
      <c r="E432" s="139" t="s">
        <v>2754</v>
      </c>
      <c r="F432" s="140" t="s">
        <v>2755</v>
      </c>
      <c r="G432" s="141" t="s">
        <v>546</v>
      </c>
      <c r="H432" s="142">
        <v>73</v>
      </c>
      <c r="I432" s="143"/>
      <c r="J432" s="144">
        <f>ROUND(I432*H432,2)</f>
        <v>0</v>
      </c>
      <c r="K432" s="140" t="s">
        <v>231</v>
      </c>
      <c r="L432" s="33"/>
      <c r="M432" s="145" t="s">
        <v>1</v>
      </c>
      <c r="N432" s="146" t="s">
        <v>45</v>
      </c>
      <c r="P432" s="147">
        <f>O432*H432</f>
        <v>0</v>
      </c>
      <c r="Q432" s="147">
        <v>8.0000000000000007E-5</v>
      </c>
      <c r="R432" s="147">
        <f>Q432*H432</f>
        <v>5.8400000000000006E-3</v>
      </c>
      <c r="S432" s="147">
        <v>1.7999999999999999E-2</v>
      </c>
      <c r="T432" s="148">
        <f>S432*H432</f>
        <v>1.3139999999999998</v>
      </c>
      <c r="AR432" s="149" t="s">
        <v>232</v>
      </c>
      <c r="AT432" s="149" t="s">
        <v>227</v>
      </c>
      <c r="AU432" s="149" t="s">
        <v>21</v>
      </c>
      <c r="AY432" s="17" t="s">
        <v>225</v>
      </c>
      <c r="BE432" s="150">
        <f>IF(N432="základní",J432,0)</f>
        <v>0</v>
      </c>
      <c r="BF432" s="150">
        <f>IF(N432="snížená",J432,0)</f>
        <v>0</v>
      </c>
      <c r="BG432" s="150">
        <f>IF(N432="zákl. přenesená",J432,0)</f>
        <v>0</v>
      </c>
      <c r="BH432" s="150">
        <f>IF(N432="sníž. přenesená",J432,0)</f>
        <v>0</v>
      </c>
      <c r="BI432" s="150">
        <f>IF(N432="nulová",J432,0)</f>
        <v>0</v>
      </c>
      <c r="BJ432" s="17" t="s">
        <v>88</v>
      </c>
      <c r="BK432" s="150">
        <f>ROUND(I432*H432,2)</f>
        <v>0</v>
      </c>
      <c r="BL432" s="17" t="s">
        <v>232</v>
      </c>
      <c r="BM432" s="149" t="s">
        <v>2756</v>
      </c>
    </row>
    <row r="433" spans="2:65" s="1" customFormat="1" ht="10.199999999999999">
      <c r="B433" s="33"/>
      <c r="D433" s="151" t="s">
        <v>234</v>
      </c>
      <c r="F433" s="152" t="s">
        <v>2757</v>
      </c>
      <c r="I433" s="153"/>
      <c r="L433" s="33"/>
      <c r="M433" s="154"/>
      <c r="T433" s="57"/>
      <c r="AT433" s="17" t="s">
        <v>234</v>
      </c>
      <c r="AU433" s="17" t="s">
        <v>21</v>
      </c>
    </row>
    <row r="434" spans="2:65" s="12" customFormat="1" ht="10.199999999999999">
      <c r="B434" s="155"/>
      <c r="D434" s="156" t="s">
        <v>236</v>
      </c>
      <c r="E434" s="157" t="s">
        <v>1</v>
      </c>
      <c r="F434" s="158" t="s">
        <v>2758</v>
      </c>
      <c r="H434" s="159">
        <v>73</v>
      </c>
      <c r="I434" s="160"/>
      <c r="L434" s="155"/>
      <c r="M434" s="161"/>
      <c r="T434" s="162"/>
      <c r="AT434" s="157" t="s">
        <v>236</v>
      </c>
      <c r="AU434" s="157" t="s">
        <v>21</v>
      </c>
      <c r="AV434" s="12" t="s">
        <v>21</v>
      </c>
      <c r="AW434" s="12" t="s">
        <v>36</v>
      </c>
      <c r="AX434" s="12" t="s">
        <v>88</v>
      </c>
      <c r="AY434" s="157" t="s">
        <v>225</v>
      </c>
    </row>
    <row r="435" spans="2:65" s="1" customFormat="1" ht="16.5" customHeight="1">
      <c r="B435" s="33"/>
      <c r="C435" s="138" t="s">
        <v>2171</v>
      </c>
      <c r="D435" s="138" t="s">
        <v>227</v>
      </c>
      <c r="E435" s="139" t="s">
        <v>2759</v>
      </c>
      <c r="F435" s="140" t="s">
        <v>2760</v>
      </c>
      <c r="G435" s="141" t="s">
        <v>468</v>
      </c>
      <c r="H435" s="142">
        <v>10</v>
      </c>
      <c r="I435" s="143"/>
      <c r="J435" s="144">
        <f>ROUND(I435*H435,2)</f>
        <v>0</v>
      </c>
      <c r="K435" s="140" t="s">
        <v>1</v>
      </c>
      <c r="L435" s="33"/>
      <c r="M435" s="145" t="s">
        <v>1</v>
      </c>
      <c r="N435" s="146" t="s">
        <v>45</v>
      </c>
      <c r="P435" s="147">
        <f>O435*H435</f>
        <v>0</v>
      </c>
      <c r="Q435" s="147">
        <v>0</v>
      </c>
      <c r="R435" s="147">
        <f>Q435*H435</f>
        <v>0</v>
      </c>
      <c r="S435" s="147">
        <v>0</v>
      </c>
      <c r="T435" s="148">
        <f>S435*H435</f>
        <v>0</v>
      </c>
      <c r="AR435" s="149" t="s">
        <v>232</v>
      </c>
      <c r="AT435" s="149" t="s">
        <v>227</v>
      </c>
      <c r="AU435" s="149" t="s">
        <v>21</v>
      </c>
      <c r="AY435" s="17" t="s">
        <v>225</v>
      </c>
      <c r="BE435" s="150">
        <f>IF(N435="základní",J435,0)</f>
        <v>0</v>
      </c>
      <c r="BF435" s="150">
        <f>IF(N435="snížená",J435,0)</f>
        <v>0</v>
      </c>
      <c r="BG435" s="150">
        <f>IF(N435="zákl. přenesená",J435,0)</f>
        <v>0</v>
      </c>
      <c r="BH435" s="150">
        <f>IF(N435="sníž. přenesená",J435,0)</f>
        <v>0</v>
      </c>
      <c r="BI435" s="150">
        <f>IF(N435="nulová",J435,0)</f>
        <v>0</v>
      </c>
      <c r="BJ435" s="17" t="s">
        <v>88</v>
      </c>
      <c r="BK435" s="150">
        <f>ROUND(I435*H435,2)</f>
        <v>0</v>
      </c>
      <c r="BL435" s="17" t="s">
        <v>232</v>
      </c>
      <c r="BM435" s="149" t="s">
        <v>2761</v>
      </c>
    </row>
    <row r="436" spans="2:65" s="1" customFormat="1" ht="19.2">
      <c r="B436" s="33"/>
      <c r="D436" s="156" t="s">
        <v>261</v>
      </c>
      <c r="F436" s="163" t="s">
        <v>2762</v>
      </c>
      <c r="I436" s="153"/>
      <c r="L436" s="33"/>
      <c r="M436" s="154"/>
      <c r="T436" s="57"/>
      <c r="AT436" s="17" t="s">
        <v>261</v>
      </c>
      <c r="AU436" s="17" t="s">
        <v>21</v>
      </c>
    </row>
    <row r="437" spans="2:65" s="1" customFormat="1" ht="21.75" customHeight="1">
      <c r="B437" s="33"/>
      <c r="C437" s="138" t="s">
        <v>2176</v>
      </c>
      <c r="D437" s="138" t="s">
        <v>227</v>
      </c>
      <c r="E437" s="139" t="s">
        <v>2763</v>
      </c>
      <c r="F437" s="140" t="s">
        <v>2764</v>
      </c>
      <c r="G437" s="141" t="s">
        <v>259</v>
      </c>
      <c r="H437" s="142">
        <v>1</v>
      </c>
      <c r="I437" s="143"/>
      <c r="J437" s="144">
        <f>ROUND(I437*H437,2)</f>
        <v>0</v>
      </c>
      <c r="K437" s="140" t="s">
        <v>1</v>
      </c>
      <c r="L437" s="33"/>
      <c r="M437" s="145" t="s">
        <v>1</v>
      </c>
      <c r="N437" s="146" t="s">
        <v>45</v>
      </c>
      <c r="P437" s="147">
        <f>O437*H437</f>
        <v>0</v>
      </c>
      <c r="Q437" s="147">
        <v>0</v>
      </c>
      <c r="R437" s="147">
        <f>Q437*H437</f>
        <v>0</v>
      </c>
      <c r="S437" s="147">
        <v>0</v>
      </c>
      <c r="T437" s="148">
        <f>S437*H437</f>
        <v>0</v>
      </c>
      <c r="AR437" s="149" t="s">
        <v>232</v>
      </c>
      <c r="AT437" s="149" t="s">
        <v>227</v>
      </c>
      <c r="AU437" s="149" t="s">
        <v>21</v>
      </c>
      <c r="AY437" s="17" t="s">
        <v>225</v>
      </c>
      <c r="BE437" s="150">
        <f>IF(N437="základní",J437,0)</f>
        <v>0</v>
      </c>
      <c r="BF437" s="150">
        <f>IF(N437="snížená",J437,0)</f>
        <v>0</v>
      </c>
      <c r="BG437" s="150">
        <f>IF(N437="zákl. přenesená",J437,0)</f>
        <v>0</v>
      </c>
      <c r="BH437" s="150">
        <f>IF(N437="sníž. přenesená",J437,0)</f>
        <v>0</v>
      </c>
      <c r="BI437" s="150">
        <f>IF(N437="nulová",J437,0)</f>
        <v>0</v>
      </c>
      <c r="BJ437" s="17" t="s">
        <v>88</v>
      </c>
      <c r="BK437" s="150">
        <f>ROUND(I437*H437,2)</f>
        <v>0</v>
      </c>
      <c r="BL437" s="17" t="s">
        <v>232</v>
      </c>
      <c r="BM437" s="149" t="s">
        <v>2765</v>
      </c>
    </row>
    <row r="438" spans="2:65" s="1" customFormat="1" ht="19.2">
      <c r="B438" s="33"/>
      <c r="D438" s="156" t="s">
        <v>261</v>
      </c>
      <c r="F438" s="163" t="s">
        <v>2766</v>
      </c>
      <c r="I438" s="153"/>
      <c r="L438" s="33"/>
      <c r="M438" s="154"/>
      <c r="T438" s="57"/>
      <c r="AT438" s="17" t="s">
        <v>261</v>
      </c>
      <c r="AU438" s="17" t="s">
        <v>21</v>
      </c>
    </row>
    <row r="439" spans="2:65" s="1" customFormat="1" ht="16.5" customHeight="1">
      <c r="B439" s="33"/>
      <c r="C439" s="138" t="s">
        <v>2179</v>
      </c>
      <c r="D439" s="138" t="s">
        <v>227</v>
      </c>
      <c r="E439" s="139" t="s">
        <v>2767</v>
      </c>
      <c r="F439" s="140" t="s">
        <v>2768</v>
      </c>
      <c r="G439" s="141" t="s">
        <v>259</v>
      </c>
      <c r="H439" s="142">
        <v>1</v>
      </c>
      <c r="I439" s="143"/>
      <c r="J439" s="144">
        <f>ROUND(I439*H439,2)</f>
        <v>0</v>
      </c>
      <c r="K439" s="140" t="s">
        <v>1</v>
      </c>
      <c r="L439" s="33"/>
      <c r="M439" s="145" t="s">
        <v>1</v>
      </c>
      <c r="N439" s="146" t="s">
        <v>45</v>
      </c>
      <c r="P439" s="147">
        <f>O439*H439</f>
        <v>0</v>
      </c>
      <c r="Q439" s="147">
        <v>0</v>
      </c>
      <c r="R439" s="147">
        <f>Q439*H439</f>
        <v>0</v>
      </c>
      <c r="S439" s="147">
        <v>0</v>
      </c>
      <c r="T439" s="148">
        <f>S439*H439</f>
        <v>0</v>
      </c>
      <c r="AR439" s="149" t="s">
        <v>232</v>
      </c>
      <c r="AT439" s="149" t="s">
        <v>227</v>
      </c>
      <c r="AU439" s="149" t="s">
        <v>21</v>
      </c>
      <c r="AY439" s="17" t="s">
        <v>225</v>
      </c>
      <c r="BE439" s="150">
        <f>IF(N439="základní",J439,0)</f>
        <v>0</v>
      </c>
      <c r="BF439" s="150">
        <f>IF(N439="snížená",J439,0)</f>
        <v>0</v>
      </c>
      <c r="BG439" s="150">
        <f>IF(N439="zákl. přenesená",J439,0)</f>
        <v>0</v>
      </c>
      <c r="BH439" s="150">
        <f>IF(N439="sníž. přenesená",J439,0)</f>
        <v>0</v>
      </c>
      <c r="BI439" s="150">
        <f>IF(N439="nulová",J439,0)</f>
        <v>0</v>
      </c>
      <c r="BJ439" s="17" t="s">
        <v>88</v>
      </c>
      <c r="BK439" s="150">
        <f>ROUND(I439*H439,2)</f>
        <v>0</v>
      </c>
      <c r="BL439" s="17" t="s">
        <v>232</v>
      </c>
      <c r="BM439" s="149" t="s">
        <v>2769</v>
      </c>
    </row>
    <row r="440" spans="2:65" s="11" customFormat="1" ht="22.8" customHeight="1">
      <c r="B440" s="126"/>
      <c r="D440" s="127" t="s">
        <v>79</v>
      </c>
      <c r="E440" s="136" t="s">
        <v>549</v>
      </c>
      <c r="F440" s="136" t="s">
        <v>550</v>
      </c>
      <c r="I440" s="129"/>
      <c r="J440" s="137">
        <f>BK440</f>
        <v>0</v>
      </c>
      <c r="L440" s="126"/>
      <c r="M440" s="131"/>
      <c r="P440" s="132">
        <f>SUM(P441:P453)</f>
        <v>0</v>
      </c>
      <c r="R440" s="132">
        <f>SUM(R441:R453)</f>
        <v>0</v>
      </c>
      <c r="T440" s="133">
        <f>SUM(T441:T453)</f>
        <v>0</v>
      </c>
      <c r="AR440" s="127" t="s">
        <v>88</v>
      </c>
      <c r="AT440" s="134" t="s">
        <v>79</v>
      </c>
      <c r="AU440" s="134" t="s">
        <v>88</v>
      </c>
      <c r="AY440" s="127" t="s">
        <v>225</v>
      </c>
      <c r="BK440" s="135">
        <f>SUM(BK441:BK453)</f>
        <v>0</v>
      </c>
    </row>
    <row r="441" spans="2:65" s="1" customFormat="1" ht="37.799999999999997" customHeight="1">
      <c r="B441" s="33"/>
      <c r="C441" s="138" t="s">
        <v>2181</v>
      </c>
      <c r="D441" s="138" t="s">
        <v>227</v>
      </c>
      <c r="E441" s="139" t="s">
        <v>2137</v>
      </c>
      <c r="F441" s="140" t="s">
        <v>2138</v>
      </c>
      <c r="G441" s="141" t="s">
        <v>395</v>
      </c>
      <c r="H441" s="142">
        <v>348.48</v>
      </c>
      <c r="I441" s="143"/>
      <c r="J441" s="144">
        <f>ROUND(I441*H441,2)</f>
        <v>0</v>
      </c>
      <c r="K441" s="140" t="s">
        <v>231</v>
      </c>
      <c r="L441" s="33"/>
      <c r="M441" s="145" t="s">
        <v>1</v>
      </c>
      <c r="N441" s="146" t="s">
        <v>45</v>
      </c>
      <c r="P441" s="147">
        <f>O441*H441</f>
        <v>0</v>
      </c>
      <c r="Q441" s="147">
        <v>0</v>
      </c>
      <c r="R441" s="147">
        <f>Q441*H441</f>
        <v>0</v>
      </c>
      <c r="S441" s="147">
        <v>0</v>
      </c>
      <c r="T441" s="148">
        <f>S441*H441</f>
        <v>0</v>
      </c>
      <c r="AR441" s="149" t="s">
        <v>232</v>
      </c>
      <c r="AT441" s="149" t="s">
        <v>227</v>
      </c>
      <c r="AU441" s="149" t="s">
        <v>21</v>
      </c>
      <c r="AY441" s="17" t="s">
        <v>225</v>
      </c>
      <c r="BE441" s="150">
        <f>IF(N441="základní",J441,0)</f>
        <v>0</v>
      </c>
      <c r="BF441" s="150">
        <f>IF(N441="snížená",J441,0)</f>
        <v>0</v>
      </c>
      <c r="BG441" s="150">
        <f>IF(N441="zákl. přenesená",J441,0)</f>
        <v>0</v>
      </c>
      <c r="BH441" s="150">
        <f>IF(N441="sníž. přenesená",J441,0)</f>
        <v>0</v>
      </c>
      <c r="BI441" s="150">
        <f>IF(N441="nulová",J441,0)</f>
        <v>0</v>
      </c>
      <c r="BJ441" s="17" t="s">
        <v>88</v>
      </c>
      <c r="BK441" s="150">
        <f>ROUND(I441*H441,2)</f>
        <v>0</v>
      </c>
      <c r="BL441" s="17" t="s">
        <v>232</v>
      </c>
      <c r="BM441" s="149" t="s">
        <v>2770</v>
      </c>
    </row>
    <row r="442" spans="2:65" s="1" customFormat="1" ht="10.199999999999999">
      <c r="B442" s="33"/>
      <c r="D442" s="151" t="s">
        <v>234</v>
      </c>
      <c r="F442" s="152" t="s">
        <v>2140</v>
      </c>
      <c r="I442" s="153"/>
      <c r="L442" s="33"/>
      <c r="M442" s="154"/>
      <c r="T442" s="57"/>
      <c r="AT442" s="17" t="s">
        <v>234</v>
      </c>
      <c r="AU442" s="17" t="s">
        <v>21</v>
      </c>
    </row>
    <row r="443" spans="2:65" s="1" customFormat="1" ht="44.25" customHeight="1">
      <c r="B443" s="33"/>
      <c r="C443" s="138" t="s">
        <v>2183</v>
      </c>
      <c r="D443" s="138" t="s">
        <v>227</v>
      </c>
      <c r="E443" s="139" t="s">
        <v>2142</v>
      </c>
      <c r="F443" s="140" t="s">
        <v>2143</v>
      </c>
      <c r="G443" s="141" t="s">
        <v>395</v>
      </c>
      <c r="H443" s="142">
        <v>59.33</v>
      </c>
      <c r="I443" s="143"/>
      <c r="J443" s="144">
        <f>ROUND(I443*H443,2)</f>
        <v>0</v>
      </c>
      <c r="K443" s="140" t="s">
        <v>231</v>
      </c>
      <c r="L443" s="33"/>
      <c r="M443" s="145" t="s">
        <v>1</v>
      </c>
      <c r="N443" s="146" t="s">
        <v>45</v>
      </c>
      <c r="P443" s="147">
        <f>O443*H443</f>
        <v>0</v>
      </c>
      <c r="Q443" s="147">
        <v>0</v>
      </c>
      <c r="R443" s="147">
        <f>Q443*H443</f>
        <v>0</v>
      </c>
      <c r="S443" s="147">
        <v>0</v>
      </c>
      <c r="T443" s="148">
        <f>S443*H443</f>
        <v>0</v>
      </c>
      <c r="AR443" s="149" t="s">
        <v>232</v>
      </c>
      <c r="AT443" s="149" t="s">
        <v>227</v>
      </c>
      <c r="AU443" s="149" t="s">
        <v>21</v>
      </c>
      <c r="AY443" s="17" t="s">
        <v>225</v>
      </c>
      <c r="BE443" s="150">
        <f>IF(N443="základní",J443,0)</f>
        <v>0</v>
      </c>
      <c r="BF443" s="150">
        <f>IF(N443="snížená",J443,0)</f>
        <v>0</v>
      </c>
      <c r="BG443" s="150">
        <f>IF(N443="zákl. přenesená",J443,0)</f>
        <v>0</v>
      </c>
      <c r="BH443" s="150">
        <f>IF(N443="sníž. přenesená",J443,0)</f>
        <v>0</v>
      </c>
      <c r="BI443" s="150">
        <f>IF(N443="nulová",J443,0)</f>
        <v>0</v>
      </c>
      <c r="BJ443" s="17" t="s">
        <v>88</v>
      </c>
      <c r="BK443" s="150">
        <f>ROUND(I443*H443,2)</f>
        <v>0</v>
      </c>
      <c r="BL443" s="17" t="s">
        <v>232</v>
      </c>
      <c r="BM443" s="149" t="s">
        <v>2771</v>
      </c>
    </row>
    <row r="444" spans="2:65" s="1" customFormat="1" ht="10.199999999999999">
      <c r="B444" s="33"/>
      <c r="D444" s="151" t="s">
        <v>234</v>
      </c>
      <c r="F444" s="152" t="s">
        <v>2145</v>
      </c>
      <c r="I444" s="153"/>
      <c r="L444" s="33"/>
      <c r="M444" s="154"/>
      <c r="T444" s="57"/>
      <c r="AT444" s="17" t="s">
        <v>234</v>
      </c>
      <c r="AU444" s="17" t="s">
        <v>21</v>
      </c>
    </row>
    <row r="445" spans="2:65" s="1" customFormat="1" ht="44.25" customHeight="1">
      <c r="B445" s="33"/>
      <c r="C445" s="138" t="s">
        <v>2188</v>
      </c>
      <c r="D445" s="138" t="s">
        <v>227</v>
      </c>
      <c r="E445" s="139" t="s">
        <v>2772</v>
      </c>
      <c r="F445" s="140" t="s">
        <v>2773</v>
      </c>
      <c r="G445" s="141" t="s">
        <v>395</v>
      </c>
      <c r="H445" s="142">
        <v>74.23</v>
      </c>
      <c r="I445" s="143"/>
      <c r="J445" s="144">
        <f>ROUND(I445*H445,2)</f>
        <v>0</v>
      </c>
      <c r="K445" s="140" t="s">
        <v>231</v>
      </c>
      <c r="L445" s="33"/>
      <c r="M445" s="145" t="s">
        <v>1</v>
      </c>
      <c r="N445" s="146" t="s">
        <v>45</v>
      </c>
      <c r="P445" s="147">
        <f>O445*H445</f>
        <v>0</v>
      </c>
      <c r="Q445" s="147">
        <v>0</v>
      </c>
      <c r="R445" s="147">
        <f>Q445*H445</f>
        <v>0</v>
      </c>
      <c r="S445" s="147">
        <v>0</v>
      </c>
      <c r="T445" s="148">
        <f>S445*H445</f>
        <v>0</v>
      </c>
      <c r="AR445" s="149" t="s">
        <v>232</v>
      </c>
      <c r="AT445" s="149" t="s">
        <v>227</v>
      </c>
      <c r="AU445" s="149" t="s">
        <v>21</v>
      </c>
      <c r="AY445" s="17" t="s">
        <v>225</v>
      </c>
      <c r="BE445" s="150">
        <f>IF(N445="základní",J445,0)</f>
        <v>0</v>
      </c>
      <c r="BF445" s="150">
        <f>IF(N445="snížená",J445,0)</f>
        <v>0</v>
      </c>
      <c r="BG445" s="150">
        <f>IF(N445="zákl. přenesená",J445,0)</f>
        <v>0</v>
      </c>
      <c r="BH445" s="150">
        <f>IF(N445="sníž. přenesená",J445,0)</f>
        <v>0</v>
      </c>
      <c r="BI445" s="150">
        <f>IF(N445="nulová",J445,0)</f>
        <v>0</v>
      </c>
      <c r="BJ445" s="17" t="s">
        <v>88</v>
      </c>
      <c r="BK445" s="150">
        <f>ROUND(I445*H445,2)</f>
        <v>0</v>
      </c>
      <c r="BL445" s="17" t="s">
        <v>232</v>
      </c>
      <c r="BM445" s="149" t="s">
        <v>2774</v>
      </c>
    </row>
    <row r="446" spans="2:65" s="1" customFormat="1" ht="10.199999999999999">
      <c r="B446" s="33"/>
      <c r="D446" s="151" t="s">
        <v>234</v>
      </c>
      <c r="F446" s="152" t="s">
        <v>2775</v>
      </c>
      <c r="I446" s="153"/>
      <c r="L446" s="33"/>
      <c r="M446" s="154"/>
      <c r="T446" s="57"/>
      <c r="AT446" s="17" t="s">
        <v>234</v>
      </c>
      <c r="AU446" s="17" t="s">
        <v>21</v>
      </c>
    </row>
    <row r="447" spans="2:65" s="1" customFormat="1" ht="16.5" customHeight="1">
      <c r="B447" s="33"/>
      <c r="C447" s="138" t="s">
        <v>2190</v>
      </c>
      <c r="D447" s="138" t="s">
        <v>227</v>
      </c>
      <c r="E447" s="139" t="s">
        <v>2776</v>
      </c>
      <c r="F447" s="140" t="s">
        <v>2777</v>
      </c>
      <c r="G447" s="141" t="s">
        <v>395</v>
      </c>
      <c r="H447" s="142">
        <v>510.899</v>
      </c>
      <c r="I447" s="143"/>
      <c r="J447" s="144">
        <f>ROUND(I447*H447,2)</f>
        <v>0</v>
      </c>
      <c r="K447" s="140" t="s">
        <v>231</v>
      </c>
      <c r="L447" s="33"/>
      <c r="M447" s="145" t="s">
        <v>1</v>
      </c>
      <c r="N447" s="146" t="s">
        <v>45</v>
      </c>
      <c r="P447" s="147">
        <f>O447*H447</f>
        <v>0</v>
      </c>
      <c r="Q447" s="147">
        <v>0</v>
      </c>
      <c r="R447" s="147">
        <f>Q447*H447</f>
        <v>0</v>
      </c>
      <c r="S447" s="147">
        <v>0</v>
      </c>
      <c r="T447" s="148">
        <f>S447*H447</f>
        <v>0</v>
      </c>
      <c r="AR447" s="149" t="s">
        <v>232</v>
      </c>
      <c r="AT447" s="149" t="s">
        <v>227</v>
      </c>
      <c r="AU447" s="149" t="s">
        <v>21</v>
      </c>
      <c r="AY447" s="17" t="s">
        <v>225</v>
      </c>
      <c r="BE447" s="150">
        <f>IF(N447="základní",J447,0)</f>
        <v>0</v>
      </c>
      <c r="BF447" s="150">
        <f>IF(N447="snížená",J447,0)</f>
        <v>0</v>
      </c>
      <c r="BG447" s="150">
        <f>IF(N447="zákl. přenesená",J447,0)</f>
        <v>0</v>
      </c>
      <c r="BH447" s="150">
        <f>IF(N447="sníž. přenesená",J447,0)</f>
        <v>0</v>
      </c>
      <c r="BI447" s="150">
        <f>IF(N447="nulová",J447,0)</f>
        <v>0</v>
      </c>
      <c r="BJ447" s="17" t="s">
        <v>88</v>
      </c>
      <c r="BK447" s="150">
        <f>ROUND(I447*H447,2)</f>
        <v>0</v>
      </c>
      <c r="BL447" s="17" t="s">
        <v>232</v>
      </c>
      <c r="BM447" s="149" t="s">
        <v>2778</v>
      </c>
    </row>
    <row r="448" spans="2:65" s="1" customFormat="1" ht="10.199999999999999">
      <c r="B448" s="33"/>
      <c r="D448" s="151" t="s">
        <v>234</v>
      </c>
      <c r="F448" s="152" t="s">
        <v>2779</v>
      </c>
      <c r="I448" s="153"/>
      <c r="L448" s="33"/>
      <c r="M448" s="154"/>
      <c r="T448" s="57"/>
      <c r="AT448" s="17" t="s">
        <v>234</v>
      </c>
      <c r="AU448" s="17" t="s">
        <v>21</v>
      </c>
    </row>
    <row r="449" spans="2:65" s="1" customFormat="1" ht="24.15" customHeight="1">
      <c r="B449" s="33"/>
      <c r="C449" s="138" t="s">
        <v>2193</v>
      </c>
      <c r="D449" s="138" t="s">
        <v>227</v>
      </c>
      <c r="E449" s="139" t="s">
        <v>2780</v>
      </c>
      <c r="F449" s="140" t="s">
        <v>2781</v>
      </c>
      <c r="G449" s="141" t="s">
        <v>395</v>
      </c>
      <c r="H449" s="142">
        <v>510.899</v>
      </c>
      <c r="I449" s="143"/>
      <c r="J449" s="144">
        <f>ROUND(I449*H449,2)</f>
        <v>0</v>
      </c>
      <c r="K449" s="140" t="s">
        <v>231</v>
      </c>
      <c r="L449" s="33"/>
      <c r="M449" s="145" t="s">
        <v>1</v>
      </c>
      <c r="N449" s="146" t="s">
        <v>45</v>
      </c>
      <c r="P449" s="147">
        <f>O449*H449</f>
        <v>0</v>
      </c>
      <c r="Q449" s="147">
        <v>0</v>
      </c>
      <c r="R449" s="147">
        <f>Q449*H449</f>
        <v>0</v>
      </c>
      <c r="S449" s="147">
        <v>0</v>
      </c>
      <c r="T449" s="148">
        <f>S449*H449</f>
        <v>0</v>
      </c>
      <c r="AR449" s="149" t="s">
        <v>232</v>
      </c>
      <c r="AT449" s="149" t="s">
        <v>227</v>
      </c>
      <c r="AU449" s="149" t="s">
        <v>21</v>
      </c>
      <c r="AY449" s="17" t="s">
        <v>225</v>
      </c>
      <c r="BE449" s="150">
        <f>IF(N449="základní",J449,0)</f>
        <v>0</v>
      </c>
      <c r="BF449" s="150">
        <f>IF(N449="snížená",J449,0)</f>
        <v>0</v>
      </c>
      <c r="BG449" s="150">
        <f>IF(N449="zákl. přenesená",J449,0)</f>
        <v>0</v>
      </c>
      <c r="BH449" s="150">
        <f>IF(N449="sníž. přenesená",J449,0)</f>
        <v>0</v>
      </c>
      <c r="BI449" s="150">
        <f>IF(N449="nulová",J449,0)</f>
        <v>0</v>
      </c>
      <c r="BJ449" s="17" t="s">
        <v>88</v>
      </c>
      <c r="BK449" s="150">
        <f>ROUND(I449*H449,2)</f>
        <v>0</v>
      </c>
      <c r="BL449" s="17" t="s">
        <v>232</v>
      </c>
      <c r="BM449" s="149" t="s">
        <v>2782</v>
      </c>
    </row>
    <row r="450" spans="2:65" s="1" customFormat="1" ht="10.199999999999999">
      <c r="B450" s="33"/>
      <c r="D450" s="151" t="s">
        <v>234</v>
      </c>
      <c r="F450" s="152" t="s">
        <v>2783</v>
      </c>
      <c r="I450" s="153"/>
      <c r="L450" s="33"/>
      <c r="M450" s="154"/>
      <c r="T450" s="57"/>
      <c r="AT450" s="17" t="s">
        <v>234</v>
      </c>
      <c r="AU450" s="17" t="s">
        <v>21</v>
      </c>
    </row>
    <row r="451" spans="2:65" s="1" customFormat="1" ht="16.5" customHeight="1">
      <c r="B451" s="33"/>
      <c r="C451" s="138" t="s">
        <v>2196</v>
      </c>
      <c r="D451" s="138" t="s">
        <v>227</v>
      </c>
      <c r="E451" s="139" t="s">
        <v>2784</v>
      </c>
      <c r="F451" s="140" t="s">
        <v>2785</v>
      </c>
      <c r="G451" s="141" t="s">
        <v>395</v>
      </c>
      <c r="H451" s="142">
        <v>10217.98</v>
      </c>
      <c r="I451" s="143"/>
      <c r="J451" s="144">
        <f>ROUND(I451*H451,2)</f>
        <v>0</v>
      </c>
      <c r="K451" s="140" t="s">
        <v>231</v>
      </c>
      <c r="L451" s="33"/>
      <c r="M451" s="145" t="s">
        <v>1</v>
      </c>
      <c r="N451" s="146" t="s">
        <v>45</v>
      </c>
      <c r="P451" s="147">
        <f>O451*H451</f>
        <v>0</v>
      </c>
      <c r="Q451" s="147">
        <v>0</v>
      </c>
      <c r="R451" s="147">
        <f>Q451*H451</f>
        <v>0</v>
      </c>
      <c r="S451" s="147">
        <v>0</v>
      </c>
      <c r="T451" s="148">
        <f>S451*H451</f>
        <v>0</v>
      </c>
      <c r="AR451" s="149" t="s">
        <v>232</v>
      </c>
      <c r="AT451" s="149" t="s">
        <v>227</v>
      </c>
      <c r="AU451" s="149" t="s">
        <v>21</v>
      </c>
      <c r="AY451" s="17" t="s">
        <v>225</v>
      </c>
      <c r="BE451" s="150">
        <f>IF(N451="základní",J451,0)</f>
        <v>0</v>
      </c>
      <c r="BF451" s="150">
        <f>IF(N451="snížená",J451,0)</f>
        <v>0</v>
      </c>
      <c r="BG451" s="150">
        <f>IF(N451="zákl. přenesená",J451,0)</f>
        <v>0</v>
      </c>
      <c r="BH451" s="150">
        <f>IF(N451="sníž. přenesená",J451,0)</f>
        <v>0</v>
      </c>
      <c r="BI451" s="150">
        <f>IF(N451="nulová",J451,0)</f>
        <v>0</v>
      </c>
      <c r="BJ451" s="17" t="s">
        <v>88</v>
      </c>
      <c r="BK451" s="150">
        <f>ROUND(I451*H451,2)</f>
        <v>0</v>
      </c>
      <c r="BL451" s="17" t="s">
        <v>232</v>
      </c>
      <c r="BM451" s="149" t="s">
        <v>2786</v>
      </c>
    </row>
    <row r="452" spans="2:65" s="1" customFormat="1" ht="10.199999999999999">
      <c r="B452" s="33"/>
      <c r="D452" s="151" t="s">
        <v>234</v>
      </c>
      <c r="F452" s="152" t="s">
        <v>2787</v>
      </c>
      <c r="I452" s="153"/>
      <c r="L452" s="33"/>
      <c r="M452" s="154"/>
      <c r="T452" s="57"/>
      <c r="AT452" s="17" t="s">
        <v>234</v>
      </c>
      <c r="AU452" s="17" t="s">
        <v>21</v>
      </c>
    </row>
    <row r="453" spans="2:65" s="12" customFormat="1" ht="10.199999999999999">
      <c r="B453" s="155"/>
      <c r="D453" s="156" t="s">
        <v>236</v>
      </c>
      <c r="E453" s="157" t="s">
        <v>1</v>
      </c>
      <c r="F453" s="158" t="s">
        <v>2788</v>
      </c>
      <c r="H453" s="159">
        <v>10217.98</v>
      </c>
      <c r="I453" s="160"/>
      <c r="L453" s="155"/>
      <c r="M453" s="161"/>
      <c r="T453" s="162"/>
      <c r="AT453" s="157" t="s">
        <v>236</v>
      </c>
      <c r="AU453" s="157" t="s">
        <v>21</v>
      </c>
      <c r="AV453" s="12" t="s">
        <v>21</v>
      </c>
      <c r="AW453" s="12" t="s">
        <v>36</v>
      </c>
      <c r="AX453" s="12" t="s">
        <v>88</v>
      </c>
      <c r="AY453" s="157" t="s">
        <v>225</v>
      </c>
    </row>
    <row r="454" spans="2:65" s="11" customFormat="1" ht="22.8" customHeight="1">
      <c r="B454" s="126"/>
      <c r="D454" s="127" t="s">
        <v>79</v>
      </c>
      <c r="E454" s="136" t="s">
        <v>568</v>
      </c>
      <c r="F454" s="136" t="s">
        <v>569</v>
      </c>
      <c r="I454" s="129"/>
      <c r="J454" s="137">
        <f>BK454</f>
        <v>0</v>
      </c>
      <c r="L454" s="126"/>
      <c r="M454" s="131"/>
      <c r="P454" s="132">
        <f>SUM(P455:P456)</f>
        <v>0</v>
      </c>
      <c r="R454" s="132">
        <f>SUM(R455:R456)</f>
        <v>0</v>
      </c>
      <c r="T454" s="133">
        <f>SUM(T455:T456)</f>
        <v>0</v>
      </c>
      <c r="AR454" s="127" t="s">
        <v>88</v>
      </c>
      <c r="AT454" s="134" t="s">
        <v>79</v>
      </c>
      <c r="AU454" s="134" t="s">
        <v>88</v>
      </c>
      <c r="AY454" s="127" t="s">
        <v>225</v>
      </c>
      <c r="BK454" s="135">
        <f>SUM(BK455:BK456)</f>
        <v>0</v>
      </c>
    </row>
    <row r="455" spans="2:65" s="1" customFormat="1" ht="24.15" customHeight="1">
      <c r="B455" s="33"/>
      <c r="C455" s="138" t="s">
        <v>2200</v>
      </c>
      <c r="D455" s="138" t="s">
        <v>227</v>
      </c>
      <c r="E455" s="139" t="s">
        <v>2789</v>
      </c>
      <c r="F455" s="140" t="s">
        <v>2790</v>
      </c>
      <c r="G455" s="141" t="s">
        <v>395</v>
      </c>
      <c r="H455" s="142">
        <v>797.32399999999996</v>
      </c>
      <c r="I455" s="143"/>
      <c r="J455" s="144">
        <f>ROUND(I455*H455,2)</f>
        <v>0</v>
      </c>
      <c r="K455" s="140" t="s">
        <v>231</v>
      </c>
      <c r="L455" s="33"/>
      <c r="M455" s="145" t="s">
        <v>1</v>
      </c>
      <c r="N455" s="146" t="s">
        <v>45</v>
      </c>
      <c r="P455" s="147">
        <f>O455*H455</f>
        <v>0</v>
      </c>
      <c r="Q455" s="147">
        <v>0</v>
      </c>
      <c r="R455" s="147">
        <f>Q455*H455</f>
        <v>0</v>
      </c>
      <c r="S455" s="147">
        <v>0</v>
      </c>
      <c r="T455" s="148">
        <f>S455*H455</f>
        <v>0</v>
      </c>
      <c r="AR455" s="149" t="s">
        <v>232</v>
      </c>
      <c r="AT455" s="149" t="s">
        <v>227</v>
      </c>
      <c r="AU455" s="149" t="s">
        <v>21</v>
      </c>
      <c r="AY455" s="17" t="s">
        <v>225</v>
      </c>
      <c r="BE455" s="150">
        <f>IF(N455="základní",J455,0)</f>
        <v>0</v>
      </c>
      <c r="BF455" s="150">
        <f>IF(N455="snížená",J455,0)</f>
        <v>0</v>
      </c>
      <c r="BG455" s="150">
        <f>IF(N455="zákl. přenesená",J455,0)</f>
        <v>0</v>
      </c>
      <c r="BH455" s="150">
        <f>IF(N455="sníž. přenesená",J455,0)</f>
        <v>0</v>
      </c>
      <c r="BI455" s="150">
        <f>IF(N455="nulová",J455,0)</f>
        <v>0</v>
      </c>
      <c r="BJ455" s="17" t="s">
        <v>88</v>
      </c>
      <c r="BK455" s="150">
        <f>ROUND(I455*H455,2)</f>
        <v>0</v>
      </c>
      <c r="BL455" s="17" t="s">
        <v>232</v>
      </c>
      <c r="BM455" s="149" t="s">
        <v>2791</v>
      </c>
    </row>
    <row r="456" spans="2:65" s="1" customFormat="1" ht="10.199999999999999">
      <c r="B456" s="33"/>
      <c r="D456" s="151" t="s">
        <v>234</v>
      </c>
      <c r="F456" s="152" t="s">
        <v>2792</v>
      </c>
      <c r="I456" s="153"/>
      <c r="L456" s="33"/>
      <c r="M456" s="154"/>
      <c r="T456" s="57"/>
      <c r="AT456" s="17" t="s">
        <v>234</v>
      </c>
      <c r="AU456" s="17" t="s">
        <v>21</v>
      </c>
    </row>
    <row r="457" spans="2:65" s="11" customFormat="1" ht="25.95" customHeight="1">
      <c r="B457" s="126"/>
      <c r="D457" s="127" t="s">
        <v>79</v>
      </c>
      <c r="E457" s="128" t="s">
        <v>575</v>
      </c>
      <c r="F457" s="128" t="s">
        <v>576</v>
      </c>
      <c r="I457" s="129"/>
      <c r="J457" s="130">
        <f>BK457</f>
        <v>0</v>
      </c>
      <c r="L457" s="126"/>
      <c r="M457" s="131"/>
      <c r="P457" s="132">
        <f>P458</f>
        <v>0</v>
      </c>
      <c r="R457" s="132">
        <f>R458</f>
        <v>2.3457805</v>
      </c>
      <c r="T457" s="133">
        <f>T458</f>
        <v>0.74692000000000003</v>
      </c>
      <c r="AR457" s="127" t="s">
        <v>21</v>
      </c>
      <c r="AT457" s="134" t="s">
        <v>79</v>
      </c>
      <c r="AU457" s="134" t="s">
        <v>80</v>
      </c>
      <c r="AY457" s="127" t="s">
        <v>225</v>
      </c>
      <c r="BK457" s="135">
        <f>BK458</f>
        <v>0</v>
      </c>
    </row>
    <row r="458" spans="2:65" s="11" customFormat="1" ht="22.8" customHeight="1">
      <c r="B458" s="126"/>
      <c r="D458" s="127" t="s">
        <v>79</v>
      </c>
      <c r="E458" s="136" t="s">
        <v>1071</v>
      </c>
      <c r="F458" s="136" t="s">
        <v>1072</v>
      </c>
      <c r="I458" s="129"/>
      <c r="J458" s="137">
        <f>BK458</f>
        <v>0</v>
      </c>
      <c r="L458" s="126"/>
      <c r="M458" s="131"/>
      <c r="P458" s="132">
        <f>SUM(P459:P484)</f>
        <v>0</v>
      </c>
      <c r="R458" s="132">
        <f>SUM(R459:R484)</f>
        <v>2.3457805</v>
      </c>
      <c r="T458" s="133">
        <f>SUM(T459:T484)</f>
        <v>0.74692000000000003</v>
      </c>
      <c r="AR458" s="127" t="s">
        <v>21</v>
      </c>
      <c r="AT458" s="134" t="s">
        <v>79</v>
      </c>
      <c r="AU458" s="134" t="s">
        <v>88</v>
      </c>
      <c r="AY458" s="127" t="s">
        <v>225</v>
      </c>
      <c r="BK458" s="135">
        <f>SUM(BK459:BK484)</f>
        <v>0</v>
      </c>
    </row>
    <row r="459" spans="2:65" s="1" customFormat="1" ht="24.15" customHeight="1">
      <c r="B459" s="33"/>
      <c r="C459" s="138" t="s">
        <v>2204</v>
      </c>
      <c r="D459" s="138" t="s">
        <v>227</v>
      </c>
      <c r="E459" s="139" t="s">
        <v>2793</v>
      </c>
      <c r="F459" s="140" t="s">
        <v>2794</v>
      </c>
      <c r="G459" s="141" t="s">
        <v>230</v>
      </c>
      <c r="H459" s="142">
        <v>120.62</v>
      </c>
      <c r="I459" s="143"/>
      <c r="J459" s="144">
        <f>ROUND(I459*H459,2)</f>
        <v>0</v>
      </c>
      <c r="K459" s="140" t="s">
        <v>231</v>
      </c>
      <c r="L459" s="33"/>
      <c r="M459" s="145" t="s">
        <v>1</v>
      </c>
      <c r="N459" s="146" t="s">
        <v>45</v>
      </c>
      <c r="P459" s="147">
        <f>O459*H459</f>
        <v>0</v>
      </c>
      <c r="Q459" s="147">
        <v>0</v>
      </c>
      <c r="R459" s="147">
        <f>Q459*H459</f>
        <v>0</v>
      </c>
      <c r="S459" s="147">
        <v>0</v>
      </c>
      <c r="T459" s="148">
        <f>S459*H459</f>
        <v>0</v>
      </c>
      <c r="AR459" s="149" t="s">
        <v>340</v>
      </c>
      <c r="AT459" s="149" t="s">
        <v>227</v>
      </c>
      <c r="AU459" s="149" t="s">
        <v>21</v>
      </c>
      <c r="AY459" s="17" t="s">
        <v>225</v>
      </c>
      <c r="BE459" s="150">
        <f>IF(N459="základní",J459,0)</f>
        <v>0</v>
      </c>
      <c r="BF459" s="150">
        <f>IF(N459="snížená",J459,0)</f>
        <v>0</v>
      </c>
      <c r="BG459" s="150">
        <f>IF(N459="zákl. přenesená",J459,0)</f>
        <v>0</v>
      </c>
      <c r="BH459" s="150">
        <f>IF(N459="sníž. přenesená",J459,0)</f>
        <v>0</v>
      </c>
      <c r="BI459" s="150">
        <f>IF(N459="nulová",J459,0)</f>
        <v>0</v>
      </c>
      <c r="BJ459" s="17" t="s">
        <v>88</v>
      </c>
      <c r="BK459" s="150">
        <f>ROUND(I459*H459,2)</f>
        <v>0</v>
      </c>
      <c r="BL459" s="17" t="s">
        <v>340</v>
      </c>
      <c r="BM459" s="149" t="s">
        <v>2795</v>
      </c>
    </row>
    <row r="460" spans="2:65" s="1" customFormat="1" ht="10.199999999999999">
      <c r="B460" s="33"/>
      <c r="D460" s="151" t="s">
        <v>234</v>
      </c>
      <c r="F460" s="152" t="s">
        <v>2796</v>
      </c>
      <c r="I460" s="153"/>
      <c r="L460" s="33"/>
      <c r="M460" s="154"/>
      <c r="T460" s="57"/>
      <c r="AT460" s="17" t="s">
        <v>234</v>
      </c>
      <c r="AU460" s="17" t="s">
        <v>21</v>
      </c>
    </row>
    <row r="461" spans="2:65" s="12" customFormat="1" ht="10.199999999999999">
      <c r="B461" s="155"/>
      <c r="D461" s="156" t="s">
        <v>236</v>
      </c>
      <c r="E461" s="157" t="s">
        <v>1</v>
      </c>
      <c r="F461" s="158" t="s">
        <v>2797</v>
      </c>
      <c r="H461" s="159">
        <v>120.62</v>
      </c>
      <c r="I461" s="160"/>
      <c r="L461" s="155"/>
      <c r="M461" s="161"/>
      <c r="T461" s="162"/>
      <c r="AT461" s="157" t="s">
        <v>236</v>
      </c>
      <c r="AU461" s="157" t="s">
        <v>21</v>
      </c>
      <c r="AV461" s="12" t="s">
        <v>21</v>
      </c>
      <c r="AW461" s="12" t="s">
        <v>36</v>
      </c>
      <c r="AX461" s="12" t="s">
        <v>88</v>
      </c>
      <c r="AY461" s="157" t="s">
        <v>225</v>
      </c>
    </row>
    <row r="462" spans="2:65" s="1" customFormat="1" ht="24.15" customHeight="1">
      <c r="B462" s="33"/>
      <c r="C462" s="138" t="s">
        <v>2207</v>
      </c>
      <c r="D462" s="138" t="s">
        <v>227</v>
      </c>
      <c r="E462" s="139" t="s">
        <v>2798</v>
      </c>
      <c r="F462" s="140" t="s">
        <v>2799</v>
      </c>
      <c r="G462" s="141" t="s">
        <v>230</v>
      </c>
      <c r="H462" s="142">
        <v>241.24</v>
      </c>
      <c r="I462" s="143"/>
      <c r="J462" s="144">
        <f>ROUND(I462*H462,2)</f>
        <v>0</v>
      </c>
      <c r="K462" s="140" t="s">
        <v>231</v>
      </c>
      <c r="L462" s="33"/>
      <c r="M462" s="145" t="s">
        <v>1</v>
      </c>
      <c r="N462" s="146" t="s">
        <v>45</v>
      </c>
      <c r="P462" s="147">
        <f>O462*H462</f>
        <v>0</v>
      </c>
      <c r="Q462" s="147">
        <v>0</v>
      </c>
      <c r="R462" s="147">
        <f>Q462*H462</f>
        <v>0</v>
      </c>
      <c r="S462" s="147">
        <v>0</v>
      </c>
      <c r="T462" s="148">
        <f>S462*H462</f>
        <v>0</v>
      </c>
      <c r="AR462" s="149" t="s">
        <v>340</v>
      </c>
      <c r="AT462" s="149" t="s">
        <v>227</v>
      </c>
      <c r="AU462" s="149" t="s">
        <v>21</v>
      </c>
      <c r="AY462" s="17" t="s">
        <v>225</v>
      </c>
      <c r="BE462" s="150">
        <f>IF(N462="základní",J462,0)</f>
        <v>0</v>
      </c>
      <c r="BF462" s="150">
        <f>IF(N462="snížená",J462,0)</f>
        <v>0</v>
      </c>
      <c r="BG462" s="150">
        <f>IF(N462="zákl. přenesená",J462,0)</f>
        <v>0</v>
      </c>
      <c r="BH462" s="150">
        <f>IF(N462="sníž. přenesená",J462,0)</f>
        <v>0</v>
      </c>
      <c r="BI462" s="150">
        <f>IF(N462="nulová",J462,0)</f>
        <v>0</v>
      </c>
      <c r="BJ462" s="17" t="s">
        <v>88</v>
      </c>
      <c r="BK462" s="150">
        <f>ROUND(I462*H462,2)</f>
        <v>0</v>
      </c>
      <c r="BL462" s="17" t="s">
        <v>340</v>
      </c>
      <c r="BM462" s="149" t="s">
        <v>2800</v>
      </c>
    </row>
    <row r="463" spans="2:65" s="1" customFormat="1" ht="10.199999999999999">
      <c r="B463" s="33"/>
      <c r="D463" s="151" t="s">
        <v>234</v>
      </c>
      <c r="F463" s="152" t="s">
        <v>2801</v>
      </c>
      <c r="I463" s="153"/>
      <c r="L463" s="33"/>
      <c r="M463" s="154"/>
      <c r="T463" s="57"/>
      <c r="AT463" s="17" t="s">
        <v>234</v>
      </c>
      <c r="AU463" s="17" t="s">
        <v>21</v>
      </c>
    </row>
    <row r="464" spans="2:65" s="12" customFormat="1" ht="10.199999999999999">
      <c r="B464" s="155"/>
      <c r="D464" s="156" t="s">
        <v>236</v>
      </c>
      <c r="E464" s="157" t="s">
        <v>1</v>
      </c>
      <c r="F464" s="158" t="s">
        <v>2802</v>
      </c>
      <c r="H464" s="159">
        <v>241.24</v>
      </c>
      <c r="I464" s="160"/>
      <c r="L464" s="155"/>
      <c r="M464" s="161"/>
      <c r="T464" s="162"/>
      <c r="AT464" s="157" t="s">
        <v>236</v>
      </c>
      <c r="AU464" s="157" t="s">
        <v>21</v>
      </c>
      <c r="AV464" s="12" t="s">
        <v>21</v>
      </c>
      <c r="AW464" s="12" t="s">
        <v>36</v>
      </c>
      <c r="AX464" s="12" t="s">
        <v>88</v>
      </c>
      <c r="AY464" s="157" t="s">
        <v>225</v>
      </c>
    </row>
    <row r="465" spans="2:65" s="1" customFormat="1" ht="16.5" customHeight="1">
      <c r="B465" s="33"/>
      <c r="C465" s="138" t="s">
        <v>2209</v>
      </c>
      <c r="D465" s="138" t="s">
        <v>227</v>
      </c>
      <c r="E465" s="139" t="s">
        <v>2803</v>
      </c>
      <c r="F465" s="140" t="s">
        <v>2804</v>
      </c>
      <c r="G465" s="141" t="s">
        <v>230</v>
      </c>
      <c r="H465" s="142">
        <v>186.73</v>
      </c>
      <c r="I465" s="143"/>
      <c r="J465" s="144">
        <f>ROUND(I465*H465,2)</f>
        <v>0</v>
      </c>
      <c r="K465" s="140" t="s">
        <v>2805</v>
      </c>
      <c r="L465" s="33"/>
      <c r="M465" s="145" t="s">
        <v>1</v>
      </c>
      <c r="N465" s="146" t="s">
        <v>45</v>
      </c>
      <c r="P465" s="147">
        <f>O465*H465</f>
        <v>0</v>
      </c>
      <c r="Q465" s="147">
        <v>0</v>
      </c>
      <c r="R465" s="147">
        <f>Q465*H465</f>
        <v>0</v>
      </c>
      <c r="S465" s="147">
        <v>4.0000000000000001E-3</v>
      </c>
      <c r="T465" s="148">
        <f>S465*H465</f>
        <v>0.74692000000000003</v>
      </c>
      <c r="AR465" s="149" t="s">
        <v>340</v>
      </c>
      <c r="AT465" s="149" t="s">
        <v>227</v>
      </c>
      <c r="AU465" s="149" t="s">
        <v>21</v>
      </c>
      <c r="AY465" s="17" t="s">
        <v>225</v>
      </c>
      <c r="BE465" s="150">
        <f>IF(N465="základní",J465,0)</f>
        <v>0</v>
      </c>
      <c r="BF465" s="150">
        <f>IF(N465="snížená",J465,0)</f>
        <v>0</v>
      </c>
      <c r="BG465" s="150">
        <f>IF(N465="zákl. přenesená",J465,0)</f>
        <v>0</v>
      </c>
      <c r="BH465" s="150">
        <f>IF(N465="sníž. přenesená",J465,0)</f>
        <v>0</v>
      </c>
      <c r="BI465" s="150">
        <f>IF(N465="nulová",J465,0)</f>
        <v>0</v>
      </c>
      <c r="BJ465" s="17" t="s">
        <v>88</v>
      </c>
      <c r="BK465" s="150">
        <f>ROUND(I465*H465,2)</f>
        <v>0</v>
      </c>
      <c r="BL465" s="17" t="s">
        <v>340</v>
      </c>
      <c r="BM465" s="149" t="s">
        <v>2806</v>
      </c>
    </row>
    <row r="466" spans="2:65" s="1" customFormat="1" ht="10.199999999999999">
      <c r="B466" s="33"/>
      <c r="D466" s="151" t="s">
        <v>234</v>
      </c>
      <c r="F466" s="152" t="s">
        <v>2807</v>
      </c>
      <c r="I466" s="153"/>
      <c r="L466" s="33"/>
      <c r="M466" s="154"/>
      <c r="T466" s="57"/>
      <c r="AT466" s="17" t="s">
        <v>234</v>
      </c>
      <c r="AU466" s="17" t="s">
        <v>21</v>
      </c>
    </row>
    <row r="467" spans="2:65" s="12" customFormat="1" ht="10.199999999999999">
      <c r="B467" s="155"/>
      <c r="D467" s="156" t="s">
        <v>236</v>
      </c>
      <c r="E467" s="157" t="s">
        <v>1</v>
      </c>
      <c r="F467" s="158" t="s">
        <v>2808</v>
      </c>
      <c r="H467" s="159">
        <v>186.73</v>
      </c>
      <c r="I467" s="160"/>
      <c r="L467" s="155"/>
      <c r="M467" s="161"/>
      <c r="T467" s="162"/>
      <c r="AT467" s="157" t="s">
        <v>236</v>
      </c>
      <c r="AU467" s="157" t="s">
        <v>21</v>
      </c>
      <c r="AV467" s="12" t="s">
        <v>21</v>
      </c>
      <c r="AW467" s="12" t="s">
        <v>36</v>
      </c>
      <c r="AX467" s="12" t="s">
        <v>88</v>
      </c>
      <c r="AY467" s="157" t="s">
        <v>225</v>
      </c>
    </row>
    <row r="468" spans="2:65" s="1" customFormat="1" ht="24.15" customHeight="1">
      <c r="B468" s="33"/>
      <c r="C468" s="138" t="s">
        <v>2212</v>
      </c>
      <c r="D468" s="138" t="s">
        <v>227</v>
      </c>
      <c r="E468" s="139" t="s">
        <v>2809</v>
      </c>
      <c r="F468" s="140" t="s">
        <v>2810</v>
      </c>
      <c r="G468" s="141" t="s">
        <v>230</v>
      </c>
      <c r="H468" s="142">
        <v>375.54</v>
      </c>
      <c r="I468" s="143"/>
      <c r="J468" s="144">
        <f>ROUND(I468*H468,2)</f>
        <v>0</v>
      </c>
      <c r="K468" s="140" t="s">
        <v>231</v>
      </c>
      <c r="L468" s="33"/>
      <c r="M468" s="145" t="s">
        <v>1</v>
      </c>
      <c r="N468" s="146" t="s">
        <v>45</v>
      </c>
      <c r="P468" s="147">
        <f>O468*H468</f>
        <v>0</v>
      </c>
      <c r="Q468" s="147">
        <v>4.0000000000000002E-4</v>
      </c>
      <c r="R468" s="147">
        <f>Q468*H468</f>
        <v>0.15021600000000002</v>
      </c>
      <c r="S468" s="147">
        <v>0</v>
      </c>
      <c r="T468" s="148">
        <f>S468*H468</f>
        <v>0</v>
      </c>
      <c r="AR468" s="149" t="s">
        <v>232</v>
      </c>
      <c r="AT468" s="149" t="s">
        <v>227</v>
      </c>
      <c r="AU468" s="149" t="s">
        <v>21</v>
      </c>
      <c r="AY468" s="17" t="s">
        <v>225</v>
      </c>
      <c r="BE468" s="150">
        <f>IF(N468="základní",J468,0)</f>
        <v>0</v>
      </c>
      <c r="BF468" s="150">
        <f>IF(N468="snížená",J468,0)</f>
        <v>0</v>
      </c>
      <c r="BG468" s="150">
        <f>IF(N468="zákl. přenesená",J468,0)</f>
        <v>0</v>
      </c>
      <c r="BH468" s="150">
        <f>IF(N468="sníž. přenesená",J468,0)</f>
        <v>0</v>
      </c>
      <c r="BI468" s="150">
        <f>IF(N468="nulová",J468,0)</f>
        <v>0</v>
      </c>
      <c r="BJ468" s="17" t="s">
        <v>88</v>
      </c>
      <c r="BK468" s="150">
        <f>ROUND(I468*H468,2)</f>
        <v>0</v>
      </c>
      <c r="BL468" s="17" t="s">
        <v>232</v>
      </c>
      <c r="BM468" s="149" t="s">
        <v>2811</v>
      </c>
    </row>
    <row r="469" spans="2:65" s="1" customFormat="1" ht="10.199999999999999">
      <c r="B469" s="33"/>
      <c r="D469" s="151" t="s">
        <v>234</v>
      </c>
      <c r="F469" s="152" t="s">
        <v>2812</v>
      </c>
      <c r="I469" s="153"/>
      <c r="L469" s="33"/>
      <c r="M469" s="154"/>
      <c r="T469" s="57"/>
      <c r="AT469" s="17" t="s">
        <v>234</v>
      </c>
      <c r="AU469" s="17" t="s">
        <v>21</v>
      </c>
    </row>
    <row r="470" spans="2:65" s="12" customFormat="1" ht="10.199999999999999">
      <c r="B470" s="155"/>
      <c r="D470" s="156" t="s">
        <v>236</v>
      </c>
      <c r="E470" s="157" t="s">
        <v>1</v>
      </c>
      <c r="F470" s="158" t="s">
        <v>2813</v>
      </c>
      <c r="H470" s="159">
        <v>68</v>
      </c>
      <c r="I470" s="160"/>
      <c r="L470" s="155"/>
      <c r="M470" s="161"/>
      <c r="T470" s="162"/>
      <c r="AT470" s="157" t="s">
        <v>236</v>
      </c>
      <c r="AU470" s="157" t="s">
        <v>21</v>
      </c>
      <c r="AV470" s="12" t="s">
        <v>21</v>
      </c>
      <c r="AW470" s="12" t="s">
        <v>36</v>
      </c>
      <c r="AX470" s="12" t="s">
        <v>80</v>
      </c>
      <c r="AY470" s="157" t="s">
        <v>225</v>
      </c>
    </row>
    <row r="471" spans="2:65" s="12" customFormat="1" ht="10.199999999999999">
      <c r="B471" s="155"/>
      <c r="D471" s="156" t="s">
        <v>236</v>
      </c>
      <c r="E471" s="157" t="s">
        <v>1</v>
      </c>
      <c r="F471" s="158" t="s">
        <v>2814</v>
      </c>
      <c r="H471" s="159">
        <v>248.75</v>
      </c>
      <c r="I471" s="160"/>
      <c r="L471" s="155"/>
      <c r="M471" s="161"/>
      <c r="T471" s="162"/>
      <c r="AT471" s="157" t="s">
        <v>236</v>
      </c>
      <c r="AU471" s="157" t="s">
        <v>21</v>
      </c>
      <c r="AV471" s="12" t="s">
        <v>21</v>
      </c>
      <c r="AW471" s="12" t="s">
        <v>36</v>
      </c>
      <c r="AX471" s="12" t="s">
        <v>80</v>
      </c>
      <c r="AY471" s="157" t="s">
        <v>225</v>
      </c>
    </row>
    <row r="472" spans="2:65" s="12" customFormat="1" ht="10.199999999999999">
      <c r="B472" s="155"/>
      <c r="D472" s="156" t="s">
        <v>236</v>
      </c>
      <c r="E472" s="157" t="s">
        <v>1</v>
      </c>
      <c r="F472" s="158" t="s">
        <v>2815</v>
      </c>
      <c r="H472" s="159">
        <v>58.79</v>
      </c>
      <c r="I472" s="160"/>
      <c r="L472" s="155"/>
      <c r="M472" s="161"/>
      <c r="T472" s="162"/>
      <c r="AT472" s="157" t="s">
        <v>236</v>
      </c>
      <c r="AU472" s="157" t="s">
        <v>21</v>
      </c>
      <c r="AV472" s="12" t="s">
        <v>21</v>
      </c>
      <c r="AW472" s="12" t="s">
        <v>36</v>
      </c>
      <c r="AX472" s="12" t="s">
        <v>80</v>
      </c>
      <c r="AY472" s="157" t="s">
        <v>225</v>
      </c>
    </row>
    <row r="473" spans="2:65" s="13" customFormat="1" ht="10.199999999999999">
      <c r="B473" s="164"/>
      <c r="D473" s="156" t="s">
        <v>236</v>
      </c>
      <c r="E473" s="165" t="s">
        <v>1</v>
      </c>
      <c r="F473" s="166" t="s">
        <v>270</v>
      </c>
      <c r="H473" s="167">
        <v>375.54</v>
      </c>
      <c r="I473" s="168"/>
      <c r="L473" s="164"/>
      <c r="M473" s="169"/>
      <c r="T473" s="170"/>
      <c r="AT473" s="165" t="s">
        <v>236</v>
      </c>
      <c r="AU473" s="165" t="s">
        <v>21</v>
      </c>
      <c r="AV473" s="13" t="s">
        <v>232</v>
      </c>
      <c r="AW473" s="13" t="s">
        <v>36</v>
      </c>
      <c r="AX473" s="13" t="s">
        <v>88</v>
      </c>
      <c r="AY473" s="165" t="s">
        <v>225</v>
      </c>
    </row>
    <row r="474" spans="2:65" s="1" customFormat="1" ht="49.05" customHeight="1">
      <c r="B474" s="33"/>
      <c r="C474" s="178" t="s">
        <v>2216</v>
      </c>
      <c r="D474" s="178" t="s">
        <v>341</v>
      </c>
      <c r="E474" s="179" t="s">
        <v>2816</v>
      </c>
      <c r="F474" s="180" t="s">
        <v>2817</v>
      </c>
      <c r="G474" s="181" t="s">
        <v>230</v>
      </c>
      <c r="H474" s="182">
        <v>437.70400000000001</v>
      </c>
      <c r="I474" s="183"/>
      <c r="J474" s="184">
        <f>ROUND(I474*H474,2)</f>
        <v>0</v>
      </c>
      <c r="K474" s="180" t="s">
        <v>231</v>
      </c>
      <c r="L474" s="185"/>
      <c r="M474" s="186" t="s">
        <v>1</v>
      </c>
      <c r="N474" s="187" t="s">
        <v>45</v>
      </c>
      <c r="P474" s="147">
        <f>O474*H474</f>
        <v>0</v>
      </c>
      <c r="Q474" s="147">
        <v>4.7000000000000002E-3</v>
      </c>
      <c r="R474" s="147">
        <f>Q474*H474</f>
        <v>2.0572088000000002</v>
      </c>
      <c r="S474" s="147">
        <v>0</v>
      </c>
      <c r="T474" s="148">
        <f>S474*H474</f>
        <v>0</v>
      </c>
      <c r="AR474" s="149" t="s">
        <v>277</v>
      </c>
      <c r="AT474" s="149" t="s">
        <v>341</v>
      </c>
      <c r="AU474" s="149" t="s">
        <v>21</v>
      </c>
      <c r="AY474" s="17" t="s">
        <v>225</v>
      </c>
      <c r="BE474" s="150">
        <f>IF(N474="základní",J474,0)</f>
        <v>0</v>
      </c>
      <c r="BF474" s="150">
        <f>IF(N474="snížená",J474,0)</f>
        <v>0</v>
      </c>
      <c r="BG474" s="150">
        <f>IF(N474="zákl. přenesená",J474,0)</f>
        <v>0</v>
      </c>
      <c r="BH474" s="150">
        <f>IF(N474="sníž. přenesená",J474,0)</f>
        <v>0</v>
      </c>
      <c r="BI474" s="150">
        <f>IF(N474="nulová",J474,0)</f>
        <v>0</v>
      </c>
      <c r="BJ474" s="17" t="s">
        <v>88</v>
      </c>
      <c r="BK474" s="150">
        <f>ROUND(I474*H474,2)</f>
        <v>0</v>
      </c>
      <c r="BL474" s="17" t="s">
        <v>232</v>
      </c>
      <c r="BM474" s="149" t="s">
        <v>2818</v>
      </c>
    </row>
    <row r="475" spans="2:65" s="12" customFormat="1" ht="10.199999999999999">
      <c r="B475" s="155"/>
      <c r="D475" s="156" t="s">
        <v>236</v>
      </c>
      <c r="E475" s="157" t="s">
        <v>1</v>
      </c>
      <c r="F475" s="158" t="s">
        <v>2813</v>
      </c>
      <c r="H475" s="159">
        <v>68</v>
      </c>
      <c r="I475" s="160"/>
      <c r="L475" s="155"/>
      <c r="M475" s="161"/>
      <c r="T475" s="162"/>
      <c r="AT475" s="157" t="s">
        <v>236</v>
      </c>
      <c r="AU475" s="157" t="s">
        <v>21</v>
      </c>
      <c r="AV475" s="12" t="s">
        <v>21</v>
      </c>
      <c r="AW475" s="12" t="s">
        <v>36</v>
      </c>
      <c r="AX475" s="12" t="s">
        <v>80</v>
      </c>
      <c r="AY475" s="157" t="s">
        <v>225</v>
      </c>
    </row>
    <row r="476" spans="2:65" s="12" customFormat="1" ht="10.199999999999999">
      <c r="B476" s="155"/>
      <c r="D476" s="156" t="s">
        <v>236</v>
      </c>
      <c r="E476" s="157" t="s">
        <v>1</v>
      </c>
      <c r="F476" s="158" t="s">
        <v>2819</v>
      </c>
      <c r="H476" s="159">
        <v>248.76</v>
      </c>
      <c r="I476" s="160"/>
      <c r="L476" s="155"/>
      <c r="M476" s="161"/>
      <c r="T476" s="162"/>
      <c r="AT476" s="157" t="s">
        <v>236</v>
      </c>
      <c r="AU476" s="157" t="s">
        <v>21</v>
      </c>
      <c r="AV476" s="12" t="s">
        <v>21</v>
      </c>
      <c r="AW476" s="12" t="s">
        <v>36</v>
      </c>
      <c r="AX476" s="12" t="s">
        <v>80</v>
      </c>
      <c r="AY476" s="157" t="s">
        <v>225</v>
      </c>
    </row>
    <row r="477" spans="2:65" s="12" customFormat="1" ht="10.199999999999999">
      <c r="B477" s="155"/>
      <c r="D477" s="156" t="s">
        <v>236</v>
      </c>
      <c r="E477" s="157" t="s">
        <v>1</v>
      </c>
      <c r="F477" s="158" t="s">
        <v>2815</v>
      </c>
      <c r="H477" s="159">
        <v>58.79</v>
      </c>
      <c r="I477" s="160"/>
      <c r="L477" s="155"/>
      <c r="M477" s="161"/>
      <c r="T477" s="162"/>
      <c r="AT477" s="157" t="s">
        <v>236</v>
      </c>
      <c r="AU477" s="157" t="s">
        <v>21</v>
      </c>
      <c r="AV477" s="12" t="s">
        <v>21</v>
      </c>
      <c r="AW477" s="12" t="s">
        <v>36</v>
      </c>
      <c r="AX477" s="12" t="s">
        <v>80</v>
      </c>
      <c r="AY477" s="157" t="s">
        <v>225</v>
      </c>
    </row>
    <row r="478" spans="2:65" s="13" customFormat="1" ht="10.199999999999999">
      <c r="B478" s="164"/>
      <c r="D478" s="156" t="s">
        <v>236</v>
      </c>
      <c r="E478" s="165" t="s">
        <v>1</v>
      </c>
      <c r="F478" s="166" t="s">
        <v>270</v>
      </c>
      <c r="H478" s="167">
        <v>375.55</v>
      </c>
      <c r="I478" s="168"/>
      <c r="L478" s="164"/>
      <c r="M478" s="169"/>
      <c r="T478" s="170"/>
      <c r="AT478" s="165" t="s">
        <v>236</v>
      </c>
      <c r="AU478" s="165" t="s">
        <v>21</v>
      </c>
      <c r="AV478" s="13" t="s">
        <v>232</v>
      </c>
      <c r="AW478" s="13" t="s">
        <v>36</v>
      </c>
      <c r="AX478" s="13" t="s">
        <v>88</v>
      </c>
      <c r="AY478" s="165" t="s">
        <v>225</v>
      </c>
    </row>
    <row r="479" spans="2:65" s="12" customFormat="1" ht="10.199999999999999">
      <c r="B479" s="155"/>
      <c r="D479" s="156" t="s">
        <v>236</v>
      </c>
      <c r="F479" s="158" t="s">
        <v>2820</v>
      </c>
      <c r="H479" s="159">
        <v>437.70400000000001</v>
      </c>
      <c r="I479" s="160"/>
      <c r="L479" s="155"/>
      <c r="M479" s="161"/>
      <c r="T479" s="162"/>
      <c r="AT479" s="157" t="s">
        <v>236</v>
      </c>
      <c r="AU479" s="157" t="s">
        <v>21</v>
      </c>
      <c r="AV479" s="12" t="s">
        <v>21</v>
      </c>
      <c r="AW479" s="12" t="s">
        <v>4</v>
      </c>
      <c r="AX479" s="12" t="s">
        <v>88</v>
      </c>
      <c r="AY479" s="157" t="s">
        <v>225</v>
      </c>
    </row>
    <row r="480" spans="2:65" s="1" customFormat="1" ht="24.15" customHeight="1">
      <c r="B480" s="33"/>
      <c r="C480" s="138" t="s">
        <v>2821</v>
      </c>
      <c r="D480" s="138" t="s">
        <v>227</v>
      </c>
      <c r="E480" s="139" t="s">
        <v>2822</v>
      </c>
      <c r="F480" s="140" t="s">
        <v>2823</v>
      </c>
      <c r="G480" s="141" t="s">
        <v>230</v>
      </c>
      <c r="H480" s="142">
        <v>43</v>
      </c>
      <c r="I480" s="143"/>
      <c r="J480" s="144">
        <f>ROUND(I480*H480,2)</f>
        <v>0</v>
      </c>
      <c r="K480" s="140" t="s">
        <v>231</v>
      </c>
      <c r="L480" s="33"/>
      <c r="M480" s="145" t="s">
        <v>1</v>
      </c>
      <c r="N480" s="146" t="s">
        <v>45</v>
      </c>
      <c r="P480" s="147">
        <f>O480*H480</f>
        <v>0</v>
      </c>
      <c r="Q480" s="147">
        <v>7.6999999999999996E-4</v>
      </c>
      <c r="R480" s="147">
        <f>Q480*H480</f>
        <v>3.3110000000000001E-2</v>
      </c>
      <c r="S480" s="147">
        <v>0</v>
      </c>
      <c r="T480" s="148">
        <f>S480*H480</f>
        <v>0</v>
      </c>
      <c r="AR480" s="149" t="s">
        <v>340</v>
      </c>
      <c r="AT480" s="149" t="s">
        <v>227</v>
      </c>
      <c r="AU480" s="149" t="s">
        <v>21</v>
      </c>
      <c r="AY480" s="17" t="s">
        <v>225</v>
      </c>
      <c r="BE480" s="150">
        <f>IF(N480="základní",J480,0)</f>
        <v>0</v>
      </c>
      <c r="BF480" s="150">
        <f>IF(N480="snížená",J480,0)</f>
        <v>0</v>
      </c>
      <c r="BG480" s="150">
        <f>IF(N480="zákl. přenesená",J480,0)</f>
        <v>0</v>
      </c>
      <c r="BH480" s="150">
        <f>IF(N480="sníž. přenesená",J480,0)</f>
        <v>0</v>
      </c>
      <c r="BI480" s="150">
        <f>IF(N480="nulová",J480,0)</f>
        <v>0</v>
      </c>
      <c r="BJ480" s="17" t="s">
        <v>88</v>
      </c>
      <c r="BK480" s="150">
        <f>ROUND(I480*H480,2)</f>
        <v>0</v>
      </c>
      <c r="BL480" s="17" t="s">
        <v>340</v>
      </c>
      <c r="BM480" s="149" t="s">
        <v>2824</v>
      </c>
    </row>
    <row r="481" spans="2:65" s="1" customFormat="1" ht="10.199999999999999">
      <c r="B481" s="33"/>
      <c r="D481" s="151" t="s">
        <v>234</v>
      </c>
      <c r="F481" s="152" t="s">
        <v>2825</v>
      </c>
      <c r="I481" s="153"/>
      <c r="L481" s="33"/>
      <c r="M481" s="154"/>
      <c r="T481" s="57"/>
      <c r="AT481" s="17" t="s">
        <v>234</v>
      </c>
      <c r="AU481" s="17" t="s">
        <v>21</v>
      </c>
    </row>
    <row r="482" spans="2:65" s="12" customFormat="1" ht="10.199999999999999">
      <c r="B482" s="155"/>
      <c r="D482" s="156" t="s">
        <v>236</v>
      </c>
      <c r="E482" s="157" t="s">
        <v>1</v>
      </c>
      <c r="F482" s="158" t="s">
        <v>2826</v>
      </c>
      <c r="H482" s="159">
        <v>43</v>
      </c>
      <c r="I482" s="160"/>
      <c r="L482" s="155"/>
      <c r="M482" s="161"/>
      <c r="T482" s="162"/>
      <c r="AT482" s="157" t="s">
        <v>236</v>
      </c>
      <c r="AU482" s="157" t="s">
        <v>21</v>
      </c>
      <c r="AV482" s="12" t="s">
        <v>21</v>
      </c>
      <c r="AW482" s="12" t="s">
        <v>36</v>
      </c>
      <c r="AX482" s="12" t="s">
        <v>88</v>
      </c>
      <c r="AY482" s="157" t="s">
        <v>225</v>
      </c>
    </row>
    <row r="483" spans="2:65" s="1" customFormat="1" ht="21.75" customHeight="1">
      <c r="B483" s="33"/>
      <c r="C483" s="178" t="s">
        <v>2827</v>
      </c>
      <c r="D483" s="178" t="s">
        <v>341</v>
      </c>
      <c r="E483" s="179" t="s">
        <v>2828</v>
      </c>
      <c r="F483" s="180" t="s">
        <v>2829</v>
      </c>
      <c r="G483" s="181" t="s">
        <v>230</v>
      </c>
      <c r="H483" s="182">
        <v>50.116999999999997</v>
      </c>
      <c r="I483" s="183"/>
      <c r="J483" s="184">
        <f>ROUND(I483*H483,2)</f>
        <v>0</v>
      </c>
      <c r="K483" s="180" t="s">
        <v>231</v>
      </c>
      <c r="L483" s="185"/>
      <c r="M483" s="186" t="s">
        <v>1</v>
      </c>
      <c r="N483" s="187" t="s">
        <v>45</v>
      </c>
      <c r="P483" s="147">
        <f>O483*H483</f>
        <v>0</v>
      </c>
      <c r="Q483" s="147">
        <v>2.0999999999999999E-3</v>
      </c>
      <c r="R483" s="147">
        <f>Q483*H483</f>
        <v>0.10524569999999998</v>
      </c>
      <c r="S483" s="147">
        <v>0</v>
      </c>
      <c r="T483" s="148">
        <f>S483*H483</f>
        <v>0</v>
      </c>
      <c r="AR483" s="149" t="s">
        <v>437</v>
      </c>
      <c r="AT483" s="149" t="s">
        <v>341</v>
      </c>
      <c r="AU483" s="149" t="s">
        <v>21</v>
      </c>
      <c r="AY483" s="17" t="s">
        <v>225</v>
      </c>
      <c r="BE483" s="150">
        <f>IF(N483="základní",J483,0)</f>
        <v>0</v>
      </c>
      <c r="BF483" s="150">
        <f>IF(N483="snížená",J483,0)</f>
        <v>0</v>
      </c>
      <c r="BG483" s="150">
        <f>IF(N483="zákl. přenesená",J483,0)</f>
        <v>0</v>
      </c>
      <c r="BH483" s="150">
        <f>IF(N483="sníž. přenesená",J483,0)</f>
        <v>0</v>
      </c>
      <c r="BI483" s="150">
        <f>IF(N483="nulová",J483,0)</f>
        <v>0</v>
      </c>
      <c r="BJ483" s="17" t="s">
        <v>88</v>
      </c>
      <c r="BK483" s="150">
        <f>ROUND(I483*H483,2)</f>
        <v>0</v>
      </c>
      <c r="BL483" s="17" t="s">
        <v>340</v>
      </c>
      <c r="BM483" s="149" t="s">
        <v>2830</v>
      </c>
    </row>
    <row r="484" spans="2:65" s="12" customFormat="1" ht="10.199999999999999">
      <c r="B484" s="155"/>
      <c r="D484" s="156" t="s">
        <v>236</v>
      </c>
      <c r="F484" s="158" t="s">
        <v>2831</v>
      </c>
      <c r="H484" s="159">
        <v>50.116999999999997</v>
      </c>
      <c r="I484" s="160"/>
      <c r="L484" s="155"/>
      <c r="M484" s="161"/>
      <c r="T484" s="162"/>
      <c r="AT484" s="157" t="s">
        <v>236</v>
      </c>
      <c r="AU484" s="157" t="s">
        <v>21</v>
      </c>
      <c r="AV484" s="12" t="s">
        <v>21</v>
      </c>
      <c r="AW484" s="12" t="s">
        <v>4</v>
      </c>
      <c r="AX484" s="12" t="s">
        <v>88</v>
      </c>
      <c r="AY484" s="157" t="s">
        <v>225</v>
      </c>
    </row>
    <row r="485" spans="2:65" s="11" customFormat="1" ht="25.95" customHeight="1">
      <c r="B485" s="126"/>
      <c r="D485" s="127" t="s">
        <v>79</v>
      </c>
      <c r="E485" s="128" t="s">
        <v>341</v>
      </c>
      <c r="F485" s="128" t="s">
        <v>590</v>
      </c>
      <c r="I485" s="129"/>
      <c r="J485" s="130">
        <f>BK485</f>
        <v>0</v>
      </c>
      <c r="L485" s="126"/>
      <c r="M485" s="131"/>
      <c r="P485" s="132">
        <f>P486</f>
        <v>0</v>
      </c>
      <c r="R485" s="132">
        <f>R486</f>
        <v>0</v>
      </c>
      <c r="T485" s="133">
        <f>T486</f>
        <v>0</v>
      </c>
      <c r="AR485" s="127" t="s">
        <v>244</v>
      </c>
      <c r="AT485" s="134" t="s">
        <v>79</v>
      </c>
      <c r="AU485" s="134" t="s">
        <v>80</v>
      </c>
      <c r="AY485" s="127" t="s">
        <v>225</v>
      </c>
      <c r="BK485" s="135">
        <f>BK486</f>
        <v>0</v>
      </c>
    </row>
    <row r="486" spans="2:65" s="11" customFormat="1" ht="22.8" customHeight="1">
      <c r="B486" s="126"/>
      <c r="D486" s="127" t="s">
        <v>79</v>
      </c>
      <c r="E486" s="136" t="s">
        <v>591</v>
      </c>
      <c r="F486" s="136" t="s">
        <v>592</v>
      </c>
      <c r="I486" s="129"/>
      <c r="J486" s="137">
        <f>BK486</f>
        <v>0</v>
      </c>
      <c r="L486" s="126"/>
      <c r="M486" s="131"/>
      <c r="P486" s="132">
        <f>SUM(P487:P491)</f>
        <v>0</v>
      </c>
      <c r="R486" s="132">
        <f>SUM(R487:R491)</f>
        <v>0</v>
      </c>
      <c r="T486" s="133">
        <f>SUM(T487:T491)</f>
        <v>0</v>
      </c>
      <c r="AR486" s="127" t="s">
        <v>244</v>
      </c>
      <c r="AT486" s="134" t="s">
        <v>79</v>
      </c>
      <c r="AU486" s="134" t="s">
        <v>88</v>
      </c>
      <c r="AY486" s="127" t="s">
        <v>225</v>
      </c>
      <c r="BK486" s="135">
        <f>SUM(BK487:BK491)</f>
        <v>0</v>
      </c>
    </row>
    <row r="487" spans="2:65" s="1" customFormat="1" ht="24.15" customHeight="1">
      <c r="B487" s="33"/>
      <c r="C487" s="138" t="s">
        <v>1784</v>
      </c>
      <c r="D487" s="138" t="s">
        <v>227</v>
      </c>
      <c r="E487" s="139" t="s">
        <v>2832</v>
      </c>
      <c r="F487" s="140" t="s">
        <v>2833</v>
      </c>
      <c r="G487" s="141" t="s">
        <v>468</v>
      </c>
      <c r="H487" s="142">
        <v>2</v>
      </c>
      <c r="I487" s="143"/>
      <c r="J487" s="144">
        <f>ROUND(I487*H487,2)</f>
        <v>0</v>
      </c>
      <c r="K487" s="140" t="s">
        <v>231</v>
      </c>
      <c r="L487" s="33"/>
      <c r="M487" s="145" t="s">
        <v>1</v>
      </c>
      <c r="N487" s="146" t="s">
        <v>45</v>
      </c>
      <c r="P487" s="147">
        <f>O487*H487</f>
        <v>0</v>
      </c>
      <c r="Q487" s="147">
        <v>0</v>
      </c>
      <c r="R487" s="147">
        <f>Q487*H487</f>
        <v>0</v>
      </c>
      <c r="S487" s="147">
        <v>0</v>
      </c>
      <c r="T487" s="148">
        <f>S487*H487</f>
        <v>0</v>
      </c>
      <c r="AR487" s="149" t="s">
        <v>596</v>
      </c>
      <c r="AT487" s="149" t="s">
        <v>227</v>
      </c>
      <c r="AU487" s="149" t="s">
        <v>21</v>
      </c>
      <c r="AY487" s="17" t="s">
        <v>225</v>
      </c>
      <c r="BE487" s="150">
        <f>IF(N487="základní",J487,0)</f>
        <v>0</v>
      </c>
      <c r="BF487" s="150">
        <f>IF(N487="snížená",J487,0)</f>
        <v>0</v>
      </c>
      <c r="BG487" s="150">
        <f>IF(N487="zákl. přenesená",J487,0)</f>
        <v>0</v>
      </c>
      <c r="BH487" s="150">
        <f>IF(N487="sníž. přenesená",J487,0)</f>
        <v>0</v>
      </c>
      <c r="BI487" s="150">
        <f>IF(N487="nulová",J487,0)</f>
        <v>0</v>
      </c>
      <c r="BJ487" s="17" t="s">
        <v>88</v>
      </c>
      <c r="BK487" s="150">
        <f>ROUND(I487*H487,2)</f>
        <v>0</v>
      </c>
      <c r="BL487" s="17" t="s">
        <v>596</v>
      </c>
      <c r="BM487" s="149" t="s">
        <v>2834</v>
      </c>
    </row>
    <row r="488" spans="2:65" s="1" customFormat="1" ht="10.199999999999999">
      <c r="B488" s="33"/>
      <c r="D488" s="151" t="s">
        <v>234</v>
      </c>
      <c r="F488" s="152" t="s">
        <v>2835</v>
      </c>
      <c r="I488" s="153"/>
      <c r="L488" s="33"/>
      <c r="M488" s="154"/>
      <c r="T488" s="57"/>
      <c r="AT488" s="17" t="s">
        <v>234</v>
      </c>
      <c r="AU488" s="17" t="s">
        <v>21</v>
      </c>
    </row>
    <row r="489" spans="2:65" s="1" customFormat="1" ht="19.2">
      <c r="B489" s="33"/>
      <c r="D489" s="156" t="s">
        <v>261</v>
      </c>
      <c r="F489" s="163" t="s">
        <v>2836</v>
      </c>
      <c r="I489" s="153"/>
      <c r="L489" s="33"/>
      <c r="M489" s="154"/>
      <c r="T489" s="57"/>
      <c r="AT489" s="17" t="s">
        <v>261</v>
      </c>
      <c r="AU489" s="17" t="s">
        <v>21</v>
      </c>
    </row>
    <row r="490" spans="2:65" s="1" customFormat="1" ht="33" customHeight="1">
      <c r="B490" s="33"/>
      <c r="C490" s="178" t="s">
        <v>2837</v>
      </c>
      <c r="D490" s="178" t="s">
        <v>341</v>
      </c>
      <c r="E490" s="179" t="s">
        <v>2838</v>
      </c>
      <c r="F490" s="180" t="s">
        <v>2839</v>
      </c>
      <c r="G490" s="181" t="s">
        <v>1</v>
      </c>
      <c r="H490" s="182">
        <v>2</v>
      </c>
      <c r="I490" s="183"/>
      <c r="J490" s="184">
        <f>ROUND(I490*H490,2)</f>
        <v>0</v>
      </c>
      <c r="K490" s="180" t="s">
        <v>1</v>
      </c>
      <c r="L490" s="185"/>
      <c r="M490" s="186" t="s">
        <v>1</v>
      </c>
      <c r="N490" s="187" t="s">
        <v>45</v>
      </c>
      <c r="P490" s="147">
        <f>O490*H490</f>
        <v>0</v>
      </c>
      <c r="Q490" s="147">
        <v>0</v>
      </c>
      <c r="R490" s="147">
        <f>Q490*H490</f>
        <v>0</v>
      </c>
      <c r="S490" s="147">
        <v>0</v>
      </c>
      <c r="T490" s="148">
        <f>S490*H490</f>
        <v>0</v>
      </c>
      <c r="AR490" s="149" t="s">
        <v>603</v>
      </c>
      <c r="AT490" s="149" t="s">
        <v>341</v>
      </c>
      <c r="AU490" s="149" t="s">
        <v>21</v>
      </c>
      <c r="AY490" s="17" t="s">
        <v>225</v>
      </c>
      <c r="BE490" s="150">
        <f>IF(N490="základní",J490,0)</f>
        <v>0</v>
      </c>
      <c r="BF490" s="150">
        <f>IF(N490="snížená",J490,0)</f>
        <v>0</v>
      </c>
      <c r="BG490" s="150">
        <f>IF(N490="zákl. přenesená",J490,0)</f>
        <v>0</v>
      </c>
      <c r="BH490" s="150">
        <f>IF(N490="sníž. přenesená",J490,0)</f>
        <v>0</v>
      </c>
      <c r="BI490" s="150">
        <f>IF(N490="nulová",J490,0)</f>
        <v>0</v>
      </c>
      <c r="BJ490" s="17" t="s">
        <v>88</v>
      </c>
      <c r="BK490" s="150">
        <f>ROUND(I490*H490,2)</f>
        <v>0</v>
      </c>
      <c r="BL490" s="17" t="s">
        <v>603</v>
      </c>
      <c r="BM490" s="149" t="s">
        <v>2840</v>
      </c>
    </row>
    <row r="491" spans="2:65" s="1" customFormat="1" ht="28.8">
      <c r="B491" s="33"/>
      <c r="D491" s="156" t="s">
        <v>261</v>
      </c>
      <c r="F491" s="163" t="s">
        <v>2841</v>
      </c>
      <c r="I491" s="153"/>
      <c r="L491" s="33"/>
      <c r="M491" s="154"/>
      <c r="T491" s="57"/>
      <c r="AT491" s="17" t="s">
        <v>261</v>
      </c>
      <c r="AU491" s="17" t="s">
        <v>21</v>
      </c>
    </row>
    <row r="492" spans="2:65" s="11" customFormat="1" ht="25.95" customHeight="1">
      <c r="B492" s="126"/>
      <c r="D492" s="127" t="s">
        <v>79</v>
      </c>
      <c r="E492" s="128" t="s">
        <v>778</v>
      </c>
      <c r="F492" s="128" t="s">
        <v>779</v>
      </c>
      <c r="I492" s="129"/>
      <c r="J492" s="130">
        <f>BK492</f>
        <v>0</v>
      </c>
      <c r="L492" s="126"/>
      <c r="M492" s="131"/>
      <c r="P492" s="132">
        <f>SUM(P493:P496)</f>
        <v>0</v>
      </c>
      <c r="R492" s="132">
        <f>SUM(R493:R496)</f>
        <v>0</v>
      </c>
      <c r="T492" s="133">
        <f>SUM(T493:T496)</f>
        <v>0</v>
      </c>
      <c r="AR492" s="127" t="s">
        <v>232</v>
      </c>
      <c r="AT492" s="134" t="s">
        <v>79</v>
      </c>
      <c r="AU492" s="134" t="s">
        <v>80</v>
      </c>
      <c r="AY492" s="127" t="s">
        <v>225</v>
      </c>
      <c r="BK492" s="135">
        <f>SUM(BK493:BK496)</f>
        <v>0</v>
      </c>
    </row>
    <row r="493" spans="2:65" s="1" customFormat="1" ht="16.5" customHeight="1">
      <c r="B493" s="33"/>
      <c r="C493" s="138" t="s">
        <v>2842</v>
      </c>
      <c r="D493" s="138" t="s">
        <v>227</v>
      </c>
      <c r="E493" s="139" t="s">
        <v>780</v>
      </c>
      <c r="F493" s="140" t="s">
        <v>2843</v>
      </c>
      <c r="G493" s="141" t="s">
        <v>468</v>
      </c>
      <c r="H493" s="142">
        <v>2</v>
      </c>
      <c r="I493" s="143"/>
      <c r="J493" s="144">
        <f>ROUND(I493*H493,2)</f>
        <v>0</v>
      </c>
      <c r="K493" s="140" t="s">
        <v>1</v>
      </c>
      <c r="L493" s="33"/>
      <c r="M493" s="145" t="s">
        <v>1</v>
      </c>
      <c r="N493" s="146" t="s">
        <v>45</v>
      </c>
      <c r="P493" s="147">
        <f>O493*H493</f>
        <v>0</v>
      </c>
      <c r="Q493" s="147">
        <v>0</v>
      </c>
      <c r="R493" s="147">
        <f>Q493*H493</f>
        <v>0</v>
      </c>
      <c r="S493" s="147">
        <v>0</v>
      </c>
      <c r="T493" s="148">
        <f>S493*H493</f>
        <v>0</v>
      </c>
      <c r="AR493" s="149" t="s">
        <v>2844</v>
      </c>
      <c r="AT493" s="149" t="s">
        <v>227</v>
      </c>
      <c r="AU493" s="149" t="s">
        <v>88</v>
      </c>
      <c r="AY493" s="17" t="s">
        <v>225</v>
      </c>
      <c r="BE493" s="150">
        <f>IF(N493="základní",J493,0)</f>
        <v>0</v>
      </c>
      <c r="BF493" s="150">
        <f>IF(N493="snížená",J493,0)</f>
        <v>0</v>
      </c>
      <c r="BG493" s="150">
        <f>IF(N493="zákl. přenesená",J493,0)</f>
        <v>0</v>
      </c>
      <c r="BH493" s="150">
        <f>IF(N493="sníž. přenesená",J493,0)</f>
        <v>0</v>
      </c>
      <c r="BI493" s="150">
        <f>IF(N493="nulová",J493,0)</f>
        <v>0</v>
      </c>
      <c r="BJ493" s="17" t="s">
        <v>88</v>
      </c>
      <c r="BK493" s="150">
        <f>ROUND(I493*H493,2)</f>
        <v>0</v>
      </c>
      <c r="BL493" s="17" t="s">
        <v>2844</v>
      </c>
      <c r="BM493" s="149" t="s">
        <v>2845</v>
      </c>
    </row>
    <row r="494" spans="2:65" s="1" customFormat="1" ht="19.2">
      <c r="B494" s="33"/>
      <c r="D494" s="156" t="s">
        <v>261</v>
      </c>
      <c r="F494" s="163" t="s">
        <v>2846</v>
      </c>
      <c r="I494" s="153"/>
      <c r="L494" s="33"/>
      <c r="M494" s="154"/>
      <c r="T494" s="57"/>
      <c r="AT494" s="17" t="s">
        <v>261</v>
      </c>
      <c r="AU494" s="17" t="s">
        <v>88</v>
      </c>
    </row>
    <row r="495" spans="2:65" s="1" customFormat="1" ht="16.5" customHeight="1">
      <c r="B495" s="33"/>
      <c r="C495" s="138" t="s">
        <v>2847</v>
      </c>
      <c r="D495" s="138" t="s">
        <v>227</v>
      </c>
      <c r="E495" s="139" t="s">
        <v>783</v>
      </c>
      <c r="F495" s="140" t="s">
        <v>2848</v>
      </c>
      <c r="G495" s="141" t="s">
        <v>259</v>
      </c>
      <c r="H495" s="142">
        <v>1</v>
      </c>
      <c r="I495" s="143"/>
      <c r="J495" s="144">
        <f>ROUND(I495*H495,2)</f>
        <v>0</v>
      </c>
      <c r="K495" s="140" t="s">
        <v>1</v>
      </c>
      <c r="L495" s="33"/>
      <c r="M495" s="145" t="s">
        <v>1</v>
      </c>
      <c r="N495" s="146" t="s">
        <v>45</v>
      </c>
      <c r="P495" s="147">
        <f>O495*H495</f>
        <v>0</v>
      </c>
      <c r="Q495" s="147">
        <v>0</v>
      </c>
      <c r="R495" s="147">
        <f>Q495*H495</f>
        <v>0</v>
      </c>
      <c r="S495" s="147">
        <v>0</v>
      </c>
      <c r="T495" s="148">
        <f>S495*H495</f>
        <v>0</v>
      </c>
      <c r="AR495" s="149" t="s">
        <v>2844</v>
      </c>
      <c r="AT495" s="149" t="s">
        <v>227</v>
      </c>
      <c r="AU495" s="149" t="s">
        <v>88</v>
      </c>
      <c r="AY495" s="17" t="s">
        <v>225</v>
      </c>
      <c r="BE495" s="150">
        <f>IF(N495="základní",J495,0)</f>
        <v>0</v>
      </c>
      <c r="BF495" s="150">
        <f>IF(N495="snížená",J495,0)</f>
        <v>0</v>
      </c>
      <c r="BG495" s="150">
        <f>IF(N495="zákl. přenesená",J495,0)</f>
        <v>0</v>
      </c>
      <c r="BH495" s="150">
        <f>IF(N495="sníž. přenesená",J495,0)</f>
        <v>0</v>
      </c>
      <c r="BI495" s="150">
        <f>IF(N495="nulová",J495,0)</f>
        <v>0</v>
      </c>
      <c r="BJ495" s="17" t="s">
        <v>88</v>
      </c>
      <c r="BK495" s="150">
        <f>ROUND(I495*H495,2)</f>
        <v>0</v>
      </c>
      <c r="BL495" s="17" t="s">
        <v>2844</v>
      </c>
      <c r="BM495" s="149" t="s">
        <v>2849</v>
      </c>
    </row>
    <row r="496" spans="2:65" s="1" customFormat="1" ht="16.5" customHeight="1">
      <c r="B496" s="33"/>
      <c r="C496" s="138" t="s">
        <v>2850</v>
      </c>
      <c r="D496" s="138" t="s">
        <v>227</v>
      </c>
      <c r="E496" s="139" t="s">
        <v>786</v>
      </c>
      <c r="F496" s="140" t="s">
        <v>2851</v>
      </c>
      <c r="G496" s="141" t="s">
        <v>259</v>
      </c>
      <c r="H496" s="142">
        <v>1</v>
      </c>
      <c r="I496" s="143"/>
      <c r="J496" s="144">
        <f>ROUND(I496*H496,2)</f>
        <v>0</v>
      </c>
      <c r="K496" s="140" t="s">
        <v>1</v>
      </c>
      <c r="L496" s="33"/>
      <c r="M496" s="193" t="s">
        <v>1</v>
      </c>
      <c r="N496" s="194" t="s">
        <v>45</v>
      </c>
      <c r="O496" s="190"/>
      <c r="P496" s="191">
        <f>O496*H496</f>
        <v>0</v>
      </c>
      <c r="Q496" s="191">
        <v>0</v>
      </c>
      <c r="R496" s="191">
        <f>Q496*H496</f>
        <v>0</v>
      </c>
      <c r="S496" s="191">
        <v>0</v>
      </c>
      <c r="T496" s="192">
        <f>S496*H496</f>
        <v>0</v>
      </c>
      <c r="AR496" s="149" t="s">
        <v>2844</v>
      </c>
      <c r="AT496" s="149" t="s">
        <v>227</v>
      </c>
      <c r="AU496" s="149" t="s">
        <v>88</v>
      </c>
      <c r="AY496" s="17" t="s">
        <v>225</v>
      </c>
      <c r="BE496" s="150">
        <f>IF(N496="základní",J496,0)</f>
        <v>0</v>
      </c>
      <c r="BF496" s="150">
        <f>IF(N496="snížená",J496,0)</f>
        <v>0</v>
      </c>
      <c r="BG496" s="150">
        <f>IF(N496="zákl. přenesená",J496,0)</f>
        <v>0</v>
      </c>
      <c r="BH496" s="150">
        <f>IF(N496="sníž. přenesená",J496,0)</f>
        <v>0</v>
      </c>
      <c r="BI496" s="150">
        <f>IF(N496="nulová",J496,0)</f>
        <v>0</v>
      </c>
      <c r="BJ496" s="17" t="s">
        <v>88</v>
      </c>
      <c r="BK496" s="150">
        <f>ROUND(I496*H496,2)</f>
        <v>0</v>
      </c>
      <c r="BL496" s="17" t="s">
        <v>2844</v>
      </c>
      <c r="BM496" s="149" t="s">
        <v>2852</v>
      </c>
    </row>
    <row r="497" spans="2:12" s="1" customFormat="1" ht="6.9" customHeight="1">
      <c r="B497" s="45"/>
      <c r="C497" s="46"/>
      <c r="D497" s="46"/>
      <c r="E497" s="46"/>
      <c r="F497" s="46"/>
      <c r="G497" s="46"/>
      <c r="H497" s="46"/>
      <c r="I497" s="46"/>
      <c r="J497" s="46"/>
      <c r="K497" s="46"/>
      <c r="L497" s="33"/>
    </row>
  </sheetData>
  <sheetProtection algorithmName="SHA-512" hashValue="sepC3KPfPDKhkeNcLlCfj17jnzLK8kYZcVRtviYiGAqbfcXO5M1dqRT+yODZUiVKkjblmHy/jAfAGx2hxqHz8Q==" saltValue="2LR9JugWLvoyLZHERMhm+37Wl4eehlf/K+Q5R8kpLx7t8WeYNjPsPSu7fg4sQo517uYqA0CLNa6//Fy/GCMKSw==" spinCount="100000" sheet="1" objects="1" scenarios="1" formatColumns="0" formatRows="0" autoFilter="0"/>
  <autoFilter ref="C130:K496" xr:uid="{00000000-0009-0000-0000-00000B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5" r:id="rId1" xr:uid="{00000000-0004-0000-0B00-000000000000}"/>
    <hyperlink ref="F138" r:id="rId2" xr:uid="{00000000-0004-0000-0B00-000001000000}"/>
    <hyperlink ref="F141" r:id="rId3" xr:uid="{00000000-0004-0000-0B00-000002000000}"/>
    <hyperlink ref="F143" r:id="rId4" xr:uid="{00000000-0004-0000-0B00-000003000000}"/>
    <hyperlink ref="F148" r:id="rId5" xr:uid="{00000000-0004-0000-0B00-000004000000}"/>
    <hyperlink ref="F151" r:id="rId6" xr:uid="{00000000-0004-0000-0B00-000005000000}"/>
    <hyperlink ref="F154" r:id="rId7" xr:uid="{00000000-0004-0000-0B00-000006000000}"/>
    <hyperlink ref="F161" r:id="rId8" xr:uid="{00000000-0004-0000-0B00-000007000000}"/>
    <hyperlink ref="F164" r:id="rId9" xr:uid="{00000000-0004-0000-0B00-000008000000}"/>
    <hyperlink ref="F168" r:id="rId10" xr:uid="{00000000-0004-0000-0B00-000009000000}"/>
    <hyperlink ref="F171" r:id="rId11" xr:uid="{00000000-0004-0000-0B00-00000A000000}"/>
    <hyperlink ref="F176" r:id="rId12" xr:uid="{00000000-0004-0000-0B00-00000B000000}"/>
    <hyperlink ref="F187" r:id="rId13" xr:uid="{00000000-0004-0000-0B00-00000C000000}"/>
    <hyperlink ref="F190" r:id="rId14" xr:uid="{00000000-0004-0000-0B00-00000D000000}"/>
    <hyperlink ref="F194" r:id="rId15" xr:uid="{00000000-0004-0000-0B00-00000E000000}"/>
    <hyperlink ref="F197" r:id="rId16" xr:uid="{00000000-0004-0000-0B00-00000F000000}"/>
    <hyperlink ref="F200" r:id="rId17" xr:uid="{00000000-0004-0000-0B00-000010000000}"/>
    <hyperlink ref="F203" r:id="rId18" xr:uid="{00000000-0004-0000-0B00-000011000000}"/>
    <hyperlink ref="F208" r:id="rId19" xr:uid="{00000000-0004-0000-0B00-000012000000}"/>
    <hyperlink ref="F211" r:id="rId20" xr:uid="{00000000-0004-0000-0B00-000013000000}"/>
    <hyperlink ref="F214" r:id="rId21" xr:uid="{00000000-0004-0000-0B00-000014000000}"/>
    <hyperlink ref="F217" r:id="rId22" xr:uid="{00000000-0004-0000-0B00-000015000000}"/>
    <hyperlink ref="F222" r:id="rId23" xr:uid="{00000000-0004-0000-0B00-000016000000}"/>
    <hyperlink ref="F228" r:id="rId24" xr:uid="{00000000-0004-0000-0B00-000017000000}"/>
    <hyperlink ref="F233" r:id="rId25" xr:uid="{00000000-0004-0000-0B00-000018000000}"/>
    <hyperlink ref="F238" r:id="rId26" xr:uid="{00000000-0004-0000-0B00-000019000000}"/>
    <hyperlink ref="F241" r:id="rId27" xr:uid="{00000000-0004-0000-0B00-00001A000000}"/>
    <hyperlink ref="F245" r:id="rId28" xr:uid="{00000000-0004-0000-0B00-00001B000000}"/>
    <hyperlink ref="F247" r:id="rId29" xr:uid="{00000000-0004-0000-0B00-00001C000000}"/>
    <hyperlink ref="F251" r:id="rId30" xr:uid="{00000000-0004-0000-0B00-00001D000000}"/>
    <hyperlink ref="F254" r:id="rId31" xr:uid="{00000000-0004-0000-0B00-00001E000000}"/>
    <hyperlink ref="F257" r:id="rId32" xr:uid="{00000000-0004-0000-0B00-00001F000000}"/>
    <hyperlink ref="F276" r:id="rId33" xr:uid="{00000000-0004-0000-0B00-000020000000}"/>
    <hyperlink ref="F278" r:id="rId34" xr:uid="{00000000-0004-0000-0B00-000021000000}"/>
    <hyperlink ref="F284" r:id="rId35" xr:uid="{00000000-0004-0000-0B00-000022000000}"/>
    <hyperlink ref="F287" r:id="rId36" xr:uid="{00000000-0004-0000-0B00-000023000000}"/>
    <hyperlink ref="F289" r:id="rId37" xr:uid="{00000000-0004-0000-0B00-000024000000}"/>
    <hyperlink ref="F291" r:id="rId38" xr:uid="{00000000-0004-0000-0B00-000025000000}"/>
    <hyperlink ref="F298" r:id="rId39" xr:uid="{00000000-0004-0000-0B00-000026000000}"/>
    <hyperlink ref="F301" r:id="rId40" xr:uid="{00000000-0004-0000-0B00-000027000000}"/>
    <hyperlink ref="F304" r:id="rId41" xr:uid="{00000000-0004-0000-0B00-000028000000}"/>
    <hyperlink ref="F310" r:id="rId42" xr:uid="{00000000-0004-0000-0B00-000029000000}"/>
    <hyperlink ref="F313" r:id="rId43" xr:uid="{00000000-0004-0000-0B00-00002A000000}"/>
    <hyperlink ref="F315" r:id="rId44" xr:uid="{00000000-0004-0000-0B00-00002B000000}"/>
    <hyperlink ref="F317" r:id="rId45" xr:uid="{00000000-0004-0000-0B00-00002C000000}"/>
    <hyperlink ref="F320" r:id="rId46" xr:uid="{00000000-0004-0000-0B00-00002D000000}"/>
    <hyperlink ref="F323" r:id="rId47" xr:uid="{00000000-0004-0000-0B00-00002E000000}"/>
    <hyperlink ref="F326" r:id="rId48" xr:uid="{00000000-0004-0000-0B00-00002F000000}"/>
    <hyperlink ref="F329" r:id="rId49" xr:uid="{00000000-0004-0000-0B00-000030000000}"/>
    <hyperlink ref="F332" r:id="rId50" xr:uid="{00000000-0004-0000-0B00-000031000000}"/>
    <hyperlink ref="F334" r:id="rId51" xr:uid="{00000000-0004-0000-0B00-000032000000}"/>
    <hyperlink ref="F336" r:id="rId52" xr:uid="{00000000-0004-0000-0B00-000033000000}"/>
    <hyperlink ref="F338" r:id="rId53" xr:uid="{00000000-0004-0000-0B00-000034000000}"/>
    <hyperlink ref="F342" r:id="rId54" xr:uid="{00000000-0004-0000-0B00-000035000000}"/>
    <hyperlink ref="F346" r:id="rId55" xr:uid="{00000000-0004-0000-0B00-000036000000}"/>
    <hyperlink ref="F352" r:id="rId56" xr:uid="{00000000-0004-0000-0B00-000037000000}"/>
    <hyperlink ref="F357" r:id="rId57" xr:uid="{00000000-0004-0000-0B00-000038000000}"/>
    <hyperlink ref="F360" r:id="rId58" xr:uid="{00000000-0004-0000-0B00-000039000000}"/>
    <hyperlink ref="F364" r:id="rId59" xr:uid="{00000000-0004-0000-0B00-00003A000000}"/>
    <hyperlink ref="F367" r:id="rId60" xr:uid="{00000000-0004-0000-0B00-00003B000000}"/>
    <hyperlink ref="F370" r:id="rId61" xr:uid="{00000000-0004-0000-0B00-00003C000000}"/>
    <hyperlink ref="F373" r:id="rId62" xr:uid="{00000000-0004-0000-0B00-00003D000000}"/>
    <hyperlink ref="F377" r:id="rId63" xr:uid="{00000000-0004-0000-0B00-00003E000000}"/>
    <hyperlink ref="F380" r:id="rId64" xr:uid="{00000000-0004-0000-0B00-00003F000000}"/>
    <hyperlink ref="F384" r:id="rId65" xr:uid="{00000000-0004-0000-0B00-000040000000}"/>
    <hyperlink ref="F390" r:id="rId66" xr:uid="{00000000-0004-0000-0B00-000041000000}"/>
    <hyperlink ref="F396" r:id="rId67" xr:uid="{00000000-0004-0000-0B00-000042000000}"/>
    <hyperlink ref="F399" r:id="rId68" xr:uid="{00000000-0004-0000-0B00-000043000000}"/>
    <hyperlink ref="F402" r:id="rId69" xr:uid="{00000000-0004-0000-0B00-000044000000}"/>
    <hyperlink ref="F407" r:id="rId70" xr:uid="{00000000-0004-0000-0B00-000045000000}"/>
    <hyperlink ref="F412" r:id="rId71" xr:uid="{00000000-0004-0000-0B00-000046000000}"/>
    <hyperlink ref="F418" r:id="rId72" xr:uid="{00000000-0004-0000-0B00-000047000000}"/>
    <hyperlink ref="F424" r:id="rId73" xr:uid="{00000000-0004-0000-0B00-000048000000}"/>
    <hyperlink ref="F427" r:id="rId74" xr:uid="{00000000-0004-0000-0B00-000049000000}"/>
    <hyperlink ref="F430" r:id="rId75" xr:uid="{00000000-0004-0000-0B00-00004A000000}"/>
    <hyperlink ref="F433" r:id="rId76" xr:uid="{00000000-0004-0000-0B00-00004B000000}"/>
    <hyperlink ref="F442" r:id="rId77" xr:uid="{00000000-0004-0000-0B00-00004C000000}"/>
    <hyperlink ref="F444" r:id="rId78" xr:uid="{00000000-0004-0000-0B00-00004D000000}"/>
    <hyperlink ref="F446" r:id="rId79" xr:uid="{00000000-0004-0000-0B00-00004E000000}"/>
    <hyperlink ref="F448" r:id="rId80" xr:uid="{00000000-0004-0000-0B00-00004F000000}"/>
    <hyperlink ref="F450" r:id="rId81" xr:uid="{00000000-0004-0000-0B00-000050000000}"/>
    <hyperlink ref="F452" r:id="rId82" xr:uid="{00000000-0004-0000-0B00-000051000000}"/>
    <hyperlink ref="F456" r:id="rId83" xr:uid="{00000000-0004-0000-0B00-000052000000}"/>
    <hyperlink ref="F460" r:id="rId84" xr:uid="{00000000-0004-0000-0B00-000053000000}"/>
    <hyperlink ref="F463" r:id="rId85" xr:uid="{00000000-0004-0000-0B00-000054000000}"/>
    <hyperlink ref="F466" r:id="rId86" xr:uid="{00000000-0004-0000-0B00-000055000000}"/>
    <hyperlink ref="F469" r:id="rId87" xr:uid="{00000000-0004-0000-0B00-000056000000}"/>
    <hyperlink ref="F481" r:id="rId88" xr:uid="{00000000-0004-0000-0B00-000057000000}"/>
    <hyperlink ref="F488" r:id="rId89" xr:uid="{00000000-0004-0000-0B00-000058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90"/>
  <headerFooter>
    <oddFooter>&amp;CStrana &amp;P z &amp;N&amp;R&amp;A</oddFooter>
  </headerFooter>
  <drawing r:id="rId9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124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ht="12" customHeight="1">
      <c r="B8" s="20"/>
      <c r="D8" s="27" t="s">
        <v>190</v>
      </c>
      <c r="L8" s="20"/>
    </row>
    <row r="9" spans="2:46" s="1" customFormat="1" ht="16.5" customHeight="1">
      <c r="B9" s="33"/>
      <c r="E9" s="256" t="s">
        <v>2327</v>
      </c>
      <c r="F9" s="258"/>
      <c r="G9" s="258"/>
      <c r="H9" s="258"/>
      <c r="L9" s="33"/>
    </row>
    <row r="10" spans="2:46" s="1" customFormat="1" ht="12" customHeight="1">
      <c r="B10" s="33"/>
      <c r="D10" s="27" t="s">
        <v>2853</v>
      </c>
      <c r="L10" s="33"/>
    </row>
    <row r="11" spans="2:46" s="1" customFormat="1" ht="16.5" customHeight="1">
      <c r="B11" s="33"/>
      <c r="E11" s="238" t="s">
        <v>2854</v>
      </c>
      <c r="F11" s="258"/>
      <c r="G11" s="258"/>
      <c r="H11" s="258"/>
      <c r="L11" s="33"/>
    </row>
    <row r="12" spans="2:46" s="1" customFormat="1" ht="10.199999999999999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46" s="1" customFormat="1" ht="10.8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ROUND(J131,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ROUND((SUM(BE131:BE237)),  2)</f>
        <v>0</v>
      </c>
      <c r="I35" s="98">
        <v>0.21</v>
      </c>
      <c r="J35" s="87">
        <f>ROUND(((SUM(BE131:BE237))*I35),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ROUND((SUM(BF131:BF237)),  2)</f>
        <v>0</v>
      </c>
      <c r="I36" s="98">
        <v>0.15</v>
      </c>
      <c r="J36" s="87">
        <f>ROUND(((SUM(BF131:BF237))*I36),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ROUND((SUM(BG131:BG237)),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ROUND((SUM(BH131:BH237)),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ROUND((SUM(BI131:BI237)),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2327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>030.31.1.1 - Nový most v km 0,003 - elektro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J131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95" customHeight="1">
      <c r="B100" s="114"/>
      <c r="D100" s="115" t="s">
        <v>204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8" customFormat="1" ht="24.9" customHeight="1">
      <c r="B101" s="110"/>
      <c r="D101" s="111" t="s">
        <v>206</v>
      </c>
      <c r="E101" s="112"/>
      <c r="F101" s="112"/>
      <c r="G101" s="112"/>
      <c r="H101" s="112"/>
      <c r="I101" s="112"/>
      <c r="J101" s="113">
        <f>J141</f>
        <v>0</v>
      </c>
      <c r="L101" s="110"/>
    </row>
    <row r="102" spans="2:47" s="9" customFormat="1" ht="19.95" customHeight="1">
      <c r="B102" s="114"/>
      <c r="D102" s="115" t="s">
        <v>2855</v>
      </c>
      <c r="E102" s="116"/>
      <c r="F102" s="116"/>
      <c r="G102" s="116"/>
      <c r="H102" s="116"/>
      <c r="I102" s="116"/>
      <c r="J102" s="117">
        <f>J142</f>
        <v>0</v>
      </c>
      <c r="L102" s="114"/>
    </row>
    <row r="103" spans="2:47" s="8" customFormat="1" ht="24.9" customHeight="1">
      <c r="B103" s="110"/>
      <c r="D103" s="111" t="s">
        <v>208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9" customFormat="1" ht="19.95" customHeight="1">
      <c r="B104" s="114"/>
      <c r="D104" s="115" t="s">
        <v>209</v>
      </c>
      <c r="E104" s="116"/>
      <c r="F104" s="116"/>
      <c r="G104" s="116"/>
      <c r="H104" s="116"/>
      <c r="I104" s="116"/>
      <c r="J104" s="117">
        <f>J146</f>
        <v>0</v>
      </c>
      <c r="L104" s="114"/>
    </row>
    <row r="105" spans="2:47" s="9" customFormat="1" ht="19.95" customHeight="1">
      <c r="B105" s="114"/>
      <c r="D105" s="115" t="s">
        <v>2856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95" customHeight="1">
      <c r="B106" s="114"/>
      <c r="D106" s="115" t="s">
        <v>2857</v>
      </c>
      <c r="E106" s="116"/>
      <c r="F106" s="116"/>
      <c r="G106" s="116"/>
      <c r="H106" s="116"/>
      <c r="I106" s="116"/>
      <c r="J106" s="117">
        <f>J190</f>
        <v>0</v>
      </c>
      <c r="L106" s="114"/>
    </row>
    <row r="107" spans="2:47" s="9" customFormat="1" ht="19.95" customHeight="1">
      <c r="B107" s="114"/>
      <c r="D107" s="115" t="s">
        <v>2858</v>
      </c>
      <c r="E107" s="116"/>
      <c r="F107" s="116"/>
      <c r="G107" s="116"/>
      <c r="H107" s="116"/>
      <c r="I107" s="116"/>
      <c r="J107" s="117">
        <f>J224</f>
        <v>0</v>
      </c>
      <c r="L107" s="114"/>
    </row>
    <row r="108" spans="2:47" s="9" customFormat="1" ht="19.95" customHeight="1">
      <c r="B108" s="114"/>
      <c r="D108" s="115" t="s">
        <v>2859</v>
      </c>
      <c r="E108" s="116"/>
      <c r="F108" s="116"/>
      <c r="G108" s="116"/>
      <c r="H108" s="116"/>
      <c r="I108" s="116"/>
      <c r="J108" s="117">
        <f>J232</f>
        <v>0</v>
      </c>
      <c r="L108" s="114"/>
    </row>
    <row r="109" spans="2:47" s="9" customFormat="1" ht="19.95" customHeight="1">
      <c r="B109" s="114"/>
      <c r="D109" s="115" t="s">
        <v>2860</v>
      </c>
      <c r="E109" s="116"/>
      <c r="F109" s="116"/>
      <c r="G109" s="116"/>
      <c r="H109" s="116"/>
      <c r="I109" s="116"/>
      <c r="J109" s="117">
        <f>J236</f>
        <v>0</v>
      </c>
      <c r="L109" s="114"/>
    </row>
    <row r="110" spans="2:47" s="1" customFormat="1" ht="21.75" customHeight="1">
      <c r="B110" s="33"/>
      <c r="L110" s="33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12" s="1" customFormat="1" ht="6.9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12" s="1" customFormat="1" ht="24.9" customHeight="1">
      <c r="B116" s="33"/>
      <c r="C116" s="21" t="s">
        <v>210</v>
      </c>
      <c r="L116" s="33"/>
    </row>
    <row r="117" spans="2:12" s="1" customFormat="1" ht="6.9" customHeight="1">
      <c r="B117" s="33"/>
      <c r="L117" s="33"/>
    </row>
    <row r="118" spans="2:12" s="1" customFormat="1" ht="12" customHeight="1">
      <c r="B118" s="33"/>
      <c r="C118" s="27" t="s">
        <v>16</v>
      </c>
      <c r="L118" s="33"/>
    </row>
    <row r="119" spans="2:12" s="1" customFormat="1" ht="26.25" customHeight="1">
      <c r="B119" s="33"/>
      <c r="E119" s="256" t="str">
        <f>E7</f>
        <v>Opatření Zátor-Loučky, OHO, Dílčí stavba 02.030 Opatření pod přehradní hrází Nové Heřminovy</v>
      </c>
      <c r="F119" s="257"/>
      <c r="G119" s="257"/>
      <c r="H119" s="257"/>
      <c r="L119" s="33"/>
    </row>
    <row r="120" spans="2:12" ht="12" customHeight="1">
      <c r="B120" s="20"/>
      <c r="C120" s="27" t="s">
        <v>190</v>
      </c>
      <c r="L120" s="20"/>
    </row>
    <row r="121" spans="2:12" s="1" customFormat="1" ht="16.5" customHeight="1">
      <c r="B121" s="33"/>
      <c r="E121" s="256" t="s">
        <v>2327</v>
      </c>
      <c r="F121" s="258"/>
      <c r="G121" s="258"/>
      <c r="H121" s="258"/>
      <c r="L121" s="33"/>
    </row>
    <row r="122" spans="2:12" s="1" customFormat="1" ht="12" customHeight="1">
      <c r="B122" s="33"/>
      <c r="C122" s="27" t="s">
        <v>2853</v>
      </c>
      <c r="L122" s="33"/>
    </row>
    <row r="123" spans="2:12" s="1" customFormat="1" ht="16.5" customHeight="1">
      <c r="B123" s="33"/>
      <c r="E123" s="238" t="str">
        <f>E11</f>
        <v>030.31.1.1 - Nový most v km 0,003 - elektro</v>
      </c>
      <c r="F123" s="258"/>
      <c r="G123" s="258"/>
      <c r="H123" s="258"/>
      <c r="L123" s="33"/>
    </row>
    <row r="124" spans="2:12" s="1" customFormat="1" ht="6.9" customHeight="1">
      <c r="B124" s="33"/>
      <c r="L124" s="33"/>
    </row>
    <row r="125" spans="2:12" s="1" customFormat="1" ht="12" customHeight="1">
      <c r="B125" s="33"/>
      <c r="C125" s="27" t="s">
        <v>22</v>
      </c>
      <c r="F125" s="25" t="str">
        <f>F14</f>
        <v>Loučky u Zátoru</v>
      </c>
      <c r="I125" s="27" t="s">
        <v>24</v>
      </c>
      <c r="J125" s="53" t="str">
        <f>IF(J14="","",J14)</f>
        <v>20. 12. 2024</v>
      </c>
      <c r="L125" s="33"/>
    </row>
    <row r="126" spans="2:12" s="1" customFormat="1" ht="6.9" customHeight="1">
      <c r="B126" s="33"/>
      <c r="L126" s="33"/>
    </row>
    <row r="127" spans="2:12" s="1" customFormat="1" ht="15.15" customHeight="1">
      <c r="B127" s="33"/>
      <c r="C127" s="27" t="s">
        <v>28</v>
      </c>
      <c r="F127" s="25" t="str">
        <f>E17</f>
        <v>Povodí Odry, státní podnik</v>
      </c>
      <c r="I127" s="27" t="s">
        <v>34</v>
      </c>
      <c r="J127" s="31" t="str">
        <f>E23</f>
        <v>AQUATIS, a.s.</v>
      </c>
      <c r="L127" s="33"/>
    </row>
    <row r="128" spans="2:12" s="1" customFormat="1" ht="25.65" customHeight="1">
      <c r="B128" s="33"/>
      <c r="C128" s="27" t="s">
        <v>32</v>
      </c>
      <c r="F128" s="25" t="str">
        <f>IF(E20="","",E20)</f>
        <v>Vyplň údaj</v>
      </c>
      <c r="I128" s="27" t="s">
        <v>37</v>
      </c>
      <c r="J128" s="31" t="str">
        <f>E26</f>
        <v>Ing. Michal Jendruščák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8"/>
      <c r="C130" s="119" t="s">
        <v>211</v>
      </c>
      <c r="D130" s="120" t="s">
        <v>65</v>
      </c>
      <c r="E130" s="120" t="s">
        <v>61</v>
      </c>
      <c r="F130" s="120" t="s">
        <v>62</v>
      </c>
      <c r="G130" s="120" t="s">
        <v>212</v>
      </c>
      <c r="H130" s="120" t="s">
        <v>213</v>
      </c>
      <c r="I130" s="120" t="s">
        <v>214</v>
      </c>
      <c r="J130" s="120" t="s">
        <v>194</v>
      </c>
      <c r="K130" s="121" t="s">
        <v>215</v>
      </c>
      <c r="L130" s="118"/>
      <c r="M130" s="60" t="s">
        <v>1</v>
      </c>
      <c r="N130" s="61" t="s">
        <v>44</v>
      </c>
      <c r="O130" s="61" t="s">
        <v>216</v>
      </c>
      <c r="P130" s="61" t="s">
        <v>217</v>
      </c>
      <c r="Q130" s="61" t="s">
        <v>218</v>
      </c>
      <c r="R130" s="61" t="s">
        <v>219</v>
      </c>
      <c r="S130" s="61" t="s">
        <v>220</v>
      </c>
      <c r="T130" s="62" t="s">
        <v>221</v>
      </c>
    </row>
    <row r="131" spans="2:65" s="1" customFormat="1" ht="22.8" customHeight="1">
      <c r="B131" s="33"/>
      <c r="C131" s="65" t="s">
        <v>222</v>
      </c>
      <c r="J131" s="122">
        <f>BK131</f>
        <v>0</v>
      </c>
      <c r="L131" s="33"/>
      <c r="M131" s="63"/>
      <c r="N131" s="54"/>
      <c r="O131" s="54"/>
      <c r="P131" s="123">
        <f>P132+P141+P145</f>
        <v>0</v>
      </c>
      <c r="Q131" s="54"/>
      <c r="R131" s="123">
        <f>R132+R141+R145</f>
        <v>28.056437600000002</v>
      </c>
      <c r="S131" s="54"/>
      <c r="T131" s="124">
        <f>T132+T141+T145</f>
        <v>0</v>
      </c>
      <c r="AT131" s="17" t="s">
        <v>79</v>
      </c>
      <c r="AU131" s="17" t="s">
        <v>196</v>
      </c>
      <c r="BK131" s="125">
        <f>BK132+BK141+BK145</f>
        <v>0</v>
      </c>
    </row>
    <row r="132" spans="2:65" s="11" customFormat="1" ht="25.95" customHeight="1">
      <c r="B132" s="126"/>
      <c r="D132" s="127" t="s">
        <v>79</v>
      </c>
      <c r="E132" s="128" t="s">
        <v>223</v>
      </c>
      <c r="F132" s="128" t="s">
        <v>224</v>
      </c>
      <c r="I132" s="129"/>
      <c r="J132" s="130">
        <f>BK132</f>
        <v>0</v>
      </c>
      <c r="L132" s="126"/>
      <c r="M132" s="131"/>
      <c r="P132" s="132">
        <f>P133</f>
        <v>0</v>
      </c>
      <c r="R132" s="132">
        <f>R133</f>
        <v>0</v>
      </c>
      <c r="T132" s="133">
        <f>T133</f>
        <v>0</v>
      </c>
      <c r="AR132" s="127" t="s">
        <v>88</v>
      </c>
      <c r="AT132" s="134" t="s">
        <v>79</v>
      </c>
      <c r="AU132" s="134" t="s">
        <v>80</v>
      </c>
      <c r="AY132" s="127" t="s">
        <v>225</v>
      </c>
      <c r="BK132" s="135">
        <f>BK133</f>
        <v>0</v>
      </c>
    </row>
    <row r="133" spans="2:65" s="11" customFormat="1" ht="22.8" customHeight="1">
      <c r="B133" s="126"/>
      <c r="D133" s="127" t="s">
        <v>79</v>
      </c>
      <c r="E133" s="136" t="s">
        <v>549</v>
      </c>
      <c r="F133" s="136" t="s">
        <v>550</v>
      </c>
      <c r="I133" s="129"/>
      <c r="J133" s="137">
        <f>BK133</f>
        <v>0</v>
      </c>
      <c r="L133" s="126"/>
      <c r="M133" s="131"/>
      <c r="P133" s="132">
        <f>SUM(P134:P140)</f>
        <v>0</v>
      </c>
      <c r="R133" s="132">
        <f>SUM(R134:R140)</f>
        <v>0</v>
      </c>
      <c r="T133" s="133">
        <f>SUM(T134:T140)</f>
        <v>0</v>
      </c>
      <c r="AR133" s="127" t="s">
        <v>88</v>
      </c>
      <c r="AT133" s="134" t="s">
        <v>79</v>
      </c>
      <c r="AU133" s="134" t="s">
        <v>88</v>
      </c>
      <c r="AY133" s="127" t="s">
        <v>225</v>
      </c>
      <c r="BK133" s="135">
        <f>SUM(BK134:BK140)</f>
        <v>0</v>
      </c>
    </row>
    <row r="134" spans="2:65" s="1" customFormat="1" ht="33" customHeight="1">
      <c r="B134" s="33"/>
      <c r="C134" s="138" t="s">
        <v>88</v>
      </c>
      <c r="D134" s="138" t="s">
        <v>227</v>
      </c>
      <c r="E134" s="139" t="s">
        <v>2861</v>
      </c>
      <c r="F134" s="140" t="s">
        <v>2862</v>
      </c>
      <c r="G134" s="141" t="s">
        <v>240</v>
      </c>
      <c r="H134" s="142">
        <v>7.5</v>
      </c>
      <c r="I134" s="143"/>
      <c r="J134" s="144">
        <f>ROUND(I134*H134,2)</f>
        <v>0</v>
      </c>
      <c r="K134" s="140" t="s">
        <v>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596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596</v>
      </c>
      <c r="BM134" s="149" t="s">
        <v>2863</v>
      </c>
    </row>
    <row r="135" spans="2:65" s="1" customFormat="1" ht="24.15" customHeight="1">
      <c r="B135" s="33"/>
      <c r="C135" s="138" t="s">
        <v>21</v>
      </c>
      <c r="D135" s="138" t="s">
        <v>227</v>
      </c>
      <c r="E135" s="139" t="s">
        <v>2864</v>
      </c>
      <c r="F135" s="140" t="s">
        <v>2865</v>
      </c>
      <c r="G135" s="141" t="s">
        <v>395</v>
      </c>
      <c r="H135" s="142">
        <v>15.75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2866</v>
      </c>
    </row>
    <row r="136" spans="2:65" s="1" customFormat="1" ht="37.799999999999997" customHeight="1">
      <c r="B136" s="33"/>
      <c r="C136" s="138" t="s">
        <v>244</v>
      </c>
      <c r="D136" s="138" t="s">
        <v>227</v>
      </c>
      <c r="E136" s="139" t="s">
        <v>2867</v>
      </c>
      <c r="F136" s="140" t="s">
        <v>2868</v>
      </c>
      <c r="G136" s="141" t="s">
        <v>395</v>
      </c>
      <c r="H136" s="142">
        <v>315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2869</v>
      </c>
    </row>
    <row r="137" spans="2:65" s="1" customFormat="1" ht="24.15" customHeight="1">
      <c r="B137" s="33"/>
      <c r="C137" s="138" t="s">
        <v>232</v>
      </c>
      <c r="D137" s="138" t="s">
        <v>227</v>
      </c>
      <c r="E137" s="139" t="s">
        <v>2870</v>
      </c>
      <c r="F137" s="140" t="s">
        <v>2871</v>
      </c>
      <c r="G137" s="141" t="s">
        <v>395</v>
      </c>
      <c r="H137" s="142">
        <v>15.75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2872</v>
      </c>
    </row>
    <row r="138" spans="2:65" s="1" customFormat="1" ht="10.199999999999999">
      <c r="B138" s="33"/>
      <c r="D138" s="151" t="s">
        <v>234</v>
      </c>
      <c r="F138" s="152" t="s">
        <v>2873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" customFormat="1" ht="44.25" customHeight="1">
      <c r="B139" s="33"/>
      <c r="C139" s="138" t="s">
        <v>256</v>
      </c>
      <c r="D139" s="138" t="s">
        <v>227</v>
      </c>
      <c r="E139" s="139" t="s">
        <v>2874</v>
      </c>
      <c r="F139" s="140" t="s">
        <v>2875</v>
      </c>
      <c r="G139" s="141" t="s">
        <v>395</v>
      </c>
      <c r="H139" s="142">
        <v>2.2999999999999998</v>
      </c>
      <c r="I139" s="143"/>
      <c r="J139" s="144">
        <f>ROUND(I139*H139,2)</f>
        <v>0</v>
      </c>
      <c r="K139" s="140" t="s">
        <v>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2876</v>
      </c>
    </row>
    <row r="140" spans="2:65" s="1" customFormat="1" ht="24.15" customHeight="1">
      <c r="B140" s="33"/>
      <c r="C140" s="138" t="s">
        <v>263</v>
      </c>
      <c r="D140" s="138" t="s">
        <v>227</v>
      </c>
      <c r="E140" s="139" t="s">
        <v>2877</v>
      </c>
      <c r="F140" s="140" t="s">
        <v>2878</v>
      </c>
      <c r="G140" s="141" t="s">
        <v>395</v>
      </c>
      <c r="H140" s="142">
        <v>15.75</v>
      </c>
      <c r="I140" s="143"/>
      <c r="J140" s="144">
        <f>ROUND(I140*H140,2)</f>
        <v>0</v>
      </c>
      <c r="K140" s="140" t="s">
        <v>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2879</v>
      </c>
    </row>
    <row r="141" spans="2:65" s="11" customFormat="1" ht="25.95" customHeight="1">
      <c r="B141" s="126"/>
      <c r="D141" s="127" t="s">
        <v>79</v>
      </c>
      <c r="E141" s="128" t="s">
        <v>575</v>
      </c>
      <c r="F141" s="128" t="s">
        <v>576</v>
      </c>
      <c r="I141" s="129"/>
      <c r="J141" s="130">
        <f>BK141</f>
        <v>0</v>
      </c>
      <c r="L141" s="126"/>
      <c r="M141" s="131"/>
      <c r="P141" s="132">
        <f>P142</f>
        <v>0</v>
      </c>
      <c r="R141" s="132">
        <f>R142</f>
        <v>0</v>
      </c>
      <c r="T141" s="133">
        <f>T142</f>
        <v>0</v>
      </c>
      <c r="AR141" s="127" t="s">
        <v>21</v>
      </c>
      <c r="AT141" s="134" t="s">
        <v>79</v>
      </c>
      <c r="AU141" s="134" t="s">
        <v>80</v>
      </c>
      <c r="AY141" s="127" t="s">
        <v>225</v>
      </c>
      <c r="BK141" s="135">
        <f>BK142</f>
        <v>0</v>
      </c>
    </row>
    <row r="142" spans="2:65" s="11" customFormat="1" ht="22.8" customHeight="1">
      <c r="B142" s="126"/>
      <c r="D142" s="127" t="s">
        <v>79</v>
      </c>
      <c r="E142" s="136" t="s">
        <v>2880</v>
      </c>
      <c r="F142" s="136" t="s">
        <v>2881</v>
      </c>
      <c r="I142" s="129"/>
      <c r="J142" s="137">
        <f>BK142</f>
        <v>0</v>
      </c>
      <c r="L142" s="126"/>
      <c r="M142" s="131"/>
      <c r="P142" s="132">
        <f>SUM(P143:P144)</f>
        <v>0</v>
      </c>
      <c r="R142" s="132">
        <f>SUM(R143:R144)</f>
        <v>0</v>
      </c>
      <c r="T142" s="133">
        <f>SUM(T143:T144)</f>
        <v>0</v>
      </c>
      <c r="AR142" s="127" t="s">
        <v>21</v>
      </c>
      <c r="AT142" s="134" t="s">
        <v>79</v>
      </c>
      <c r="AU142" s="134" t="s">
        <v>88</v>
      </c>
      <c r="AY142" s="127" t="s">
        <v>225</v>
      </c>
      <c r="BK142" s="135">
        <f>SUM(BK143:BK144)</f>
        <v>0</v>
      </c>
    </row>
    <row r="143" spans="2:65" s="1" customFormat="1" ht="37.799999999999997" customHeight="1">
      <c r="B143" s="33"/>
      <c r="C143" s="138" t="s">
        <v>271</v>
      </c>
      <c r="D143" s="138" t="s">
        <v>227</v>
      </c>
      <c r="E143" s="139" t="s">
        <v>2882</v>
      </c>
      <c r="F143" s="140" t="s">
        <v>2883</v>
      </c>
      <c r="G143" s="141" t="s">
        <v>468</v>
      </c>
      <c r="H143" s="142">
        <v>2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2884</v>
      </c>
    </row>
    <row r="144" spans="2:65" s="1" customFormat="1" ht="21.75" customHeight="1">
      <c r="B144" s="33"/>
      <c r="C144" s="178" t="s">
        <v>277</v>
      </c>
      <c r="D144" s="178" t="s">
        <v>341</v>
      </c>
      <c r="E144" s="179" t="s">
        <v>2885</v>
      </c>
      <c r="F144" s="180" t="s">
        <v>2886</v>
      </c>
      <c r="G144" s="181" t="s">
        <v>468</v>
      </c>
      <c r="H144" s="182">
        <v>2</v>
      </c>
      <c r="I144" s="183"/>
      <c r="J144" s="184">
        <f>ROUND(I144*H144,2)</f>
        <v>0</v>
      </c>
      <c r="K144" s="180" t="s">
        <v>1</v>
      </c>
      <c r="L144" s="185"/>
      <c r="M144" s="186" t="s">
        <v>1</v>
      </c>
      <c r="N144" s="187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277</v>
      </c>
      <c r="AT144" s="149" t="s">
        <v>341</v>
      </c>
      <c r="AU144" s="149" t="s">
        <v>21</v>
      </c>
      <c r="AY144" s="17" t="s">
        <v>225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232</v>
      </c>
      <c r="BM144" s="149" t="s">
        <v>2887</v>
      </c>
    </row>
    <row r="145" spans="2:65" s="11" customFormat="1" ht="25.95" customHeight="1">
      <c r="B145" s="126"/>
      <c r="D145" s="127" t="s">
        <v>79</v>
      </c>
      <c r="E145" s="128" t="s">
        <v>341</v>
      </c>
      <c r="F145" s="128" t="s">
        <v>590</v>
      </c>
      <c r="I145" s="129"/>
      <c r="J145" s="130">
        <f>BK145</f>
        <v>0</v>
      </c>
      <c r="L145" s="126"/>
      <c r="M145" s="131"/>
      <c r="P145" s="132">
        <f>P146+P184+P190+P224+P232+P236</f>
        <v>0</v>
      </c>
      <c r="R145" s="132">
        <f>R146+R184+R190+R224+R232+R236</f>
        <v>28.056437600000002</v>
      </c>
      <c r="T145" s="133">
        <f>T146+T184+T190+T224+T232+T236</f>
        <v>0</v>
      </c>
      <c r="AR145" s="127" t="s">
        <v>244</v>
      </c>
      <c r="AT145" s="134" t="s">
        <v>79</v>
      </c>
      <c r="AU145" s="134" t="s">
        <v>80</v>
      </c>
      <c r="AY145" s="127" t="s">
        <v>225</v>
      </c>
      <c r="BK145" s="135">
        <f>BK146+BK184+BK190+BK224+BK232+BK236</f>
        <v>0</v>
      </c>
    </row>
    <row r="146" spans="2:65" s="11" customFormat="1" ht="22.8" customHeight="1">
      <c r="B146" s="126"/>
      <c r="D146" s="127" t="s">
        <v>79</v>
      </c>
      <c r="E146" s="136" t="s">
        <v>591</v>
      </c>
      <c r="F146" s="136" t="s">
        <v>592</v>
      </c>
      <c r="I146" s="129"/>
      <c r="J146" s="137">
        <f>BK146</f>
        <v>0</v>
      </c>
      <c r="L146" s="126"/>
      <c r="M146" s="131"/>
      <c r="P146" s="132">
        <f>SUM(P147:P183)</f>
        <v>0</v>
      </c>
      <c r="R146" s="132">
        <f>SUM(R147:R183)</f>
        <v>0.47566000000000003</v>
      </c>
      <c r="T146" s="133">
        <f>SUM(T147:T183)</f>
        <v>0</v>
      </c>
      <c r="AR146" s="127" t="s">
        <v>244</v>
      </c>
      <c r="AT146" s="134" t="s">
        <v>79</v>
      </c>
      <c r="AU146" s="134" t="s">
        <v>88</v>
      </c>
      <c r="AY146" s="127" t="s">
        <v>225</v>
      </c>
      <c r="BK146" s="135">
        <f>SUM(BK147:BK183)</f>
        <v>0</v>
      </c>
    </row>
    <row r="147" spans="2:65" s="1" customFormat="1" ht="24.15" customHeight="1">
      <c r="B147" s="33"/>
      <c r="C147" s="138" t="s">
        <v>283</v>
      </c>
      <c r="D147" s="138" t="s">
        <v>227</v>
      </c>
      <c r="E147" s="139" t="s">
        <v>2888</v>
      </c>
      <c r="F147" s="140" t="s">
        <v>2889</v>
      </c>
      <c r="G147" s="141" t="s">
        <v>468</v>
      </c>
      <c r="H147" s="142">
        <v>12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596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596</v>
      </c>
      <c r="BM147" s="149" t="s">
        <v>2890</v>
      </c>
    </row>
    <row r="148" spans="2:65" s="1" customFormat="1" ht="10.199999999999999">
      <c r="B148" s="33"/>
      <c r="D148" s="151" t="s">
        <v>234</v>
      </c>
      <c r="F148" s="152" t="s">
        <v>2891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" customFormat="1" ht="33" customHeight="1">
      <c r="B149" s="33"/>
      <c r="C149" s="138" t="s">
        <v>289</v>
      </c>
      <c r="D149" s="138" t="s">
        <v>227</v>
      </c>
      <c r="E149" s="139" t="s">
        <v>2892</v>
      </c>
      <c r="F149" s="140" t="s">
        <v>2893</v>
      </c>
      <c r="G149" s="141" t="s">
        <v>468</v>
      </c>
      <c r="H149" s="142">
        <v>32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596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596</v>
      </c>
      <c r="BM149" s="149" t="s">
        <v>2894</v>
      </c>
    </row>
    <row r="150" spans="2:65" s="1" customFormat="1" ht="10.199999999999999">
      <c r="B150" s="33"/>
      <c r="D150" s="151" t="s">
        <v>234</v>
      </c>
      <c r="F150" s="152" t="s">
        <v>2895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" customFormat="1" ht="24.15" customHeight="1">
      <c r="B151" s="33"/>
      <c r="C151" s="138" t="s">
        <v>295</v>
      </c>
      <c r="D151" s="138" t="s">
        <v>227</v>
      </c>
      <c r="E151" s="139" t="s">
        <v>2896</v>
      </c>
      <c r="F151" s="140" t="s">
        <v>2897</v>
      </c>
      <c r="G151" s="141" t="s">
        <v>468</v>
      </c>
      <c r="H151" s="142">
        <v>2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596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596</v>
      </c>
      <c r="BM151" s="149" t="s">
        <v>2898</v>
      </c>
    </row>
    <row r="152" spans="2:65" s="1" customFormat="1" ht="10.199999999999999">
      <c r="B152" s="33"/>
      <c r="D152" s="151" t="s">
        <v>234</v>
      </c>
      <c r="F152" s="152" t="s">
        <v>2899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" customFormat="1" ht="16.5" customHeight="1">
      <c r="B153" s="33"/>
      <c r="C153" s="178" t="s">
        <v>317</v>
      </c>
      <c r="D153" s="178" t="s">
        <v>341</v>
      </c>
      <c r="E153" s="179" t="s">
        <v>2900</v>
      </c>
      <c r="F153" s="180" t="s">
        <v>2901</v>
      </c>
      <c r="G153" s="181" t="s">
        <v>468</v>
      </c>
      <c r="H153" s="182">
        <v>2</v>
      </c>
      <c r="I153" s="183"/>
      <c r="J153" s="184">
        <f>ROUND(I153*H153,2)</f>
        <v>0</v>
      </c>
      <c r="K153" s="180" t="s">
        <v>231</v>
      </c>
      <c r="L153" s="185"/>
      <c r="M153" s="186" t="s">
        <v>1</v>
      </c>
      <c r="N153" s="187" t="s">
        <v>45</v>
      </c>
      <c r="P153" s="147">
        <f>O153*H153</f>
        <v>0</v>
      </c>
      <c r="Q153" s="147">
        <v>0.127</v>
      </c>
      <c r="R153" s="147">
        <f>Q153*H153</f>
        <v>0.254</v>
      </c>
      <c r="S153" s="147">
        <v>0</v>
      </c>
      <c r="T153" s="148">
        <f>S153*H153</f>
        <v>0</v>
      </c>
      <c r="AR153" s="149" t="s">
        <v>603</v>
      </c>
      <c r="AT153" s="149" t="s">
        <v>341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603</v>
      </c>
      <c r="BM153" s="149" t="s">
        <v>2902</v>
      </c>
    </row>
    <row r="154" spans="2:65" s="1" customFormat="1" ht="49.05" customHeight="1">
      <c r="B154" s="33"/>
      <c r="C154" s="178" t="s">
        <v>323</v>
      </c>
      <c r="D154" s="178" t="s">
        <v>341</v>
      </c>
      <c r="E154" s="179" t="s">
        <v>2903</v>
      </c>
      <c r="F154" s="180" t="s">
        <v>2904</v>
      </c>
      <c r="G154" s="181" t="s">
        <v>546</v>
      </c>
      <c r="H154" s="182">
        <v>8</v>
      </c>
      <c r="I154" s="183"/>
      <c r="J154" s="184">
        <f>ROUND(I154*H154,2)</f>
        <v>0</v>
      </c>
      <c r="K154" s="180" t="s">
        <v>1</v>
      </c>
      <c r="L154" s="185"/>
      <c r="M154" s="186" t="s">
        <v>1</v>
      </c>
      <c r="N154" s="187" t="s">
        <v>45</v>
      </c>
      <c r="P154" s="147">
        <f>O154*H154</f>
        <v>0</v>
      </c>
      <c r="Q154" s="147">
        <v>8.0000000000000007E-5</v>
      </c>
      <c r="R154" s="147">
        <f>Q154*H154</f>
        <v>6.4000000000000005E-4</v>
      </c>
      <c r="S154" s="147">
        <v>0</v>
      </c>
      <c r="T154" s="148">
        <f>S154*H154</f>
        <v>0</v>
      </c>
      <c r="AR154" s="149" t="s">
        <v>603</v>
      </c>
      <c r="AT154" s="149" t="s">
        <v>341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603</v>
      </c>
      <c r="BM154" s="149" t="s">
        <v>2905</v>
      </c>
    </row>
    <row r="155" spans="2:65" s="1" customFormat="1" ht="16.5" customHeight="1">
      <c r="B155" s="33"/>
      <c r="C155" s="138" t="s">
        <v>328</v>
      </c>
      <c r="D155" s="138" t="s">
        <v>227</v>
      </c>
      <c r="E155" s="139" t="s">
        <v>2906</v>
      </c>
      <c r="F155" s="140" t="s">
        <v>2907</v>
      </c>
      <c r="G155" s="141" t="s">
        <v>468</v>
      </c>
      <c r="H155" s="142">
        <v>2</v>
      </c>
      <c r="I155" s="143"/>
      <c r="J155" s="144">
        <f>ROUND(I155*H155,2)</f>
        <v>0</v>
      </c>
      <c r="K155" s="140" t="s">
        <v>231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596</v>
      </c>
      <c r="AT155" s="149" t="s">
        <v>227</v>
      </c>
      <c r="AU155" s="149" t="s">
        <v>21</v>
      </c>
      <c r="AY155" s="17" t="s">
        <v>225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596</v>
      </c>
      <c r="BM155" s="149" t="s">
        <v>2908</v>
      </c>
    </row>
    <row r="156" spans="2:65" s="1" customFormat="1" ht="10.199999999999999">
      <c r="B156" s="33"/>
      <c r="D156" s="151" t="s">
        <v>234</v>
      </c>
      <c r="F156" s="152" t="s">
        <v>2909</v>
      </c>
      <c r="I156" s="153"/>
      <c r="L156" s="33"/>
      <c r="M156" s="154"/>
      <c r="T156" s="57"/>
      <c r="AT156" s="17" t="s">
        <v>234</v>
      </c>
      <c r="AU156" s="17" t="s">
        <v>21</v>
      </c>
    </row>
    <row r="157" spans="2:65" s="1" customFormat="1" ht="16.5" customHeight="1">
      <c r="B157" s="33"/>
      <c r="C157" s="178" t="s">
        <v>8</v>
      </c>
      <c r="D157" s="178" t="s">
        <v>341</v>
      </c>
      <c r="E157" s="179" t="s">
        <v>2910</v>
      </c>
      <c r="F157" s="180" t="s">
        <v>2911</v>
      </c>
      <c r="G157" s="181" t="s">
        <v>468</v>
      </c>
      <c r="H157" s="182">
        <v>2</v>
      </c>
      <c r="I157" s="183"/>
      <c r="J157" s="184">
        <f>ROUND(I157*H157,2)</f>
        <v>0</v>
      </c>
      <c r="K157" s="180" t="s">
        <v>1</v>
      </c>
      <c r="L157" s="185"/>
      <c r="M157" s="186" t="s">
        <v>1</v>
      </c>
      <c r="N157" s="187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603</v>
      </c>
      <c r="AT157" s="149" t="s">
        <v>341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603</v>
      </c>
      <c r="BM157" s="149" t="s">
        <v>2912</v>
      </c>
    </row>
    <row r="158" spans="2:65" s="1" customFormat="1" ht="33" customHeight="1">
      <c r="B158" s="33"/>
      <c r="C158" s="138" t="s">
        <v>340</v>
      </c>
      <c r="D158" s="138" t="s">
        <v>227</v>
      </c>
      <c r="E158" s="139" t="s">
        <v>594</v>
      </c>
      <c r="F158" s="140" t="s">
        <v>595</v>
      </c>
      <c r="G158" s="141" t="s">
        <v>546</v>
      </c>
      <c r="H158" s="142">
        <v>65</v>
      </c>
      <c r="I158" s="143"/>
      <c r="J158" s="144">
        <f>ROUND(I158*H158,2)</f>
        <v>0</v>
      </c>
      <c r="K158" s="140" t="s">
        <v>231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596</v>
      </c>
      <c r="AT158" s="149" t="s">
        <v>227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596</v>
      </c>
      <c r="BM158" s="149" t="s">
        <v>2913</v>
      </c>
    </row>
    <row r="159" spans="2:65" s="1" customFormat="1" ht="10.199999999999999">
      <c r="B159" s="33"/>
      <c r="D159" s="151" t="s">
        <v>234</v>
      </c>
      <c r="F159" s="152" t="s">
        <v>598</v>
      </c>
      <c r="I159" s="153"/>
      <c r="L159" s="33"/>
      <c r="M159" s="154"/>
      <c r="T159" s="57"/>
      <c r="AT159" s="17" t="s">
        <v>234</v>
      </c>
      <c r="AU159" s="17" t="s">
        <v>21</v>
      </c>
    </row>
    <row r="160" spans="2:65" s="1" customFormat="1" ht="33" customHeight="1">
      <c r="B160" s="33"/>
      <c r="C160" s="178" t="s">
        <v>346</v>
      </c>
      <c r="D160" s="178" t="s">
        <v>341</v>
      </c>
      <c r="E160" s="179" t="s">
        <v>2914</v>
      </c>
      <c r="F160" s="180" t="s">
        <v>2915</v>
      </c>
      <c r="G160" s="181" t="s">
        <v>546</v>
      </c>
      <c r="H160" s="182">
        <v>65</v>
      </c>
      <c r="I160" s="183"/>
      <c r="J160" s="184">
        <f>ROUND(I160*H160,2)</f>
        <v>0</v>
      </c>
      <c r="K160" s="180" t="s">
        <v>1</v>
      </c>
      <c r="L160" s="185"/>
      <c r="M160" s="186" t="s">
        <v>1</v>
      </c>
      <c r="N160" s="187" t="s">
        <v>45</v>
      </c>
      <c r="P160" s="147">
        <f>O160*H160</f>
        <v>0</v>
      </c>
      <c r="Q160" s="147">
        <v>1E-3</v>
      </c>
      <c r="R160" s="147">
        <f>Q160*H160</f>
        <v>6.5000000000000002E-2</v>
      </c>
      <c r="S160" s="147">
        <v>0</v>
      </c>
      <c r="T160" s="148">
        <f>S160*H160</f>
        <v>0</v>
      </c>
      <c r="AR160" s="149" t="s">
        <v>2916</v>
      </c>
      <c r="AT160" s="149" t="s">
        <v>341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596</v>
      </c>
      <c r="BM160" s="149" t="s">
        <v>2917</v>
      </c>
    </row>
    <row r="161" spans="2:65" s="1" customFormat="1" ht="24.15" customHeight="1">
      <c r="B161" s="33"/>
      <c r="C161" s="138" t="s">
        <v>352</v>
      </c>
      <c r="D161" s="138" t="s">
        <v>227</v>
      </c>
      <c r="E161" s="139" t="s">
        <v>2918</v>
      </c>
      <c r="F161" s="140" t="s">
        <v>2919</v>
      </c>
      <c r="G161" s="141" t="s">
        <v>468</v>
      </c>
      <c r="H161" s="142">
        <v>4</v>
      </c>
      <c r="I161" s="143"/>
      <c r="J161" s="144">
        <f>ROUND(I161*H161,2)</f>
        <v>0</v>
      </c>
      <c r="K161" s="140" t="s">
        <v>231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596</v>
      </c>
      <c r="AT161" s="149" t="s">
        <v>227</v>
      </c>
      <c r="AU161" s="149" t="s">
        <v>21</v>
      </c>
      <c r="AY161" s="17" t="s">
        <v>225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596</v>
      </c>
      <c r="BM161" s="149" t="s">
        <v>2920</v>
      </c>
    </row>
    <row r="162" spans="2:65" s="1" customFormat="1" ht="10.199999999999999">
      <c r="B162" s="33"/>
      <c r="D162" s="151" t="s">
        <v>234</v>
      </c>
      <c r="F162" s="152" t="s">
        <v>2921</v>
      </c>
      <c r="I162" s="153"/>
      <c r="L162" s="33"/>
      <c r="M162" s="154"/>
      <c r="T162" s="57"/>
      <c r="AT162" s="17" t="s">
        <v>234</v>
      </c>
      <c r="AU162" s="17" t="s">
        <v>21</v>
      </c>
    </row>
    <row r="163" spans="2:65" s="1" customFormat="1" ht="33" customHeight="1">
      <c r="B163" s="33"/>
      <c r="C163" s="178" t="s">
        <v>358</v>
      </c>
      <c r="D163" s="178" t="s">
        <v>341</v>
      </c>
      <c r="E163" s="179" t="s">
        <v>2922</v>
      </c>
      <c r="F163" s="180" t="s">
        <v>2923</v>
      </c>
      <c r="G163" s="181" t="s">
        <v>468</v>
      </c>
      <c r="H163" s="182">
        <v>4</v>
      </c>
      <c r="I163" s="183"/>
      <c r="J163" s="184">
        <f>ROUND(I163*H163,2)</f>
        <v>0</v>
      </c>
      <c r="K163" s="180" t="s">
        <v>1</v>
      </c>
      <c r="L163" s="185"/>
      <c r="M163" s="186" t="s">
        <v>1</v>
      </c>
      <c r="N163" s="187" t="s">
        <v>45</v>
      </c>
      <c r="P163" s="147">
        <f>O163*H163</f>
        <v>0</v>
      </c>
      <c r="Q163" s="147">
        <v>9.58E-3</v>
      </c>
      <c r="R163" s="147">
        <f>Q163*H163</f>
        <v>3.832E-2</v>
      </c>
      <c r="S163" s="147">
        <v>0</v>
      </c>
      <c r="T163" s="148">
        <f>S163*H163</f>
        <v>0</v>
      </c>
      <c r="AR163" s="149" t="s">
        <v>603</v>
      </c>
      <c r="AT163" s="149" t="s">
        <v>341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603</v>
      </c>
      <c r="BM163" s="149" t="s">
        <v>2924</v>
      </c>
    </row>
    <row r="164" spans="2:65" s="1" customFormat="1" ht="24.15" customHeight="1">
      <c r="B164" s="33"/>
      <c r="C164" s="178" t="s">
        <v>364</v>
      </c>
      <c r="D164" s="178" t="s">
        <v>341</v>
      </c>
      <c r="E164" s="179" t="s">
        <v>2925</v>
      </c>
      <c r="F164" s="180" t="s">
        <v>2926</v>
      </c>
      <c r="G164" s="181" t="s">
        <v>468</v>
      </c>
      <c r="H164" s="182">
        <v>4</v>
      </c>
      <c r="I164" s="183"/>
      <c r="J164" s="184">
        <f>ROUND(I164*H164,2)</f>
        <v>0</v>
      </c>
      <c r="K164" s="180" t="s">
        <v>1</v>
      </c>
      <c r="L164" s="185"/>
      <c r="M164" s="186" t="s">
        <v>1</v>
      </c>
      <c r="N164" s="187" t="s">
        <v>45</v>
      </c>
      <c r="P164" s="147">
        <f>O164*H164</f>
        <v>0</v>
      </c>
      <c r="Q164" s="147">
        <v>4.4999999999999999E-4</v>
      </c>
      <c r="R164" s="147">
        <f>Q164*H164</f>
        <v>1.8E-3</v>
      </c>
      <c r="S164" s="147">
        <v>0</v>
      </c>
      <c r="T164" s="148">
        <f>S164*H164</f>
        <v>0</v>
      </c>
      <c r="AR164" s="149" t="s">
        <v>603</v>
      </c>
      <c r="AT164" s="149" t="s">
        <v>341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603</v>
      </c>
      <c r="BM164" s="149" t="s">
        <v>2927</v>
      </c>
    </row>
    <row r="165" spans="2:65" s="1" customFormat="1" ht="37.799999999999997" customHeight="1">
      <c r="B165" s="33"/>
      <c r="C165" s="138" t="s">
        <v>7</v>
      </c>
      <c r="D165" s="138" t="s">
        <v>227</v>
      </c>
      <c r="E165" s="139" t="s">
        <v>2928</v>
      </c>
      <c r="F165" s="140" t="s">
        <v>2929</v>
      </c>
      <c r="G165" s="141" t="s">
        <v>468</v>
      </c>
      <c r="H165" s="142">
        <v>1</v>
      </c>
      <c r="I165" s="143"/>
      <c r="J165" s="144">
        <f>ROUND(I165*H165,2)</f>
        <v>0</v>
      </c>
      <c r="K165" s="140" t="s">
        <v>231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596</v>
      </c>
      <c r="AT165" s="149" t="s">
        <v>227</v>
      </c>
      <c r="AU165" s="149" t="s">
        <v>21</v>
      </c>
      <c r="AY165" s="17" t="s">
        <v>225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596</v>
      </c>
      <c r="BM165" s="149" t="s">
        <v>2930</v>
      </c>
    </row>
    <row r="166" spans="2:65" s="1" customFormat="1" ht="10.199999999999999">
      <c r="B166" s="33"/>
      <c r="D166" s="151" t="s">
        <v>234</v>
      </c>
      <c r="F166" s="152" t="s">
        <v>2931</v>
      </c>
      <c r="I166" s="153"/>
      <c r="L166" s="33"/>
      <c r="M166" s="154"/>
      <c r="T166" s="57"/>
      <c r="AT166" s="17" t="s">
        <v>234</v>
      </c>
      <c r="AU166" s="17" t="s">
        <v>21</v>
      </c>
    </row>
    <row r="167" spans="2:65" s="1" customFormat="1" ht="37.799999999999997" customHeight="1">
      <c r="B167" s="33"/>
      <c r="C167" s="138" t="s">
        <v>374</v>
      </c>
      <c r="D167" s="138" t="s">
        <v>227</v>
      </c>
      <c r="E167" s="139" t="s">
        <v>2932</v>
      </c>
      <c r="F167" s="140" t="s">
        <v>2933</v>
      </c>
      <c r="G167" s="141" t="s">
        <v>546</v>
      </c>
      <c r="H167" s="142">
        <v>20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596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596</v>
      </c>
      <c r="BM167" s="149" t="s">
        <v>2934</v>
      </c>
    </row>
    <row r="168" spans="2:65" s="1" customFormat="1" ht="10.199999999999999">
      <c r="B168" s="33"/>
      <c r="D168" s="151" t="s">
        <v>234</v>
      </c>
      <c r="F168" s="152" t="s">
        <v>2935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" customFormat="1" ht="24.15" customHeight="1">
      <c r="B169" s="33"/>
      <c r="C169" s="178" t="s">
        <v>379</v>
      </c>
      <c r="D169" s="178" t="s">
        <v>341</v>
      </c>
      <c r="E169" s="179" t="s">
        <v>2936</v>
      </c>
      <c r="F169" s="180" t="s">
        <v>2937</v>
      </c>
      <c r="G169" s="181" t="s">
        <v>546</v>
      </c>
      <c r="H169" s="182">
        <v>20</v>
      </c>
      <c r="I169" s="183"/>
      <c r="J169" s="184">
        <f>ROUND(I169*H169,2)</f>
        <v>0</v>
      </c>
      <c r="K169" s="180" t="s">
        <v>231</v>
      </c>
      <c r="L169" s="185"/>
      <c r="M169" s="186" t="s">
        <v>1</v>
      </c>
      <c r="N169" s="187" t="s">
        <v>45</v>
      </c>
      <c r="P169" s="147">
        <f>O169*H169</f>
        <v>0</v>
      </c>
      <c r="Q169" s="147">
        <v>1.7000000000000001E-4</v>
      </c>
      <c r="R169" s="147">
        <f>Q169*H169</f>
        <v>3.4000000000000002E-3</v>
      </c>
      <c r="S169" s="147">
        <v>0</v>
      </c>
      <c r="T169" s="148">
        <f>S169*H169</f>
        <v>0</v>
      </c>
      <c r="AR169" s="149" t="s">
        <v>603</v>
      </c>
      <c r="AT169" s="149" t="s">
        <v>341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603</v>
      </c>
      <c r="BM169" s="149" t="s">
        <v>2938</v>
      </c>
    </row>
    <row r="170" spans="2:65" s="1" customFormat="1" ht="37.799999999999997" customHeight="1">
      <c r="B170" s="33"/>
      <c r="C170" s="138" t="s">
        <v>386</v>
      </c>
      <c r="D170" s="138" t="s">
        <v>227</v>
      </c>
      <c r="E170" s="139" t="s">
        <v>2939</v>
      </c>
      <c r="F170" s="140" t="s">
        <v>2940</v>
      </c>
      <c r="G170" s="141" t="s">
        <v>546</v>
      </c>
      <c r="H170" s="142">
        <v>125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596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596</v>
      </c>
      <c r="BM170" s="149" t="s">
        <v>2941</v>
      </c>
    </row>
    <row r="171" spans="2:65" s="1" customFormat="1" ht="10.199999999999999">
      <c r="B171" s="33"/>
      <c r="D171" s="151" t="s">
        <v>234</v>
      </c>
      <c r="F171" s="152" t="s">
        <v>2942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" customFormat="1" ht="16.5" customHeight="1">
      <c r="B172" s="33"/>
      <c r="C172" s="178" t="s">
        <v>392</v>
      </c>
      <c r="D172" s="178" t="s">
        <v>341</v>
      </c>
      <c r="E172" s="179" t="s">
        <v>2943</v>
      </c>
      <c r="F172" s="180" t="s">
        <v>2944</v>
      </c>
      <c r="G172" s="181" t="s">
        <v>2945</v>
      </c>
      <c r="H172" s="182">
        <v>0.125</v>
      </c>
      <c r="I172" s="183"/>
      <c r="J172" s="184">
        <f>ROUND(I172*H172,2)</f>
        <v>0</v>
      </c>
      <c r="K172" s="180" t="s">
        <v>1</v>
      </c>
      <c r="L172" s="185"/>
      <c r="M172" s="186" t="s">
        <v>1</v>
      </c>
      <c r="N172" s="187" t="s">
        <v>45</v>
      </c>
      <c r="P172" s="147">
        <f>O172*H172</f>
        <v>0</v>
      </c>
      <c r="Q172" s="147">
        <v>0.9</v>
      </c>
      <c r="R172" s="147">
        <f>Q172*H172</f>
        <v>0.1125</v>
      </c>
      <c r="S172" s="147">
        <v>0</v>
      </c>
      <c r="T172" s="148">
        <f>S172*H172</f>
        <v>0</v>
      </c>
      <c r="AR172" s="149" t="s">
        <v>603</v>
      </c>
      <c r="AT172" s="149" t="s">
        <v>341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603</v>
      </c>
      <c r="BM172" s="149" t="s">
        <v>2946</v>
      </c>
    </row>
    <row r="173" spans="2:65" s="1" customFormat="1" ht="24.15" customHeight="1">
      <c r="B173" s="33"/>
      <c r="C173" s="138" t="s">
        <v>399</v>
      </c>
      <c r="D173" s="138" t="s">
        <v>227</v>
      </c>
      <c r="E173" s="139" t="s">
        <v>2947</v>
      </c>
      <c r="F173" s="140" t="s">
        <v>2948</v>
      </c>
      <c r="G173" s="141" t="s">
        <v>468</v>
      </c>
      <c r="H173" s="142">
        <v>10</v>
      </c>
      <c r="I173" s="143"/>
      <c r="J173" s="144">
        <f>ROUND(I173*H173,2)</f>
        <v>0</v>
      </c>
      <c r="K173" s="140" t="s">
        <v>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596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596</v>
      </c>
      <c r="BM173" s="149" t="s">
        <v>2949</v>
      </c>
    </row>
    <row r="174" spans="2:65" s="1" customFormat="1" ht="21.75" customHeight="1">
      <c r="B174" s="33"/>
      <c r="C174" s="138" t="s">
        <v>405</v>
      </c>
      <c r="D174" s="138" t="s">
        <v>227</v>
      </c>
      <c r="E174" s="139" t="s">
        <v>2950</v>
      </c>
      <c r="F174" s="140" t="s">
        <v>2951</v>
      </c>
      <c r="G174" s="141" t="s">
        <v>468</v>
      </c>
      <c r="H174" s="142">
        <v>2</v>
      </c>
      <c r="I174" s="143"/>
      <c r="J174" s="144">
        <f>ROUND(I174*H174,2)</f>
        <v>0</v>
      </c>
      <c r="K174" s="140" t="s">
        <v>231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596</v>
      </c>
      <c r="AT174" s="149" t="s">
        <v>227</v>
      </c>
      <c r="AU174" s="149" t="s">
        <v>21</v>
      </c>
      <c r="AY174" s="17" t="s">
        <v>225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596</v>
      </c>
      <c r="BM174" s="149" t="s">
        <v>2952</v>
      </c>
    </row>
    <row r="175" spans="2:65" s="1" customFormat="1" ht="10.199999999999999">
      <c r="B175" s="33"/>
      <c r="D175" s="151" t="s">
        <v>234</v>
      </c>
      <c r="F175" s="152" t="s">
        <v>2953</v>
      </c>
      <c r="I175" s="153"/>
      <c r="L175" s="33"/>
      <c r="M175" s="154"/>
      <c r="T175" s="57"/>
      <c r="AT175" s="17" t="s">
        <v>234</v>
      </c>
      <c r="AU175" s="17" t="s">
        <v>21</v>
      </c>
    </row>
    <row r="176" spans="2:65" s="1" customFormat="1" ht="24.15" customHeight="1">
      <c r="B176" s="33"/>
      <c r="C176" s="138" t="s">
        <v>412</v>
      </c>
      <c r="D176" s="138" t="s">
        <v>227</v>
      </c>
      <c r="E176" s="139" t="s">
        <v>2954</v>
      </c>
      <c r="F176" s="140" t="s">
        <v>2955</v>
      </c>
      <c r="G176" s="141" t="s">
        <v>468</v>
      </c>
      <c r="H176" s="142">
        <v>2</v>
      </c>
      <c r="I176" s="143"/>
      <c r="J176" s="144">
        <f t="shared" ref="J176:J183" si="0">ROUND(I176*H176,2)</f>
        <v>0</v>
      </c>
      <c r="K176" s="140" t="s">
        <v>1</v>
      </c>
      <c r="L176" s="33"/>
      <c r="M176" s="145" t="s">
        <v>1</v>
      </c>
      <c r="N176" s="146" t="s">
        <v>45</v>
      </c>
      <c r="P176" s="147">
        <f t="shared" ref="P176:P183" si="1">O176*H176</f>
        <v>0</v>
      </c>
      <c r="Q176" s="147">
        <v>0</v>
      </c>
      <c r="R176" s="147">
        <f t="shared" ref="R176:R183" si="2">Q176*H176</f>
        <v>0</v>
      </c>
      <c r="S176" s="147">
        <v>0</v>
      </c>
      <c r="T176" s="148">
        <f t="shared" ref="T176:T183" si="3">S176*H176</f>
        <v>0</v>
      </c>
      <c r="AR176" s="149" t="s">
        <v>596</v>
      </c>
      <c r="AT176" s="149" t="s">
        <v>227</v>
      </c>
      <c r="AU176" s="149" t="s">
        <v>21</v>
      </c>
      <c r="AY176" s="17" t="s">
        <v>225</v>
      </c>
      <c r="BE176" s="150">
        <f t="shared" ref="BE176:BE183" si="4">IF(N176="základní",J176,0)</f>
        <v>0</v>
      </c>
      <c r="BF176" s="150">
        <f t="shared" ref="BF176:BF183" si="5">IF(N176="snížená",J176,0)</f>
        <v>0</v>
      </c>
      <c r="BG176" s="150">
        <f t="shared" ref="BG176:BG183" si="6">IF(N176="zákl. přenesená",J176,0)</f>
        <v>0</v>
      </c>
      <c r="BH176" s="150">
        <f t="shared" ref="BH176:BH183" si="7">IF(N176="sníž. přenesená",J176,0)</f>
        <v>0</v>
      </c>
      <c r="BI176" s="150">
        <f t="shared" ref="BI176:BI183" si="8">IF(N176="nulová",J176,0)</f>
        <v>0</v>
      </c>
      <c r="BJ176" s="17" t="s">
        <v>88</v>
      </c>
      <c r="BK176" s="150">
        <f t="shared" ref="BK176:BK183" si="9">ROUND(I176*H176,2)</f>
        <v>0</v>
      </c>
      <c r="BL176" s="17" t="s">
        <v>596</v>
      </c>
      <c r="BM176" s="149" t="s">
        <v>2956</v>
      </c>
    </row>
    <row r="177" spans="2:65" s="1" customFormat="1" ht="16.5" customHeight="1">
      <c r="B177" s="33"/>
      <c r="C177" s="178" t="s">
        <v>419</v>
      </c>
      <c r="D177" s="178" t="s">
        <v>341</v>
      </c>
      <c r="E177" s="179" t="s">
        <v>2957</v>
      </c>
      <c r="F177" s="180" t="s">
        <v>2958</v>
      </c>
      <c r="G177" s="181" t="s">
        <v>468</v>
      </c>
      <c r="H177" s="182">
        <v>2</v>
      </c>
      <c r="I177" s="183"/>
      <c r="J177" s="184">
        <f t="shared" si="0"/>
        <v>0</v>
      </c>
      <c r="K177" s="180" t="s">
        <v>1</v>
      </c>
      <c r="L177" s="185"/>
      <c r="M177" s="186" t="s">
        <v>1</v>
      </c>
      <c r="N177" s="187" t="s">
        <v>45</v>
      </c>
      <c r="P177" s="147">
        <f t="shared" si="1"/>
        <v>0</v>
      </c>
      <c r="Q177" s="147">
        <v>0</v>
      </c>
      <c r="R177" s="147">
        <f t="shared" si="2"/>
        <v>0</v>
      </c>
      <c r="S177" s="147">
        <v>0</v>
      </c>
      <c r="T177" s="148">
        <f t="shared" si="3"/>
        <v>0</v>
      </c>
      <c r="AR177" s="149" t="s">
        <v>2916</v>
      </c>
      <c r="AT177" s="149" t="s">
        <v>341</v>
      </c>
      <c r="AU177" s="149" t="s">
        <v>21</v>
      </c>
      <c r="AY177" s="17" t="s">
        <v>225</v>
      </c>
      <c r="BE177" s="150">
        <f t="shared" si="4"/>
        <v>0</v>
      </c>
      <c r="BF177" s="150">
        <f t="shared" si="5"/>
        <v>0</v>
      </c>
      <c r="BG177" s="150">
        <f t="shared" si="6"/>
        <v>0</v>
      </c>
      <c r="BH177" s="150">
        <f t="shared" si="7"/>
        <v>0</v>
      </c>
      <c r="BI177" s="150">
        <f t="shared" si="8"/>
        <v>0</v>
      </c>
      <c r="BJ177" s="17" t="s">
        <v>88</v>
      </c>
      <c r="BK177" s="150">
        <f t="shared" si="9"/>
        <v>0</v>
      </c>
      <c r="BL177" s="17" t="s">
        <v>596</v>
      </c>
      <c r="BM177" s="149" t="s">
        <v>2959</v>
      </c>
    </row>
    <row r="178" spans="2:65" s="1" customFormat="1" ht="16.5" customHeight="1">
      <c r="B178" s="33"/>
      <c r="C178" s="138" t="s">
        <v>425</v>
      </c>
      <c r="D178" s="138" t="s">
        <v>227</v>
      </c>
      <c r="E178" s="139" t="s">
        <v>2960</v>
      </c>
      <c r="F178" s="140" t="s">
        <v>2961</v>
      </c>
      <c r="G178" s="141" t="s">
        <v>2962</v>
      </c>
      <c r="H178" s="142">
        <v>2</v>
      </c>
      <c r="I178" s="143"/>
      <c r="J178" s="144">
        <f t="shared" si="0"/>
        <v>0</v>
      </c>
      <c r="K178" s="140" t="s">
        <v>1</v>
      </c>
      <c r="L178" s="33"/>
      <c r="M178" s="145" t="s">
        <v>1</v>
      </c>
      <c r="N178" s="146" t="s">
        <v>45</v>
      </c>
      <c r="P178" s="147">
        <f t="shared" si="1"/>
        <v>0</v>
      </c>
      <c r="Q178" s="147">
        <v>0</v>
      </c>
      <c r="R178" s="147">
        <f t="shared" si="2"/>
        <v>0</v>
      </c>
      <c r="S178" s="147">
        <v>0</v>
      </c>
      <c r="T178" s="148">
        <f t="shared" si="3"/>
        <v>0</v>
      </c>
      <c r="AR178" s="149" t="s">
        <v>596</v>
      </c>
      <c r="AT178" s="149" t="s">
        <v>227</v>
      </c>
      <c r="AU178" s="149" t="s">
        <v>21</v>
      </c>
      <c r="AY178" s="17" t="s">
        <v>225</v>
      </c>
      <c r="BE178" s="150">
        <f t="shared" si="4"/>
        <v>0</v>
      </c>
      <c r="BF178" s="150">
        <f t="shared" si="5"/>
        <v>0</v>
      </c>
      <c r="BG178" s="150">
        <f t="shared" si="6"/>
        <v>0</v>
      </c>
      <c r="BH178" s="150">
        <f t="shared" si="7"/>
        <v>0</v>
      </c>
      <c r="BI178" s="150">
        <f t="shared" si="8"/>
        <v>0</v>
      </c>
      <c r="BJ178" s="17" t="s">
        <v>88</v>
      </c>
      <c r="BK178" s="150">
        <f t="shared" si="9"/>
        <v>0</v>
      </c>
      <c r="BL178" s="17" t="s">
        <v>596</v>
      </c>
      <c r="BM178" s="149" t="s">
        <v>2963</v>
      </c>
    </row>
    <row r="179" spans="2:65" s="1" customFormat="1" ht="16.5" customHeight="1">
      <c r="B179" s="33"/>
      <c r="C179" s="138" t="s">
        <v>430</v>
      </c>
      <c r="D179" s="138" t="s">
        <v>227</v>
      </c>
      <c r="E179" s="139" t="s">
        <v>2964</v>
      </c>
      <c r="F179" s="140" t="s">
        <v>2965</v>
      </c>
      <c r="G179" s="141" t="s">
        <v>2966</v>
      </c>
      <c r="H179" s="142">
        <v>1</v>
      </c>
      <c r="I179" s="143"/>
      <c r="J179" s="144">
        <f t="shared" si="0"/>
        <v>0</v>
      </c>
      <c r="K179" s="140" t="s">
        <v>1</v>
      </c>
      <c r="L179" s="33"/>
      <c r="M179" s="145" t="s">
        <v>1</v>
      </c>
      <c r="N179" s="146" t="s">
        <v>45</v>
      </c>
      <c r="P179" s="147">
        <f t="shared" si="1"/>
        <v>0</v>
      </c>
      <c r="Q179" s="147">
        <v>0</v>
      </c>
      <c r="R179" s="147">
        <f t="shared" si="2"/>
        <v>0</v>
      </c>
      <c r="S179" s="147">
        <v>0</v>
      </c>
      <c r="T179" s="148">
        <f t="shared" si="3"/>
        <v>0</v>
      </c>
      <c r="AR179" s="149" t="s">
        <v>596</v>
      </c>
      <c r="AT179" s="149" t="s">
        <v>227</v>
      </c>
      <c r="AU179" s="149" t="s">
        <v>21</v>
      </c>
      <c r="AY179" s="17" t="s">
        <v>225</v>
      </c>
      <c r="BE179" s="150">
        <f t="shared" si="4"/>
        <v>0</v>
      </c>
      <c r="BF179" s="150">
        <f t="shared" si="5"/>
        <v>0</v>
      </c>
      <c r="BG179" s="150">
        <f t="shared" si="6"/>
        <v>0</v>
      </c>
      <c r="BH179" s="150">
        <f t="shared" si="7"/>
        <v>0</v>
      </c>
      <c r="BI179" s="150">
        <f t="shared" si="8"/>
        <v>0</v>
      </c>
      <c r="BJ179" s="17" t="s">
        <v>88</v>
      </c>
      <c r="BK179" s="150">
        <f t="shared" si="9"/>
        <v>0</v>
      </c>
      <c r="BL179" s="17" t="s">
        <v>596</v>
      </c>
      <c r="BM179" s="149" t="s">
        <v>2967</v>
      </c>
    </row>
    <row r="180" spans="2:65" s="1" customFormat="1" ht="21.75" customHeight="1">
      <c r="B180" s="33"/>
      <c r="C180" s="138" t="s">
        <v>437</v>
      </c>
      <c r="D180" s="138" t="s">
        <v>227</v>
      </c>
      <c r="E180" s="139" t="s">
        <v>2910</v>
      </c>
      <c r="F180" s="140" t="s">
        <v>2968</v>
      </c>
      <c r="G180" s="141" t="s">
        <v>468</v>
      </c>
      <c r="H180" s="142">
        <v>1</v>
      </c>
      <c r="I180" s="143"/>
      <c r="J180" s="144">
        <f t="shared" si="0"/>
        <v>0</v>
      </c>
      <c r="K180" s="140" t="s">
        <v>1</v>
      </c>
      <c r="L180" s="33"/>
      <c r="M180" s="145" t="s">
        <v>1</v>
      </c>
      <c r="N180" s="146" t="s">
        <v>45</v>
      </c>
      <c r="P180" s="147">
        <f t="shared" si="1"/>
        <v>0</v>
      </c>
      <c r="Q180" s="147">
        <v>0</v>
      </c>
      <c r="R180" s="147">
        <f t="shared" si="2"/>
        <v>0</v>
      </c>
      <c r="S180" s="147">
        <v>0</v>
      </c>
      <c r="T180" s="148">
        <f t="shared" si="3"/>
        <v>0</v>
      </c>
      <c r="AR180" s="149" t="s">
        <v>596</v>
      </c>
      <c r="AT180" s="149" t="s">
        <v>227</v>
      </c>
      <c r="AU180" s="149" t="s">
        <v>21</v>
      </c>
      <c r="AY180" s="17" t="s">
        <v>225</v>
      </c>
      <c r="BE180" s="150">
        <f t="shared" si="4"/>
        <v>0</v>
      </c>
      <c r="BF180" s="150">
        <f t="shared" si="5"/>
        <v>0</v>
      </c>
      <c r="BG180" s="150">
        <f t="shared" si="6"/>
        <v>0</v>
      </c>
      <c r="BH180" s="150">
        <f t="shared" si="7"/>
        <v>0</v>
      </c>
      <c r="BI180" s="150">
        <f t="shared" si="8"/>
        <v>0</v>
      </c>
      <c r="BJ180" s="17" t="s">
        <v>88</v>
      </c>
      <c r="BK180" s="150">
        <f t="shared" si="9"/>
        <v>0</v>
      </c>
      <c r="BL180" s="17" t="s">
        <v>596</v>
      </c>
      <c r="BM180" s="149" t="s">
        <v>2969</v>
      </c>
    </row>
    <row r="181" spans="2:65" s="1" customFormat="1" ht="21.75" customHeight="1">
      <c r="B181" s="33"/>
      <c r="C181" s="138" t="s">
        <v>443</v>
      </c>
      <c r="D181" s="138" t="s">
        <v>227</v>
      </c>
      <c r="E181" s="139" t="s">
        <v>2970</v>
      </c>
      <c r="F181" s="140" t="s">
        <v>2968</v>
      </c>
      <c r="G181" s="141" t="s">
        <v>468</v>
      </c>
      <c r="H181" s="142">
        <v>2</v>
      </c>
      <c r="I181" s="143"/>
      <c r="J181" s="144">
        <f t="shared" si="0"/>
        <v>0</v>
      </c>
      <c r="K181" s="140" t="s">
        <v>1</v>
      </c>
      <c r="L181" s="33"/>
      <c r="M181" s="145" t="s">
        <v>1</v>
      </c>
      <c r="N181" s="146" t="s">
        <v>45</v>
      </c>
      <c r="P181" s="147">
        <f t="shared" si="1"/>
        <v>0</v>
      </c>
      <c r="Q181" s="147">
        <v>0</v>
      </c>
      <c r="R181" s="147">
        <f t="shared" si="2"/>
        <v>0</v>
      </c>
      <c r="S181" s="147">
        <v>0</v>
      </c>
      <c r="T181" s="148">
        <f t="shared" si="3"/>
        <v>0</v>
      </c>
      <c r="AR181" s="149" t="s">
        <v>596</v>
      </c>
      <c r="AT181" s="149" t="s">
        <v>227</v>
      </c>
      <c r="AU181" s="149" t="s">
        <v>21</v>
      </c>
      <c r="AY181" s="17" t="s">
        <v>225</v>
      </c>
      <c r="BE181" s="150">
        <f t="shared" si="4"/>
        <v>0</v>
      </c>
      <c r="BF181" s="150">
        <f t="shared" si="5"/>
        <v>0</v>
      </c>
      <c r="BG181" s="150">
        <f t="shared" si="6"/>
        <v>0</v>
      </c>
      <c r="BH181" s="150">
        <f t="shared" si="7"/>
        <v>0</v>
      </c>
      <c r="BI181" s="150">
        <f t="shared" si="8"/>
        <v>0</v>
      </c>
      <c r="BJ181" s="17" t="s">
        <v>88</v>
      </c>
      <c r="BK181" s="150">
        <f t="shared" si="9"/>
        <v>0</v>
      </c>
      <c r="BL181" s="17" t="s">
        <v>596</v>
      </c>
      <c r="BM181" s="149" t="s">
        <v>2971</v>
      </c>
    </row>
    <row r="182" spans="2:65" s="1" customFormat="1" ht="24.15" customHeight="1">
      <c r="B182" s="33"/>
      <c r="C182" s="178" t="s">
        <v>448</v>
      </c>
      <c r="D182" s="178" t="s">
        <v>341</v>
      </c>
      <c r="E182" s="179" t="s">
        <v>2972</v>
      </c>
      <c r="F182" s="180" t="s">
        <v>2973</v>
      </c>
      <c r="G182" s="181" t="s">
        <v>2966</v>
      </c>
      <c r="H182" s="182">
        <v>1</v>
      </c>
      <c r="I182" s="183"/>
      <c r="J182" s="184">
        <f t="shared" si="0"/>
        <v>0</v>
      </c>
      <c r="K182" s="180" t="s">
        <v>1</v>
      </c>
      <c r="L182" s="185"/>
      <c r="M182" s="186" t="s">
        <v>1</v>
      </c>
      <c r="N182" s="187" t="s">
        <v>45</v>
      </c>
      <c r="P182" s="147">
        <f t="shared" si="1"/>
        <v>0</v>
      </c>
      <c r="Q182" s="147">
        <v>0</v>
      </c>
      <c r="R182" s="147">
        <f t="shared" si="2"/>
        <v>0</v>
      </c>
      <c r="S182" s="147">
        <v>0</v>
      </c>
      <c r="T182" s="148">
        <f t="shared" si="3"/>
        <v>0</v>
      </c>
      <c r="AR182" s="149" t="s">
        <v>2916</v>
      </c>
      <c r="AT182" s="149" t="s">
        <v>341</v>
      </c>
      <c r="AU182" s="149" t="s">
        <v>21</v>
      </c>
      <c r="AY182" s="17" t="s">
        <v>225</v>
      </c>
      <c r="BE182" s="150">
        <f t="shared" si="4"/>
        <v>0</v>
      </c>
      <c r="BF182" s="150">
        <f t="shared" si="5"/>
        <v>0</v>
      </c>
      <c r="BG182" s="150">
        <f t="shared" si="6"/>
        <v>0</v>
      </c>
      <c r="BH182" s="150">
        <f t="shared" si="7"/>
        <v>0</v>
      </c>
      <c r="BI182" s="150">
        <f t="shared" si="8"/>
        <v>0</v>
      </c>
      <c r="BJ182" s="17" t="s">
        <v>88</v>
      </c>
      <c r="BK182" s="150">
        <f t="shared" si="9"/>
        <v>0</v>
      </c>
      <c r="BL182" s="17" t="s">
        <v>596</v>
      </c>
      <c r="BM182" s="149" t="s">
        <v>2974</v>
      </c>
    </row>
    <row r="183" spans="2:65" s="1" customFormat="1" ht="24.15" customHeight="1">
      <c r="B183" s="33"/>
      <c r="C183" s="178" t="s">
        <v>454</v>
      </c>
      <c r="D183" s="178" t="s">
        <v>341</v>
      </c>
      <c r="E183" s="179" t="s">
        <v>2975</v>
      </c>
      <c r="F183" s="180" t="s">
        <v>2973</v>
      </c>
      <c r="G183" s="181" t="s">
        <v>468</v>
      </c>
      <c r="H183" s="182">
        <v>2</v>
      </c>
      <c r="I183" s="183"/>
      <c r="J183" s="184">
        <f t="shared" si="0"/>
        <v>0</v>
      </c>
      <c r="K183" s="180" t="s">
        <v>1</v>
      </c>
      <c r="L183" s="185"/>
      <c r="M183" s="186" t="s">
        <v>1</v>
      </c>
      <c r="N183" s="187" t="s">
        <v>45</v>
      </c>
      <c r="P183" s="147">
        <f t="shared" si="1"/>
        <v>0</v>
      </c>
      <c r="Q183" s="147">
        <v>0</v>
      </c>
      <c r="R183" s="147">
        <f t="shared" si="2"/>
        <v>0</v>
      </c>
      <c r="S183" s="147">
        <v>0</v>
      </c>
      <c r="T183" s="148">
        <f t="shared" si="3"/>
        <v>0</v>
      </c>
      <c r="AR183" s="149" t="s">
        <v>2916</v>
      </c>
      <c r="AT183" s="149" t="s">
        <v>341</v>
      </c>
      <c r="AU183" s="149" t="s">
        <v>21</v>
      </c>
      <c r="AY183" s="17" t="s">
        <v>225</v>
      </c>
      <c r="BE183" s="150">
        <f t="shared" si="4"/>
        <v>0</v>
      </c>
      <c r="BF183" s="150">
        <f t="shared" si="5"/>
        <v>0</v>
      </c>
      <c r="BG183" s="150">
        <f t="shared" si="6"/>
        <v>0</v>
      </c>
      <c r="BH183" s="150">
        <f t="shared" si="7"/>
        <v>0</v>
      </c>
      <c r="BI183" s="150">
        <f t="shared" si="8"/>
        <v>0</v>
      </c>
      <c r="BJ183" s="17" t="s">
        <v>88</v>
      </c>
      <c r="BK183" s="150">
        <f t="shared" si="9"/>
        <v>0</v>
      </c>
      <c r="BL183" s="17" t="s">
        <v>596</v>
      </c>
      <c r="BM183" s="149" t="s">
        <v>2976</v>
      </c>
    </row>
    <row r="184" spans="2:65" s="11" customFormat="1" ht="22.8" customHeight="1">
      <c r="B184" s="126"/>
      <c r="D184" s="127" t="s">
        <v>79</v>
      </c>
      <c r="E184" s="136" t="s">
        <v>2977</v>
      </c>
      <c r="F184" s="136" t="s">
        <v>2978</v>
      </c>
      <c r="I184" s="129"/>
      <c r="J184" s="137">
        <f>BK184</f>
        <v>0</v>
      </c>
      <c r="L184" s="126"/>
      <c r="M184" s="131"/>
      <c r="P184" s="132">
        <f>SUM(P185:P189)</f>
        <v>0</v>
      </c>
      <c r="R184" s="132">
        <f>SUM(R185:R189)</f>
        <v>2E-3</v>
      </c>
      <c r="T184" s="133">
        <f>SUM(T185:T189)</f>
        <v>0</v>
      </c>
      <c r="AR184" s="127" t="s">
        <v>244</v>
      </c>
      <c r="AT184" s="134" t="s">
        <v>79</v>
      </c>
      <c r="AU184" s="134" t="s">
        <v>88</v>
      </c>
      <c r="AY184" s="127" t="s">
        <v>225</v>
      </c>
      <c r="BK184" s="135">
        <f>SUM(BK185:BK189)</f>
        <v>0</v>
      </c>
    </row>
    <row r="185" spans="2:65" s="1" customFormat="1" ht="16.5" customHeight="1">
      <c r="B185" s="33"/>
      <c r="C185" s="138" t="s">
        <v>459</v>
      </c>
      <c r="D185" s="138" t="s">
        <v>227</v>
      </c>
      <c r="E185" s="139" t="s">
        <v>2979</v>
      </c>
      <c r="F185" s="140" t="s">
        <v>2980</v>
      </c>
      <c r="G185" s="141" t="s">
        <v>468</v>
      </c>
      <c r="H185" s="142">
        <v>2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1E-3</v>
      </c>
      <c r="R185" s="147">
        <f>Q185*H185</f>
        <v>2E-3</v>
      </c>
      <c r="S185" s="147">
        <v>0</v>
      </c>
      <c r="T185" s="148">
        <f>S185*H185</f>
        <v>0</v>
      </c>
      <c r="AR185" s="149" t="s">
        <v>596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596</v>
      </c>
      <c r="BM185" s="149" t="s">
        <v>2981</v>
      </c>
    </row>
    <row r="186" spans="2:65" s="1" customFormat="1" ht="10.199999999999999">
      <c r="B186" s="33"/>
      <c r="D186" s="151" t="s">
        <v>234</v>
      </c>
      <c r="F186" s="152" t="s">
        <v>2982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" customFormat="1" ht="66.75" customHeight="1">
      <c r="B187" s="33"/>
      <c r="C187" s="138" t="s">
        <v>465</v>
      </c>
      <c r="D187" s="138" t="s">
        <v>227</v>
      </c>
      <c r="E187" s="139" t="s">
        <v>2983</v>
      </c>
      <c r="F187" s="140" t="s">
        <v>2984</v>
      </c>
      <c r="G187" s="141" t="s">
        <v>546</v>
      </c>
      <c r="H187" s="142">
        <v>155</v>
      </c>
      <c r="I187" s="143"/>
      <c r="J187" s="144">
        <f>ROUND(I187*H187,2)</f>
        <v>0</v>
      </c>
      <c r="K187" s="140" t="s">
        <v>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596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596</v>
      </c>
      <c r="BM187" s="149" t="s">
        <v>2985</v>
      </c>
    </row>
    <row r="188" spans="2:65" s="1" customFormat="1" ht="21.75" customHeight="1">
      <c r="B188" s="33"/>
      <c r="C188" s="138" t="s">
        <v>472</v>
      </c>
      <c r="D188" s="138" t="s">
        <v>227</v>
      </c>
      <c r="E188" s="139" t="s">
        <v>2986</v>
      </c>
      <c r="F188" s="140" t="s">
        <v>2987</v>
      </c>
      <c r="G188" s="141" t="s">
        <v>546</v>
      </c>
      <c r="H188" s="142">
        <v>155</v>
      </c>
      <c r="I188" s="143"/>
      <c r="J188" s="144">
        <f>ROUND(I188*H188,2)</f>
        <v>0</v>
      </c>
      <c r="K188" s="140" t="s">
        <v>231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596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596</v>
      </c>
      <c r="BM188" s="149" t="s">
        <v>2988</v>
      </c>
    </row>
    <row r="189" spans="2:65" s="1" customFormat="1" ht="10.199999999999999">
      <c r="B189" s="33"/>
      <c r="D189" s="151" t="s">
        <v>234</v>
      </c>
      <c r="F189" s="152" t="s">
        <v>2989</v>
      </c>
      <c r="I189" s="153"/>
      <c r="L189" s="33"/>
      <c r="M189" s="154"/>
      <c r="T189" s="57"/>
      <c r="AT189" s="17" t="s">
        <v>234</v>
      </c>
      <c r="AU189" s="17" t="s">
        <v>21</v>
      </c>
    </row>
    <row r="190" spans="2:65" s="11" customFormat="1" ht="22.8" customHeight="1">
      <c r="B190" s="126"/>
      <c r="D190" s="127" t="s">
        <v>79</v>
      </c>
      <c r="E190" s="136" t="s">
        <v>2990</v>
      </c>
      <c r="F190" s="136" t="s">
        <v>2991</v>
      </c>
      <c r="I190" s="129"/>
      <c r="J190" s="137">
        <f>BK190</f>
        <v>0</v>
      </c>
      <c r="L190" s="126"/>
      <c r="M190" s="131"/>
      <c r="P190" s="132">
        <f>SUM(P191:P223)</f>
        <v>0</v>
      </c>
      <c r="R190" s="132">
        <f>SUM(R191:R223)</f>
        <v>27.578777600000002</v>
      </c>
      <c r="T190" s="133">
        <f>SUM(T191:T223)</f>
        <v>0</v>
      </c>
      <c r="AR190" s="127" t="s">
        <v>244</v>
      </c>
      <c r="AT190" s="134" t="s">
        <v>79</v>
      </c>
      <c r="AU190" s="134" t="s">
        <v>88</v>
      </c>
      <c r="AY190" s="127" t="s">
        <v>225</v>
      </c>
      <c r="BK190" s="135">
        <f>SUM(BK191:BK223)</f>
        <v>0</v>
      </c>
    </row>
    <row r="191" spans="2:65" s="1" customFormat="1" ht="24.15" customHeight="1">
      <c r="B191" s="33"/>
      <c r="C191" s="138" t="s">
        <v>479</v>
      </c>
      <c r="D191" s="138" t="s">
        <v>227</v>
      </c>
      <c r="E191" s="139" t="s">
        <v>2992</v>
      </c>
      <c r="F191" s="140" t="s">
        <v>2993</v>
      </c>
      <c r="G191" s="141" t="s">
        <v>240</v>
      </c>
      <c r="H191" s="142">
        <v>1.5</v>
      </c>
      <c r="I191" s="143"/>
      <c r="J191" s="144">
        <f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2.2563399999999998</v>
      </c>
      <c r="R191" s="147">
        <f>Q191*H191</f>
        <v>3.3845099999999997</v>
      </c>
      <c r="S191" s="147">
        <v>0</v>
      </c>
      <c r="T191" s="148">
        <f>S191*H191</f>
        <v>0</v>
      </c>
      <c r="AR191" s="149" t="s">
        <v>596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596</v>
      </c>
      <c r="BM191" s="149" t="s">
        <v>2994</v>
      </c>
    </row>
    <row r="192" spans="2:65" s="1" customFormat="1" ht="33" customHeight="1">
      <c r="B192" s="33"/>
      <c r="C192" s="138" t="s">
        <v>485</v>
      </c>
      <c r="D192" s="138" t="s">
        <v>227</v>
      </c>
      <c r="E192" s="139" t="s">
        <v>2995</v>
      </c>
      <c r="F192" s="140" t="s">
        <v>2996</v>
      </c>
      <c r="G192" s="141" t="s">
        <v>240</v>
      </c>
      <c r="H192" s="142">
        <v>1</v>
      </c>
      <c r="I192" s="143"/>
      <c r="J192" s="144">
        <f>ROUND(I192*H192,2)</f>
        <v>0</v>
      </c>
      <c r="K192" s="140" t="s">
        <v>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596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596</v>
      </c>
      <c r="BM192" s="149" t="s">
        <v>2997</v>
      </c>
    </row>
    <row r="193" spans="2:65" s="1" customFormat="1" ht="62.7" customHeight="1">
      <c r="B193" s="33"/>
      <c r="C193" s="138" t="s">
        <v>490</v>
      </c>
      <c r="D193" s="138" t="s">
        <v>227</v>
      </c>
      <c r="E193" s="139" t="s">
        <v>2998</v>
      </c>
      <c r="F193" s="140" t="s">
        <v>2999</v>
      </c>
      <c r="G193" s="141" t="s">
        <v>546</v>
      </c>
      <c r="H193" s="142">
        <v>40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596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596</v>
      </c>
      <c r="BM193" s="149" t="s">
        <v>3000</v>
      </c>
    </row>
    <row r="194" spans="2:65" s="1" customFormat="1" ht="62.7" customHeight="1">
      <c r="B194" s="33"/>
      <c r="C194" s="138" t="s">
        <v>496</v>
      </c>
      <c r="D194" s="138" t="s">
        <v>227</v>
      </c>
      <c r="E194" s="139" t="s">
        <v>3001</v>
      </c>
      <c r="F194" s="140" t="s">
        <v>3002</v>
      </c>
      <c r="G194" s="141" t="s">
        <v>546</v>
      </c>
      <c r="H194" s="142">
        <v>10</v>
      </c>
      <c r="I194" s="143"/>
      <c r="J194" s="144">
        <f>ROUND(I194*H194,2)</f>
        <v>0</v>
      </c>
      <c r="K194" s="140" t="s">
        <v>1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596</v>
      </c>
      <c r="AT194" s="149" t="s">
        <v>227</v>
      </c>
      <c r="AU194" s="149" t="s">
        <v>21</v>
      </c>
      <c r="AY194" s="17" t="s">
        <v>225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596</v>
      </c>
      <c r="BM194" s="149" t="s">
        <v>3003</v>
      </c>
    </row>
    <row r="195" spans="2:65" s="1" customFormat="1" ht="21.75" customHeight="1">
      <c r="B195" s="33"/>
      <c r="C195" s="138" t="s">
        <v>501</v>
      </c>
      <c r="D195" s="138" t="s">
        <v>227</v>
      </c>
      <c r="E195" s="139" t="s">
        <v>3004</v>
      </c>
      <c r="F195" s="140" t="s">
        <v>3005</v>
      </c>
      <c r="G195" s="141" t="s">
        <v>230</v>
      </c>
      <c r="H195" s="142">
        <v>102.4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8.4000000000000003E-4</v>
      </c>
      <c r="R195" s="147">
        <f>Q195*H195</f>
        <v>8.6016000000000009E-2</v>
      </c>
      <c r="S195" s="147">
        <v>0</v>
      </c>
      <c r="T195" s="148">
        <f>S195*H195</f>
        <v>0</v>
      </c>
      <c r="AR195" s="149" t="s">
        <v>596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596</v>
      </c>
      <c r="BM195" s="149" t="s">
        <v>3006</v>
      </c>
    </row>
    <row r="196" spans="2:65" s="1" customFormat="1" ht="10.199999999999999">
      <c r="B196" s="33"/>
      <c r="D196" s="151" t="s">
        <v>234</v>
      </c>
      <c r="F196" s="152" t="s">
        <v>3007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2" customFormat="1" ht="20.399999999999999">
      <c r="B197" s="155"/>
      <c r="D197" s="156" t="s">
        <v>236</v>
      </c>
      <c r="E197" s="157" t="s">
        <v>1</v>
      </c>
      <c r="F197" s="158" t="s">
        <v>3008</v>
      </c>
      <c r="H197" s="159">
        <v>102.4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225</v>
      </c>
    </row>
    <row r="198" spans="2:65" s="1" customFormat="1" ht="16.5" customHeight="1">
      <c r="B198" s="33"/>
      <c r="C198" s="138" t="s">
        <v>507</v>
      </c>
      <c r="D198" s="138" t="s">
        <v>227</v>
      </c>
      <c r="E198" s="139" t="s">
        <v>3009</v>
      </c>
      <c r="F198" s="140" t="s">
        <v>3010</v>
      </c>
      <c r="G198" s="141" t="s">
        <v>240</v>
      </c>
      <c r="H198" s="142">
        <v>40.96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4.6000000000000001E-4</v>
      </c>
      <c r="R198" s="147">
        <f>Q198*H198</f>
        <v>1.88416E-2</v>
      </c>
      <c r="S198" s="147">
        <v>0</v>
      </c>
      <c r="T198" s="148">
        <f>S198*H198</f>
        <v>0</v>
      </c>
      <c r="AR198" s="149" t="s">
        <v>596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596</v>
      </c>
      <c r="BM198" s="149" t="s">
        <v>3011</v>
      </c>
    </row>
    <row r="199" spans="2:65" s="1" customFormat="1" ht="10.199999999999999">
      <c r="B199" s="33"/>
      <c r="D199" s="151" t="s">
        <v>234</v>
      </c>
      <c r="F199" s="152" t="s">
        <v>3012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3013</v>
      </c>
      <c r="H200" s="159">
        <v>40.96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24.15" customHeight="1">
      <c r="B201" s="33"/>
      <c r="C201" s="138" t="s">
        <v>514</v>
      </c>
      <c r="D201" s="138" t="s">
        <v>227</v>
      </c>
      <c r="E201" s="139" t="s">
        <v>3014</v>
      </c>
      <c r="F201" s="140" t="s">
        <v>3015</v>
      </c>
      <c r="G201" s="141" t="s">
        <v>230</v>
      </c>
      <c r="H201" s="142">
        <v>102.4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596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596</v>
      </c>
      <c r="BM201" s="149" t="s">
        <v>3016</v>
      </c>
    </row>
    <row r="202" spans="2:65" s="1" customFormat="1" ht="10.199999999999999">
      <c r="B202" s="33"/>
      <c r="D202" s="151" t="s">
        <v>234</v>
      </c>
      <c r="F202" s="152" t="s">
        <v>3017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" customFormat="1" ht="16.5" customHeight="1">
      <c r="B203" s="33"/>
      <c r="C203" s="138" t="s">
        <v>520</v>
      </c>
      <c r="D203" s="138" t="s">
        <v>227</v>
      </c>
      <c r="E203" s="139" t="s">
        <v>3018</v>
      </c>
      <c r="F203" s="140" t="s">
        <v>3019</v>
      </c>
      <c r="G203" s="141" t="s">
        <v>240</v>
      </c>
      <c r="H203" s="142">
        <v>40.96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596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596</v>
      </c>
      <c r="BM203" s="149" t="s">
        <v>3020</v>
      </c>
    </row>
    <row r="204" spans="2:65" s="1" customFormat="1" ht="10.199999999999999">
      <c r="B204" s="33"/>
      <c r="D204" s="151" t="s">
        <v>234</v>
      </c>
      <c r="F204" s="152" t="s">
        <v>3021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" customFormat="1" ht="44.25" customHeight="1">
      <c r="B205" s="33"/>
      <c r="C205" s="138" t="s">
        <v>526</v>
      </c>
      <c r="D205" s="138" t="s">
        <v>227</v>
      </c>
      <c r="E205" s="139" t="s">
        <v>3022</v>
      </c>
      <c r="F205" s="140" t="s">
        <v>3023</v>
      </c>
      <c r="G205" s="141" t="s">
        <v>546</v>
      </c>
      <c r="H205" s="142">
        <v>50</v>
      </c>
      <c r="I205" s="143"/>
      <c r="J205" s="144">
        <f t="shared" ref="J205:J223" si="10">ROUND(I205*H205,2)</f>
        <v>0</v>
      </c>
      <c r="K205" s="140" t="s">
        <v>1</v>
      </c>
      <c r="L205" s="33"/>
      <c r="M205" s="145" t="s">
        <v>1</v>
      </c>
      <c r="N205" s="146" t="s">
        <v>45</v>
      </c>
      <c r="P205" s="147">
        <f t="shared" ref="P205:P223" si="11">O205*H205</f>
        <v>0</v>
      </c>
      <c r="Q205" s="147">
        <v>0.20300000000000001</v>
      </c>
      <c r="R205" s="147">
        <f t="shared" ref="R205:R223" si="12">Q205*H205</f>
        <v>10.15</v>
      </c>
      <c r="S205" s="147">
        <v>0</v>
      </c>
      <c r="T205" s="148">
        <f t="shared" ref="T205:T223" si="13">S205*H205</f>
        <v>0</v>
      </c>
      <c r="AR205" s="149" t="s">
        <v>596</v>
      </c>
      <c r="AT205" s="149" t="s">
        <v>227</v>
      </c>
      <c r="AU205" s="149" t="s">
        <v>21</v>
      </c>
      <c r="AY205" s="17" t="s">
        <v>225</v>
      </c>
      <c r="BE205" s="150">
        <f t="shared" ref="BE205:BE223" si="14">IF(N205="základní",J205,0)</f>
        <v>0</v>
      </c>
      <c r="BF205" s="150">
        <f t="shared" ref="BF205:BF223" si="15">IF(N205="snížená",J205,0)</f>
        <v>0</v>
      </c>
      <c r="BG205" s="150">
        <f t="shared" ref="BG205:BG223" si="16">IF(N205="zákl. přenesená",J205,0)</f>
        <v>0</v>
      </c>
      <c r="BH205" s="150">
        <f t="shared" ref="BH205:BH223" si="17">IF(N205="sníž. přenesená",J205,0)</f>
        <v>0</v>
      </c>
      <c r="BI205" s="150">
        <f t="shared" ref="BI205:BI223" si="18">IF(N205="nulová",J205,0)</f>
        <v>0</v>
      </c>
      <c r="BJ205" s="17" t="s">
        <v>88</v>
      </c>
      <c r="BK205" s="150">
        <f t="shared" ref="BK205:BK223" si="19">ROUND(I205*H205,2)</f>
        <v>0</v>
      </c>
      <c r="BL205" s="17" t="s">
        <v>596</v>
      </c>
      <c r="BM205" s="149" t="s">
        <v>3024</v>
      </c>
    </row>
    <row r="206" spans="2:65" s="1" customFormat="1" ht="37.799999999999997" customHeight="1">
      <c r="B206" s="33"/>
      <c r="C206" s="138" t="s">
        <v>532</v>
      </c>
      <c r="D206" s="138" t="s">
        <v>227</v>
      </c>
      <c r="E206" s="139" t="s">
        <v>3025</v>
      </c>
      <c r="F206" s="140" t="s">
        <v>3026</v>
      </c>
      <c r="G206" s="141" t="s">
        <v>468</v>
      </c>
      <c r="H206" s="142">
        <v>2</v>
      </c>
      <c r="I206" s="143"/>
      <c r="J206" s="144">
        <f t="shared" si="10"/>
        <v>0</v>
      </c>
      <c r="K206" s="140" t="s">
        <v>1</v>
      </c>
      <c r="L206" s="33"/>
      <c r="M206" s="145" t="s">
        <v>1</v>
      </c>
      <c r="N206" s="146" t="s">
        <v>45</v>
      </c>
      <c r="P206" s="147">
        <f t="shared" si="11"/>
        <v>0</v>
      </c>
      <c r="Q206" s="147">
        <v>3.8E-3</v>
      </c>
      <c r="R206" s="147">
        <f t="shared" si="12"/>
        <v>7.6E-3</v>
      </c>
      <c r="S206" s="147">
        <v>0</v>
      </c>
      <c r="T206" s="148">
        <f t="shared" si="13"/>
        <v>0</v>
      </c>
      <c r="AR206" s="149" t="s">
        <v>596</v>
      </c>
      <c r="AT206" s="149" t="s">
        <v>227</v>
      </c>
      <c r="AU206" s="149" t="s">
        <v>21</v>
      </c>
      <c r="AY206" s="17" t="s">
        <v>225</v>
      </c>
      <c r="BE206" s="150">
        <f t="shared" si="14"/>
        <v>0</v>
      </c>
      <c r="BF206" s="150">
        <f t="shared" si="15"/>
        <v>0</v>
      </c>
      <c r="BG206" s="150">
        <f t="shared" si="16"/>
        <v>0</v>
      </c>
      <c r="BH206" s="150">
        <f t="shared" si="17"/>
        <v>0</v>
      </c>
      <c r="BI206" s="150">
        <f t="shared" si="18"/>
        <v>0</v>
      </c>
      <c r="BJ206" s="17" t="s">
        <v>88</v>
      </c>
      <c r="BK206" s="150">
        <f t="shared" si="19"/>
        <v>0</v>
      </c>
      <c r="BL206" s="17" t="s">
        <v>596</v>
      </c>
      <c r="BM206" s="149" t="s">
        <v>3027</v>
      </c>
    </row>
    <row r="207" spans="2:65" s="1" customFormat="1" ht="37.799999999999997" customHeight="1">
      <c r="B207" s="33"/>
      <c r="C207" s="138" t="s">
        <v>537</v>
      </c>
      <c r="D207" s="138" t="s">
        <v>227</v>
      </c>
      <c r="E207" s="139" t="s">
        <v>3028</v>
      </c>
      <c r="F207" s="140" t="s">
        <v>3029</v>
      </c>
      <c r="G207" s="141" t="s">
        <v>468</v>
      </c>
      <c r="H207" s="142">
        <v>3</v>
      </c>
      <c r="I207" s="143"/>
      <c r="J207" s="144">
        <f t="shared" si="10"/>
        <v>0</v>
      </c>
      <c r="K207" s="140" t="s">
        <v>1</v>
      </c>
      <c r="L207" s="33"/>
      <c r="M207" s="145" t="s">
        <v>1</v>
      </c>
      <c r="N207" s="146" t="s">
        <v>45</v>
      </c>
      <c r="P207" s="147">
        <f t="shared" si="11"/>
        <v>0</v>
      </c>
      <c r="Q207" s="147">
        <v>7.6E-3</v>
      </c>
      <c r="R207" s="147">
        <f t="shared" si="12"/>
        <v>2.2800000000000001E-2</v>
      </c>
      <c r="S207" s="147">
        <v>0</v>
      </c>
      <c r="T207" s="148">
        <f t="shared" si="13"/>
        <v>0</v>
      </c>
      <c r="AR207" s="149" t="s">
        <v>596</v>
      </c>
      <c r="AT207" s="149" t="s">
        <v>227</v>
      </c>
      <c r="AU207" s="149" t="s">
        <v>21</v>
      </c>
      <c r="AY207" s="17" t="s">
        <v>225</v>
      </c>
      <c r="BE207" s="150">
        <f t="shared" si="14"/>
        <v>0</v>
      </c>
      <c r="BF207" s="150">
        <f t="shared" si="15"/>
        <v>0</v>
      </c>
      <c r="BG207" s="150">
        <f t="shared" si="16"/>
        <v>0</v>
      </c>
      <c r="BH207" s="150">
        <f t="shared" si="17"/>
        <v>0</v>
      </c>
      <c r="BI207" s="150">
        <f t="shared" si="18"/>
        <v>0</v>
      </c>
      <c r="BJ207" s="17" t="s">
        <v>88</v>
      </c>
      <c r="BK207" s="150">
        <f t="shared" si="19"/>
        <v>0</v>
      </c>
      <c r="BL207" s="17" t="s">
        <v>596</v>
      </c>
      <c r="BM207" s="149" t="s">
        <v>3030</v>
      </c>
    </row>
    <row r="208" spans="2:65" s="1" customFormat="1" ht="44.25" customHeight="1">
      <c r="B208" s="33"/>
      <c r="C208" s="138" t="s">
        <v>543</v>
      </c>
      <c r="D208" s="138" t="s">
        <v>227</v>
      </c>
      <c r="E208" s="139" t="s">
        <v>3031</v>
      </c>
      <c r="F208" s="140" t="s">
        <v>3032</v>
      </c>
      <c r="G208" s="141" t="s">
        <v>546</v>
      </c>
      <c r="H208" s="142">
        <v>50</v>
      </c>
      <c r="I208" s="143"/>
      <c r="J208" s="144">
        <f t="shared" si="10"/>
        <v>0</v>
      </c>
      <c r="K208" s="140" t="s">
        <v>1</v>
      </c>
      <c r="L208" s="33"/>
      <c r="M208" s="145" t="s">
        <v>1</v>
      </c>
      <c r="N208" s="146" t="s">
        <v>45</v>
      </c>
      <c r="P208" s="147">
        <f t="shared" si="11"/>
        <v>0</v>
      </c>
      <c r="Q208" s="147">
        <v>9.0000000000000006E-5</v>
      </c>
      <c r="R208" s="147">
        <f t="shared" si="12"/>
        <v>4.5000000000000005E-3</v>
      </c>
      <c r="S208" s="147">
        <v>0</v>
      </c>
      <c r="T208" s="148">
        <f t="shared" si="13"/>
        <v>0</v>
      </c>
      <c r="AR208" s="149" t="s">
        <v>596</v>
      </c>
      <c r="AT208" s="149" t="s">
        <v>227</v>
      </c>
      <c r="AU208" s="149" t="s">
        <v>21</v>
      </c>
      <c r="AY208" s="17" t="s">
        <v>225</v>
      </c>
      <c r="BE208" s="150">
        <f t="shared" si="14"/>
        <v>0</v>
      </c>
      <c r="BF208" s="150">
        <f t="shared" si="15"/>
        <v>0</v>
      </c>
      <c r="BG208" s="150">
        <f t="shared" si="16"/>
        <v>0</v>
      </c>
      <c r="BH208" s="150">
        <f t="shared" si="17"/>
        <v>0</v>
      </c>
      <c r="BI208" s="150">
        <f t="shared" si="18"/>
        <v>0</v>
      </c>
      <c r="BJ208" s="17" t="s">
        <v>88</v>
      </c>
      <c r="BK208" s="150">
        <f t="shared" si="19"/>
        <v>0</v>
      </c>
      <c r="BL208" s="17" t="s">
        <v>596</v>
      </c>
      <c r="BM208" s="149" t="s">
        <v>3033</v>
      </c>
    </row>
    <row r="209" spans="2:65" s="1" customFormat="1" ht="55.5" customHeight="1">
      <c r="B209" s="33"/>
      <c r="C209" s="138" t="s">
        <v>551</v>
      </c>
      <c r="D209" s="138" t="s">
        <v>227</v>
      </c>
      <c r="E209" s="139" t="s">
        <v>3034</v>
      </c>
      <c r="F209" s="140" t="s">
        <v>3035</v>
      </c>
      <c r="G209" s="141" t="s">
        <v>546</v>
      </c>
      <c r="H209" s="142">
        <v>3</v>
      </c>
      <c r="I209" s="143"/>
      <c r="J209" s="144">
        <f t="shared" si="10"/>
        <v>0</v>
      </c>
      <c r="K209" s="140" t="s">
        <v>1</v>
      </c>
      <c r="L209" s="33"/>
      <c r="M209" s="145" t="s">
        <v>1</v>
      </c>
      <c r="N209" s="146" t="s">
        <v>45</v>
      </c>
      <c r="P209" s="147">
        <f t="shared" si="11"/>
        <v>0</v>
      </c>
      <c r="Q209" s="147">
        <v>0.22563</v>
      </c>
      <c r="R209" s="147">
        <f t="shared" si="12"/>
        <v>0.67688999999999999</v>
      </c>
      <c r="S209" s="147">
        <v>0</v>
      </c>
      <c r="T209" s="148">
        <f t="shared" si="13"/>
        <v>0</v>
      </c>
      <c r="AR209" s="149" t="s">
        <v>596</v>
      </c>
      <c r="AT209" s="149" t="s">
        <v>227</v>
      </c>
      <c r="AU209" s="149" t="s">
        <v>21</v>
      </c>
      <c r="AY209" s="17" t="s">
        <v>225</v>
      </c>
      <c r="BE209" s="150">
        <f t="shared" si="14"/>
        <v>0</v>
      </c>
      <c r="BF209" s="150">
        <f t="shared" si="15"/>
        <v>0</v>
      </c>
      <c r="BG209" s="150">
        <f t="shared" si="16"/>
        <v>0</v>
      </c>
      <c r="BH209" s="150">
        <f t="shared" si="17"/>
        <v>0</v>
      </c>
      <c r="BI209" s="150">
        <f t="shared" si="18"/>
        <v>0</v>
      </c>
      <c r="BJ209" s="17" t="s">
        <v>88</v>
      </c>
      <c r="BK209" s="150">
        <f t="shared" si="19"/>
        <v>0</v>
      </c>
      <c r="BL209" s="17" t="s">
        <v>596</v>
      </c>
      <c r="BM209" s="149" t="s">
        <v>3036</v>
      </c>
    </row>
    <row r="210" spans="2:65" s="1" customFormat="1" ht="16.5" customHeight="1">
      <c r="B210" s="33"/>
      <c r="C210" s="178" t="s">
        <v>556</v>
      </c>
      <c r="D210" s="178" t="s">
        <v>341</v>
      </c>
      <c r="E210" s="179" t="s">
        <v>3037</v>
      </c>
      <c r="F210" s="180" t="s">
        <v>3038</v>
      </c>
      <c r="G210" s="181" t="s">
        <v>468</v>
      </c>
      <c r="H210" s="182">
        <v>3</v>
      </c>
      <c r="I210" s="183"/>
      <c r="J210" s="184">
        <f t="shared" si="10"/>
        <v>0</v>
      </c>
      <c r="K210" s="180" t="s">
        <v>1</v>
      </c>
      <c r="L210" s="185"/>
      <c r="M210" s="186" t="s">
        <v>1</v>
      </c>
      <c r="N210" s="187" t="s">
        <v>45</v>
      </c>
      <c r="P210" s="147">
        <f t="shared" si="11"/>
        <v>0</v>
      </c>
      <c r="Q210" s="147">
        <v>3.1E-2</v>
      </c>
      <c r="R210" s="147">
        <f t="shared" si="12"/>
        <v>9.2999999999999999E-2</v>
      </c>
      <c r="S210" s="147">
        <v>0</v>
      </c>
      <c r="T210" s="148">
        <f t="shared" si="13"/>
        <v>0</v>
      </c>
      <c r="AR210" s="149" t="s">
        <v>603</v>
      </c>
      <c r="AT210" s="149" t="s">
        <v>341</v>
      </c>
      <c r="AU210" s="149" t="s">
        <v>21</v>
      </c>
      <c r="AY210" s="17" t="s">
        <v>225</v>
      </c>
      <c r="BE210" s="150">
        <f t="shared" si="14"/>
        <v>0</v>
      </c>
      <c r="BF210" s="150">
        <f t="shared" si="15"/>
        <v>0</v>
      </c>
      <c r="BG210" s="150">
        <f t="shared" si="16"/>
        <v>0</v>
      </c>
      <c r="BH210" s="150">
        <f t="shared" si="17"/>
        <v>0</v>
      </c>
      <c r="BI210" s="150">
        <f t="shared" si="18"/>
        <v>0</v>
      </c>
      <c r="BJ210" s="17" t="s">
        <v>88</v>
      </c>
      <c r="BK210" s="150">
        <f t="shared" si="19"/>
        <v>0</v>
      </c>
      <c r="BL210" s="17" t="s">
        <v>603</v>
      </c>
      <c r="BM210" s="149" t="s">
        <v>3039</v>
      </c>
    </row>
    <row r="211" spans="2:65" s="1" customFormat="1" ht="16.5" customHeight="1">
      <c r="B211" s="33"/>
      <c r="C211" s="178" t="s">
        <v>563</v>
      </c>
      <c r="D211" s="178" t="s">
        <v>341</v>
      </c>
      <c r="E211" s="179" t="s">
        <v>3040</v>
      </c>
      <c r="F211" s="180" t="s">
        <v>3041</v>
      </c>
      <c r="G211" s="181" t="s">
        <v>468</v>
      </c>
      <c r="H211" s="182">
        <v>3</v>
      </c>
      <c r="I211" s="183"/>
      <c r="J211" s="184">
        <f t="shared" si="10"/>
        <v>0</v>
      </c>
      <c r="K211" s="180" t="s">
        <v>1</v>
      </c>
      <c r="L211" s="185"/>
      <c r="M211" s="186" t="s">
        <v>1</v>
      </c>
      <c r="N211" s="187" t="s">
        <v>45</v>
      </c>
      <c r="P211" s="147">
        <f t="shared" si="11"/>
        <v>0</v>
      </c>
      <c r="Q211" s="147">
        <v>6.0000000000000001E-3</v>
      </c>
      <c r="R211" s="147">
        <f t="shared" si="12"/>
        <v>1.8000000000000002E-2</v>
      </c>
      <c r="S211" s="147">
        <v>0</v>
      </c>
      <c r="T211" s="148">
        <f t="shared" si="13"/>
        <v>0</v>
      </c>
      <c r="AR211" s="149" t="s">
        <v>603</v>
      </c>
      <c r="AT211" s="149" t="s">
        <v>341</v>
      </c>
      <c r="AU211" s="149" t="s">
        <v>21</v>
      </c>
      <c r="AY211" s="17" t="s">
        <v>225</v>
      </c>
      <c r="BE211" s="150">
        <f t="shared" si="14"/>
        <v>0</v>
      </c>
      <c r="BF211" s="150">
        <f t="shared" si="15"/>
        <v>0</v>
      </c>
      <c r="BG211" s="150">
        <f t="shared" si="16"/>
        <v>0</v>
      </c>
      <c r="BH211" s="150">
        <f t="shared" si="17"/>
        <v>0</v>
      </c>
      <c r="BI211" s="150">
        <f t="shared" si="18"/>
        <v>0</v>
      </c>
      <c r="BJ211" s="17" t="s">
        <v>88</v>
      </c>
      <c r="BK211" s="150">
        <f t="shared" si="19"/>
        <v>0</v>
      </c>
      <c r="BL211" s="17" t="s">
        <v>603</v>
      </c>
      <c r="BM211" s="149" t="s">
        <v>3042</v>
      </c>
    </row>
    <row r="212" spans="2:65" s="1" customFormat="1" ht="55.5" customHeight="1">
      <c r="B212" s="33"/>
      <c r="C212" s="138" t="s">
        <v>570</v>
      </c>
      <c r="D212" s="138" t="s">
        <v>227</v>
      </c>
      <c r="E212" s="139" t="s">
        <v>3043</v>
      </c>
      <c r="F212" s="140" t="s">
        <v>3044</v>
      </c>
      <c r="G212" s="141" t="s">
        <v>546</v>
      </c>
      <c r="H212" s="142">
        <v>98</v>
      </c>
      <c r="I212" s="143"/>
      <c r="J212" s="144">
        <f t="shared" si="10"/>
        <v>0</v>
      </c>
      <c r="K212" s="140" t="s">
        <v>1</v>
      </c>
      <c r="L212" s="33"/>
      <c r="M212" s="145" t="s">
        <v>1</v>
      </c>
      <c r="N212" s="146" t="s">
        <v>45</v>
      </c>
      <c r="P212" s="147">
        <f t="shared" si="11"/>
        <v>0</v>
      </c>
      <c r="Q212" s="147">
        <v>0.108</v>
      </c>
      <c r="R212" s="147">
        <f t="shared" si="12"/>
        <v>10.584</v>
      </c>
      <c r="S212" s="147">
        <v>0</v>
      </c>
      <c r="T212" s="148">
        <f t="shared" si="13"/>
        <v>0</v>
      </c>
      <c r="AR212" s="149" t="s">
        <v>596</v>
      </c>
      <c r="AT212" s="149" t="s">
        <v>227</v>
      </c>
      <c r="AU212" s="149" t="s">
        <v>21</v>
      </c>
      <c r="AY212" s="17" t="s">
        <v>225</v>
      </c>
      <c r="BE212" s="150">
        <f t="shared" si="14"/>
        <v>0</v>
      </c>
      <c r="BF212" s="150">
        <f t="shared" si="15"/>
        <v>0</v>
      </c>
      <c r="BG212" s="150">
        <f t="shared" si="16"/>
        <v>0</v>
      </c>
      <c r="BH212" s="150">
        <f t="shared" si="17"/>
        <v>0</v>
      </c>
      <c r="BI212" s="150">
        <f t="shared" si="18"/>
        <v>0</v>
      </c>
      <c r="BJ212" s="17" t="s">
        <v>88</v>
      </c>
      <c r="BK212" s="150">
        <f t="shared" si="19"/>
        <v>0</v>
      </c>
      <c r="BL212" s="17" t="s">
        <v>596</v>
      </c>
      <c r="BM212" s="149" t="s">
        <v>3045</v>
      </c>
    </row>
    <row r="213" spans="2:65" s="1" customFormat="1" ht="55.5" customHeight="1">
      <c r="B213" s="33"/>
      <c r="C213" s="178" t="s">
        <v>579</v>
      </c>
      <c r="D213" s="178" t="s">
        <v>341</v>
      </c>
      <c r="E213" s="179" t="s">
        <v>3046</v>
      </c>
      <c r="F213" s="180" t="s">
        <v>3047</v>
      </c>
      <c r="G213" s="181" t="s">
        <v>546</v>
      </c>
      <c r="H213" s="182">
        <v>98</v>
      </c>
      <c r="I213" s="183"/>
      <c r="J213" s="184">
        <f t="shared" si="10"/>
        <v>0</v>
      </c>
      <c r="K213" s="180" t="s">
        <v>1</v>
      </c>
      <c r="L213" s="185"/>
      <c r="M213" s="186" t="s">
        <v>1</v>
      </c>
      <c r="N213" s="187" t="s">
        <v>45</v>
      </c>
      <c r="P213" s="147">
        <f t="shared" si="11"/>
        <v>0</v>
      </c>
      <c r="Q213" s="147">
        <v>3.5E-4</v>
      </c>
      <c r="R213" s="147">
        <f t="shared" si="12"/>
        <v>3.4299999999999997E-2</v>
      </c>
      <c r="S213" s="147">
        <v>0</v>
      </c>
      <c r="T213" s="148">
        <f t="shared" si="13"/>
        <v>0</v>
      </c>
      <c r="AR213" s="149" t="s">
        <v>603</v>
      </c>
      <c r="AT213" s="149" t="s">
        <v>341</v>
      </c>
      <c r="AU213" s="149" t="s">
        <v>21</v>
      </c>
      <c r="AY213" s="17" t="s">
        <v>225</v>
      </c>
      <c r="BE213" s="150">
        <f t="shared" si="14"/>
        <v>0</v>
      </c>
      <c r="BF213" s="150">
        <f t="shared" si="15"/>
        <v>0</v>
      </c>
      <c r="BG213" s="150">
        <f t="shared" si="16"/>
        <v>0</v>
      </c>
      <c r="BH213" s="150">
        <f t="shared" si="17"/>
        <v>0</v>
      </c>
      <c r="BI213" s="150">
        <f t="shared" si="18"/>
        <v>0</v>
      </c>
      <c r="BJ213" s="17" t="s">
        <v>88</v>
      </c>
      <c r="BK213" s="150">
        <f t="shared" si="19"/>
        <v>0</v>
      </c>
      <c r="BL213" s="17" t="s">
        <v>603</v>
      </c>
      <c r="BM213" s="149" t="s">
        <v>3048</v>
      </c>
    </row>
    <row r="214" spans="2:65" s="1" customFormat="1" ht="55.5" customHeight="1">
      <c r="B214" s="33"/>
      <c r="C214" s="138" t="s">
        <v>585</v>
      </c>
      <c r="D214" s="138" t="s">
        <v>227</v>
      </c>
      <c r="E214" s="139" t="s">
        <v>3049</v>
      </c>
      <c r="F214" s="140" t="s">
        <v>3050</v>
      </c>
      <c r="G214" s="141" t="s">
        <v>546</v>
      </c>
      <c r="H214" s="142">
        <v>11</v>
      </c>
      <c r="I214" s="143"/>
      <c r="J214" s="144">
        <f t="shared" si="10"/>
        <v>0</v>
      </c>
      <c r="K214" s="140" t="s">
        <v>1</v>
      </c>
      <c r="L214" s="33"/>
      <c r="M214" s="145" t="s">
        <v>1</v>
      </c>
      <c r="N214" s="146" t="s">
        <v>45</v>
      </c>
      <c r="P214" s="147">
        <f t="shared" si="11"/>
        <v>0</v>
      </c>
      <c r="Q214" s="147">
        <v>0.22563</v>
      </c>
      <c r="R214" s="147">
        <f t="shared" si="12"/>
        <v>2.4819300000000002</v>
      </c>
      <c r="S214" s="147">
        <v>0</v>
      </c>
      <c r="T214" s="148">
        <f t="shared" si="13"/>
        <v>0</v>
      </c>
      <c r="AR214" s="149" t="s">
        <v>596</v>
      </c>
      <c r="AT214" s="149" t="s">
        <v>227</v>
      </c>
      <c r="AU214" s="149" t="s">
        <v>21</v>
      </c>
      <c r="AY214" s="17" t="s">
        <v>225</v>
      </c>
      <c r="BE214" s="150">
        <f t="shared" si="14"/>
        <v>0</v>
      </c>
      <c r="BF214" s="150">
        <f t="shared" si="15"/>
        <v>0</v>
      </c>
      <c r="BG214" s="150">
        <f t="shared" si="16"/>
        <v>0</v>
      </c>
      <c r="BH214" s="150">
        <f t="shared" si="17"/>
        <v>0</v>
      </c>
      <c r="BI214" s="150">
        <f t="shared" si="18"/>
        <v>0</v>
      </c>
      <c r="BJ214" s="17" t="s">
        <v>88</v>
      </c>
      <c r="BK214" s="150">
        <f t="shared" si="19"/>
        <v>0</v>
      </c>
      <c r="BL214" s="17" t="s">
        <v>596</v>
      </c>
      <c r="BM214" s="149" t="s">
        <v>3051</v>
      </c>
    </row>
    <row r="215" spans="2:65" s="1" customFormat="1" ht="33" customHeight="1">
      <c r="B215" s="33"/>
      <c r="C215" s="178" t="s">
        <v>593</v>
      </c>
      <c r="D215" s="178" t="s">
        <v>341</v>
      </c>
      <c r="E215" s="179" t="s">
        <v>3052</v>
      </c>
      <c r="F215" s="180" t="s">
        <v>3053</v>
      </c>
      <c r="G215" s="181" t="s">
        <v>546</v>
      </c>
      <c r="H215" s="182">
        <v>11</v>
      </c>
      <c r="I215" s="183"/>
      <c r="J215" s="184">
        <f t="shared" si="10"/>
        <v>0</v>
      </c>
      <c r="K215" s="180" t="s">
        <v>231</v>
      </c>
      <c r="L215" s="185"/>
      <c r="M215" s="186" t="s">
        <v>1</v>
      </c>
      <c r="N215" s="187" t="s">
        <v>45</v>
      </c>
      <c r="P215" s="147">
        <f t="shared" si="11"/>
        <v>0</v>
      </c>
      <c r="Q215" s="147">
        <v>6.8999999999999997E-4</v>
      </c>
      <c r="R215" s="147">
        <f t="shared" si="12"/>
        <v>7.5899999999999995E-3</v>
      </c>
      <c r="S215" s="147">
        <v>0</v>
      </c>
      <c r="T215" s="148">
        <f t="shared" si="13"/>
        <v>0</v>
      </c>
      <c r="AR215" s="149" t="s">
        <v>603</v>
      </c>
      <c r="AT215" s="149" t="s">
        <v>341</v>
      </c>
      <c r="AU215" s="149" t="s">
        <v>21</v>
      </c>
      <c r="AY215" s="17" t="s">
        <v>225</v>
      </c>
      <c r="BE215" s="150">
        <f t="shared" si="14"/>
        <v>0</v>
      </c>
      <c r="BF215" s="150">
        <f t="shared" si="15"/>
        <v>0</v>
      </c>
      <c r="BG215" s="150">
        <f t="shared" si="16"/>
        <v>0</v>
      </c>
      <c r="BH215" s="150">
        <f t="shared" si="17"/>
        <v>0</v>
      </c>
      <c r="BI215" s="150">
        <f t="shared" si="18"/>
        <v>0</v>
      </c>
      <c r="BJ215" s="17" t="s">
        <v>88</v>
      </c>
      <c r="BK215" s="150">
        <f t="shared" si="19"/>
        <v>0</v>
      </c>
      <c r="BL215" s="17" t="s">
        <v>603</v>
      </c>
      <c r="BM215" s="149" t="s">
        <v>3054</v>
      </c>
    </row>
    <row r="216" spans="2:65" s="1" customFormat="1" ht="37.799999999999997" customHeight="1">
      <c r="B216" s="33"/>
      <c r="C216" s="138" t="s">
        <v>600</v>
      </c>
      <c r="D216" s="138" t="s">
        <v>227</v>
      </c>
      <c r="E216" s="139" t="s">
        <v>3055</v>
      </c>
      <c r="F216" s="140" t="s">
        <v>3056</v>
      </c>
      <c r="G216" s="141" t="s">
        <v>546</v>
      </c>
      <c r="H216" s="142">
        <v>40</v>
      </c>
      <c r="I216" s="143"/>
      <c r="J216" s="144">
        <f t="shared" si="10"/>
        <v>0</v>
      </c>
      <c r="K216" s="140" t="s">
        <v>1</v>
      </c>
      <c r="L216" s="33"/>
      <c r="M216" s="145" t="s">
        <v>1</v>
      </c>
      <c r="N216" s="146" t="s">
        <v>45</v>
      </c>
      <c r="P216" s="147">
        <f t="shared" si="11"/>
        <v>0</v>
      </c>
      <c r="Q216" s="147">
        <v>0</v>
      </c>
      <c r="R216" s="147">
        <f t="shared" si="12"/>
        <v>0</v>
      </c>
      <c r="S216" s="147">
        <v>0</v>
      </c>
      <c r="T216" s="148">
        <f t="shared" si="13"/>
        <v>0</v>
      </c>
      <c r="AR216" s="149" t="s">
        <v>596</v>
      </c>
      <c r="AT216" s="149" t="s">
        <v>227</v>
      </c>
      <c r="AU216" s="149" t="s">
        <v>21</v>
      </c>
      <c r="AY216" s="17" t="s">
        <v>225</v>
      </c>
      <c r="BE216" s="150">
        <f t="shared" si="14"/>
        <v>0</v>
      </c>
      <c r="BF216" s="150">
        <f t="shared" si="15"/>
        <v>0</v>
      </c>
      <c r="BG216" s="150">
        <f t="shared" si="16"/>
        <v>0</v>
      </c>
      <c r="BH216" s="150">
        <f t="shared" si="17"/>
        <v>0</v>
      </c>
      <c r="BI216" s="150">
        <f t="shared" si="18"/>
        <v>0</v>
      </c>
      <c r="BJ216" s="17" t="s">
        <v>88</v>
      </c>
      <c r="BK216" s="150">
        <f t="shared" si="19"/>
        <v>0</v>
      </c>
      <c r="BL216" s="17" t="s">
        <v>596</v>
      </c>
      <c r="BM216" s="149" t="s">
        <v>3057</v>
      </c>
    </row>
    <row r="217" spans="2:65" s="1" customFormat="1" ht="37.799999999999997" customHeight="1">
      <c r="B217" s="33"/>
      <c r="C217" s="138" t="s">
        <v>962</v>
      </c>
      <c r="D217" s="138" t="s">
        <v>227</v>
      </c>
      <c r="E217" s="139" t="s">
        <v>3058</v>
      </c>
      <c r="F217" s="140" t="s">
        <v>3059</v>
      </c>
      <c r="G217" s="141" t="s">
        <v>546</v>
      </c>
      <c r="H217" s="142">
        <v>10</v>
      </c>
      <c r="I217" s="143"/>
      <c r="J217" s="144">
        <f t="shared" si="10"/>
        <v>0</v>
      </c>
      <c r="K217" s="140" t="s">
        <v>1</v>
      </c>
      <c r="L217" s="33"/>
      <c r="M217" s="145" t="s">
        <v>1</v>
      </c>
      <c r="N217" s="146" t="s">
        <v>45</v>
      </c>
      <c r="P217" s="147">
        <f t="shared" si="11"/>
        <v>0</v>
      </c>
      <c r="Q217" s="147">
        <v>0</v>
      </c>
      <c r="R217" s="147">
        <f t="shared" si="12"/>
        <v>0</v>
      </c>
      <c r="S217" s="147">
        <v>0</v>
      </c>
      <c r="T217" s="148">
        <f t="shared" si="13"/>
        <v>0</v>
      </c>
      <c r="AR217" s="149" t="s">
        <v>596</v>
      </c>
      <c r="AT217" s="149" t="s">
        <v>227</v>
      </c>
      <c r="AU217" s="149" t="s">
        <v>21</v>
      </c>
      <c r="AY217" s="17" t="s">
        <v>225</v>
      </c>
      <c r="BE217" s="150">
        <f t="shared" si="14"/>
        <v>0</v>
      </c>
      <c r="BF217" s="150">
        <f t="shared" si="15"/>
        <v>0</v>
      </c>
      <c r="BG217" s="150">
        <f t="shared" si="16"/>
        <v>0</v>
      </c>
      <c r="BH217" s="150">
        <f t="shared" si="17"/>
        <v>0</v>
      </c>
      <c r="BI217" s="150">
        <f t="shared" si="18"/>
        <v>0</v>
      </c>
      <c r="BJ217" s="17" t="s">
        <v>88</v>
      </c>
      <c r="BK217" s="150">
        <f t="shared" si="19"/>
        <v>0</v>
      </c>
      <c r="BL217" s="17" t="s">
        <v>596</v>
      </c>
      <c r="BM217" s="149" t="s">
        <v>3060</v>
      </c>
    </row>
    <row r="218" spans="2:65" s="1" customFormat="1" ht="90" customHeight="1">
      <c r="B218" s="33"/>
      <c r="C218" s="138" t="s">
        <v>966</v>
      </c>
      <c r="D218" s="138" t="s">
        <v>227</v>
      </c>
      <c r="E218" s="139" t="s">
        <v>3061</v>
      </c>
      <c r="F218" s="140" t="s">
        <v>3062</v>
      </c>
      <c r="G218" s="141" t="s">
        <v>230</v>
      </c>
      <c r="H218" s="142">
        <v>50</v>
      </c>
      <c r="I218" s="143"/>
      <c r="J218" s="144">
        <f t="shared" si="10"/>
        <v>0</v>
      </c>
      <c r="K218" s="140" t="s">
        <v>1</v>
      </c>
      <c r="L218" s="33"/>
      <c r="M218" s="145" t="s">
        <v>1</v>
      </c>
      <c r="N218" s="146" t="s">
        <v>45</v>
      </c>
      <c r="P218" s="147">
        <f t="shared" si="11"/>
        <v>0</v>
      </c>
      <c r="Q218" s="147">
        <v>0</v>
      </c>
      <c r="R218" s="147">
        <f t="shared" si="12"/>
        <v>0</v>
      </c>
      <c r="S218" s="147">
        <v>0</v>
      </c>
      <c r="T218" s="148">
        <f t="shared" si="13"/>
        <v>0</v>
      </c>
      <c r="AR218" s="149" t="s">
        <v>596</v>
      </c>
      <c r="AT218" s="149" t="s">
        <v>227</v>
      </c>
      <c r="AU218" s="149" t="s">
        <v>21</v>
      </c>
      <c r="AY218" s="17" t="s">
        <v>225</v>
      </c>
      <c r="BE218" s="150">
        <f t="shared" si="14"/>
        <v>0</v>
      </c>
      <c r="BF218" s="150">
        <f t="shared" si="15"/>
        <v>0</v>
      </c>
      <c r="BG218" s="150">
        <f t="shared" si="16"/>
        <v>0</v>
      </c>
      <c r="BH218" s="150">
        <f t="shared" si="17"/>
        <v>0</v>
      </c>
      <c r="BI218" s="150">
        <f t="shared" si="18"/>
        <v>0</v>
      </c>
      <c r="BJ218" s="17" t="s">
        <v>88</v>
      </c>
      <c r="BK218" s="150">
        <f t="shared" si="19"/>
        <v>0</v>
      </c>
      <c r="BL218" s="17" t="s">
        <v>596</v>
      </c>
      <c r="BM218" s="149" t="s">
        <v>3063</v>
      </c>
    </row>
    <row r="219" spans="2:65" s="1" customFormat="1" ht="24.15" customHeight="1">
      <c r="B219" s="33"/>
      <c r="C219" s="138" t="s">
        <v>970</v>
      </c>
      <c r="D219" s="138" t="s">
        <v>227</v>
      </c>
      <c r="E219" s="139" t="s">
        <v>3064</v>
      </c>
      <c r="F219" s="140" t="s">
        <v>3065</v>
      </c>
      <c r="G219" s="141" t="s">
        <v>468</v>
      </c>
      <c r="H219" s="142">
        <v>1</v>
      </c>
      <c r="I219" s="143"/>
      <c r="J219" s="144">
        <f t="shared" si="10"/>
        <v>0</v>
      </c>
      <c r="K219" s="140" t="s">
        <v>1</v>
      </c>
      <c r="L219" s="33"/>
      <c r="M219" s="145" t="s">
        <v>1</v>
      </c>
      <c r="N219" s="146" t="s">
        <v>45</v>
      </c>
      <c r="P219" s="147">
        <f t="shared" si="11"/>
        <v>0</v>
      </c>
      <c r="Q219" s="147">
        <v>8.8000000000000005E-3</v>
      </c>
      <c r="R219" s="147">
        <f t="shared" si="12"/>
        <v>8.8000000000000005E-3</v>
      </c>
      <c r="S219" s="147">
        <v>0</v>
      </c>
      <c r="T219" s="148">
        <f t="shared" si="13"/>
        <v>0</v>
      </c>
      <c r="AR219" s="149" t="s">
        <v>596</v>
      </c>
      <c r="AT219" s="149" t="s">
        <v>227</v>
      </c>
      <c r="AU219" s="149" t="s">
        <v>21</v>
      </c>
      <c r="AY219" s="17" t="s">
        <v>225</v>
      </c>
      <c r="BE219" s="150">
        <f t="shared" si="14"/>
        <v>0</v>
      </c>
      <c r="BF219" s="150">
        <f t="shared" si="15"/>
        <v>0</v>
      </c>
      <c r="BG219" s="150">
        <f t="shared" si="16"/>
        <v>0</v>
      </c>
      <c r="BH219" s="150">
        <f t="shared" si="17"/>
        <v>0</v>
      </c>
      <c r="BI219" s="150">
        <f t="shared" si="18"/>
        <v>0</v>
      </c>
      <c r="BJ219" s="17" t="s">
        <v>88</v>
      </c>
      <c r="BK219" s="150">
        <f t="shared" si="19"/>
        <v>0</v>
      </c>
      <c r="BL219" s="17" t="s">
        <v>596</v>
      </c>
      <c r="BM219" s="149" t="s">
        <v>3066</v>
      </c>
    </row>
    <row r="220" spans="2:65" s="1" customFormat="1" ht="24.15" customHeight="1">
      <c r="B220" s="33"/>
      <c r="C220" s="138" t="s">
        <v>973</v>
      </c>
      <c r="D220" s="138" t="s">
        <v>227</v>
      </c>
      <c r="E220" s="139" t="s">
        <v>3067</v>
      </c>
      <c r="F220" s="140" t="s">
        <v>3068</v>
      </c>
      <c r="G220" s="141" t="s">
        <v>468</v>
      </c>
      <c r="H220" s="142">
        <v>1</v>
      </c>
      <c r="I220" s="143"/>
      <c r="J220" s="144">
        <f t="shared" si="10"/>
        <v>0</v>
      </c>
      <c r="K220" s="140" t="s">
        <v>1</v>
      </c>
      <c r="L220" s="33"/>
      <c r="M220" s="145" t="s">
        <v>1</v>
      </c>
      <c r="N220" s="146" t="s">
        <v>45</v>
      </c>
      <c r="P220" s="147">
        <f t="shared" si="11"/>
        <v>0</v>
      </c>
      <c r="Q220" s="147">
        <v>0</v>
      </c>
      <c r="R220" s="147">
        <f t="shared" si="12"/>
        <v>0</v>
      </c>
      <c r="S220" s="147">
        <v>0</v>
      </c>
      <c r="T220" s="148">
        <f t="shared" si="13"/>
        <v>0</v>
      </c>
      <c r="AR220" s="149" t="s">
        <v>596</v>
      </c>
      <c r="AT220" s="149" t="s">
        <v>227</v>
      </c>
      <c r="AU220" s="149" t="s">
        <v>21</v>
      </c>
      <c r="AY220" s="17" t="s">
        <v>225</v>
      </c>
      <c r="BE220" s="150">
        <f t="shared" si="14"/>
        <v>0</v>
      </c>
      <c r="BF220" s="150">
        <f t="shared" si="15"/>
        <v>0</v>
      </c>
      <c r="BG220" s="150">
        <f t="shared" si="16"/>
        <v>0</v>
      </c>
      <c r="BH220" s="150">
        <f t="shared" si="17"/>
        <v>0</v>
      </c>
      <c r="BI220" s="150">
        <f t="shared" si="18"/>
        <v>0</v>
      </c>
      <c r="BJ220" s="17" t="s">
        <v>88</v>
      </c>
      <c r="BK220" s="150">
        <f t="shared" si="19"/>
        <v>0</v>
      </c>
      <c r="BL220" s="17" t="s">
        <v>596</v>
      </c>
      <c r="BM220" s="149" t="s">
        <v>3069</v>
      </c>
    </row>
    <row r="221" spans="2:65" s="1" customFormat="1" ht="16.5" customHeight="1">
      <c r="B221" s="33"/>
      <c r="C221" s="138" t="s">
        <v>976</v>
      </c>
      <c r="D221" s="138" t="s">
        <v>227</v>
      </c>
      <c r="E221" s="139" t="s">
        <v>3070</v>
      </c>
      <c r="F221" s="140" t="s">
        <v>3071</v>
      </c>
      <c r="G221" s="141" t="s">
        <v>468</v>
      </c>
      <c r="H221" s="142">
        <v>5</v>
      </c>
      <c r="I221" s="143"/>
      <c r="J221" s="144">
        <f t="shared" si="10"/>
        <v>0</v>
      </c>
      <c r="K221" s="140" t="s">
        <v>1</v>
      </c>
      <c r="L221" s="33"/>
      <c r="M221" s="145" t="s">
        <v>1</v>
      </c>
      <c r="N221" s="146" t="s">
        <v>45</v>
      </c>
      <c r="P221" s="147">
        <f t="shared" si="11"/>
        <v>0</v>
      </c>
      <c r="Q221" s="147">
        <v>0</v>
      </c>
      <c r="R221" s="147">
        <f t="shared" si="12"/>
        <v>0</v>
      </c>
      <c r="S221" s="147">
        <v>0</v>
      </c>
      <c r="T221" s="148">
        <f t="shared" si="13"/>
        <v>0</v>
      </c>
      <c r="AR221" s="149" t="s">
        <v>596</v>
      </c>
      <c r="AT221" s="149" t="s">
        <v>227</v>
      </c>
      <c r="AU221" s="149" t="s">
        <v>21</v>
      </c>
      <c r="AY221" s="17" t="s">
        <v>225</v>
      </c>
      <c r="BE221" s="150">
        <f t="shared" si="14"/>
        <v>0</v>
      </c>
      <c r="BF221" s="150">
        <f t="shared" si="15"/>
        <v>0</v>
      </c>
      <c r="BG221" s="150">
        <f t="shared" si="16"/>
        <v>0</v>
      </c>
      <c r="BH221" s="150">
        <f t="shared" si="17"/>
        <v>0</v>
      </c>
      <c r="BI221" s="150">
        <f t="shared" si="18"/>
        <v>0</v>
      </c>
      <c r="BJ221" s="17" t="s">
        <v>88</v>
      </c>
      <c r="BK221" s="150">
        <f t="shared" si="19"/>
        <v>0</v>
      </c>
      <c r="BL221" s="17" t="s">
        <v>596</v>
      </c>
      <c r="BM221" s="149" t="s">
        <v>3072</v>
      </c>
    </row>
    <row r="222" spans="2:65" s="1" customFormat="1" ht="21.75" customHeight="1">
      <c r="B222" s="33"/>
      <c r="C222" s="138" t="s">
        <v>596</v>
      </c>
      <c r="D222" s="138" t="s">
        <v>227</v>
      </c>
      <c r="E222" s="139" t="s">
        <v>3073</v>
      </c>
      <c r="F222" s="140" t="s">
        <v>3074</v>
      </c>
      <c r="G222" s="141" t="s">
        <v>468</v>
      </c>
      <c r="H222" s="142">
        <v>6</v>
      </c>
      <c r="I222" s="143"/>
      <c r="J222" s="144">
        <f t="shared" si="10"/>
        <v>0</v>
      </c>
      <c r="K222" s="140" t="s">
        <v>1</v>
      </c>
      <c r="L222" s="33"/>
      <c r="M222" s="145" t="s">
        <v>1</v>
      </c>
      <c r="N222" s="146" t="s">
        <v>45</v>
      </c>
      <c r="P222" s="147">
        <f t="shared" si="11"/>
        <v>0</v>
      </c>
      <c r="Q222" s="147">
        <v>0</v>
      </c>
      <c r="R222" s="147">
        <f t="shared" si="12"/>
        <v>0</v>
      </c>
      <c r="S222" s="147">
        <v>0</v>
      </c>
      <c r="T222" s="148">
        <f t="shared" si="13"/>
        <v>0</v>
      </c>
      <c r="AR222" s="149" t="s">
        <v>596</v>
      </c>
      <c r="AT222" s="149" t="s">
        <v>227</v>
      </c>
      <c r="AU222" s="149" t="s">
        <v>21</v>
      </c>
      <c r="AY222" s="17" t="s">
        <v>225</v>
      </c>
      <c r="BE222" s="150">
        <f t="shared" si="14"/>
        <v>0</v>
      </c>
      <c r="BF222" s="150">
        <f t="shared" si="15"/>
        <v>0</v>
      </c>
      <c r="BG222" s="150">
        <f t="shared" si="16"/>
        <v>0</v>
      </c>
      <c r="BH222" s="150">
        <f t="shared" si="17"/>
        <v>0</v>
      </c>
      <c r="BI222" s="150">
        <f t="shared" si="18"/>
        <v>0</v>
      </c>
      <c r="BJ222" s="17" t="s">
        <v>88</v>
      </c>
      <c r="BK222" s="150">
        <f t="shared" si="19"/>
        <v>0</v>
      </c>
      <c r="BL222" s="17" t="s">
        <v>596</v>
      </c>
      <c r="BM222" s="149" t="s">
        <v>3075</v>
      </c>
    </row>
    <row r="223" spans="2:65" s="1" customFormat="1" ht="24.15" customHeight="1">
      <c r="B223" s="33"/>
      <c r="C223" s="178" t="s">
        <v>1442</v>
      </c>
      <c r="D223" s="178" t="s">
        <v>341</v>
      </c>
      <c r="E223" s="179" t="s">
        <v>3076</v>
      </c>
      <c r="F223" s="180" t="s">
        <v>3077</v>
      </c>
      <c r="G223" s="181" t="s">
        <v>468</v>
      </c>
      <c r="H223" s="182">
        <v>6</v>
      </c>
      <c r="I223" s="183"/>
      <c r="J223" s="184">
        <f t="shared" si="10"/>
        <v>0</v>
      </c>
      <c r="K223" s="180" t="s">
        <v>1</v>
      </c>
      <c r="L223" s="185"/>
      <c r="M223" s="186" t="s">
        <v>1</v>
      </c>
      <c r="N223" s="187" t="s">
        <v>45</v>
      </c>
      <c r="P223" s="147">
        <f t="shared" si="11"/>
        <v>0</v>
      </c>
      <c r="Q223" s="147">
        <v>0</v>
      </c>
      <c r="R223" s="147">
        <f t="shared" si="12"/>
        <v>0</v>
      </c>
      <c r="S223" s="147">
        <v>0</v>
      </c>
      <c r="T223" s="148">
        <f t="shared" si="13"/>
        <v>0</v>
      </c>
      <c r="AR223" s="149" t="s">
        <v>2916</v>
      </c>
      <c r="AT223" s="149" t="s">
        <v>341</v>
      </c>
      <c r="AU223" s="149" t="s">
        <v>21</v>
      </c>
      <c r="AY223" s="17" t="s">
        <v>225</v>
      </c>
      <c r="BE223" s="150">
        <f t="shared" si="14"/>
        <v>0</v>
      </c>
      <c r="BF223" s="150">
        <f t="shared" si="15"/>
        <v>0</v>
      </c>
      <c r="BG223" s="150">
        <f t="shared" si="16"/>
        <v>0</v>
      </c>
      <c r="BH223" s="150">
        <f t="shared" si="17"/>
        <v>0</v>
      </c>
      <c r="BI223" s="150">
        <f t="shared" si="18"/>
        <v>0</v>
      </c>
      <c r="BJ223" s="17" t="s">
        <v>88</v>
      </c>
      <c r="BK223" s="150">
        <f t="shared" si="19"/>
        <v>0</v>
      </c>
      <c r="BL223" s="17" t="s">
        <v>596</v>
      </c>
      <c r="BM223" s="149" t="s">
        <v>3078</v>
      </c>
    </row>
    <row r="224" spans="2:65" s="11" customFormat="1" ht="22.8" customHeight="1">
      <c r="B224" s="126"/>
      <c r="D224" s="127" t="s">
        <v>79</v>
      </c>
      <c r="E224" s="136" t="s">
        <v>3079</v>
      </c>
      <c r="F224" s="136" t="s">
        <v>3080</v>
      </c>
      <c r="I224" s="129"/>
      <c r="J224" s="137">
        <f>BK224</f>
        <v>0</v>
      </c>
      <c r="L224" s="126"/>
      <c r="M224" s="131"/>
      <c r="P224" s="132">
        <f>SUM(P225:P231)</f>
        <v>0</v>
      </c>
      <c r="R224" s="132">
        <f>SUM(R225:R231)</f>
        <v>0</v>
      </c>
      <c r="T224" s="133">
        <f>SUM(T225:T231)</f>
        <v>0</v>
      </c>
      <c r="AR224" s="127" t="s">
        <v>244</v>
      </c>
      <c r="AT224" s="134" t="s">
        <v>79</v>
      </c>
      <c r="AU224" s="134" t="s">
        <v>88</v>
      </c>
      <c r="AY224" s="127" t="s">
        <v>225</v>
      </c>
      <c r="BK224" s="135">
        <f>SUM(BK225:BK231)</f>
        <v>0</v>
      </c>
    </row>
    <row r="225" spans="2:65" s="1" customFormat="1" ht="24.15" customHeight="1">
      <c r="B225" s="33"/>
      <c r="C225" s="138" t="s">
        <v>1446</v>
      </c>
      <c r="D225" s="138" t="s">
        <v>227</v>
      </c>
      <c r="E225" s="139" t="s">
        <v>3081</v>
      </c>
      <c r="F225" s="140" t="s">
        <v>3082</v>
      </c>
      <c r="G225" s="141" t="s">
        <v>468</v>
      </c>
      <c r="H225" s="142">
        <v>1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596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596</v>
      </c>
      <c r="BM225" s="149" t="s">
        <v>3083</v>
      </c>
    </row>
    <row r="226" spans="2:65" s="1" customFormat="1" ht="10.199999999999999">
      <c r="B226" s="33"/>
      <c r="D226" s="151" t="s">
        <v>234</v>
      </c>
      <c r="F226" s="152" t="s">
        <v>3084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" customFormat="1" ht="21.75" customHeight="1">
      <c r="B227" s="33"/>
      <c r="C227" s="138" t="s">
        <v>1451</v>
      </c>
      <c r="D227" s="138" t="s">
        <v>227</v>
      </c>
      <c r="E227" s="139" t="s">
        <v>3085</v>
      </c>
      <c r="F227" s="140" t="s">
        <v>3086</v>
      </c>
      <c r="G227" s="141" t="s">
        <v>3087</v>
      </c>
      <c r="H227" s="142">
        <v>1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0</v>
      </c>
      <c r="R227" s="147">
        <f>Q227*H227</f>
        <v>0</v>
      </c>
      <c r="S227" s="147">
        <v>0</v>
      </c>
      <c r="T227" s="148">
        <f>S227*H227</f>
        <v>0</v>
      </c>
      <c r="AR227" s="149" t="s">
        <v>596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596</v>
      </c>
      <c r="BM227" s="149" t="s">
        <v>3088</v>
      </c>
    </row>
    <row r="228" spans="2:65" s="1" customFormat="1" ht="10.199999999999999">
      <c r="B228" s="33"/>
      <c r="D228" s="151" t="s">
        <v>234</v>
      </c>
      <c r="F228" s="152" t="s">
        <v>3089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" customFormat="1" ht="24.15" customHeight="1">
      <c r="B229" s="33"/>
      <c r="C229" s="138" t="s">
        <v>1455</v>
      </c>
      <c r="D229" s="138" t="s">
        <v>227</v>
      </c>
      <c r="E229" s="139" t="s">
        <v>3090</v>
      </c>
      <c r="F229" s="140" t="s">
        <v>3091</v>
      </c>
      <c r="G229" s="141" t="s">
        <v>3092</v>
      </c>
      <c r="H229" s="142">
        <v>1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596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596</v>
      </c>
      <c r="BM229" s="149" t="s">
        <v>3093</v>
      </c>
    </row>
    <row r="230" spans="2:65" s="1" customFormat="1" ht="10.199999999999999">
      <c r="B230" s="33"/>
      <c r="D230" s="151" t="s">
        <v>234</v>
      </c>
      <c r="F230" s="152" t="s">
        <v>3094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" customFormat="1" ht="16.5" customHeight="1">
      <c r="B231" s="33"/>
      <c r="C231" s="138" t="s">
        <v>1460</v>
      </c>
      <c r="D231" s="138" t="s">
        <v>227</v>
      </c>
      <c r="E231" s="139" t="s">
        <v>3095</v>
      </c>
      <c r="F231" s="140" t="s">
        <v>3096</v>
      </c>
      <c r="G231" s="141" t="s">
        <v>468</v>
      </c>
      <c r="H231" s="142">
        <v>1</v>
      </c>
      <c r="I231" s="143"/>
      <c r="J231" s="144">
        <f>ROUND(I231*H231,2)</f>
        <v>0</v>
      </c>
      <c r="K231" s="140" t="s">
        <v>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596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596</v>
      </c>
      <c r="BM231" s="149" t="s">
        <v>3097</v>
      </c>
    </row>
    <row r="232" spans="2:65" s="11" customFormat="1" ht="22.8" customHeight="1">
      <c r="B232" s="126"/>
      <c r="D232" s="127" t="s">
        <v>79</v>
      </c>
      <c r="E232" s="136" t="s">
        <v>3098</v>
      </c>
      <c r="F232" s="136" t="s">
        <v>3099</v>
      </c>
      <c r="I232" s="129"/>
      <c r="J232" s="137">
        <f>BK232</f>
        <v>0</v>
      </c>
      <c r="L232" s="126"/>
      <c r="M232" s="131"/>
      <c r="P232" s="132">
        <f>SUM(P233:P235)</f>
        <v>0</v>
      </c>
      <c r="R232" s="132">
        <f>SUM(R233:R235)</f>
        <v>0</v>
      </c>
      <c r="T232" s="133">
        <f>SUM(T233:T235)</f>
        <v>0</v>
      </c>
      <c r="AR232" s="127" t="s">
        <v>232</v>
      </c>
      <c r="AT232" s="134" t="s">
        <v>79</v>
      </c>
      <c r="AU232" s="134" t="s">
        <v>88</v>
      </c>
      <c r="AY232" s="127" t="s">
        <v>225</v>
      </c>
      <c r="BK232" s="135">
        <f>SUM(BK233:BK235)</f>
        <v>0</v>
      </c>
    </row>
    <row r="233" spans="2:65" s="1" customFormat="1" ht="16.5" customHeight="1">
      <c r="B233" s="33"/>
      <c r="C233" s="138" t="s">
        <v>1464</v>
      </c>
      <c r="D233" s="138" t="s">
        <v>227</v>
      </c>
      <c r="E233" s="139" t="s">
        <v>3100</v>
      </c>
      <c r="F233" s="140" t="s">
        <v>3101</v>
      </c>
      <c r="G233" s="141" t="s">
        <v>247</v>
      </c>
      <c r="H233" s="142">
        <v>32</v>
      </c>
      <c r="I233" s="143"/>
      <c r="J233" s="144">
        <f>ROUND(I233*H233,2)</f>
        <v>0</v>
      </c>
      <c r="K233" s="140" t="s">
        <v>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2844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2844</v>
      </c>
      <c r="BM233" s="149" t="s">
        <v>3102</v>
      </c>
    </row>
    <row r="234" spans="2:65" s="1" customFormat="1" ht="16.5" customHeight="1">
      <c r="B234" s="33"/>
      <c r="C234" s="138" t="s">
        <v>1470</v>
      </c>
      <c r="D234" s="138" t="s">
        <v>227</v>
      </c>
      <c r="E234" s="139" t="s">
        <v>3103</v>
      </c>
      <c r="F234" s="140" t="s">
        <v>3104</v>
      </c>
      <c r="G234" s="141" t="s">
        <v>247</v>
      </c>
      <c r="H234" s="142">
        <v>42</v>
      </c>
      <c r="I234" s="143"/>
      <c r="J234" s="144">
        <f>ROUND(I234*H234,2)</f>
        <v>0</v>
      </c>
      <c r="K234" s="140" t="s">
        <v>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2844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2844</v>
      </c>
      <c r="BM234" s="149" t="s">
        <v>3105</v>
      </c>
    </row>
    <row r="235" spans="2:65" s="1" customFormat="1" ht="16.5" customHeight="1">
      <c r="B235" s="33"/>
      <c r="C235" s="138" t="s">
        <v>1475</v>
      </c>
      <c r="D235" s="138" t="s">
        <v>227</v>
      </c>
      <c r="E235" s="139" t="s">
        <v>3106</v>
      </c>
      <c r="F235" s="140" t="s">
        <v>3107</v>
      </c>
      <c r="G235" s="141" t="s">
        <v>247</v>
      </c>
      <c r="H235" s="142">
        <v>12</v>
      </c>
      <c r="I235" s="143"/>
      <c r="J235" s="144">
        <f>ROUND(I235*H235,2)</f>
        <v>0</v>
      </c>
      <c r="K235" s="140" t="s">
        <v>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2844</v>
      </c>
      <c r="AT235" s="149" t="s">
        <v>227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2844</v>
      </c>
      <c r="BM235" s="149" t="s">
        <v>3108</v>
      </c>
    </row>
    <row r="236" spans="2:65" s="11" customFormat="1" ht="22.8" customHeight="1">
      <c r="B236" s="126"/>
      <c r="D236" s="127" t="s">
        <v>79</v>
      </c>
      <c r="E236" s="136" t="s">
        <v>3109</v>
      </c>
      <c r="F236" s="136" t="s">
        <v>3110</v>
      </c>
      <c r="I236" s="129"/>
      <c r="J236" s="137">
        <f>BK236</f>
        <v>0</v>
      </c>
      <c r="L236" s="126"/>
      <c r="M236" s="131"/>
      <c r="P236" s="132">
        <f>P237</f>
        <v>0</v>
      </c>
      <c r="R236" s="132">
        <f>R237</f>
        <v>0</v>
      </c>
      <c r="T236" s="133">
        <f>T237</f>
        <v>0</v>
      </c>
      <c r="AR236" s="127" t="s">
        <v>232</v>
      </c>
      <c r="AT236" s="134" t="s">
        <v>79</v>
      </c>
      <c r="AU236" s="134" t="s">
        <v>88</v>
      </c>
      <c r="AY236" s="127" t="s">
        <v>225</v>
      </c>
      <c r="BK236" s="135">
        <f>BK237</f>
        <v>0</v>
      </c>
    </row>
    <row r="237" spans="2:65" s="1" customFormat="1" ht="16.5" customHeight="1">
      <c r="B237" s="33"/>
      <c r="C237" s="178" t="s">
        <v>1480</v>
      </c>
      <c r="D237" s="178" t="s">
        <v>341</v>
      </c>
      <c r="E237" s="179" t="s">
        <v>3111</v>
      </c>
      <c r="F237" s="180" t="s">
        <v>3112</v>
      </c>
      <c r="G237" s="181" t="s">
        <v>2966</v>
      </c>
      <c r="H237" s="182">
        <v>1</v>
      </c>
      <c r="I237" s="183"/>
      <c r="J237" s="184">
        <f>ROUND(I237*H237,2)</f>
        <v>0</v>
      </c>
      <c r="K237" s="180" t="s">
        <v>1</v>
      </c>
      <c r="L237" s="185"/>
      <c r="M237" s="188" t="s">
        <v>1</v>
      </c>
      <c r="N237" s="189" t="s">
        <v>45</v>
      </c>
      <c r="O237" s="190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AR237" s="149" t="s">
        <v>2844</v>
      </c>
      <c r="AT237" s="149" t="s">
        <v>341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2844</v>
      </c>
      <c r="BM237" s="149" t="s">
        <v>3113</v>
      </c>
    </row>
    <row r="238" spans="2:65" s="1" customFormat="1" ht="6.9" customHeight="1">
      <c r="B238" s="45"/>
      <c r="C238" s="46"/>
      <c r="D238" s="46"/>
      <c r="E238" s="46"/>
      <c r="F238" s="46"/>
      <c r="G238" s="46"/>
      <c r="H238" s="46"/>
      <c r="I238" s="46"/>
      <c r="J238" s="46"/>
      <c r="K238" s="46"/>
      <c r="L238" s="33"/>
    </row>
  </sheetData>
  <sheetProtection algorithmName="SHA-512" hashValue="/gAUV/xNln2/vCwTwmRVOf5Liohinx9Ja0Xu/wp6oCBMC6X9vJJ7Z46e/eJco3MbsYf5A2R5Ns3MhNuxuH3Omw==" saltValue="zqs5RHrZz0a962cYrm5nKch+FLul6lfxZ7WcRCY0AniwSMniplrC3mOB14Ss6yz86AZKTl923a7ovNihK1PypA==" spinCount="100000" sheet="1" objects="1" scenarios="1" formatColumns="0" formatRows="0" autoFilter="0"/>
  <autoFilter ref="C130:K237" xr:uid="{00000000-0009-0000-0000-00000C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hyperlinks>
    <hyperlink ref="F138" r:id="rId1" xr:uid="{00000000-0004-0000-0C00-000000000000}"/>
    <hyperlink ref="F148" r:id="rId2" xr:uid="{00000000-0004-0000-0C00-000001000000}"/>
    <hyperlink ref="F150" r:id="rId3" xr:uid="{00000000-0004-0000-0C00-000002000000}"/>
    <hyperlink ref="F152" r:id="rId4" xr:uid="{00000000-0004-0000-0C00-000003000000}"/>
    <hyperlink ref="F156" r:id="rId5" xr:uid="{00000000-0004-0000-0C00-000004000000}"/>
    <hyperlink ref="F159" r:id="rId6" xr:uid="{00000000-0004-0000-0C00-000005000000}"/>
    <hyperlink ref="F162" r:id="rId7" xr:uid="{00000000-0004-0000-0C00-000006000000}"/>
    <hyperlink ref="F166" r:id="rId8" xr:uid="{00000000-0004-0000-0C00-000007000000}"/>
    <hyperlink ref="F168" r:id="rId9" xr:uid="{00000000-0004-0000-0C00-000008000000}"/>
    <hyperlink ref="F171" r:id="rId10" xr:uid="{00000000-0004-0000-0C00-000009000000}"/>
    <hyperlink ref="F175" r:id="rId11" xr:uid="{00000000-0004-0000-0C00-00000A000000}"/>
    <hyperlink ref="F186" r:id="rId12" xr:uid="{00000000-0004-0000-0C00-00000B000000}"/>
    <hyperlink ref="F189" r:id="rId13" xr:uid="{00000000-0004-0000-0C00-00000C000000}"/>
    <hyperlink ref="F196" r:id="rId14" xr:uid="{00000000-0004-0000-0C00-00000D000000}"/>
    <hyperlink ref="F199" r:id="rId15" xr:uid="{00000000-0004-0000-0C00-00000E000000}"/>
    <hyperlink ref="F202" r:id="rId16" xr:uid="{00000000-0004-0000-0C00-00000F000000}"/>
    <hyperlink ref="F204" r:id="rId17" xr:uid="{00000000-0004-0000-0C00-000010000000}"/>
    <hyperlink ref="F226" r:id="rId18" xr:uid="{00000000-0004-0000-0C00-000011000000}"/>
    <hyperlink ref="F228" r:id="rId19" xr:uid="{00000000-0004-0000-0C00-000012000000}"/>
    <hyperlink ref="F230" r:id="rId20" xr:uid="{00000000-0004-0000-0C00-000013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1"/>
  <headerFooter>
    <oddFooter>&amp;CStrana &amp;P z &amp;N&amp;R&amp;A</oddFooter>
  </headerFooter>
  <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37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127</v>
      </c>
      <c r="AZ2" s="94" t="s">
        <v>2219</v>
      </c>
      <c r="BA2" s="94" t="s">
        <v>1</v>
      </c>
      <c r="BB2" s="94" t="s">
        <v>1</v>
      </c>
      <c r="BC2" s="94" t="s">
        <v>3114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3115</v>
      </c>
      <c r="BA3" s="94" t="s">
        <v>1</v>
      </c>
      <c r="BB3" s="94" t="s">
        <v>1</v>
      </c>
      <c r="BC3" s="94" t="s">
        <v>3116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3117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ROUND(J128,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ROUND((SUM(BE128:BE376)),  2)</f>
        <v>0</v>
      </c>
      <c r="I33" s="98">
        <v>0.21</v>
      </c>
      <c r="J33" s="87">
        <f>ROUND(((SUM(BE128:BE376))*I33),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ROUND((SUM(BF128:BF376)),  2)</f>
        <v>0</v>
      </c>
      <c r="I34" s="98">
        <v>0.15</v>
      </c>
      <c r="J34" s="87">
        <f>ROUND(((SUM(BF128:BF376))*I34),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ROUND((SUM(BG128:BG376)),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ROUND((SUM(BH128:BH376)),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ROUND((SUM(BI128:BI376)),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030.31.2 - Přemostění náhonu v km 0,624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J128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J129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J130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J177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J196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J251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J294</f>
        <v>0</v>
      </c>
      <c r="L102" s="114"/>
    </row>
    <row r="103" spans="2:12" s="9" customFormat="1" ht="19.95" customHeight="1">
      <c r="B103" s="114"/>
      <c r="D103" s="115" t="s">
        <v>2328</v>
      </c>
      <c r="E103" s="116"/>
      <c r="F103" s="116"/>
      <c r="G103" s="116"/>
      <c r="H103" s="116"/>
      <c r="I103" s="116"/>
      <c r="J103" s="117">
        <f>J307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J314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J348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J351</f>
        <v>0</v>
      </c>
      <c r="L106" s="110"/>
    </row>
    <row r="107" spans="2:12" s="9" customFormat="1" ht="19.95" customHeight="1">
      <c r="B107" s="114"/>
      <c r="D107" s="115" t="s">
        <v>982</v>
      </c>
      <c r="E107" s="116"/>
      <c r="F107" s="116"/>
      <c r="G107" s="116"/>
      <c r="H107" s="116"/>
      <c r="I107" s="116"/>
      <c r="J107" s="117">
        <f>J352</f>
        <v>0</v>
      </c>
      <c r="L107" s="114"/>
    </row>
    <row r="108" spans="2:12" s="8" customFormat="1" ht="24.9" customHeight="1">
      <c r="B108" s="110"/>
      <c r="D108" s="111" t="s">
        <v>612</v>
      </c>
      <c r="E108" s="112"/>
      <c r="F108" s="112"/>
      <c r="G108" s="112"/>
      <c r="H108" s="112"/>
      <c r="I108" s="112"/>
      <c r="J108" s="113">
        <f>J374</f>
        <v>0</v>
      </c>
      <c r="L108" s="110"/>
    </row>
    <row r="109" spans="2:12" s="1" customFormat="1" ht="21.75" customHeight="1">
      <c r="B109" s="33"/>
      <c r="L109" s="33"/>
    </row>
    <row r="110" spans="2:12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63" s="1" customFormat="1" ht="6.9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" customHeight="1">
      <c r="B115" s="33"/>
      <c r="C115" s="21" t="s">
        <v>210</v>
      </c>
      <c r="L115" s="33"/>
    </row>
    <row r="116" spans="2:63" s="1" customFormat="1" ht="6.9" customHeight="1">
      <c r="B116" s="33"/>
      <c r="L116" s="33"/>
    </row>
    <row r="117" spans="2:63" s="1" customFormat="1" ht="12" customHeight="1">
      <c r="B117" s="33"/>
      <c r="C117" s="27" t="s">
        <v>16</v>
      </c>
      <c r="L117" s="33"/>
    </row>
    <row r="118" spans="2:63" s="1" customFormat="1" ht="26.25" customHeight="1">
      <c r="B118" s="33"/>
      <c r="E118" s="256" t="str">
        <f>E7</f>
        <v>Opatření Zátor-Loučky, OHO, Dílčí stavba 02.030 Opatření pod přehradní hrází Nové Heřminovy</v>
      </c>
      <c r="F118" s="257"/>
      <c r="G118" s="257"/>
      <c r="H118" s="257"/>
      <c r="L118" s="33"/>
    </row>
    <row r="119" spans="2:63" s="1" customFormat="1" ht="12" customHeight="1">
      <c r="B119" s="33"/>
      <c r="C119" s="27" t="s">
        <v>190</v>
      </c>
      <c r="L119" s="33"/>
    </row>
    <row r="120" spans="2:63" s="1" customFormat="1" ht="16.5" customHeight="1">
      <c r="B120" s="33"/>
      <c r="E120" s="238" t="str">
        <f>E9</f>
        <v>030.31.2 - Přemostění náhonu v km 0,624</v>
      </c>
      <c r="F120" s="258"/>
      <c r="G120" s="258"/>
      <c r="H120" s="258"/>
      <c r="L120" s="33"/>
    </row>
    <row r="121" spans="2:63" s="1" customFormat="1" ht="6.9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F12</f>
        <v>Loučky u Zátoru</v>
      </c>
      <c r="I122" s="27" t="s">
        <v>24</v>
      </c>
      <c r="J122" s="53" t="str">
        <f>IF(J12="","",J12)</f>
        <v>20. 12. 2024</v>
      </c>
      <c r="L122" s="33"/>
    </row>
    <row r="123" spans="2:63" s="1" customFormat="1" ht="6.9" customHeight="1">
      <c r="B123" s="33"/>
      <c r="L123" s="33"/>
    </row>
    <row r="124" spans="2:63" s="1" customFormat="1" ht="15.15" customHeight="1">
      <c r="B124" s="33"/>
      <c r="C124" s="27" t="s">
        <v>28</v>
      </c>
      <c r="F124" s="25" t="str">
        <f>E15</f>
        <v>Povodí Odry, státní podnik</v>
      </c>
      <c r="I124" s="27" t="s">
        <v>34</v>
      </c>
      <c r="J124" s="31" t="str">
        <f>E21</f>
        <v>AQUATIS, a.s.</v>
      </c>
      <c r="L124" s="33"/>
    </row>
    <row r="125" spans="2:63" s="1" customFormat="1" ht="25.65" customHeight="1">
      <c r="B125" s="33"/>
      <c r="C125" s="27" t="s">
        <v>32</v>
      </c>
      <c r="F125" s="25" t="str">
        <f>IF(E18="","",E18)</f>
        <v>Vyplň údaj</v>
      </c>
      <c r="I125" s="27" t="s">
        <v>37</v>
      </c>
      <c r="J125" s="31" t="str">
        <f>E24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211</v>
      </c>
      <c r="D127" s="120" t="s">
        <v>65</v>
      </c>
      <c r="E127" s="120" t="s">
        <v>61</v>
      </c>
      <c r="F127" s="120" t="s">
        <v>62</v>
      </c>
      <c r="G127" s="120" t="s">
        <v>212</v>
      </c>
      <c r="H127" s="120" t="s">
        <v>213</v>
      </c>
      <c r="I127" s="120" t="s">
        <v>214</v>
      </c>
      <c r="J127" s="120" t="s">
        <v>194</v>
      </c>
      <c r="K127" s="121" t="s">
        <v>215</v>
      </c>
      <c r="L127" s="118"/>
      <c r="M127" s="60" t="s">
        <v>1</v>
      </c>
      <c r="N127" s="61" t="s">
        <v>44</v>
      </c>
      <c r="O127" s="61" t="s">
        <v>216</v>
      </c>
      <c r="P127" s="61" t="s">
        <v>217</v>
      </c>
      <c r="Q127" s="61" t="s">
        <v>218</v>
      </c>
      <c r="R127" s="61" t="s">
        <v>219</v>
      </c>
      <c r="S127" s="61" t="s">
        <v>220</v>
      </c>
      <c r="T127" s="62" t="s">
        <v>221</v>
      </c>
    </row>
    <row r="128" spans="2:63" s="1" customFormat="1" ht="22.8" customHeight="1">
      <c r="B128" s="33"/>
      <c r="C128" s="65" t="s">
        <v>222</v>
      </c>
      <c r="J128" s="122">
        <f>BK128</f>
        <v>0</v>
      </c>
      <c r="L128" s="33"/>
      <c r="M128" s="63"/>
      <c r="N128" s="54"/>
      <c r="O128" s="54"/>
      <c r="P128" s="123">
        <f>P129+P351+P374</f>
        <v>0</v>
      </c>
      <c r="Q128" s="54"/>
      <c r="R128" s="123">
        <f>R129+R351+R374</f>
        <v>1462.1936508000001</v>
      </c>
      <c r="S128" s="54"/>
      <c r="T128" s="124">
        <f>T129+T351+T374</f>
        <v>0</v>
      </c>
      <c r="AT128" s="17" t="s">
        <v>79</v>
      </c>
      <c r="AU128" s="17" t="s">
        <v>196</v>
      </c>
      <c r="BK128" s="125">
        <f>BK129+BK351+BK374</f>
        <v>0</v>
      </c>
    </row>
    <row r="129" spans="2:65" s="11" customFormat="1" ht="25.95" customHeight="1">
      <c r="B129" s="126"/>
      <c r="D129" s="127" t="s">
        <v>79</v>
      </c>
      <c r="E129" s="128" t="s">
        <v>223</v>
      </c>
      <c r="F129" s="128" t="s">
        <v>224</v>
      </c>
      <c r="I129" s="129"/>
      <c r="J129" s="130">
        <f>BK129</f>
        <v>0</v>
      </c>
      <c r="L129" s="126"/>
      <c r="M129" s="131"/>
      <c r="P129" s="132">
        <f>P130+P177+P196+P251+P294+P307+P314+P348</f>
        <v>0</v>
      </c>
      <c r="R129" s="132">
        <f>R130+R177+R196+R251+R294+R307+R314+R348</f>
        <v>1460.9568266000001</v>
      </c>
      <c r="T129" s="133">
        <f>T130+T177+T196+T251+T294+T307+T314+T348</f>
        <v>0</v>
      </c>
      <c r="AR129" s="127" t="s">
        <v>88</v>
      </c>
      <c r="AT129" s="134" t="s">
        <v>79</v>
      </c>
      <c r="AU129" s="134" t="s">
        <v>80</v>
      </c>
      <c r="AY129" s="127" t="s">
        <v>225</v>
      </c>
      <c r="BK129" s="135">
        <f>BK130+BK177+BK196+BK251+BK294+BK307+BK314+BK348</f>
        <v>0</v>
      </c>
    </row>
    <row r="130" spans="2:65" s="11" customFormat="1" ht="22.8" customHeight="1">
      <c r="B130" s="126"/>
      <c r="D130" s="127" t="s">
        <v>79</v>
      </c>
      <c r="E130" s="136" t="s">
        <v>88</v>
      </c>
      <c r="F130" s="136" t="s">
        <v>226</v>
      </c>
      <c r="I130" s="129"/>
      <c r="J130" s="137">
        <f>BK130</f>
        <v>0</v>
      </c>
      <c r="L130" s="126"/>
      <c r="M130" s="131"/>
      <c r="P130" s="132">
        <f>SUM(P131:P176)</f>
        <v>0</v>
      </c>
      <c r="R130" s="132">
        <f>SUM(R131:R176)</f>
        <v>978.33199999999999</v>
      </c>
      <c r="T130" s="133">
        <f>SUM(T131:T176)</f>
        <v>0</v>
      </c>
      <c r="AR130" s="127" t="s">
        <v>88</v>
      </c>
      <c r="AT130" s="134" t="s">
        <v>79</v>
      </c>
      <c r="AU130" s="134" t="s">
        <v>88</v>
      </c>
      <c r="AY130" s="127" t="s">
        <v>225</v>
      </c>
      <c r="BK130" s="135">
        <f>SUM(BK131:BK176)</f>
        <v>0</v>
      </c>
    </row>
    <row r="131" spans="2:65" s="1" customFormat="1" ht="24.15" customHeight="1">
      <c r="B131" s="33"/>
      <c r="C131" s="138" t="s">
        <v>88</v>
      </c>
      <c r="D131" s="138" t="s">
        <v>227</v>
      </c>
      <c r="E131" s="139" t="s">
        <v>245</v>
      </c>
      <c r="F131" s="140" t="s">
        <v>246</v>
      </c>
      <c r="G131" s="141" t="s">
        <v>247</v>
      </c>
      <c r="H131" s="142">
        <v>400</v>
      </c>
      <c r="I131" s="143"/>
      <c r="J131" s="144">
        <f>ROUND(I131*H131,2)</f>
        <v>0</v>
      </c>
      <c r="K131" s="140" t="s">
        <v>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3.0000000000000001E-5</v>
      </c>
      <c r="R131" s="147">
        <f>Q131*H131</f>
        <v>1.2E-2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3118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2347</v>
      </c>
      <c r="H132" s="159">
        <v>400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225</v>
      </c>
    </row>
    <row r="133" spans="2:65" s="1" customFormat="1" ht="24.15" customHeight="1">
      <c r="B133" s="33"/>
      <c r="C133" s="138" t="s">
        <v>21</v>
      </c>
      <c r="D133" s="138" t="s">
        <v>227</v>
      </c>
      <c r="E133" s="139" t="s">
        <v>251</v>
      </c>
      <c r="F133" s="140" t="s">
        <v>252</v>
      </c>
      <c r="G133" s="141" t="s">
        <v>253</v>
      </c>
      <c r="H133" s="142">
        <v>50</v>
      </c>
      <c r="I133" s="143"/>
      <c r="J133" s="144">
        <f>ROUND(I133*H133,2)</f>
        <v>0</v>
      </c>
      <c r="K133" s="140" t="s">
        <v>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3119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3120</v>
      </c>
      <c r="H134" s="159">
        <v>50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24.15" customHeight="1">
      <c r="B135" s="33"/>
      <c r="C135" s="138" t="s">
        <v>244</v>
      </c>
      <c r="D135" s="138" t="s">
        <v>227</v>
      </c>
      <c r="E135" s="139" t="s">
        <v>2354</v>
      </c>
      <c r="F135" s="140" t="s">
        <v>2355</v>
      </c>
      <c r="G135" s="141" t="s">
        <v>230</v>
      </c>
      <c r="H135" s="142">
        <v>133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3121</v>
      </c>
    </row>
    <row r="136" spans="2:65" s="1" customFormat="1" ht="10.199999999999999">
      <c r="B136" s="33"/>
      <c r="D136" s="151" t="s">
        <v>234</v>
      </c>
      <c r="F136" s="152" t="s">
        <v>2357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3122</v>
      </c>
      <c r="H137" s="159">
        <v>133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33" customHeight="1">
      <c r="B138" s="33"/>
      <c r="C138" s="138" t="s">
        <v>232</v>
      </c>
      <c r="D138" s="138" t="s">
        <v>227</v>
      </c>
      <c r="E138" s="139" t="s">
        <v>3123</v>
      </c>
      <c r="F138" s="140" t="s">
        <v>3124</v>
      </c>
      <c r="G138" s="141" t="s">
        <v>240</v>
      </c>
      <c r="H138" s="142">
        <v>405.84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3125</v>
      </c>
    </row>
    <row r="139" spans="2:65" s="1" customFormat="1" ht="10.199999999999999">
      <c r="B139" s="33"/>
      <c r="D139" s="151" t="s">
        <v>234</v>
      </c>
      <c r="F139" s="152" t="s">
        <v>3126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3127</v>
      </c>
      <c r="H140" s="159">
        <v>405.84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225</v>
      </c>
    </row>
    <row r="141" spans="2:65" s="1" customFormat="1" ht="37.799999999999997" customHeight="1">
      <c r="B141" s="33"/>
      <c r="C141" s="138" t="s">
        <v>256</v>
      </c>
      <c r="D141" s="138" t="s">
        <v>227</v>
      </c>
      <c r="E141" s="139" t="s">
        <v>626</v>
      </c>
      <c r="F141" s="140" t="s">
        <v>627</v>
      </c>
      <c r="G141" s="141" t="s">
        <v>240</v>
      </c>
      <c r="H141" s="142">
        <v>365.25599999999997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3128</v>
      </c>
    </row>
    <row r="142" spans="2:65" s="1" customFormat="1" ht="10.199999999999999">
      <c r="B142" s="33"/>
      <c r="D142" s="151" t="s">
        <v>234</v>
      </c>
      <c r="F142" s="152" t="s">
        <v>629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3129</v>
      </c>
      <c r="H143" s="159">
        <v>365.25599999999997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225</v>
      </c>
    </row>
    <row r="144" spans="2:65" s="1" customFormat="1" ht="16.5" customHeight="1">
      <c r="B144" s="33"/>
      <c r="C144" s="138" t="s">
        <v>263</v>
      </c>
      <c r="D144" s="138" t="s">
        <v>227</v>
      </c>
      <c r="E144" s="139" t="s">
        <v>375</v>
      </c>
      <c r="F144" s="140" t="s">
        <v>376</v>
      </c>
      <c r="G144" s="141" t="s">
        <v>240</v>
      </c>
      <c r="H144" s="142">
        <v>365.25599999999997</v>
      </c>
      <c r="I144" s="143"/>
      <c r="J144" s="144">
        <f>ROUND(I144*H144,2)</f>
        <v>0</v>
      </c>
      <c r="K144" s="140" t="s">
        <v>1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232</v>
      </c>
      <c r="AT144" s="149" t="s">
        <v>227</v>
      </c>
      <c r="AU144" s="149" t="s">
        <v>21</v>
      </c>
      <c r="AY144" s="17" t="s">
        <v>225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232</v>
      </c>
      <c r="BM144" s="149" t="s">
        <v>3130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3131</v>
      </c>
      <c r="H145" s="159">
        <v>365.25599999999997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7.799999999999997" customHeight="1">
      <c r="B146" s="33"/>
      <c r="C146" s="138" t="s">
        <v>271</v>
      </c>
      <c r="D146" s="138" t="s">
        <v>227</v>
      </c>
      <c r="E146" s="139" t="s">
        <v>2372</v>
      </c>
      <c r="F146" s="140" t="s">
        <v>2373</v>
      </c>
      <c r="G146" s="141" t="s">
        <v>240</v>
      </c>
      <c r="H146" s="142">
        <v>174.86199999999999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3132</v>
      </c>
    </row>
    <row r="147" spans="2:65" s="1" customFormat="1" ht="10.199999999999999">
      <c r="B147" s="33"/>
      <c r="D147" s="151" t="s">
        <v>234</v>
      </c>
      <c r="F147" s="152" t="s">
        <v>2375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3133</v>
      </c>
      <c r="H148" s="159">
        <v>26.6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4" customFormat="1" ht="10.199999999999999">
      <c r="B149" s="171"/>
      <c r="D149" s="156" t="s">
        <v>236</v>
      </c>
      <c r="E149" s="172" t="s">
        <v>1</v>
      </c>
      <c r="F149" s="173" t="s">
        <v>303</v>
      </c>
      <c r="H149" s="174">
        <v>26.6</v>
      </c>
      <c r="I149" s="175"/>
      <c r="L149" s="171"/>
      <c r="M149" s="176"/>
      <c r="T149" s="177"/>
      <c r="AT149" s="172" t="s">
        <v>236</v>
      </c>
      <c r="AU149" s="172" t="s">
        <v>21</v>
      </c>
      <c r="AV149" s="14" t="s">
        <v>244</v>
      </c>
      <c r="AW149" s="14" t="s">
        <v>36</v>
      </c>
      <c r="AX149" s="14" t="s">
        <v>80</v>
      </c>
      <c r="AY149" s="172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3134</v>
      </c>
      <c r="H150" s="159">
        <v>146.102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3135</v>
      </c>
      <c r="H151" s="159">
        <v>2.16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225</v>
      </c>
    </row>
    <row r="152" spans="2:65" s="14" customFormat="1" ht="10.199999999999999">
      <c r="B152" s="171"/>
      <c r="D152" s="156" t="s">
        <v>236</v>
      </c>
      <c r="E152" s="172" t="s">
        <v>3115</v>
      </c>
      <c r="F152" s="173" t="s">
        <v>303</v>
      </c>
      <c r="H152" s="174">
        <v>148.262</v>
      </c>
      <c r="I152" s="175"/>
      <c r="L152" s="171"/>
      <c r="M152" s="176"/>
      <c r="T152" s="177"/>
      <c r="AT152" s="172" t="s">
        <v>236</v>
      </c>
      <c r="AU152" s="172" t="s">
        <v>21</v>
      </c>
      <c r="AV152" s="14" t="s">
        <v>244</v>
      </c>
      <c r="AW152" s="14" t="s">
        <v>36</v>
      </c>
      <c r="AX152" s="14" t="s">
        <v>80</v>
      </c>
      <c r="AY152" s="172" t="s">
        <v>225</v>
      </c>
    </row>
    <row r="153" spans="2:65" s="13" customFormat="1" ht="10.199999999999999">
      <c r="B153" s="164"/>
      <c r="D153" s="156" t="s">
        <v>236</v>
      </c>
      <c r="E153" s="165" t="s">
        <v>1</v>
      </c>
      <c r="F153" s="166" t="s">
        <v>270</v>
      </c>
      <c r="H153" s="167">
        <v>174.86199999999999</v>
      </c>
      <c r="I153" s="168"/>
      <c r="L153" s="164"/>
      <c r="M153" s="169"/>
      <c r="T153" s="170"/>
      <c r="AT153" s="165" t="s">
        <v>236</v>
      </c>
      <c r="AU153" s="165" t="s">
        <v>21</v>
      </c>
      <c r="AV153" s="13" t="s">
        <v>232</v>
      </c>
      <c r="AW153" s="13" t="s">
        <v>36</v>
      </c>
      <c r="AX153" s="13" t="s">
        <v>88</v>
      </c>
      <c r="AY153" s="165" t="s">
        <v>225</v>
      </c>
    </row>
    <row r="154" spans="2:65" s="1" customFormat="1" ht="37.799999999999997" customHeight="1">
      <c r="B154" s="33"/>
      <c r="C154" s="138" t="s">
        <v>277</v>
      </c>
      <c r="D154" s="138" t="s">
        <v>227</v>
      </c>
      <c r="E154" s="139" t="s">
        <v>680</v>
      </c>
      <c r="F154" s="140" t="s">
        <v>681</v>
      </c>
      <c r="G154" s="141" t="s">
        <v>240</v>
      </c>
      <c r="H154" s="142">
        <v>259.738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3136</v>
      </c>
    </row>
    <row r="155" spans="2:65" s="1" customFormat="1" ht="10.199999999999999">
      <c r="B155" s="33"/>
      <c r="D155" s="151" t="s">
        <v>234</v>
      </c>
      <c r="F155" s="152" t="s">
        <v>683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3137</v>
      </c>
      <c r="H156" s="159">
        <v>40.584000000000003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225</v>
      </c>
    </row>
    <row r="157" spans="2:65" s="14" customFormat="1" ht="10.199999999999999">
      <c r="B157" s="171"/>
      <c r="D157" s="156" t="s">
        <v>236</v>
      </c>
      <c r="E157" s="172" t="s">
        <v>1</v>
      </c>
      <c r="F157" s="173" t="s">
        <v>303</v>
      </c>
      <c r="H157" s="174">
        <v>40.584000000000003</v>
      </c>
      <c r="I157" s="175"/>
      <c r="L157" s="171"/>
      <c r="M157" s="176"/>
      <c r="T157" s="177"/>
      <c r="AT157" s="172" t="s">
        <v>236</v>
      </c>
      <c r="AU157" s="172" t="s">
        <v>21</v>
      </c>
      <c r="AV157" s="14" t="s">
        <v>244</v>
      </c>
      <c r="AW157" s="14" t="s">
        <v>36</v>
      </c>
      <c r="AX157" s="14" t="s">
        <v>80</v>
      </c>
      <c r="AY157" s="172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3138</v>
      </c>
      <c r="H158" s="159">
        <v>219.154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4" customFormat="1" ht="10.199999999999999">
      <c r="B159" s="171"/>
      <c r="D159" s="156" t="s">
        <v>236</v>
      </c>
      <c r="E159" s="172" t="s">
        <v>2219</v>
      </c>
      <c r="F159" s="173" t="s">
        <v>303</v>
      </c>
      <c r="H159" s="174">
        <v>219.154</v>
      </c>
      <c r="I159" s="175"/>
      <c r="L159" s="171"/>
      <c r="M159" s="176"/>
      <c r="T159" s="177"/>
      <c r="AT159" s="172" t="s">
        <v>236</v>
      </c>
      <c r="AU159" s="172" t="s">
        <v>21</v>
      </c>
      <c r="AV159" s="14" t="s">
        <v>244</v>
      </c>
      <c r="AW159" s="14" t="s">
        <v>36</v>
      </c>
      <c r="AX159" s="14" t="s">
        <v>80</v>
      </c>
      <c r="AY159" s="172" t="s">
        <v>225</v>
      </c>
    </row>
    <row r="160" spans="2:65" s="13" customFormat="1" ht="10.199999999999999">
      <c r="B160" s="164"/>
      <c r="D160" s="156" t="s">
        <v>236</v>
      </c>
      <c r="E160" s="165" t="s">
        <v>1</v>
      </c>
      <c r="F160" s="166" t="s">
        <v>270</v>
      </c>
      <c r="H160" s="167">
        <v>259.738</v>
      </c>
      <c r="I160" s="168"/>
      <c r="L160" s="164"/>
      <c r="M160" s="169"/>
      <c r="T160" s="170"/>
      <c r="AT160" s="165" t="s">
        <v>236</v>
      </c>
      <c r="AU160" s="165" t="s">
        <v>21</v>
      </c>
      <c r="AV160" s="13" t="s">
        <v>232</v>
      </c>
      <c r="AW160" s="13" t="s">
        <v>36</v>
      </c>
      <c r="AX160" s="13" t="s">
        <v>88</v>
      </c>
      <c r="AY160" s="165" t="s">
        <v>225</v>
      </c>
    </row>
    <row r="161" spans="2:65" s="1" customFormat="1" ht="37.799999999999997" customHeight="1">
      <c r="B161" s="33"/>
      <c r="C161" s="138" t="s">
        <v>283</v>
      </c>
      <c r="D161" s="138" t="s">
        <v>227</v>
      </c>
      <c r="E161" s="139" t="s">
        <v>687</v>
      </c>
      <c r="F161" s="140" t="s">
        <v>688</v>
      </c>
      <c r="G161" s="141" t="s">
        <v>240</v>
      </c>
      <c r="H161" s="142">
        <v>2597.38</v>
      </c>
      <c r="I161" s="143"/>
      <c r="J161" s="144">
        <f>ROUND(I161*H161,2)</f>
        <v>0</v>
      </c>
      <c r="K161" s="140" t="s">
        <v>231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232</v>
      </c>
      <c r="AT161" s="149" t="s">
        <v>227</v>
      </c>
      <c r="AU161" s="149" t="s">
        <v>21</v>
      </c>
      <c r="AY161" s="17" t="s">
        <v>225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232</v>
      </c>
      <c r="BM161" s="149" t="s">
        <v>3139</v>
      </c>
    </row>
    <row r="162" spans="2:65" s="1" customFormat="1" ht="10.199999999999999">
      <c r="B162" s="33"/>
      <c r="D162" s="151" t="s">
        <v>234</v>
      </c>
      <c r="F162" s="152" t="s">
        <v>690</v>
      </c>
      <c r="I162" s="153"/>
      <c r="L162" s="33"/>
      <c r="M162" s="154"/>
      <c r="T162" s="57"/>
      <c r="AT162" s="17" t="s">
        <v>234</v>
      </c>
      <c r="AU162" s="17" t="s">
        <v>21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3140</v>
      </c>
      <c r="H163" s="159">
        <v>2597.38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225</v>
      </c>
    </row>
    <row r="164" spans="2:65" s="1" customFormat="1" ht="24.15" customHeight="1">
      <c r="B164" s="33"/>
      <c r="C164" s="138" t="s">
        <v>289</v>
      </c>
      <c r="D164" s="138" t="s">
        <v>227</v>
      </c>
      <c r="E164" s="139" t="s">
        <v>400</v>
      </c>
      <c r="F164" s="140" t="s">
        <v>401</v>
      </c>
      <c r="G164" s="141" t="s">
        <v>240</v>
      </c>
      <c r="H164" s="142">
        <v>367.416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3141</v>
      </c>
    </row>
    <row r="165" spans="2:65" s="1" customFormat="1" ht="10.199999999999999">
      <c r="B165" s="33"/>
      <c r="D165" s="151" t="s">
        <v>234</v>
      </c>
      <c r="F165" s="152" t="s">
        <v>403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3115</v>
      </c>
      <c r="H166" s="159">
        <v>148.262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225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2219</v>
      </c>
      <c r="H167" s="159">
        <v>219.154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225</v>
      </c>
    </row>
    <row r="168" spans="2:65" s="13" customFormat="1" ht="10.199999999999999">
      <c r="B168" s="164"/>
      <c r="D168" s="156" t="s">
        <v>236</v>
      </c>
      <c r="E168" s="165" t="s">
        <v>1</v>
      </c>
      <c r="F168" s="166" t="s">
        <v>270</v>
      </c>
      <c r="H168" s="167">
        <v>367.416</v>
      </c>
      <c r="I168" s="168"/>
      <c r="L168" s="164"/>
      <c r="M168" s="169"/>
      <c r="T168" s="170"/>
      <c r="AT168" s="165" t="s">
        <v>236</v>
      </c>
      <c r="AU168" s="165" t="s">
        <v>21</v>
      </c>
      <c r="AV168" s="13" t="s">
        <v>232</v>
      </c>
      <c r="AW168" s="13" t="s">
        <v>36</v>
      </c>
      <c r="AX168" s="13" t="s">
        <v>88</v>
      </c>
      <c r="AY168" s="165" t="s">
        <v>225</v>
      </c>
    </row>
    <row r="169" spans="2:65" s="1" customFormat="1" ht="33" customHeight="1">
      <c r="B169" s="33"/>
      <c r="C169" s="138" t="s">
        <v>295</v>
      </c>
      <c r="D169" s="138" t="s">
        <v>227</v>
      </c>
      <c r="E169" s="139" t="s">
        <v>393</v>
      </c>
      <c r="F169" s="140" t="s">
        <v>394</v>
      </c>
      <c r="G169" s="141" t="s">
        <v>395</v>
      </c>
      <c r="H169" s="142">
        <v>519.476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3142</v>
      </c>
    </row>
    <row r="170" spans="2:65" s="1" customFormat="1" ht="10.199999999999999">
      <c r="B170" s="33"/>
      <c r="D170" s="151" t="s">
        <v>234</v>
      </c>
      <c r="F170" s="152" t="s">
        <v>397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3143</v>
      </c>
      <c r="H171" s="159">
        <v>519.476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24.15" customHeight="1">
      <c r="B172" s="33"/>
      <c r="C172" s="138" t="s">
        <v>317</v>
      </c>
      <c r="D172" s="138" t="s">
        <v>227</v>
      </c>
      <c r="E172" s="139" t="s">
        <v>324</v>
      </c>
      <c r="F172" s="140" t="s">
        <v>325</v>
      </c>
      <c r="G172" s="141" t="s">
        <v>240</v>
      </c>
      <c r="H172" s="142">
        <v>489.16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3144</v>
      </c>
    </row>
    <row r="173" spans="2:65" s="1" customFormat="1" ht="10.199999999999999">
      <c r="B173" s="33"/>
      <c r="D173" s="151" t="s">
        <v>234</v>
      </c>
      <c r="F173" s="152" t="s">
        <v>327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3145</v>
      </c>
      <c r="H174" s="159">
        <v>489.16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16.5" customHeight="1">
      <c r="B175" s="33"/>
      <c r="C175" s="178" t="s">
        <v>323</v>
      </c>
      <c r="D175" s="178" t="s">
        <v>341</v>
      </c>
      <c r="E175" s="179" t="s">
        <v>1838</v>
      </c>
      <c r="F175" s="180" t="s">
        <v>1839</v>
      </c>
      <c r="G175" s="181" t="s">
        <v>395</v>
      </c>
      <c r="H175" s="182">
        <v>978.32</v>
      </c>
      <c r="I175" s="183"/>
      <c r="J175" s="184">
        <f>ROUND(I175*H175,2)</f>
        <v>0</v>
      </c>
      <c r="K175" s="180" t="s">
        <v>231</v>
      </c>
      <c r="L175" s="185"/>
      <c r="M175" s="186" t="s">
        <v>1</v>
      </c>
      <c r="N175" s="187" t="s">
        <v>45</v>
      </c>
      <c r="P175" s="147">
        <f>O175*H175</f>
        <v>0</v>
      </c>
      <c r="Q175" s="147">
        <v>1</v>
      </c>
      <c r="R175" s="147">
        <f>Q175*H175</f>
        <v>978.32</v>
      </c>
      <c r="S175" s="147">
        <v>0</v>
      </c>
      <c r="T175" s="148">
        <f>S175*H175</f>
        <v>0</v>
      </c>
      <c r="AR175" s="149" t="s">
        <v>277</v>
      </c>
      <c r="AT175" s="149" t="s">
        <v>341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3146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3147</v>
      </c>
      <c r="H176" s="159">
        <v>978.32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225</v>
      </c>
    </row>
    <row r="177" spans="2:65" s="11" customFormat="1" ht="22.8" customHeight="1">
      <c r="B177" s="126"/>
      <c r="D177" s="127" t="s">
        <v>79</v>
      </c>
      <c r="E177" s="136" t="s">
        <v>21</v>
      </c>
      <c r="F177" s="136" t="s">
        <v>453</v>
      </c>
      <c r="I177" s="129"/>
      <c r="J177" s="137">
        <f>BK177</f>
        <v>0</v>
      </c>
      <c r="L177" s="126"/>
      <c r="M177" s="131"/>
      <c r="P177" s="132">
        <f>SUM(P178:P195)</f>
        <v>0</v>
      </c>
      <c r="R177" s="132">
        <f>SUM(R178:R195)</f>
        <v>410.01544850000005</v>
      </c>
      <c r="T177" s="133">
        <f>SUM(T178:T195)</f>
        <v>0</v>
      </c>
      <c r="AR177" s="127" t="s">
        <v>88</v>
      </c>
      <c r="AT177" s="134" t="s">
        <v>79</v>
      </c>
      <c r="AU177" s="134" t="s">
        <v>88</v>
      </c>
      <c r="AY177" s="127" t="s">
        <v>225</v>
      </c>
      <c r="BK177" s="135">
        <f>SUM(BK178:BK195)</f>
        <v>0</v>
      </c>
    </row>
    <row r="178" spans="2:65" s="1" customFormat="1" ht="24.15" customHeight="1">
      <c r="B178" s="33"/>
      <c r="C178" s="138" t="s">
        <v>328</v>
      </c>
      <c r="D178" s="138" t="s">
        <v>227</v>
      </c>
      <c r="E178" s="139" t="s">
        <v>2404</v>
      </c>
      <c r="F178" s="140" t="s">
        <v>2405</v>
      </c>
      <c r="G178" s="141" t="s">
        <v>240</v>
      </c>
      <c r="H178" s="142">
        <v>99.52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2.16</v>
      </c>
      <c r="R178" s="147">
        <f>Q178*H178</f>
        <v>214.9632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3148</v>
      </c>
    </row>
    <row r="179" spans="2:65" s="1" customFormat="1" ht="10.199999999999999">
      <c r="B179" s="33"/>
      <c r="D179" s="151" t="s">
        <v>234</v>
      </c>
      <c r="F179" s="152" t="s">
        <v>2407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3149</v>
      </c>
      <c r="H180" s="159">
        <v>99.52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225</v>
      </c>
    </row>
    <row r="181" spans="2:65" s="1" customFormat="1" ht="16.5" customHeight="1">
      <c r="B181" s="33"/>
      <c r="C181" s="138" t="s">
        <v>8</v>
      </c>
      <c r="D181" s="138" t="s">
        <v>227</v>
      </c>
      <c r="E181" s="139" t="s">
        <v>990</v>
      </c>
      <c r="F181" s="140" t="s">
        <v>991</v>
      </c>
      <c r="G181" s="141" t="s">
        <v>240</v>
      </c>
      <c r="H181" s="142">
        <v>15.78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2.3010199999999998</v>
      </c>
      <c r="R181" s="147">
        <f>Q181*H181</f>
        <v>36.310095599999997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3150</v>
      </c>
    </row>
    <row r="182" spans="2:65" s="1" customFormat="1" ht="10.199999999999999">
      <c r="B182" s="33"/>
      <c r="D182" s="151" t="s">
        <v>234</v>
      </c>
      <c r="F182" s="152" t="s">
        <v>993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3151</v>
      </c>
      <c r="H183" s="159">
        <v>15.78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" customFormat="1" ht="16.5" customHeight="1">
      <c r="B184" s="33"/>
      <c r="C184" s="138" t="s">
        <v>340</v>
      </c>
      <c r="D184" s="138" t="s">
        <v>227</v>
      </c>
      <c r="E184" s="139" t="s">
        <v>2414</v>
      </c>
      <c r="F184" s="140" t="s">
        <v>2415</v>
      </c>
      <c r="G184" s="141" t="s">
        <v>240</v>
      </c>
      <c r="H184" s="142">
        <v>3.2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2.5018699999999998</v>
      </c>
      <c r="R184" s="147">
        <f>Q184*H184</f>
        <v>8.0059839999999998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3152</v>
      </c>
    </row>
    <row r="185" spans="2:65" s="1" customFormat="1" ht="10.199999999999999">
      <c r="B185" s="33"/>
      <c r="D185" s="151" t="s">
        <v>234</v>
      </c>
      <c r="F185" s="152" t="s">
        <v>2417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3153</v>
      </c>
      <c r="H186" s="159">
        <v>3.2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24.15" customHeight="1">
      <c r="B187" s="33"/>
      <c r="C187" s="138" t="s">
        <v>346</v>
      </c>
      <c r="D187" s="138" t="s">
        <v>227</v>
      </c>
      <c r="E187" s="139" t="s">
        <v>3154</v>
      </c>
      <c r="F187" s="140" t="s">
        <v>3155</v>
      </c>
      <c r="G187" s="141" t="s">
        <v>240</v>
      </c>
      <c r="H187" s="142">
        <v>55.85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2.5018699999999998</v>
      </c>
      <c r="R187" s="147">
        <f>Q187*H187</f>
        <v>139.72943949999998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3156</v>
      </c>
    </row>
    <row r="188" spans="2:65" s="1" customFormat="1" ht="10.199999999999999">
      <c r="B188" s="33"/>
      <c r="D188" s="151" t="s">
        <v>234</v>
      </c>
      <c r="F188" s="152" t="s">
        <v>3157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3158</v>
      </c>
      <c r="H189" s="159">
        <v>55.85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" customFormat="1" ht="21.75" customHeight="1">
      <c r="B190" s="33"/>
      <c r="C190" s="138" t="s">
        <v>352</v>
      </c>
      <c r="D190" s="138" t="s">
        <v>227</v>
      </c>
      <c r="E190" s="139" t="s">
        <v>3159</v>
      </c>
      <c r="F190" s="140" t="s">
        <v>3160</v>
      </c>
      <c r="G190" s="141" t="s">
        <v>395</v>
      </c>
      <c r="H190" s="142">
        <v>10.37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1.0606199999999999</v>
      </c>
      <c r="R190" s="147">
        <f>Q190*H190</f>
        <v>10.998629399999999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3161</v>
      </c>
    </row>
    <row r="191" spans="2:65" s="1" customFormat="1" ht="10.199999999999999">
      <c r="B191" s="33"/>
      <c r="D191" s="151" t="s">
        <v>234</v>
      </c>
      <c r="F191" s="152" t="s">
        <v>3162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3163</v>
      </c>
      <c r="H192" s="159">
        <v>10.37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16.5" customHeight="1">
      <c r="B193" s="33"/>
      <c r="C193" s="138" t="s">
        <v>358</v>
      </c>
      <c r="D193" s="138" t="s">
        <v>227</v>
      </c>
      <c r="E193" s="139" t="s">
        <v>3164</v>
      </c>
      <c r="F193" s="140" t="s">
        <v>3165</v>
      </c>
      <c r="G193" s="141" t="s">
        <v>546</v>
      </c>
      <c r="H193" s="142">
        <v>18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4.4999999999999999E-4</v>
      </c>
      <c r="R193" s="147">
        <f>Q193*H193</f>
        <v>8.0999999999999996E-3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3166</v>
      </c>
    </row>
    <row r="194" spans="2:65" s="1" customFormat="1" ht="10.199999999999999">
      <c r="B194" s="33"/>
      <c r="D194" s="151" t="s">
        <v>234</v>
      </c>
      <c r="F194" s="152" t="s">
        <v>3167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3168</v>
      </c>
      <c r="H195" s="159">
        <v>18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1" customFormat="1" ht="22.8" customHeight="1">
      <c r="B196" s="126"/>
      <c r="D196" s="127" t="s">
        <v>79</v>
      </c>
      <c r="E196" s="136" t="s">
        <v>244</v>
      </c>
      <c r="F196" s="136" t="s">
        <v>471</v>
      </c>
      <c r="I196" s="129"/>
      <c r="J196" s="137">
        <f>BK196</f>
        <v>0</v>
      </c>
      <c r="L196" s="126"/>
      <c r="M196" s="131"/>
      <c r="P196" s="132">
        <f>SUM(P197:P250)</f>
        <v>0</v>
      </c>
      <c r="R196" s="132">
        <f>SUM(R197:R250)</f>
        <v>39.73262158</v>
      </c>
      <c r="T196" s="133">
        <f>SUM(T197:T250)</f>
        <v>0</v>
      </c>
      <c r="AR196" s="127" t="s">
        <v>88</v>
      </c>
      <c r="AT196" s="134" t="s">
        <v>79</v>
      </c>
      <c r="AU196" s="134" t="s">
        <v>88</v>
      </c>
      <c r="AY196" s="127" t="s">
        <v>225</v>
      </c>
      <c r="BK196" s="135">
        <f>SUM(BK197:BK250)</f>
        <v>0</v>
      </c>
    </row>
    <row r="197" spans="2:65" s="1" customFormat="1" ht="24.15" customHeight="1">
      <c r="B197" s="33"/>
      <c r="C197" s="138" t="s">
        <v>364</v>
      </c>
      <c r="D197" s="138" t="s">
        <v>227</v>
      </c>
      <c r="E197" s="139" t="s">
        <v>2457</v>
      </c>
      <c r="F197" s="140" t="s">
        <v>2458</v>
      </c>
      <c r="G197" s="141" t="s">
        <v>468</v>
      </c>
      <c r="H197" s="142">
        <v>20</v>
      </c>
      <c r="I197" s="143"/>
      <c r="J197" s="144">
        <f>ROUND(I197*H197,2)</f>
        <v>0</v>
      </c>
      <c r="K197" s="140" t="s">
        <v>231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3.3E-4</v>
      </c>
      <c r="R197" s="147">
        <f>Q197*H197</f>
        <v>6.6E-3</v>
      </c>
      <c r="S197" s="147">
        <v>0</v>
      </c>
      <c r="T197" s="148">
        <f>S197*H197</f>
        <v>0</v>
      </c>
      <c r="AR197" s="149" t="s">
        <v>232</v>
      </c>
      <c r="AT197" s="149" t="s">
        <v>227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3169</v>
      </c>
    </row>
    <row r="198" spans="2:65" s="1" customFormat="1" ht="10.199999999999999">
      <c r="B198" s="33"/>
      <c r="D198" s="151" t="s">
        <v>234</v>
      </c>
      <c r="F198" s="152" t="s">
        <v>2460</v>
      </c>
      <c r="I198" s="153"/>
      <c r="L198" s="33"/>
      <c r="M198" s="154"/>
      <c r="T198" s="57"/>
      <c r="AT198" s="17" t="s">
        <v>234</v>
      </c>
      <c r="AU198" s="17" t="s">
        <v>21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3170</v>
      </c>
      <c r="H199" s="159">
        <v>20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225</v>
      </c>
    </row>
    <row r="200" spans="2:65" s="1" customFormat="1" ht="16.5" customHeight="1">
      <c r="B200" s="33"/>
      <c r="C200" s="178" t="s">
        <v>7</v>
      </c>
      <c r="D200" s="178" t="s">
        <v>341</v>
      </c>
      <c r="E200" s="179" t="s">
        <v>2462</v>
      </c>
      <c r="F200" s="180" t="s">
        <v>2463</v>
      </c>
      <c r="G200" s="181" t="s">
        <v>468</v>
      </c>
      <c r="H200" s="182">
        <v>20</v>
      </c>
      <c r="I200" s="183"/>
      <c r="J200" s="184">
        <f>ROUND(I200*H200,2)</f>
        <v>0</v>
      </c>
      <c r="K200" s="180" t="s">
        <v>231</v>
      </c>
      <c r="L200" s="185"/>
      <c r="M200" s="186" t="s">
        <v>1</v>
      </c>
      <c r="N200" s="187" t="s">
        <v>45</v>
      </c>
      <c r="P200" s="147">
        <f>O200*H200</f>
        <v>0</v>
      </c>
      <c r="Q200" s="147">
        <v>1.6999999999999999E-3</v>
      </c>
      <c r="R200" s="147">
        <f>Q200*H200</f>
        <v>3.3999999999999996E-2</v>
      </c>
      <c r="S200" s="147">
        <v>0</v>
      </c>
      <c r="T200" s="148">
        <f>S200*H200</f>
        <v>0</v>
      </c>
      <c r="AR200" s="149" t="s">
        <v>277</v>
      </c>
      <c r="AT200" s="149" t="s">
        <v>341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3171</v>
      </c>
    </row>
    <row r="201" spans="2:65" s="1" customFormat="1" ht="19.2">
      <c r="B201" s="33"/>
      <c r="D201" s="156" t="s">
        <v>261</v>
      </c>
      <c r="F201" s="163" t="s">
        <v>3172</v>
      </c>
      <c r="I201" s="153"/>
      <c r="L201" s="33"/>
      <c r="M201" s="154"/>
      <c r="T201" s="57"/>
      <c r="AT201" s="17" t="s">
        <v>261</v>
      </c>
      <c r="AU201" s="17" t="s">
        <v>21</v>
      </c>
    </row>
    <row r="202" spans="2:65" s="1" customFormat="1" ht="16.5" customHeight="1">
      <c r="B202" s="33"/>
      <c r="C202" s="138" t="s">
        <v>374</v>
      </c>
      <c r="D202" s="138" t="s">
        <v>227</v>
      </c>
      <c r="E202" s="139" t="s">
        <v>2466</v>
      </c>
      <c r="F202" s="140" t="s">
        <v>2467</v>
      </c>
      <c r="G202" s="141" t="s">
        <v>240</v>
      </c>
      <c r="H202" s="142">
        <v>5.04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3173</v>
      </c>
    </row>
    <row r="203" spans="2:65" s="1" customFormat="1" ht="10.199999999999999">
      <c r="B203" s="33"/>
      <c r="D203" s="151" t="s">
        <v>234</v>
      </c>
      <c r="F203" s="152" t="s">
        <v>2469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3174</v>
      </c>
      <c r="H204" s="159">
        <v>5.04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225</v>
      </c>
    </row>
    <row r="205" spans="2:65" s="1" customFormat="1" ht="16.5" customHeight="1">
      <c r="B205" s="33"/>
      <c r="C205" s="138" t="s">
        <v>379</v>
      </c>
      <c r="D205" s="138" t="s">
        <v>227</v>
      </c>
      <c r="E205" s="139" t="s">
        <v>2471</v>
      </c>
      <c r="F205" s="140" t="s">
        <v>2472</v>
      </c>
      <c r="G205" s="141" t="s">
        <v>230</v>
      </c>
      <c r="H205" s="142">
        <v>15.616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4.1259999999999998E-2</v>
      </c>
      <c r="R205" s="147">
        <f>Q205*H205</f>
        <v>0.64431615999999992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3175</v>
      </c>
    </row>
    <row r="206" spans="2:65" s="1" customFormat="1" ht="10.199999999999999">
      <c r="B206" s="33"/>
      <c r="D206" s="151" t="s">
        <v>234</v>
      </c>
      <c r="F206" s="152" t="s">
        <v>2474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" customFormat="1" ht="19.2">
      <c r="B207" s="33"/>
      <c r="D207" s="156" t="s">
        <v>261</v>
      </c>
      <c r="F207" s="163" t="s">
        <v>3176</v>
      </c>
      <c r="I207" s="153"/>
      <c r="L207" s="33"/>
      <c r="M207" s="154"/>
      <c r="T207" s="57"/>
      <c r="AT207" s="17" t="s">
        <v>261</v>
      </c>
      <c r="AU207" s="17" t="s">
        <v>21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3177</v>
      </c>
      <c r="H208" s="159">
        <v>7.65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80</v>
      </c>
      <c r="AY208" s="157" t="s">
        <v>225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3178</v>
      </c>
      <c r="H209" s="159">
        <v>7.9660000000000002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225</v>
      </c>
    </row>
    <row r="210" spans="2:65" s="13" customFormat="1" ht="10.199999999999999">
      <c r="B210" s="164"/>
      <c r="D210" s="156" t="s">
        <v>236</v>
      </c>
      <c r="E210" s="165" t="s">
        <v>1</v>
      </c>
      <c r="F210" s="166" t="s">
        <v>270</v>
      </c>
      <c r="H210" s="167">
        <v>15.616</v>
      </c>
      <c r="I210" s="168"/>
      <c r="L210" s="164"/>
      <c r="M210" s="169"/>
      <c r="T210" s="170"/>
      <c r="AT210" s="165" t="s">
        <v>236</v>
      </c>
      <c r="AU210" s="165" t="s">
        <v>21</v>
      </c>
      <c r="AV210" s="13" t="s">
        <v>232</v>
      </c>
      <c r="AW210" s="13" t="s">
        <v>36</v>
      </c>
      <c r="AX210" s="13" t="s">
        <v>88</v>
      </c>
      <c r="AY210" s="165" t="s">
        <v>225</v>
      </c>
    </row>
    <row r="211" spans="2:65" s="1" customFormat="1" ht="16.5" customHeight="1">
      <c r="B211" s="33"/>
      <c r="C211" s="138" t="s">
        <v>386</v>
      </c>
      <c r="D211" s="138" t="s">
        <v>227</v>
      </c>
      <c r="E211" s="139" t="s">
        <v>2477</v>
      </c>
      <c r="F211" s="140" t="s">
        <v>2478</v>
      </c>
      <c r="G211" s="141" t="s">
        <v>230</v>
      </c>
      <c r="H211" s="142">
        <v>15.616</v>
      </c>
      <c r="I211" s="143"/>
      <c r="J211" s="144">
        <f>ROUND(I211*H211,2)</f>
        <v>0</v>
      </c>
      <c r="K211" s="140" t="s">
        <v>231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2.0000000000000002E-5</v>
      </c>
      <c r="R211" s="147">
        <f>Q211*H211</f>
        <v>3.1232000000000005E-4</v>
      </c>
      <c r="S211" s="147">
        <v>0</v>
      </c>
      <c r="T211" s="148">
        <f>S211*H211</f>
        <v>0</v>
      </c>
      <c r="AR211" s="149" t="s">
        <v>232</v>
      </c>
      <c r="AT211" s="149" t="s">
        <v>227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3179</v>
      </c>
    </row>
    <row r="212" spans="2:65" s="1" customFormat="1" ht="10.199999999999999">
      <c r="B212" s="33"/>
      <c r="D212" s="151" t="s">
        <v>234</v>
      </c>
      <c r="F212" s="152" t="s">
        <v>2480</v>
      </c>
      <c r="I212" s="153"/>
      <c r="L212" s="33"/>
      <c r="M212" s="154"/>
      <c r="T212" s="57"/>
      <c r="AT212" s="17" t="s">
        <v>234</v>
      </c>
      <c r="AU212" s="17" t="s">
        <v>21</v>
      </c>
    </row>
    <row r="213" spans="2:65" s="1" customFormat="1" ht="16.5" customHeight="1">
      <c r="B213" s="33"/>
      <c r="C213" s="138" t="s">
        <v>392</v>
      </c>
      <c r="D213" s="138" t="s">
        <v>227</v>
      </c>
      <c r="E213" s="139" t="s">
        <v>2481</v>
      </c>
      <c r="F213" s="140" t="s">
        <v>2482</v>
      </c>
      <c r="G213" s="141" t="s">
        <v>395</v>
      </c>
      <c r="H213" s="142">
        <v>0.73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1.04877</v>
      </c>
      <c r="R213" s="147">
        <f>Q213*H213</f>
        <v>0.76560209999999995</v>
      </c>
      <c r="S213" s="147">
        <v>0</v>
      </c>
      <c r="T213" s="148">
        <f>S213*H213</f>
        <v>0</v>
      </c>
      <c r="AR213" s="149" t="s">
        <v>232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3180</v>
      </c>
    </row>
    <row r="214" spans="2:65" s="1" customFormat="1" ht="10.199999999999999">
      <c r="B214" s="33"/>
      <c r="D214" s="151" t="s">
        <v>234</v>
      </c>
      <c r="F214" s="152" t="s">
        <v>2484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" customFormat="1" ht="19.2">
      <c r="B215" s="33"/>
      <c r="D215" s="156" t="s">
        <v>261</v>
      </c>
      <c r="F215" s="163" t="s">
        <v>3181</v>
      </c>
      <c r="I215" s="153"/>
      <c r="L215" s="33"/>
      <c r="M215" s="154"/>
      <c r="T215" s="57"/>
      <c r="AT215" s="17" t="s">
        <v>261</v>
      </c>
      <c r="AU215" s="17" t="s">
        <v>21</v>
      </c>
    </row>
    <row r="216" spans="2:65" s="12" customFormat="1" ht="10.199999999999999">
      <c r="B216" s="155"/>
      <c r="D216" s="156" t="s">
        <v>236</v>
      </c>
      <c r="E216" s="157" t="s">
        <v>1</v>
      </c>
      <c r="F216" s="158" t="s">
        <v>3182</v>
      </c>
      <c r="H216" s="159">
        <v>0.73</v>
      </c>
      <c r="I216" s="160"/>
      <c r="L216" s="155"/>
      <c r="M216" s="161"/>
      <c r="T216" s="162"/>
      <c r="AT216" s="157" t="s">
        <v>236</v>
      </c>
      <c r="AU216" s="157" t="s">
        <v>21</v>
      </c>
      <c r="AV216" s="12" t="s">
        <v>21</v>
      </c>
      <c r="AW216" s="12" t="s">
        <v>36</v>
      </c>
      <c r="AX216" s="12" t="s">
        <v>88</v>
      </c>
      <c r="AY216" s="157" t="s">
        <v>225</v>
      </c>
    </row>
    <row r="217" spans="2:65" s="1" customFormat="1" ht="24.15" customHeight="1">
      <c r="B217" s="33"/>
      <c r="C217" s="138" t="s">
        <v>399</v>
      </c>
      <c r="D217" s="138" t="s">
        <v>227</v>
      </c>
      <c r="E217" s="139" t="s">
        <v>3183</v>
      </c>
      <c r="F217" s="140" t="s">
        <v>3184</v>
      </c>
      <c r="G217" s="141" t="s">
        <v>240</v>
      </c>
      <c r="H217" s="142">
        <v>2.88</v>
      </c>
      <c r="I217" s="143"/>
      <c r="J217" s="144">
        <f>ROUND(I217*H217,2)</f>
        <v>0</v>
      </c>
      <c r="K217" s="140" t="s">
        <v>231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2.8967999999999998</v>
      </c>
      <c r="R217" s="147">
        <f>Q217*H217</f>
        <v>8.342784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3185</v>
      </c>
    </row>
    <row r="218" spans="2:65" s="1" customFormat="1" ht="10.199999999999999">
      <c r="B218" s="33"/>
      <c r="D218" s="151" t="s">
        <v>234</v>
      </c>
      <c r="F218" s="152" t="s">
        <v>3186</v>
      </c>
      <c r="I218" s="153"/>
      <c r="L218" s="33"/>
      <c r="M218" s="154"/>
      <c r="T218" s="57"/>
      <c r="AT218" s="17" t="s">
        <v>234</v>
      </c>
      <c r="AU218" s="17" t="s">
        <v>21</v>
      </c>
    </row>
    <row r="219" spans="2:65" s="12" customFormat="1" ht="10.199999999999999">
      <c r="B219" s="155"/>
      <c r="D219" s="156" t="s">
        <v>236</v>
      </c>
      <c r="E219" s="157" t="s">
        <v>1</v>
      </c>
      <c r="F219" s="158" t="s">
        <v>3187</v>
      </c>
      <c r="H219" s="159">
        <v>2.88</v>
      </c>
      <c r="I219" s="160"/>
      <c r="L219" s="155"/>
      <c r="M219" s="161"/>
      <c r="T219" s="162"/>
      <c r="AT219" s="157" t="s">
        <v>236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225</v>
      </c>
    </row>
    <row r="220" spans="2:65" s="1" customFormat="1" ht="24.15" customHeight="1">
      <c r="B220" s="33"/>
      <c r="C220" s="138" t="s">
        <v>405</v>
      </c>
      <c r="D220" s="138" t="s">
        <v>227</v>
      </c>
      <c r="E220" s="139" t="s">
        <v>3188</v>
      </c>
      <c r="F220" s="140" t="s">
        <v>3189</v>
      </c>
      <c r="G220" s="141" t="s">
        <v>240</v>
      </c>
      <c r="H220" s="142">
        <v>2.88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2.004</v>
      </c>
      <c r="R220" s="147">
        <f>Q220*H220</f>
        <v>5.7715199999999998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3190</v>
      </c>
    </row>
    <row r="221" spans="2:65" s="1" customFormat="1" ht="10.199999999999999">
      <c r="B221" s="33"/>
      <c r="D221" s="151" t="s">
        <v>234</v>
      </c>
      <c r="F221" s="152" t="s">
        <v>3191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" customFormat="1" ht="19.2">
      <c r="B222" s="33"/>
      <c r="D222" s="156" t="s">
        <v>261</v>
      </c>
      <c r="F222" s="163" t="s">
        <v>3192</v>
      </c>
      <c r="I222" s="153"/>
      <c r="L222" s="33"/>
      <c r="M222" s="154"/>
      <c r="T222" s="57"/>
      <c r="AT222" s="17" t="s">
        <v>261</v>
      </c>
      <c r="AU222" s="17" t="s">
        <v>21</v>
      </c>
    </row>
    <row r="223" spans="2:65" s="1" customFormat="1" ht="16.5" customHeight="1">
      <c r="B223" s="33"/>
      <c r="C223" s="138" t="s">
        <v>412</v>
      </c>
      <c r="D223" s="138" t="s">
        <v>227</v>
      </c>
      <c r="E223" s="139" t="s">
        <v>2487</v>
      </c>
      <c r="F223" s="140" t="s">
        <v>2488</v>
      </c>
      <c r="G223" s="141" t="s">
        <v>240</v>
      </c>
      <c r="H223" s="142">
        <v>43.73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3193</v>
      </c>
    </row>
    <row r="224" spans="2:65" s="1" customFormat="1" ht="10.199999999999999">
      <c r="B224" s="33"/>
      <c r="D224" s="151" t="s">
        <v>234</v>
      </c>
      <c r="F224" s="152" t="s">
        <v>2490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3194</v>
      </c>
      <c r="H225" s="159">
        <v>43.73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24.15" customHeight="1">
      <c r="B226" s="33"/>
      <c r="C226" s="138" t="s">
        <v>419</v>
      </c>
      <c r="D226" s="138" t="s">
        <v>227</v>
      </c>
      <c r="E226" s="139" t="s">
        <v>2497</v>
      </c>
      <c r="F226" s="140" t="s">
        <v>2498</v>
      </c>
      <c r="G226" s="141" t="s">
        <v>230</v>
      </c>
      <c r="H226" s="142">
        <v>81.510000000000005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1.66E-3</v>
      </c>
      <c r="R226" s="147">
        <f>Q226*H226</f>
        <v>0.1353066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3195</v>
      </c>
    </row>
    <row r="227" spans="2:65" s="1" customFormat="1" ht="10.199999999999999">
      <c r="B227" s="33"/>
      <c r="D227" s="151" t="s">
        <v>234</v>
      </c>
      <c r="F227" s="152" t="s">
        <v>2500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3196</v>
      </c>
      <c r="H228" s="159">
        <v>81.510000000000005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225</v>
      </c>
    </row>
    <row r="229" spans="2:65" s="1" customFormat="1" ht="24.15" customHeight="1">
      <c r="B229" s="33"/>
      <c r="C229" s="138" t="s">
        <v>425</v>
      </c>
      <c r="D229" s="138" t="s">
        <v>227</v>
      </c>
      <c r="E229" s="139" t="s">
        <v>2514</v>
      </c>
      <c r="F229" s="140" t="s">
        <v>2515</v>
      </c>
      <c r="G229" s="141" t="s">
        <v>230</v>
      </c>
      <c r="H229" s="142">
        <v>81.510000000000005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4.0000000000000003E-5</v>
      </c>
      <c r="R229" s="147">
        <f>Q229*H229</f>
        <v>3.2604000000000005E-3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3197</v>
      </c>
    </row>
    <row r="230" spans="2:65" s="1" customFormat="1" ht="10.199999999999999">
      <c r="B230" s="33"/>
      <c r="D230" s="151" t="s">
        <v>234</v>
      </c>
      <c r="F230" s="152" t="s">
        <v>2517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" customFormat="1" ht="16.5" customHeight="1">
      <c r="B231" s="33"/>
      <c r="C231" s="138" t="s">
        <v>430</v>
      </c>
      <c r="D231" s="138" t="s">
        <v>227</v>
      </c>
      <c r="E231" s="139" t="s">
        <v>3198</v>
      </c>
      <c r="F231" s="140" t="s">
        <v>3199</v>
      </c>
      <c r="G231" s="141" t="s">
        <v>395</v>
      </c>
      <c r="H231" s="142">
        <v>4.5599999999999996</v>
      </c>
      <c r="I231" s="143"/>
      <c r="J231" s="144">
        <f>ROUND(I231*H231,2)</f>
        <v>0</v>
      </c>
      <c r="K231" s="140" t="s">
        <v>231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1.0384500000000001</v>
      </c>
      <c r="R231" s="147">
        <f>Q231*H231</f>
        <v>4.7353319999999997</v>
      </c>
      <c r="S231" s="147">
        <v>0</v>
      </c>
      <c r="T231" s="148">
        <f>S231*H231</f>
        <v>0</v>
      </c>
      <c r="AR231" s="149" t="s">
        <v>232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3200</v>
      </c>
    </row>
    <row r="232" spans="2:65" s="1" customFormat="1" ht="10.199999999999999">
      <c r="B232" s="33"/>
      <c r="D232" s="151" t="s">
        <v>234</v>
      </c>
      <c r="F232" s="152" t="s">
        <v>3201</v>
      </c>
      <c r="I232" s="153"/>
      <c r="L232" s="33"/>
      <c r="M232" s="154"/>
      <c r="T232" s="57"/>
      <c r="AT232" s="17" t="s">
        <v>234</v>
      </c>
      <c r="AU232" s="17" t="s">
        <v>21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3202</v>
      </c>
      <c r="H233" s="159">
        <v>4.5599999999999996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225</v>
      </c>
    </row>
    <row r="234" spans="2:65" s="1" customFormat="1" ht="21.75" customHeight="1">
      <c r="B234" s="33"/>
      <c r="C234" s="138" t="s">
        <v>437</v>
      </c>
      <c r="D234" s="138" t="s">
        <v>227</v>
      </c>
      <c r="E234" s="139" t="s">
        <v>2530</v>
      </c>
      <c r="F234" s="140" t="s">
        <v>2531</v>
      </c>
      <c r="G234" s="141" t="s">
        <v>240</v>
      </c>
      <c r="H234" s="142">
        <v>134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0.13208</v>
      </c>
      <c r="R234" s="147">
        <f>Q234*H234</f>
        <v>17.698720000000002</v>
      </c>
      <c r="S234" s="147">
        <v>0</v>
      </c>
      <c r="T234" s="148">
        <f>S234*H234</f>
        <v>0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3203</v>
      </c>
    </row>
    <row r="235" spans="2:65" s="1" customFormat="1" ht="10.199999999999999">
      <c r="B235" s="33"/>
      <c r="D235" s="151" t="s">
        <v>234</v>
      </c>
      <c r="F235" s="152" t="s">
        <v>2533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2" customFormat="1" ht="10.199999999999999">
      <c r="B236" s="155"/>
      <c r="D236" s="156" t="s">
        <v>236</v>
      </c>
      <c r="E236" s="157" t="s">
        <v>1</v>
      </c>
      <c r="F236" s="158" t="s">
        <v>3204</v>
      </c>
      <c r="H236" s="159">
        <v>134</v>
      </c>
      <c r="I236" s="160"/>
      <c r="L236" s="155"/>
      <c r="M236" s="161"/>
      <c r="T236" s="162"/>
      <c r="AT236" s="157" t="s">
        <v>236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225</v>
      </c>
    </row>
    <row r="237" spans="2:65" s="1" customFormat="1" ht="24.15" customHeight="1">
      <c r="B237" s="33"/>
      <c r="C237" s="138" t="s">
        <v>443</v>
      </c>
      <c r="D237" s="138" t="s">
        <v>227</v>
      </c>
      <c r="E237" s="139" t="s">
        <v>2534</v>
      </c>
      <c r="F237" s="140" t="s">
        <v>2535</v>
      </c>
      <c r="G237" s="141" t="s">
        <v>240</v>
      </c>
      <c r="H237" s="142">
        <v>134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3205</v>
      </c>
    </row>
    <row r="238" spans="2:65" s="1" customFormat="1" ht="10.199999999999999">
      <c r="B238" s="33"/>
      <c r="D238" s="151" t="s">
        <v>234</v>
      </c>
      <c r="F238" s="152" t="s">
        <v>2537</v>
      </c>
      <c r="I238" s="153"/>
      <c r="L238" s="33"/>
      <c r="M238" s="154"/>
      <c r="T238" s="57"/>
      <c r="AT238" s="17" t="s">
        <v>234</v>
      </c>
      <c r="AU238" s="17" t="s">
        <v>21</v>
      </c>
    </row>
    <row r="239" spans="2:65" s="1" customFormat="1" ht="24.15" customHeight="1">
      <c r="B239" s="33"/>
      <c r="C239" s="138" t="s">
        <v>448</v>
      </c>
      <c r="D239" s="138" t="s">
        <v>227</v>
      </c>
      <c r="E239" s="139" t="s">
        <v>2538</v>
      </c>
      <c r="F239" s="140" t="s">
        <v>2539</v>
      </c>
      <c r="G239" s="141" t="s">
        <v>546</v>
      </c>
      <c r="H239" s="142">
        <v>18.399999999999999</v>
      </c>
      <c r="I239" s="143"/>
      <c r="J239" s="144">
        <f>ROUND(I239*H239,2)</f>
        <v>0</v>
      </c>
      <c r="K239" s="140" t="s">
        <v>231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3.3E-4</v>
      </c>
      <c r="R239" s="147">
        <f>Q239*H239</f>
        <v>6.0719999999999993E-3</v>
      </c>
      <c r="S239" s="147">
        <v>0</v>
      </c>
      <c r="T239" s="148">
        <f>S239*H239</f>
        <v>0</v>
      </c>
      <c r="AR239" s="149" t="s">
        <v>232</v>
      </c>
      <c r="AT239" s="149" t="s">
        <v>227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3206</v>
      </c>
    </row>
    <row r="240" spans="2:65" s="1" customFormat="1" ht="10.199999999999999">
      <c r="B240" s="33"/>
      <c r="D240" s="151" t="s">
        <v>234</v>
      </c>
      <c r="F240" s="152" t="s">
        <v>2541</v>
      </c>
      <c r="I240" s="153"/>
      <c r="L240" s="33"/>
      <c r="M240" s="154"/>
      <c r="T240" s="57"/>
      <c r="AT240" s="17" t="s">
        <v>234</v>
      </c>
      <c r="AU240" s="17" t="s">
        <v>21</v>
      </c>
    </row>
    <row r="241" spans="2:65" s="12" customFormat="1" ht="10.199999999999999">
      <c r="B241" s="155"/>
      <c r="D241" s="156" t="s">
        <v>236</v>
      </c>
      <c r="E241" s="157" t="s">
        <v>1</v>
      </c>
      <c r="F241" s="158" t="s">
        <v>3207</v>
      </c>
      <c r="H241" s="159">
        <v>18.399999999999999</v>
      </c>
      <c r="I241" s="160"/>
      <c r="L241" s="155"/>
      <c r="M241" s="161"/>
      <c r="T241" s="162"/>
      <c r="AT241" s="157" t="s">
        <v>236</v>
      </c>
      <c r="AU241" s="157" t="s">
        <v>21</v>
      </c>
      <c r="AV241" s="12" t="s">
        <v>21</v>
      </c>
      <c r="AW241" s="12" t="s">
        <v>36</v>
      </c>
      <c r="AX241" s="12" t="s">
        <v>88</v>
      </c>
      <c r="AY241" s="157" t="s">
        <v>225</v>
      </c>
    </row>
    <row r="242" spans="2:65" s="1" customFormat="1" ht="21.75" customHeight="1">
      <c r="B242" s="33"/>
      <c r="C242" s="138" t="s">
        <v>454</v>
      </c>
      <c r="D242" s="138" t="s">
        <v>227</v>
      </c>
      <c r="E242" s="139" t="s">
        <v>2543</v>
      </c>
      <c r="F242" s="140" t="s">
        <v>2544</v>
      </c>
      <c r="G242" s="141" t="s">
        <v>546</v>
      </c>
      <c r="H242" s="142">
        <v>18.399999999999999</v>
      </c>
      <c r="I242" s="143"/>
      <c r="J242" s="144">
        <f>ROUND(I242*H242,2)</f>
        <v>0</v>
      </c>
      <c r="K242" s="140" t="s">
        <v>1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0.04</v>
      </c>
      <c r="R242" s="147">
        <f>Q242*H242</f>
        <v>0.73599999999999999</v>
      </c>
      <c r="S242" s="147">
        <v>0</v>
      </c>
      <c r="T242" s="148">
        <f>S242*H242</f>
        <v>0</v>
      </c>
      <c r="AR242" s="149" t="s">
        <v>340</v>
      </c>
      <c r="AT242" s="149" t="s">
        <v>227</v>
      </c>
      <c r="AU242" s="149" t="s">
        <v>21</v>
      </c>
      <c r="AY242" s="17" t="s">
        <v>225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340</v>
      </c>
      <c r="BM242" s="149" t="s">
        <v>3208</v>
      </c>
    </row>
    <row r="243" spans="2:65" s="1" customFormat="1" ht="19.2">
      <c r="B243" s="33"/>
      <c r="D243" s="156" t="s">
        <v>261</v>
      </c>
      <c r="F243" s="163" t="s">
        <v>3209</v>
      </c>
      <c r="I243" s="153"/>
      <c r="L243" s="33"/>
      <c r="M243" s="154"/>
      <c r="T243" s="57"/>
      <c r="AT243" s="17" t="s">
        <v>261</v>
      </c>
      <c r="AU243" s="17" t="s">
        <v>21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3210</v>
      </c>
      <c r="H244" s="159">
        <v>18.399999999999999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88</v>
      </c>
      <c r="AY244" s="157" t="s">
        <v>225</v>
      </c>
    </row>
    <row r="245" spans="2:65" s="1" customFormat="1" ht="21.75" customHeight="1">
      <c r="B245" s="33"/>
      <c r="C245" s="138" t="s">
        <v>459</v>
      </c>
      <c r="D245" s="138" t="s">
        <v>227</v>
      </c>
      <c r="E245" s="139" t="s">
        <v>1034</v>
      </c>
      <c r="F245" s="140" t="s">
        <v>1035</v>
      </c>
      <c r="G245" s="141" t="s">
        <v>230</v>
      </c>
      <c r="H245" s="142">
        <v>9.8000000000000007</v>
      </c>
      <c r="I245" s="143"/>
      <c r="J245" s="144">
        <f>ROUND(I245*H245,2)</f>
        <v>0</v>
      </c>
      <c r="K245" s="140" t="s">
        <v>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8.702E-2</v>
      </c>
      <c r="R245" s="147">
        <f>Q245*H245</f>
        <v>0.85279600000000011</v>
      </c>
      <c r="S245" s="147">
        <v>0</v>
      </c>
      <c r="T245" s="148">
        <f>S245*H245</f>
        <v>0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3211</v>
      </c>
    </row>
    <row r="246" spans="2:65" s="12" customFormat="1" ht="10.199999999999999">
      <c r="B246" s="155"/>
      <c r="D246" s="156" t="s">
        <v>236</v>
      </c>
      <c r="E246" s="157" t="s">
        <v>1</v>
      </c>
      <c r="F246" s="158" t="s">
        <v>3212</v>
      </c>
      <c r="H246" s="159">
        <v>3.2</v>
      </c>
      <c r="I246" s="160"/>
      <c r="L246" s="155"/>
      <c r="M246" s="161"/>
      <c r="T246" s="162"/>
      <c r="AT246" s="157" t="s">
        <v>236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225</v>
      </c>
    </row>
    <row r="247" spans="2:65" s="12" customFormat="1" ht="10.199999999999999">
      <c r="B247" s="155"/>
      <c r="D247" s="156" t="s">
        <v>236</v>
      </c>
      <c r="E247" s="157" t="s">
        <v>1</v>
      </c>
      <c r="F247" s="158" t="s">
        <v>3213</v>
      </c>
      <c r="H247" s="159">
        <v>3.3</v>
      </c>
      <c r="I247" s="160"/>
      <c r="L247" s="155"/>
      <c r="M247" s="161"/>
      <c r="T247" s="162"/>
      <c r="AT247" s="157" t="s">
        <v>236</v>
      </c>
      <c r="AU247" s="157" t="s">
        <v>21</v>
      </c>
      <c r="AV247" s="12" t="s">
        <v>21</v>
      </c>
      <c r="AW247" s="12" t="s">
        <v>36</v>
      </c>
      <c r="AX247" s="12" t="s">
        <v>80</v>
      </c>
      <c r="AY247" s="157" t="s">
        <v>225</v>
      </c>
    </row>
    <row r="248" spans="2:65" s="12" customFormat="1" ht="10.199999999999999">
      <c r="B248" s="155"/>
      <c r="D248" s="156" t="s">
        <v>236</v>
      </c>
      <c r="E248" s="157" t="s">
        <v>1</v>
      </c>
      <c r="F248" s="158" t="s">
        <v>3213</v>
      </c>
      <c r="H248" s="159">
        <v>3.3</v>
      </c>
      <c r="I248" s="160"/>
      <c r="L248" s="155"/>
      <c r="M248" s="161"/>
      <c r="T248" s="162"/>
      <c r="AT248" s="157" t="s">
        <v>236</v>
      </c>
      <c r="AU248" s="157" t="s">
        <v>21</v>
      </c>
      <c r="AV248" s="12" t="s">
        <v>21</v>
      </c>
      <c r="AW248" s="12" t="s">
        <v>36</v>
      </c>
      <c r="AX248" s="12" t="s">
        <v>80</v>
      </c>
      <c r="AY248" s="157" t="s">
        <v>225</v>
      </c>
    </row>
    <row r="249" spans="2:65" s="13" customFormat="1" ht="10.199999999999999">
      <c r="B249" s="164"/>
      <c r="D249" s="156" t="s">
        <v>236</v>
      </c>
      <c r="E249" s="165" t="s">
        <v>1</v>
      </c>
      <c r="F249" s="166" t="s">
        <v>270</v>
      </c>
      <c r="H249" s="167">
        <v>9.8000000000000007</v>
      </c>
      <c r="I249" s="168"/>
      <c r="L249" s="164"/>
      <c r="M249" s="169"/>
      <c r="T249" s="170"/>
      <c r="AT249" s="165" t="s">
        <v>236</v>
      </c>
      <c r="AU249" s="165" t="s">
        <v>21</v>
      </c>
      <c r="AV249" s="13" t="s">
        <v>232</v>
      </c>
      <c r="AW249" s="13" t="s">
        <v>36</v>
      </c>
      <c r="AX249" s="13" t="s">
        <v>88</v>
      </c>
      <c r="AY249" s="165" t="s">
        <v>225</v>
      </c>
    </row>
    <row r="250" spans="2:65" s="1" customFormat="1" ht="24.15" customHeight="1">
      <c r="B250" s="33"/>
      <c r="C250" s="138" t="s">
        <v>465</v>
      </c>
      <c r="D250" s="138" t="s">
        <v>227</v>
      </c>
      <c r="E250" s="139" t="s">
        <v>1039</v>
      </c>
      <c r="F250" s="140" t="s">
        <v>1040</v>
      </c>
      <c r="G250" s="141" t="s">
        <v>230</v>
      </c>
      <c r="H250" s="142">
        <v>9.8000000000000007</v>
      </c>
      <c r="I250" s="143"/>
      <c r="J250" s="144">
        <f>ROUND(I250*H250,2)</f>
        <v>0</v>
      </c>
      <c r="K250" s="140" t="s">
        <v>1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232</v>
      </c>
      <c r="AT250" s="149" t="s">
        <v>227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3214</v>
      </c>
    </row>
    <row r="251" spans="2:65" s="11" customFormat="1" ht="22.8" customHeight="1">
      <c r="B251" s="126"/>
      <c r="D251" s="127" t="s">
        <v>79</v>
      </c>
      <c r="E251" s="136" t="s">
        <v>232</v>
      </c>
      <c r="F251" s="136" t="s">
        <v>478</v>
      </c>
      <c r="I251" s="129"/>
      <c r="J251" s="137">
        <f>BK251</f>
        <v>0</v>
      </c>
      <c r="L251" s="126"/>
      <c r="M251" s="131"/>
      <c r="P251" s="132">
        <f>SUM(P252:P293)</f>
        <v>0</v>
      </c>
      <c r="R251" s="132">
        <f>SUM(R252:R293)</f>
        <v>28.623003319999999</v>
      </c>
      <c r="T251" s="133">
        <f>SUM(T252:T293)</f>
        <v>0</v>
      </c>
      <c r="AR251" s="127" t="s">
        <v>88</v>
      </c>
      <c r="AT251" s="134" t="s">
        <v>79</v>
      </c>
      <c r="AU251" s="134" t="s">
        <v>88</v>
      </c>
      <c r="AY251" s="127" t="s">
        <v>225</v>
      </c>
      <c r="BK251" s="135">
        <f>SUM(BK252:BK293)</f>
        <v>0</v>
      </c>
    </row>
    <row r="252" spans="2:65" s="1" customFormat="1" ht="16.5" customHeight="1">
      <c r="B252" s="33"/>
      <c r="C252" s="138" t="s">
        <v>472</v>
      </c>
      <c r="D252" s="138" t="s">
        <v>227</v>
      </c>
      <c r="E252" s="139" t="s">
        <v>3215</v>
      </c>
      <c r="F252" s="140" t="s">
        <v>3216</v>
      </c>
      <c r="G252" s="141" t="s">
        <v>468</v>
      </c>
      <c r="H252" s="142">
        <v>18.239999999999998</v>
      </c>
      <c r="I252" s="143"/>
      <c r="J252" s="144">
        <f>ROUND(I252*H252,2)</f>
        <v>0</v>
      </c>
      <c r="K252" s="140" t="s">
        <v>231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0.29558000000000001</v>
      </c>
      <c r="R252" s="147">
        <f>Q252*H252</f>
        <v>5.3913791999999994</v>
      </c>
      <c r="S252" s="147">
        <v>0</v>
      </c>
      <c r="T252" s="148">
        <f>S252*H252</f>
        <v>0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3217</v>
      </c>
    </row>
    <row r="253" spans="2:65" s="1" customFormat="1" ht="10.199999999999999">
      <c r="B253" s="33"/>
      <c r="D253" s="151" t="s">
        <v>234</v>
      </c>
      <c r="F253" s="152" t="s">
        <v>3218</v>
      </c>
      <c r="I253" s="153"/>
      <c r="L253" s="33"/>
      <c r="M253" s="154"/>
      <c r="T253" s="57"/>
      <c r="AT253" s="17" t="s">
        <v>234</v>
      </c>
      <c r="AU253" s="17" t="s">
        <v>21</v>
      </c>
    </row>
    <row r="254" spans="2:65" s="1" customFormat="1" ht="38.4">
      <c r="B254" s="33"/>
      <c r="D254" s="156" t="s">
        <v>261</v>
      </c>
      <c r="F254" s="163" t="s">
        <v>3219</v>
      </c>
      <c r="I254" s="153"/>
      <c r="L254" s="33"/>
      <c r="M254" s="154"/>
      <c r="T254" s="57"/>
      <c r="AT254" s="17" t="s">
        <v>261</v>
      </c>
      <c r="AU254" s="17" t="s">
        <v>21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3220</v>
      </c>
      <c r="H255" s="159">
        <v>18.239999999999998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33" customHeight="1">
      <c r="B256" s="33"/>
      <c r="C256" s="138" t="s">
        <v>479</v>
      </c>
      <c r="D256" s="138" t="s">
        <v>227</v>
      </c>
      <c r="E256" s="139" t="s">
        <v>3221</v>
      </c>
      <c r="F256" s="140" t="s">
        <v>3222</v>
      </c>
      <c r="G256" s="141" t="s">
        <v>230</v>
      </c>
      <c r="H256" s="142">
        <v>20.329999999999998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3223</v>
      </c>
    </row>
    <row r="257" spans="2:65" s="1" customFormat="1" ht="10.199999999999999">
      <c r="B257" s="33"/>
      <c r="D257" s="151" t="s">
        <v>234</v>
      </c>
      <c r="F257" s="152" t="s">
        <v>3224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" customFormat="1" ht="24.15" customHeight="1">
      <c r="B258" s="33"/>
      <c r="C258" s="138" t="s">
        <v>485</v>
      </c>
      <c r="D258" s="138" t="s">
        <v>227</v>
      </c>
      <c r="E258" s="139" t="s">
        <v>2629</v>
      </c>
      <c r="F258" s="140" t="s">
        <v>2630</v>
      </c>
      <c r="G258" s="141" t="s">
        <v>230</v>
      </c>
      <c r="H258" s="142">
        <v>1.35</v>
      </c>
      <c r="I258" s="143"/>
      <c r="J258" s="144">
        <f>ROUND(I258*H258,2)</f>
        <v>0</v>
      </c>
      <c r="K258" s="140" t="s">
        <v>231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5.305E-2</v>
      </c>
      <c r="R258" s="147">
        <f>Q258*H258</f>
        <v>7.1617500000000001E-2</v>
      </c>
      <c r="S258" s="147">
        <v>0</v>
      </c>
      <c r="T258" s="148">
        <f>S258*H258</f>
        <v>0</v>
      </c>
      <c r="AR258" s="149" t="s">
        <v>232</v>
      </c>
      <c r="AT258" s="149" t="s">
        <v>227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3225</v>
      </c>
    </row>
    <row r="259" spans="2:65" s="1" customFormat="1" ht="10.199999999999999">
      <c r="B259" s="33"/>
      <c r="D259" s="151" t="s">
        <v>234</v>
      </c>
      <c r="F259" s="152" t="s">
        <v>2632</v>
      </c>
      <c r="I259" s="153"/>
      <c r="L259" s="33"/>
      <c r="M259" s="154"/>
      <c r="T259" s="57"/>
      <c r="AT259" s="17" t="s">
        <v>234</v>
      </c>
      <c r="AU259" s="17" t="s">
        <v>21</v>
      </c>
    </row>
    <row r="260" spans="2:65" s="1" customFormat="1" ht="19.2">
      <c r="B260" s="33"/>
      <c r="D260" s="156" t="s">
        <v>261</v>
      </c>
      <c r="F260" s="163" t="s">
        <v>3226</v>
      </c>
      <c r="I260" s="153"/>
      <c r="L260" s="33"/>
      <c r="M260" s="154"/>
      <c r="T260" s="57"/>
      <c r="AT260" s="17" t="s">
        <v>261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3227</v>
      </c>
      <c r="H261" s="159">
        <v>1.35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" customFormat="1" ht="24.15" customHeight="1">
      <c r="B262" s="33"/>
      <c r="C262" s="138" t="s">
        <v>490</v>
      </c>
      <c r="D262" s="138" t="s">
        <v>227</v>
      </c>
      <c r="E262" s="139" t="s">
        <v>2635</v>
      </c>
      <c r="F262" s="140" t="s">
        <v>2636</v>
      </c>
      <c r="G262" s="141" t="s">
        <v>230</v>
      </c>
      <c r="H262" s="142">
        <v>1.35</v>
      </c>
      <c r="I262" s="143"/>
      <c r="J262" s="144">
        <f>ROUND(I262*H262,2)</f>
        <v>0</v>
      </c>
      <c r="K262" s="140" t="s">
        <v>231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5.305E-2</v>
      </c>
      <c r="R262" s="147">
        <f>Q262*H262</f>
        <v>7.1617500000000001E-2</v>
      </c>
      <c r="S262" s="147">
        <v>0</v>
      </c>
      <c r="T262" s="148">
        <f>S262*H262</f>
        <v>0</v>
      </c>
      <c r="AR262" s="149" t="s">
        <v>232</v>
      </c>
      <c r="AT262" s="149" t="s">
        <v>227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3228</v>
      </c>
    </row>
    <row r="263" spans="2:65" s="1" customFormat="1" ht="10.199999999999999">
      <c r="B263" s="33"/>
      <c r="D263" s="151" t="s">
        <v>234</v>
      </c>
      <c r="F263" s="152" t="s">
        <v>2638</v>
      </c>
      <c r="I263" s="153"/>
      <c r="L263" s="33"/>
      <c r="M263" s="154"/>
      <c r="T263" s="57"/>
      <c r="AT263" s="17" t="s">
        <v>234</v>
      </c>
      <c r="AU263" s="17" t="s">
        <v>21</v>
      </c>
    </row>
    <row r="264" spans="2:65" s="1" customFormat="1" ht="16.5" customHeight="1">
      <c r="B264" s="33"/>
      <c r="C264" s="138" t="s">
        <v>496</v>
      </c>
      <c r="D264" s="138" t="s">
        <v>227</v>
      </c>
      <c r="E264" s="139" t="s">
        <v>508</v>
      </c>
      <c r="F264" s="140" t="s">
        <v>509</v>
      </c>
      <c r="G264" s="141" t="s">
        <v>240</v>
      </c>
      <c r="H264" s="142">
        <v>2.16</v>
      </c>
      <c r="I264" s="143"/>
      <c r="J264" s="144">
        <f>ROUND(I264*H264,2)</f>
        <v>0</v>
      </c>
      <c r="K264" s="140" t="s">
        <v>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2.004</v>
      </c>
      <c r="R264" s="147">
        <f>Q264*H264</f>
        <v>4.32864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3229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3135</v>
      </c>
      <c r="H265" s="159">
        <v>2.16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225</v>
      </c>
    </row>
    <row r="266" spans="2:65" s="1" customFormat="1" ht="24.15" customHeight="1">
      <c r="B266" s="33"/>
      <c r="C266" s="138" t="s">
        <v>501</v>
      </c>
      <c r="D266" s="138" t="s">
        <v>227</v>
      </c>
      <c r="E266" s="139" t="s">
        <v>1398</v>
      </c>
      <c r="F266" s="140" t="s">
        <v>1399</v>
      </c>
      <c r="G266" s="141" t="s">
        <v>230</v>
      </c>
      <c r="H266" s="142">
        <v>20.329999999999998</v>
      </c>
      <c r="I266" s="143"/>
      <c r="J266" s="144">
        <f>ROUND(I266*H266,2)</f>
        <v>0</v>
      </c>
      <c r="K266" s="140" t="s">
        <v>231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0.74326999999999999</v>
      </c>
      <c r="R266" s="147">
        <f>Q266*H266</f>
        <v>15.110679099999999</v>
      </c>
      <c r="S266" s="147">
        <v>0</v>
      </c>
      <c r="T266" s="148">
        <f>S266*H266</f>
        <v>0</v>
      </c>
      <c r="AR266" s="149" t="s">
        <v>232</v>
      </c>
      <c r="AT266" s="149" t="s">
        <v>227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3230</v>
      </c>
    </row>
    <row r="267" spans="2:65" s="1" customFormat="1" ht="10.199999999999999">
      <c r="B267" s="33"/>
      <c r="D267" s="151" t="s">
        <v>234</v>
      </c>
      <c r="F267" s="152" t="s">
        <v>1401</v>
      </c>
      <c r="I267" s="153"/>
      <c r="L267" s="33"/>
      <c r="M267" s="154"/>
      <c r="T267" s="57"/>
      <c r="AT267" s="17" t="s">
        <v>234</v>
      </c>
      <c r="AU267" s="17" t="s">
        <v>21</v>
      </c>
    </row>
    <row r="268" spans="2:65" s="12" customFormat="1" ht="10.199999999999999">
      <c r="B268" s="155"/>
      <c r="D268" s="156" t="s">
        <v>236</v>
      </c>
      <c r="E268" s="157" t="s">
        <v>1</v>
      </c>
      <c r="F268" s="158" t="s">
        <v>3231</v>
      </c>
      <c r="H268" s="159">
        <v>20.329999999999998</v>
      </c>
      <c r="I268" s="160"/>
      <c r="L268" s="155"/>
      <c r="M268" s="161"/>
      <c r="T268" s="162"/>
      <c r="AT268" s="157" t="s">
        <v>236</v>
      </c>
      <c r="AU268" s="157" t="s">
        <v>21</v>
      </c>
      <c r="AV268" s="12" t="s">
        <v>21</v>
      </c>
      <c r="AW268" s="12" t="s">
        <v>36</v>
      </c>
      <c r="AX268" s="12" t="s">
        <v>88</v>
      </c>
      <c r="AY268" s="157" t="s">
        <v>225</v>
      </c>
    </row>
    <row r="269" spans="2:65" s="1" customFormat="1" ht="24.15" customHeight="1">
      <c r="B269" s="33"/>
      <c r="C269" s="138" t="s">
        <v>507</v>
      </c>
      <c r="D269" s="138" t="s">
        <v>227</v>
      </c>
      <c r="E269" s="139" t="s">
        <v>3232</v>
      </c>
      <c r="F269" s="140" t="s">
        <v>3233</v>
      </c>
      <c r="G269" s="141" t="s">
        <v>240</v>
      </c>
      <c r="H269" s="142">
        <v>0.2</v>
      </c>
      <c r="I269" s="143"/>
      <c r="J269" s="144">
        <f>ROUND(I269*H269,2)</f>
        <v>0</v>
      </c>
      <c r="K269" s="140" t="s">
        <v>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232</v>
      </c>
      <c r="AT269" s="149" t="s">
        <v>227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3234</v>
      </c>
    </row>
    <row r="270" spans="2:65" s="12" customFormat="1" ht="10.199999999999999">
      <c r="B270" s="155"/>
      <c r="D270" s="156" t="s">
        <v>236</v>
      </c>
      <c r="E270" s="157" t="s">
        <v>1</v>
      </c>
      <c r="F270" s="158" t="s">
        <v>3235</v>
      </c>
      <c r="H270" s="159">
        <v>0.2</v>
      </c>
      <c r="I270" s="160"/>
      <c r="L270" s="155"/>
      <c r="M270" s="161"/>
      <c r="T270" s="162"/>
      <c r="AT270" s="157" t="s">
        <v>236</v>
      </c>
      <c r="AU270" s="157" t="s">
        <v>21</v>
      </c>
      <c r="AV270" s="12" t="s">
        <v>21</v>
      </c>
      <c r="AW270" s="12" t="s">
        <v>36</v>
      </c>
      <c r="AX270" s="12" t="s">
        <v>88</v>
      </c>
      <c r="AY270" s="157" t="s">
        <v>225</v>
      </c>
    </row>
    <row r="271" spans="2:65" s="1" customFormat="1" ht="21.75" customHeight="1">
      <c r="B271" s="33"/>
      <c r="C271" s="138" t="s">
        <v>514</v>
      </c>
      <c r="D271" s="138" t="s">
        <v>227</v>
      </c>
      <c r="E271" s="139" t="s">
        <v>3236</v>
      </c>
      <c r="F271" s="140" t="s">
        <v>3237</v>
      </c>
      <c r="G271" s="141" t="s">
        <v>240</v>
      </c>
      <c r="H271" s="142">
        <v>14.36</v>
      </c>
      <c r="I271" s="143"/>
      <c r="J271" s="144">
        <f>ROUND(I271*H271,2)</f>
        <v>0</v>
      </c>
      <c r="K271" s="140" t="s">
        <v>231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232</v>
      </c>
      <c r="AT271" s="149" t="s">
        <v>227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3238</v>
      </c>
    </row>
    <row r="272" spans="2:65" s="1" customFormat="1" ht="10.199999999999999">
      <c r="B272" s="33"/>
      <c r="D272" s="151" t="s">
        <v>234</v>
      </c>
      <c r="F272" s="152" t="s">
        <v>3239</v>
      </c>
      <c r="I272" s="153"/>
      <c r="L272" s="33"/>
      <c r="M272" s="154"/>
      <c r="T272" s="57"/>
      <c r="AT272" s="17" t="s">
        <v>234</v>
      </c>
      <c r="AU272" s="17" t="s">
        <v>21</v>
      </c>
    </row>
    <row r="273" spans="2:65" s="12" customFormat="1" ht="10.199999999999999">
      <c r="B273" s="155"/>
      <c r="D273" s="156" t="s">
        <v>236</v>
      </c>
      <c r="E273" s="157" t="s">
        <v>1</v>
      </c>
      <c r="F273" s="158" t="s">
        <v>3240</v>
      </c>
      <c r="H273" s="159">
        <v>14.36</v>
      </c>
      <c r="I273" s="160"/>
      <c r="L273" s="155"/>
      <c r="M273" s="161"/>
      <c r="T273" s="162"/>
      <c r="AT273" s="157" t="s">
        <v>236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225</v>
      </c>
    </row>
    <row r="274" spans="2:65" s="1" customFormat="1" ht="24.15" customHeight="1">
      <c r="B274" s="33"/>
      <c r="C274" s="138" t="s">
        <v>520</v>
      </c>
      <c r="D274" s="138" t="s">
        <v>227</v>
      </c>
      <c r="E274" s="139" t="s">
        <v>2557</v>
      </c>
      <c r="F274" s="140" t="s">
        <v>2558</v>
      </c>
      <c r="G274" s="141" t="s">
        <v>230</v>
      </c>
      <c r="H274" s="142">
        <v>46.02</v>
      </c>
      <c r="I274" s="143"/>
      <c r="J274" s="144">
        <f>ROUND(I274*H274,2)</f>
        <v>0</v>
      </c>
      <c r="K274" s="140" t="s">
        <v>231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7.4400000000000004E-3</v>
      </c>
      <c r="R274" s="147">
        <f>Q274*H274</f>
        <v>0.34238880000000005</v>
      </c>
      <c r="S274" s="147">
        <v>0</v>
      </c>
      <c r="T274" s="148">
        <f>S274*H274</f>
        <v>0</v>
      </c>
      <c r="AR274" s="149" t="s">
        <v>232</v>
      </c>
      <c r="AT274" s="149" t="s">
        <v>227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3241</v>
      </c>
    </row>
    <row r="275" spans="2:65" s="1" customFormat="1" ht="10.199999999999999">
      <c r="B275" s="33"/>
      <c r="D275" s="151" t="s">
        <v>234</v>
      </c>
      <c r="F275" s="152" t="s">
        <v>2560</v>
      </c>
      <c r="I275" s="153"/>
      <c r="L275" s="33"/>
      <c r="M275" s="154"/>
      <c r="T275" s="57"/>
      <c r="AT275" s="17" t="s">
        <v>234</v>
      </c>
      <c r="AU275" s="17" t="s">
        <v>21</v>
      </c>
    </row>
    <row r="276" spans="2:65" s="12" customFormat="1" ht="10.199999999999999">
      <c r="B276" s="155"/>
      <c r="D276" s="156" t="s">
        <v>236</v>
      </c>
      <c r="E276" s="157" t="s">
        <v>1</v>
      </c>
      <c r="F276" s="158" t="s">
        <v>3242</v>
      </c>
      <c r="H276" s="159">
        <v>36.65</v>
      </c>
      <c r="I276" s="160"/>
      <c r="L276" s="155"/>
      <c r="M276" s="161"/>
      <c r="T276" s="162"/>
      <c r="AT276" s="157" t="s">
        <v>236</v>
      </c>
      <c r="AU276" s="157" t="s">
        <v>21</v>
      </c>
      <c r="AV276" s="12" t="s">
        <v>21</v>
      </c>
      <c r="AW276" s="12" t="s">
        <v>36</v>
      </c>
      <c r="AX276" s="12" t="s">
        <v>80</v>
      </c>
      <c r="AY276" s="157" t="s">
        <v>225</v>
      </c>
    </row>
    <row r="277" spans="2:65" s="12" customFormat="1" ht="10.199999999999999">
      <c r="B277" s="155"/>
      <c r="D277" s="156" t="s">
        <v>236</v>
      </c>
      <c r="E277" s="157" t="s">
        <v>1</v>
      </c>
      <c r="F277" s="158" t="s">
        <v>3243</v>
      </c>
      <c r="H277" s="159">
        <v>9.3699999999999992</v>
      </c>
      <c r="I277" s="160"/>
      <c r="L277" s="155"/>
      <c r="M277" s="161"/>
      <c r="T277" s="162"/>
      <c r="AT277" s="157" t="s">
        <v>236</v>
      </c>
      <c r="AU277" s="157" t="s">
        <v>21</v>
      </c>
      <c r="AV277" s="12" t="s">
        <v>21</v>
      </c>
      <c r="AW277" s="12" t="s">
        <v>36</v>
      </c>
      <c r="AX277" s="12" t="s">
        <v>80</v>
      </c>
      <c r="AY277" s="157" t="s">
        <v>225</v>
      </c>
    </row>
    <row r="278" spans="2:65" s="13" customFormat="1" ht="10.199999999999999">
      <c r="B278" s="164"/>
      <c r="D278" s="156" t="s">
        <v>236</v>
      </c>
      <c r="E278" s="165" t="s">
        <v>1</v>
      </c>
      <c r="F278" s="166" t="s">
        <v>270</v>
      </c>
      <c r="H278" s="167">
        <v>46.02</v>
      </c>
      <c r="I278" s="168"/>
      <c r="L278" s="164"/>
      <c r="M278" s="169"/>
      <c r="T278" s="170"/>
      <c r="AT278" s="165" t="s">
        <v>236</v>
      </c>
      <c r="AU278" s="165" t="s">
        <v>21</v>
      </c>
      <c r="AV278" s="13" t="s">
        <v>232</v>
      </c>
      <c r="AW278" s="13" t="s">
        <v>36</v>
      </c>
      <c r="AX278" s="13" t="s">
        <v>88</v>
      </c>
      <c r="AY278" s="165" t="s">
        <v>225</v>
      </c>
    </row>
    <row r="279" spans="2:65" s="1" customFormat="1" ht="24.15" customHeight="1">
      <c r="B279" s="33"/>
      <c r="C279" s="138" t="s">
        <v>526</v>
      </c>
      <c r="D279" s="138" t="s">
        <v>227</v>
      </c>
      <c r="E279" s="139" t="s">
        <v>2564</v>
      </c>
      <c r="F279" s="140" t="s">
        <v>2565</v>
      </c>
      <c r="G279" s="141" t="s">
        <v>230</v>
      </c>
      <c r="H279" s="142">
        <v>5.9359999999999999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7.2700000000000004E-3</v>
      </c>
      <c r="R279" s="147">
        <f>Q279*H279</f>
        <v>4.3154720000000001E-2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3244</v>
      </c>
    </row>
    <row r="280" spans="2:65" s="1" customFormat="1" ht="10.199999999999999">
      <c r="B280" s="33"/>
      <c r="D280" s="151" t="s">
        <v>234</v>
      </c>
      <c r="F280" s="152" t="s">
        <v>2567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2" customFormat="1" ht="10.199999999999999">
      <c r="B281" s="155"/>
      <c r="D281" s="156" t="s">
        <v>236</v>
      </c>
      <c r="E281" s="157" t="s">
        <v>1</v>
      </c>
      <c r="F281" s="158" t="s">
        <v>3245</v>
      </c>
      <c r="H281" s="159">
        <v>5.9359999999999999</v>
      </c>
      <c r="I281" s="160"/>
      <c r="L281" s="155"/>
      <c r="M281" s="161"/>
      <c r="T281" s="162"/>
      <c r="AT281" s="157" t="s">
        <v>236</v>
      </c>
      <c r="AU281" s="157" t="s">
        <v>21</v>
      </c>
      <c r="AV281" s="12" t="s">
        <v>21</v>
      </c>
      <c r="AW281" s="12" t="s">
        <v>36</v>
      </c>
      <c r="AX281" s="12" t="s">
        <v>88</v>
      </c>
      <c r="AY281" s="157" t="s">
        <v>225</v>
      </c>
    </row>
    <row r="282" spans="2:65" s="1" customFormat="1" ht="24.15" customHeight="1">
      <c r="B282" s="33"/>
      <c r="C282" s="138" t="s">
        <v>532</v>
      </c>
      <c r="D282" s="138" t="s">
        <v>227</v>
      </c>
      <c r="E282" s="139" t="s">
        <v>2569</v>
      </c>
      <c r="F282" s="140" t="s">
        <v>2570</v>
      </c>
      <c r="G282" s="141" t="s">
        <v>230</v>
      </c>
      <c r="H282" s="142">
        <v>46.02</v>
      </c>
      <c r="I282" s="143"/>
      <c r="J282" s="144">
        <f>ROUND(I282*H282,2)</f>
        <v>0</v>
      </c>
      <c r="K282" s="140" t="s">
        <v>231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232</v>
      </c>
      <c r="AT282" s="149" t="s">
        <v>227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3246</v>
      </c>
    </row>
    <row r="283" spans="2:65" s="1" customFormat="1" ht="10.199999999999999">
      <c r="B283" s="33"/>
      <c r="D283" s="151" t="s">
        <v>234</v>
      </c>
      <c r="F283" s="152" t="s">
        <v>2572</v>
      </c>
      <c r="I283" s="153"/>
      <c r="L283" s="33"/>
      <c r="M283" s="154"/>
      <c r="T283" s="57"/>
      <c r="AT283" s="17" t="s">
        <v>234</v>
      </c>
      <c r="AU283" s="17" t="s">
        <v>21</v>
      </c>
    </row>
    <row r="284" spans="2:65" s="1" customFormat="1" ht="24.15" customHeight="1">
      <c r="B284" s="33"/>
      <c r="C284" s="138" t="s">
        <v>537</v>
      </c>
      <c r="D284" s="138" t="s">
        <v>227</v>
      </c>
      <c r="E284" s="139" t="s">
        <v>2573</v>
      </c>
      <c r="F284" s="140" t="s">
        <v>2574</v>
      </c>
      <c r="G284" s="141" t="s">
        <v>230</v>
      </c>
      <c r="H284" s="142">
        <v>5.9359999999999999</v>
      </c>
      <c r="I284" s="143"/>
      <c r="J284" s="144">
        <f>ROUND(I284*H284,2)</f>
        <v>0</v>
      </c>
      <c r="K284" s="140" t="s">
        <v>231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5.0000000000000002E-5</v>
      </c>
      <c r="R284" s="147">
        <f>Q284*H284</f>
        <v>2.968E-4</v>
      </c>
      <c r="S284" s="147">
        <v>0</v>
      </c>
      <c r="T284" s="148">
        <f>S284*H284</f>
        <v>0</v>
      </c>
      <c r="AR284" s="149" t="s">
        <v>232</v>
      </c>
      <c r="AT284" s="149" t="s">
        <v>227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3247</v>
      </c>
    </row>
    <row r="285" spans="2:65" s="1" customFormat="1" ht="10.199999999999999">
      <c r="B285" s="33"/>
      <c r="D285" s="151" t="s">
        <v>234</v>
      </c>
      <c r="F285" s="152" t="s">
        <v>2576</v>
      </c>
      <c r="I285" s="153"/>
      <c r="L285" s="33"/>
      <c r="M285" s="154"/>
      <c r="T285" s="57"/>
      <c r="AT285" s="17" t="s">
        <v>234</v>
      </c>
      <c r="AU285" s="17" t="s">
        <v>21</v>
      </c>
    </row>
    <row r="286" spans="2:65" s="1" customFormat="1" ht="21.75" customHeight="1">
      <c r="B286" s="33"/>
      <c r="C286" s="138" t="s">
        <v>543</v>
      </c>
      <c r="D286" s="138" t="s">
        <v>227</v>
      </c>
      <c r="E286" s="139" t="s">
        <v>2582</v>
      </c>
      <c r="F286" s="140" t="s">
        <v>2583</v>
      </c>
      <c r="G286" s="141" t="s">
        <v>395</v>
      </c>
      <c r="H286" s="142">
        <v>3.11</v>
      </c>
      <c r="I286" s="143"/>
      <c r="J286" s="144">
        <f>ROUND(I286*H286,2)</f>
        <v>0</v>
      </c>
      <c r="K286" s="140" t="s">
        <v>231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1.0492699999999999</v>
      </c>
      <c r="R286" s="147">
        <f>Q286*H286</f>
        <v>3.2632296999999997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3248</v>
      </c>
    </row>
    <row r="287" spans="2:65" s="1" customFormat="1" ht="10.199999999999999">
      <c r="B287" s="33"/>
      <c r="D287" s="151" t="s">
        <v>234</v>
      </c>
      <c r="F287" s="152" t="s">
        <v>2585</v>
      </c>
      <c r="I287" s="153"/>
      <c r="L287" s="33"/>
      <c r="M287" s="154"/>
      <c r="T287" s="57"/>
      <c r="AT287" s="17" t="s">
        <v>234</v>
      </c>
      <c r="AU287" s="17" t="s">
        <v>21</v>
      </c>
    </row>
    <row r="288" spans="2:65" s="12" customFormat="1" ht="10.199999999999999">
      <c r="B288" s="155"/>
      <c r="D288" s="156" t="s">
        <v>236</v>
      </c>
      <c r="E288" s="157" t="s">
        <v>1</v>
      </c>
      <c r="F288" s="158" t="s">
        <v>3249</v>
      </c>
      <c r="H288" s="159">
        <v>3.11</v>
      </c>
      <c r="I288" s="160"/>
      <c r="L288" s="155"/>
      <c r="M288" s="161"/>
      <c r="T288" s="162"/>
      <c r="AT288" s="157" t="s">
        <v>236</v>
      </c>
      <c r="AU288" s="157" t="s">
        <v>21</v>
      </c>
      <c r="AV288" s="12" t="s">
        <v>21</v>
      </c>
      <c r="AW288" s="12" t="s">
        <v>36</v>
      </c>
      <c r="AX288" s="12" t="s">
        <v>88</v>
      </c>
      <c r="AY288" s="157" t="s">
        <v>225</v>
      </c>
    </row>
    <row r="289" spans="2:65" s="1" customFormat="1" ht="24.15" customHeight="1">
      <c r="B289" s="33"/>
      <c r="C289" s="138" t="s">
        <v>551</v>
      </c>
      <c r="D289" s="138" t="s">
        <v>227</v>
      </c>
      <c r="E289" s="139" t="s">
        <v>3250</v>
      </c>
      <c r="F289" s="140" t="s">
        <v>3251</v>
      </c>
      <c r="G289" s="141" t="s">
        <v>240</v>
      </c>
      <c r="H289" s="142">
        <v>11.55</v>
      </c>
      <c r="I289" s="143"/>
      <c r="J289" s="144">
        <f>ROUND(I289*H289,2)</f>
        <v>0</v>
      </c>
      <c r="K289" s="140" t="s">
        <v>231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0</v>
      </c>
      <c r="R289" s="147">
        <f>Q289*H289</f>
        <v>0</v>
      </c>
      <c r="S289" s="147">
        <v>0</v>
      </c>
      <c r="T289" s="148">
        <f>S289*H289</f>
        <v>0</v>
      </c>
      <c r="AR289" s="149" t="s">
        <v>232</v>
      </c>
      <c r="AT289" s="149" t="s">
        <v>227</v>
      </c>
      <c r="AU289" s="149" t="s">
        <v>21</v>
      </c>
      <c r="AY289" s="17" t="s">
        <v>225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232</v>
      </c>
      <c r="BM289" s="149" t="s">
        <v>3252</v>
      </c>
    </row>
    <row r="290" spans="2:65" s="1" customFormat="1" ht="10.199999999999999">
      <c r="B290" s="33"/>
      <c r="D290" s="151" t="s">
        <v>234</v>
      </c>
      <c r="F290" s="152" t="s">
        <v>3253</v>
      </c>
      <c r="I290" s="153"/>
      <c r="L290" s="33"/>
      <c r="M290" s="154"/>
      <c r="T290" s="57"/>
      <c r="AT290" s="17" t="s">
        <v>234</v>
      </c>
      <c r="AU290" s="17" t="s">
        <v>21</v>
      </c>
    </row>
    <row r="291" spans="2:65" s="12" customFormat="1" ht="10.199999999999999">
      <c r="B291" s="155"/>
      <c r="D291" s="156" t="s">
        <v>236</v>
      </c>
      <c r="E291" s="157" t="s">
        <v>1</v>
      </c>
      <c r="F291" s="158" t="s">
        <v>3254</v>
      </c>
      <c r="H291" s="159">
        <v>0.06</v>
      </c>
      <c r="I291" s="160"/>
      <c r="L291" s="155"/>
      <c r="M291" s="161"/>
      <c r="T291" s="162"/>
      <c r="AT291" s="157" t="s">
        <v>236</v>
      </c>
      <c r="AU291" s="157" t="s">
        <v>21</v>
      </c>
      <c r="AV291" s="12" t="s">
        <v>21</v>
      </c>
      <c r="AW291" s="12" t="s">
        <v>36</v>
      </c>
      <c r="AX291" s="12" t="s">
        <v>80</v>
      </c>
      <c r="AY291" s="157" t="s">
        <v>225</v>
      </c>
    </row>
    <row r="292" spans="2:65" s="12" customFormat="1" ht="10.199999999999999">
      <c r="B292" s="155"/>
      <c r="D292" s="156" t="s">
        <v>236</v>
      </c>
      <c r="E292" s="157" t="s">
        <v>1</v>
      </c>
      <c r="F292" s="158" t="s">
        <v>3255</v>
      </c>
      <c r="H292" s="159">
        <v>11.49</v>
      </c>
      <c r="I292" s="160"/>
      <c r="L292" s="155"/>
      <c r="M292" s="161"/>
      <c r="T292" s="162"/>
      <c r="AT292" s="157" t="s">
        <v>236</v>
      </c>
      <c r="AU292" s="157" t="s">
        <v>21</v>
      </c>
      <c r="AV292" s="12" t="s">
        <v>21</v>
      </c>
      <c r="AW292" s="12" t="s">
        <v>36</v>
      </c>
      <c r="AX292" s="12" t="s">
        <v>80</v>
      </c>
      <c r="AY292" s="157" t="s">
        <v>225</v>
      </c>
    </row>
    <row r="293" spans="2:65" s="13" customFormat="1" ht="10.199999999999999">
      <c r="B293" s="164"/>
      <c r="D293" s="156" t="s">
        <v>236</v>
      </c>
      <c r="E293" s="165" t="s">
        <v>1</v>
      </c>
      <c r="F293" s="166" t="s">
        <v>270</v>
      </c>
      <c r="H293" s="167">
        <v>11.55</v>
      </c>
      <c r="I293" s="168"/>
      <c r="L293" s="164"/>
      <c r="M293" s="169"/>
      <c r="T293" s="170"/>
      <c r="AT293" s="165" t="s">
        <v>236</v>
      </c>
      <c r="AU293" s="165" t="s">
        <v>21</v>
      </c>
      <c r="AV293" s="13" t="s">
        <v>232</v>
      </c>
      <c r="AW293" s="13" t="s">
        <v>36</v>
      </c>
      <c r="AX293" s="13" t="s">
        <v>88</v>
      </c>
      <c r="AY293" s="165" t="s">
        <v>225</v>
      </c>
    </row>
    <row r="294" spans="2:65" s="11" customFormat="1" ht="22.8" customHeight="1">
      <c r="B294" s="126"/>
      <c r="D294" s="127" t="s">
        <v>79</v>
      </c>
      <c r="E294" s="136" t="s">
        <v>256</v>
      </c>
      <c r="F294" s="136" t="s">
        <v>513</v>
      </c>
      <c r="I294" s="129"/>
      <c r="J294" s="137">
        <f>BK294</f>
        <v>0</v>
      </c>
      <c r="L294" s="126"/>
      <c r="M294" s="131"/>
      <c r="P294" s="132">
        <f>SUM(P295:P306)</f>
        <v>0</v>
      </c>
      <c r="R294" s="132">
        <f>SUM(R295:R306)</f>
        <v>0.12324400000000002</v>
      </c>
      <c r="T294" s="133">
        <f>SUM(T295:T306)</f>
        <v>0</v>
      </c>
      <c r="AR294" s="127" t="s">
        <v>88</v>
      </c>
      <c r="AT294" s="134" t="s">
        <v>79</v>
      </c>
      <c r="AU294" s="134" t="s">
        <v>88</v>
      </c>
      <c r="AY294" s="127" t="s">
        <v>225</v>
      </c>
      <c r="BK294" s="135">
        <f>SUM(BK295:BK306)</f>
        <v>0</v>
      </c>
    </row>
    <row r="295" spans="2:65" s="1" customFormat="1" ht="24.15" customHeight="1">
      <c r="B295" s="33"/>
      <c r="C295" s="138" t="s">
        <v>556</v>
      </c>
      <c r="D295" s="138" t="s">
        <v>227</v>
      </c>
      <c r="E295" s="139" t="s">
        <v>2644</v>
      </c>
      <c r="F295" s="140" t="s">
        <v>2645</v>
      </c>
      <c r="G295" s="141" t="s">
        <v>230</v>
      </c>
      <c r="H295" s="142">
        <v>28.01</v>
      </c>
      <c r="I295" s="143"/>
      <c r="J295" s="144">
        <f>ROUND(I295*H295,2)</f>
        <v>0</v>
      </c>
      <c r="K295" s="140" t="s">
        <v>231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0</v>
      </c>
      <c r="R295" s="147">
        <f>Q295*H295</f>
        <v>0</v>
      </c>
      <c r="S295" s="147">
        <v>0</v>
      </c>
      <c r="T295" s="148">
        <f>S295*H295</f>
        <v>0</v>
      </c>
      <c r="AR295" s="149" t="s">
        <v>232</v>
      </c>
      <c r="AT295" s="149" t="s">
        <v>227</v>
      </c>
      <c r="AU295" s="149" t="s">
        <v>21</v>
      </c>
      <c r="AY295" s="17" t="s">
        <v>225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232</v>
      </c>
      <c r="BM295" s="149" t="s">
        <v>3256</v>
      </c>
    </row>
    <row r="296" spans="2:65" s="1" customFormat="1" ht="10.199999999999999">
      <c r="B296" s="33"/>
      <c r="D296" s="151" t="s">
        <v>234</v>
      </c>
      <c r="F296" s="152" t="s">
        <v>2647</v>
      </c>
      <c r="I296" s="153"/>
      <c r="L296" s="33"/>
      <c r="M296" s="154"/>
      <c r="T296" s="57"/>
      <c r="AT296" s="17" t="s">
        <v>234</v>
      </c>
      <c r="AU296" s="17" t="s">
        <v>21</v>
      </c>
    </row>
    <row r="297" spans="2:65" s="12" customFormat="1" ht="10.199999999999999">
      <c r="B297" s="155"/>
      <c r="D297" s="156" t="s">
        <v>236</v>
      </c>
      <c r="E297" s="157" t="s">
        <v>1</v>
      </c>
      <c r="F297" s="158" t="s">
        <v>3257</v>
      </c>
      <c r="H297" s="159">
        <v>28.01</v>
      </c>
      <c r="I297" s="160"/>
      <c r="L297" s="155"/>
      <c r="M297" s="161"/>
      <c r="T297" s="162"/>
      <c r="AT297" s="157" t="s">
        <v>236</v>
      </c>
      <c r="AU297" s="157" t="s">
        <v>21</v>
      </c>
      <c r="AV297" s="12" t="s">
        <v>21</v>
      </c>
      <c r="AW297" s="12" t="s">
        <v>36</v>
      </c>
      <c r="AX297" s="12" t="s">
        <v>88</v>
      </c>
      <c r="AY297" s="157" t="s">
        <v>225</v>
      </c>
    </row>
    <row r="298" spans="2:65" s="1" customFormat="1" ht="24.15" customHeight="1">
      <c r="B298" s="33"/>
      <c r="C298" s="138" t="s">
        <v>563</v>
      </c>
      <c r="D298" s="138" t="s">
        <v>227</v>
      </c>
      <c r="E298" s="139" t="s">
        <v>2649</v>
      </c>
      <c r="F298" s="140" t="s">
        <v>2650</v>
      </c>
      <c r="G298" s="141" t="s">
        <v>230</v>
      </c>
      <c r="H298" s="142">
        <v>28.01</v>
      </c>
      <c r="I298" s="143"/>
      <c r="J298" s="144">
        <f>ROUND(I298*H298,2)</f>
        <v>0</v>
      </c>
      <c r="K298" s="140" t="s">
        <v>231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0</v>
      </c>
      <c r="R298" s="147">
        <f>Q298*H298</f>
        <v>0</v>
      </c>
      <c r="S298" s="147">
        <v>0</v>
      </c>
      <c r="T298" s="148">
        <f>S298*H298</f>
        <v>0</v>
      </c>
      <c r="AR298" s="149" t="s">
        <v>232</v>
      </c>
      <c r="AT298" s="149" t="s">
        <v>227</v>
      </c>
      <c r="AU298" s="149" t="s">
        <v>21</v>
      </c>
      <c r="AY298" s="17" t="s">
        <v>225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232</v>
      </c>
      <c r="BM298" s="149" t="s">
        <v>3258</v>
      </c>
    </row>
    <row r="299" spans="2:65" s="1" customFormat="1" ht="10.199999999999999">
      <c r="B299" s="33"/>
      <c r="D299" s="151" t="s">
        <v>234</v>
      </c>
      <c r="F299" s="152" t="s">
        <v>2652</v>
      </c>
      <c r="I299" s="153"/>
      <c r="L299" s="33"/>
      <c r="M299" s="154"/>
      <c r="T299" s="57"/>
      <c r="AT299" s="17" t="s">
        <v>234</v>
      </c>
      <c r="AU299" s="17" t="s">
        <v>21</v>
      </c>
    </row>
    <row r="300" spans="2:65" s="12" customFormat="1" ht="10.199999999999999">
      <c r="B300" s="155"/>
      <c r="D300" s="156" t="s">
        <v>236</v>
      </c>
      <c r="E300" s="157" t="s">
        <v>1</v>
      </c>
      <c r="F300" s="158" t="s">
        <v>3259</v>
      </c>
      <c r="H300" s="159">
        <v>28.01</v>
      </c>
      <c r="I300" s="160"/>
      <c r="L300" s="155"/>
      <c r="M300" s="161"/>
      <c r="T300" s="162"/>
      <c r="AT300" s="157" t="s">
        <v>236</v>
      </c>
      <c r="AU300" s="157" t="s">
        <v>21</v>
      </c>
      <c r="AV300" s="12" t="s">
        <v>21</v>
      </c>
      <c r="AW300" s="12" t="s">
        <v>36</v>
      </c>
      <c r="AX300" s="12" t="s">
        <v>88</v>
      </c>
      <c r="AY300" s="157" t="s">
        <v>225</v>
      </c>
    </row>
    <row r="301" spans="2:65" s="1" customFormat="1" ht="24.15" customHeight="1">
      <c r="B301" s="33"/>
      <c r="C301" s="138" t="s">
        <v>570</v>
      </c>
      <c r="D301" s="138" t="s">
        <v>227</v>
      </c>
      <c r="E301" s="139" t="s">
        <v>2654</v>
      </c>
      <c r="F301" s="140" t="s">
        <v>2655</v>
      </c>
      <c r="G301" s="141" t="s">
        <v>230</v>
      </c>
      <c r="H301" s="142">
        <v>28.01</v>
      </c>
      <c r="I301" s="143"/>
      <c r="J301" s="144">
        <f>ROUND(I301*H301,2)</f>
        <v>0</v>
      </c>
      <c r="K301" s="140" t="s">
        <v>231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232</v>
      </c>
      <c r="AT301" s="149" t="s">
        <v>227</v>
      </c>
      <c r="AU301" s="149" t="s">
        <v>21</v>
      </c>
      <c r="AY301" s="17" t="s">
        <v>225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232</v>
      </c>
      <c r="BM301" s="149" t="s">
        <v>3260</v>
      </c>
    </row>
    <row r="302" spans="2:65" s="1" customFormat="1" ht="10.199999999999999">
      <c r="B302" s="33"/>
      <c r="D302" s="151" t="s">
        <v>234</v>
      </c>
      <c r="F302" s="152" t="s">
        <v>2657</v>
      </c>
      <c r="I302" s="153"/>
      <c r="L302" s="33"/>
      <c r="M302" s="154"/>
      <c r="T302" s="57"/>
      <c r="AT302" s="17" t="s">
        <v>234</v>
      </c>
      <c r="AU302" s="17" t="s">
        <v>21</v>
      </c>
    </row>
    <row r="303" spans="2:65" s="12" customFormat="1" ht="10.199999999999999">
      <c r="B303" s="155"/>
      <c r="D303" s="156" t="s">
        <v>236</v>
      </c>
      <c r="E303" s="157" t="s">
        <v>1</v>
      </c>
      <c r="F303" s="158" t="s">
        <v>3261</v>
      </c>
      <c r="H303" s="159">
        <v>28.01</v>
      </c>
      <c r="I303" s="160"/>
      <c r="L303" s="155"/>
      <c r="M303" s="161"/>
      <c r="T303" s="162"/>
      <c r="AT303" s="157" t="s">
        <v>236</v>
      </c>
      <c r="AU303" s="157" t="s">
        <v>21</v>
      </c>
      <c r="AV303" s="12" t="s">
        <v>21</v>
      </c>
      <c r="AW303" s="12" t="s">
        <v>36</v>
      </c>
      <c r="AX303" s="12" t="s">
        <v>88</v>
      </c>
      <c r="AY303" s="157" t="s">
        <v>225</v>
      </c>
    </row>
    <row r="304" spans="2:65" s="1" customFormat="1" ht="21.75" customHeight="1">
      <c r="B304" s="33"/>
      <c r="C304" s="138" t="s">
        <v>579</v>
      </c>
      <c r="D304" s="138" t="s">
        <v>227</v>
      </c>
      <c r="E304" s="139" t="s">
        <v>2658</v>
      </c>
      <c r="F304" s="140" t="s">
        <v>2659</v>
      </c>
      <c r="G304" s="141" t="s">
        <v>230</v>
      </c>
      <c r="H304" s="142">
        <v>28.01</v>
      </c>
      <c r="I304" s="143"/>
      <c r="J304" s="144">
        <f>ROUND(I304*H304,2)</f>
        <v>0</v>
      </c>
      <c r="K304" s="140" t="s">
        <v>231</v>
      </c>
      <c r="L304" s="33"/>
      <c r="M304" s="145" t="s">
        <v>1</v>
      </c>
      <c r="N304" s="146" t="s">
        <v>45</v>
      </c>
      <c r="P304" s="147">
        <f>O304*H304</f>
        <v>0</v>
      </c>
      <c r="Q304" s="147">
        <v>4.4000000000000003E-3</v>
      </c>
      <c r="R304" s="147">
        <f>Q304*H304</f>
        <v>0.12324400000000002</v>
      </c>
      <c r="S304" s="147">
        <v>0</v>
      </c>
      <c r="T304" s="148">
        <f>S304*H304</f>
        <v>0</v>
      </c>
      <c r="AR304" s="149" t="s">
        <v>232</v>
      </c>
      <c r="AT304" s="149" t="s">
        <v>227</v>
      </c>
      <c r="AU304" s="149" t="s">
        <v>21</v>
      </c>
      <c r="AY304" s="17" t="s">
        <v>225</v>
      </c>
      <c r="BE304" s="150">
        <f>IF(N304="základní",J304,0)</f>
        <v>0</v>
      </c>
      <c r="BF304" s="150">
        <f>IF(N304="snížená",J304,0)</f>
        <v>0</v>
      </c>
      <c r="BG304" s="150">
        <f>IF(N304="zákl. přenesená",J304,0)</f>
        <v>0</v>
      </c>
      <c r="BH304" s="150">
        <f>IF(N304="sníž. přenesená",J304,0)</f>
        <v>0</v>
      </c>
      <c r="BI304" s="150">
        <f>IF(N304="nulová",J304,0)</f>
        <v>0</v>
      </c>
      <c r="BJ304" s="17" t="s">
        <v>88</v>
      </c>
      <c r="BK304" s="150">
        <f>ROUND(I304*H304,2)</f>
        <v>0</v>
      </c>
      <c r="BL304" s="17" t="s">
        <v>232</v>
      </c>
      <c r="BM304" s="149" t="s">
        <v>3262</v>
      </c>
    </row>
    <row r="305" spans="2:65" s="1" customFormat="1" ht="10.199999999999999">
      <c r="B305" s="33"/>
      <c r="D305" s="151" t="s">
        <v>234</v>
      </c>
      <c r="F305" s="152" t="s">
        <v>2661</v>
      </c>
      <c r="I305" s="153"/>
      <c r="L305" s="33"/>
      <c r="M305" s="154"/>
      <c r="T305" s="57"/>
      <c r="AT305" s="17" t="s">
        <v>234</v>
      </c>
      <c r="AU305" s="17" t="s">
        <v>21</v>
      </c>
    </row>
    <row r="306" spans="2:65" s="12" customFormat="1" ht="10.199999999999999">
      <c r="B306" s="155"/>
      <c r="D306" s="156" t="s">
        <v>236</v>
      </c>
      <c r="E306" s="157" t="s">
        <v>1</v>
      </c>
      <c r="F306" s="158" t="s">
        <v>3263</v>
      </c>
      <c r="H306" s="159">
        <v>28.01</v>
      </c>
      <c r="I306" s="160"/>
      <c r="L306" s="155"/>
      <c r="M306" s="161"/>
      <c r="T306" s="162"/>
      <c r="AT306" s="157" t="s">
        <v>236</v>
      </c>
      <c r="AU306" s="157" t="s">
        <v>21</v>
      </c>
      <c r="AV306" s="12" t="s">
        <v>21</v>
      </c>
      <c r="AW306" s="12" t="s">
        <v>36</v>
      </c>
      <c r="AX306" s="12" t="s">
        <v>88</v>
      </c>
      <c r="AY306" s="157" t="s">
        <v>225</v>
      </c>
    </row>
    <row r="307" spans="2:65" s="11" customFormat="1" ht="22.8" customHeight="1">
      <c r="B307" s="126"/>
      <c r="D307" s="127" t="s">
        <v>79</v>
      </c>
      <c r="E307" s="136" t="s">
        <v>263</v>
      </c>
      <c r="F307" s="136" t="s">
        <v>2663</v>
      </c>
      <c r="I307" s="129"/>
      <c r="J307" s="137">
        <f>BK307</f>
        <v>0</v>
      </c>
      <c r="L307" s="126"/>
      <c r="M307" s="131"/>
      <c r="P307" s="132">
        <f>SUM(P308:P313)</f>
        <v>0</v>
      </c>
      <c r="R307" s="132">
        <f>SUM(R308:R313)</f>
        <v>1.31082E-2</v>
      </c>
      <c r="T307" s="133">
        <f>SUM(T308:T313)</f>
        <v>0</v>
      </c>
      <c r="AR307" s="127" t="s">
        <v>88</v>
      </c>
      <c r="AT307" s="134" t="s">
        <v>79</v>
      </c>
      <c r="AU307" s="134" t="s">
        <v>88</v>
      </c>
      <c r="AY307" s="127" t="s">
        <v>225</v>
      </c>
      <c r="BK307" s="135">
        <f>SUM(BK308:BK313)</f>
        <v>0</v>
      </c>
    </row>
    <row r="308" spans="2:65" s="1" customFormat="1" ht="24.15" customHeight="1">
      <c r="B308" s="33"/>
      <c r="C308" s="138" t="s">
        <v>585</v>
      </c>
      <c r="D308" s="138" t="s">
        <v>227</v>
      </c>
      <c r="E308" s="139" t="s">
        <v>2664</v>
      </c>
      <c r="F308" s="140" t="s">
        <v>2665</v>
      </c>
      <c r="G308" s="141" t="s">
        <v>230</v>
      </c>
      <c r="H308" s="142">
        <v>12.39</v>
      </c>
      <c r="I308" s="143"/>
      <c r="J308" s="144">
        <f>ROUND(I308*H308,2)</f>
        <v>0</v>
      </c>
      <c r="K308" s="140" t="s">
        <v>231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8.1999999999999998E-4</v>
      </c>
      <c r="R308" s="147">
        <f>Q308*H308</f>
        <v>1.01598E-2</v>
      </c>
      <c r="S308" s="147">
        <v>0</v>
      </c>
      <c r="T308" s="148">
        <f>S308*H308</f>
        <v>0</v>
      </c>
      <c r="AR308" s="149" t="s">
        <v>232</v>
      </c>
      <c r="AT308" s="149" t="s">
        <v>227</v>
      </c>
      <c r="AU308" s="149" t="s">
        <v>21</v>
      </c>
      <c r="AY308" s="17" t="s">
        <v>225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232</v>
      </c>
      <c r="BM308" s="149" t="s">
        <v>3264</v>
      </c>
    </row>
    <row r="309" spans="2:65" s="1" customFormat="1" ht="10.199999999999999">
      <c r="B309" s="33"/>
      <c r="D309" s="151" t="s">
        <v>234</v>
      </c>
      <c r="F309" s="152" t="s">
        <v>2667</v>
      </c>
      <c r="I309" s="153"/>
      <c r="L309" s="33"/>
      <c r="M309" s="154"/>
      <c r="T309" s="57"/>
      <c r="AT309" s="17" t="s">
        <v>234</v>
      </c>
      <c r="AU309" s="17" t="s">
        <v>21</v>
      </c>
    </row>
    <row r="310" spans="2:65" s="12" customFormat="1" ht="10.199999999999999">
      <c r="B310" s="155"/>
      <c r="D310" s="156" t="s">
        <v>236</v>
      </c>
      <c r="E310" s="157" t="s">
        <v>1</v>
      </c>
      <c r="F310" s="158" t="s">
        <v>3265</v>
      </c>
      <c r="H310" s="159">
        <v>12.39</v>
      </c>
      <c r="I310" s="160"/>
      <c r="L310" s="155"/>
      <c r="M310" s="161"/>
      <c r="T310" s="162"/>
      <c r="AT310" s="157" t="s">
        <v>236</v>
      </c>
      <c r="AU310" s="157" t="s">
        <v>21</v>
      </c>
      <c r="AV310" s="12" t="s">
        <v>21</v>
      </c>
      <c r="AW310" s="12" t="s">
        <v>36</v>
      </c>
      <c r="AX310" s="12" t="s">
        <v>88</v>
      </c>
      <c r="AY310" s="157" t="s">
        <v>225</v>
      </c>
    </row>
    <row r="311" spans="2:65" s="1" customFormat="1" ht="24.15" customHeight="1">
      <c r="B311" s="33"/>
      <c r="C311" s="138" t="s">
        <v>593</v>
      </c>
      <c r="D311" s="138" t="s">
        <v>227</v>
      </c>
      <c r="E311" s="139" t="s">
        <v>2669</v>
      </c>
      <c r="F311" s="140" t="s">
        <v>2670</v>
      </c>
      <c r="G311" s="141" t="s">
        <v>230</v>
      </c>
      <c r="H311" s="142">
        <v>5.67</v>
      </c>
      <c r="I311" s="143"/>
      <c r="J311" s="144">
        <f>ROUND(I311*H311,2)</f>
        <v>0</v>
      </c>
      <c r="K311" s="140" t="s">
        <v>231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5.1999999999999995E-4</v>
      </c>
      <c r="R311" s="147">
        <f>Q311*H311</f>
        <v>2.9483999999999999E-3</v>
      </c>
      <c r="S311" s="147">
        <v>0</v>
      </c>
      <c r="T311" s="148">
        <f>S311*H311</f>
        <v>0</v>
      </c>
      <c r="AR311" s="149" t="s">
        <v>232</v>
      </c>
      <c r="AT311" s="149" t="s">
        <v>227</v>
      </c>
      <c r="AU311" s="149" t="s">
        <v>21</v>
      </c>
      <c r="AY311" s="17" t="s">
        <v>225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232</v>
      </c>
      <c r="BM311" s="149" t="s">
        <v>3266</v>
      </c>
    </row>
    <row r="312" spans="2:65" s="1" customFormat="1" ht="10.199999999999999">
      <c r="B312" s="33"/>
      <c r="D312" s="151" t="s">
        <v>234</v>
      </c>
      <c r="F312" s="152" t="s">
        <v>2672</v>
      </c>
      <c r="I312" s="153"/>
      <c r="L312" s="33"/>
      <c r="M312" s="154"/>
      <c r="T312" s="57"/>
      <c r="AT312" s="17" t="s">
        <v>234</v>
      </c>
      <c r="AU312" s="17" t="s">
        <v>21</v>
      </c>
    </row>
    <row r="313" spans="2:65" s="12" customFormat="1" ht="10.199999999999999">
      <c r="B313" s="155"/>
      <c r="D313" s="156" t="s">
        <v>236</v>
      </c>
      <c r="E313" s="157" t="s">
        <v>1</v>
      </c>
      <c r="F313" s="158" t="s">
        <v>3267</v>
      </c>
      <c r="H313" s="159">
        <v>5.67</v>
      </c>
      <c r="I313" s="160"/>
      <c r="L313" s="155"/>
      <c r="M313" s="161"/>
      <c r="T313" s="162"/>
      <c r="AT313" s="157" t="s">
        <v>236</v>
      </c>
      <c r="AU313" s="157" t="s">
        <v>21</v>
      </c>
      <c r="AV313" s="12" t="s">
        <v>21</v>
      </c>
      <c r="AW313" s="12" t="s">
        <v>36</v>
      </c>
      <c r="AX313" s="12" t="s">
        <v>88</v>
      </c>
      <c r="AY313" s="157" t="s">
        <v>225</v>
      </c>
    </row>
    <row r="314" spans="2:65" s="11" customFormat="1" ht="22.8" customHeight="1">
      <c r="B314" s="126"/>
      <c r="D314" s="127" t="s">
        <v>79</v>
      </c>
      <c r="E314" s="136" t="s">
        <v>283</v>
      </c>
      <c r="F314" s="136" t="s">
        <v>525</v>
      </c>
      <c r="I314" s="129"/>
      <c r="J314" s="137">
        <f>BK314</f>
        <v>0</v>
      </c>
      <c r="L314" s="126"/>
      <c r="M314" s="131"/>
      <c r="P314" s="132">
        <f>SUM(P315:P347)</f>
        <v>0</v>
      </c>
      <c r="R314" s="132">
        <f>SUM(R315:R347)</f>
        <v>4.1174010000000001</v>
      </c>
      <c r="T314" s="133">
        <f>SUM(T315:T347)</f>
        <v>0</v>
      </c>
      <c r="AR314" s="127" t="s">
        <v>88</v>
      </c>
      <c r="AT314" s="134" t="s">
        <v>79</v>
      </c>
      <c r="AU314" s="134" t="s">
        <v>88</v>
      </c>
      <c r="AY314" s="127" t="s">
        <v>225</v>
      </c>
      <c r="BK314" s="135">
        <f>SUM(BK315:BK347)</f>
        <v>0</v>
      </c>
    </row>
    <row r="315" spans="2:65" s="1" customFormat="1" ht="16.5" customHeight="1">
      <c r="B315" s="33"/>
      <c r="C315" s="138" t="s">
        <v>600</v>
      </c>
      <c r="D315" s="138" t="s">
        <v>227</v>
      </c>
      <c r="E315" s="139" t="s">
        <v>3268</v>
      </c>
      <c r="F315" s="140" t="s">
        <v>3269</v>
      </c>
      <c r="G315" s="141" t="s">
        <v>259</v>
      </c>
      <c r="H315" s="142">
        <v>1</v>
      </c>
      <c r="I315" s="143"/>
      <c r="J315" s="144">
        <f>ROUND(I315*H315,2)</f>
        <v>0</v>
      </c>
      <c r="K315" s="140" t="s">
        <v>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232</v>
      </c>
      <c r="AT315" s="149" t="s">
        <v>227</v>
      </c>
      <c r="AU315" s="149" t="s">
        <v>21</v>
      </c>
      <c r="AY315" s="17" t="s">
        <v>225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232</v>
      </c>
      <c r="BM315" s="149" t="s">
        <v>3270</v>
      </c>
    </row>
    <row r="316" spans="2:65" s="1" customFormat="1" ht="19.2">
      <c r="B316" s="33"/>
      <c r="D316" s="156" t="s">
        <v>261</v>
      </c>
      <c r="F316" s="163" t="s">
        <v>3271</v>
      </c>
      <c r="I316" s="153"/>
      <c r="L316" s="33"/>
      <c r="M316" s="154"/>
      <c r="T316" s="57"/>
      <c r="AT316" s="17" t="s">
        <v>261</v>
      </c>
      <c r="AU316" s="17" t="s">
        <v>21</v>
      </c>
    </row>
    <row r="317" spans="2:65" s="1" customFormat="1" ht="33" customHeight="1">
      <c r="B317" s="33"/>
      <c r="C317" s="138" t="s">
        <v>962</v>
      </c>
      <c r="D317" s="138" t="s">
        <v>227</v>
      </c>
      <c r="E317" s="139" t="s">
        <v>2674</v>
      </c>
      <c r="F317" s="140" t="s">
        <v>2675</v>
      </c>
      <c r="G317" s="141" t="s">
        <v>546</v>
      </c>
      <c r="H317" s="142">
        <v>16</v>
      </c>
      <c r="I317" s="143"/>
      <c r="J317" s="144">
        <f>ROUND(I317*H317,2)</f>
        <v>0</v>
      </c>
      <c r="K317" s="140" t="s">
        <v>231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0.15540000000000001</v>
      </c>
      <c r="R317" s="147">
        <f>Q317*H317</f>
        <v>2.4864000000000002</v>
      </c>
      <c r="S317" s="147">
        <v>0</v>
      </c>
      <c r="T317" s="148">
        <f>S317*H317</f>
        <v>0</v>
      </c>
      <c r="AR317" s="149" t="s">
        <v>232</v>
      </c>
      <c r="AT317" s="149" t="s">
        <v>227</v>
      </c>
      <c r="AU317" s="149" t="s">
        <v>21</v>
      </c>
      <c r="AY317" s="17" t="s">
        <v>225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232</v>
      </c>
      <c r="BM317" s="149" t="s">
        <v>3272</v>
      </c>
    </row>
    <row r="318" spans="2:65" s="1" customFormat="1" ht="10.199999999999999">
      <c r="B318" s="33"/>
      <c r="D318" s="151" t="s">
        <v>234</v>
      </c>
      <c r="F318" s="152" t="s">
        <v>2677</v>
      </c>
      <c r="I318" s="153"/>
      <c r="L318" s="33"/>
      <c r="M318" s="154"/>
      <c r="T318" s="57"/>
      <c r="AT318" s="17" t="s">
        <v>234</v>
      </c>
      <c r="AU318" s="17" t="s">
        <v>21</v>
      </c>
    </row>
    <row r="319" spans="2:65" s="1" customFormat="1" ht="19.2">
      <c r="B319" s="33"/>
      <c r="D319" s="156" t="s">
        <v>261</v>
      </c>
      <c r="F319" s="163" t="s">
        <v>3273</v>
      </c>
      <c r="I319" s="153"/>
      <c r="L319" s="33"/>
      <c r="M319" s="154"/>
      <c r="T319" s="57"/>
      <c r="AT319" s="17" t="s">
        <v>261</v>
      </c>
      <c r="AU319" s="17" t="s">
        <v>21</v>
      </c>
    </row>
    <row r="320" spans="2:65" s="12" customFormat="1" ht="10.199999999999999">
      <c r="B320" s="155"/>
      <c r="D320" s="156" t="s">
        <v>236</v>
      </c>
      <c r="E320" s="157" t="s">
        <v>1</v>
      </c>
      <c r="F320" s="158" t="s">
        <v>3274</v>
      </c>
      <c r="H320" s="159">
        <v>16</v>
      </c>
      <c r="I320" s="160"/>
      <c r="L320" s="155"/>
      <c r="M320" s="161"/>
      <c r="T320" s="162"/>
      <c r="AT320" s="157" t="s">
        <v>236</v>
      </c>
      <c r="AU320" s="157" t="s">
        <v>21</v>
      </c>
      <c r="AV320" s="12" t="s">
        <v>21</v>
      </c>
      <c r="AW320" s="12" t="s">
        <v>36</v>
      </c>
      <c r="AX320" s="12" t="s">
        <v>88</v>
      </c>
      <c r="AY320" s="157" t="s">
        <v>225</v>
      </c>
    </row>
    <row r="321" spans="2:65" s="1" customFormat="1" ht="16.5" customHeight="1">
      <c r="B321" s="33"/>
      <c r="C321" s="178" t="s">
        <v>966</v>
      </c>
      <c r="D321" s="178" t="s">
        <v>341</v>
      </c>
      <c r="E321" s="179" t="s">
        <v>3275</v>
      </c>
      <c r="F321" s="180" t="s">
        <v>3276</v>
      </c>
      <c r="G321" s="181" t="s">
        <v>546</v>
      </c>
      <c r="H321" s="182">
        <v>2.04</v>
      </c>
      <c r="I321" s="183"/>
      <c r="J321" s="184">
        <f>ROUND(I321*H321,2)</f>
        <v>0</v>
      </c>
      <c r="K321" s="180" t="s">
        <v>231</v>
      </c>
      <c r="L321" s="185"/>
      <c r="M321" s="186" t="s">
        <v>1</v>
      </c>
      <c r="N321" s="187" t="s">
        <v>45</v>
      </c>
      <c r="P321" s="147">
        <f>O321*H321</f>
        <v>0</v>
      </c>
      <c r="Q321" s="147">
        <v>4.8000000000000001E-2</v>
      </c>
      <c r="R321" s="147">
        <f>Q321*H321</f>
        <v>9.7920000000000007E-2</v>
      </c>
      <c r="S321" s="147">
        <v>0</v>
      </c>
      <c r="T321" s="148">
        <f>S321*H321</f>
        <v>0</v>
      </c>
      <c r="AR321" s="149" t="s">
        <v>277</v>
      </c>
      <c r="AT321" s="149" t="s">
        <v>341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3277</v>
      </c>
    </row>
    <row r="322" spans="2:65" s="12" customFormat="1" ht="10.199999999999999">
      <c r="B322" s="155"/>
      <c r="D322" s="156" t="s">
        <v>236</v>
      </c>
      <c r="F322" s="158" t="s">
        <v>3278</v>
      </c>
      <c r="H322" s="159">
        <v>2.04</v>
      </c>
      <c r="I322" s="160"/>
      <c r="L322" s="155"/>
      <c r="M322" s="161"/>
      <c r="T322" s="162"/>
      <c r="AT322" s="157" t="s">
        <v>236</v>
      </c>
      <c r="AU322" s="157" t="s">
        <v>21</v>
      </c>
      <c r="AV322" s="12" t="s">
        <v>21</v>
      </c>
      <c r="AW322" s="12" t="s">
        <v>4</v>
      </c>
      <c r="AX322" s="12" t="s">
        <v>88</v>
      </c>
      <c r="AY322" s="157" t="s">
        <v>225</v>
      </c>
    </row>
    <row r="323" spans="2:65" s="1" customFormat="1" ht="16.5" customHeight="1">
      <c r="B323" s="33"/>
      <c r="C323" s="178" t="s">
        <v>970</v>
      </c>
      <c r="D323" s="178" t="s">
        <v>341</v>
      </c>
      <c r="E323" s="179" t="s">
        <v>2679</v>
      </c>
      <c r="F323" s="180" t="s">
        <v>2680</v>
      </c>
      <c r="G323" s="181" t="s">
        <v>546</v>
      </c>
      <c r="H323" s="182">
        <v>14.28</v>
      </c>
      <c r="I323" s="183"/>
      <c r="J323" s="184">
        <f>ROUND(I323*H323,2)</f>
        <v>0</v>
      </c>
      <c r="K323" s="180" t="s">
        <v>231</v>
      </c>
      <c r="L323" s="185"/>
      <c r="M323" s="186" t="s">
        <v>1</v>
      </c>
      <c r="N323" s="187" t="s">
        <v>45</v>
      </c>
      <c r="P323" s="147">
        <f>O323*H323</f>
        <v>0</v>
      </c>
      <c r="Q323" s="147">
        <v>0.08</v>
      </c>
      <c r="R323" s="147">
        <f>Q323*H323</f>
        <v>1.1424000000000001</v>
      </c>
      <c r="S323" s="147">
        <v>0</v>
      </c>
      <c r="T323" s="148">
        <f>S323*H323</f>
        <v>0</v>
      </c>
      <c r="AR323" s="149" t="s">
        <v>277</v>
      </c>
      <c r="AT323" s="149" t="s">
        <v>341</v>
      </c>
      <c r="AU323" s="149" t="s">
        <v>21</v>
      </c>
      <c r="AY323" s="17" t="s">
        <v>225</v>
      </c>
      <c r="BE323" s="150">
        <f>IF(N323="základní",J323,0)</f>
        <v>0</v>
      </c>
      <c r="BF323" s="150">
        <f>IF(N323="snížená",J323,0)</f>
        <v>0</v>
      </c>
      <c r="BG323" s="150">
        <f>IF(N323="zákl. přenesená",J323,0)</f>
        <v>0</v>
      </c>
      <c r="BH323" s="150">
        <f>IF(N323="sníž. přenesená",J323,0)</f>
        <v>0</v>
      </c>
      <c r="BI323" s="150">
        <f>IF(N323="nulová",J323,0)</f>
        <v>0</v>
      </c>
      <c r="BJ323" s="17" t="s">
        <v>88</v>
      </c>
      <c r="BK323" s="150">
        <f>ROUND(I323*H323,2)</f>
        <v>0</v>
      </c>
      <c r="BL323" s="17" t="s">
        <v>232</v>
      </c>
      <c r="BM323" s="149" t="s">
        <v>3279</v>
      </c>
    </row>
    <row r="324" spans="2:65" s="12" customFormat="1" ht="10.199999999999999">
      <c r="B324" s="155"/>
      <c r="D324" s="156" t="s">
        <v>236</v>
      </c>
      <c r="F324" s="158" t="s">
        <v>3280</v>
      </c>
      <c r="H324" s="159">
        <v>14.28</v>
      </c>
      <c r="I324" s="160"/>
      <c r="L324" s="155"/>
      <c r="M324" s="161"/>
      <c r="T324" s="162"/>
      <c r="AT324" s="157" t="s">
        <v>236</v>
      </c>
      <c r="AU324" s="157" t="s">
        <v>21</v>
      </c>
      <c r="AV324" s="12" t="s">
        <v>21</v>
      </c>
      <c r="AW324" s="12" t="s">
        <v>4</v>
      </c>
      <c r="AX324" s="12" t="s">
        <v>88</v>
      </c>
      <c r="AY324" s="157" t="s">
        <v>225</v>
      </c>
    </row>
    <row r="325" spans="2:65" s="1" customFormat="1" ht="33" customHeight="1">
      <c r="B325" s="33"/>
      <c r="C325" s="138" t="s">
        <v>973</v>
      </c>
      <c r="D325" s="138" t="s">
        <v>227</v>
      </c>
      <c r="E325" s="139" t="s">
        <v>3281</v>
      </c>
      <c r="F325" s="140" t="s">
        <v>3282</v>
      </c>
      <c r="G325" s="141" t="s">
        <v>546</v>
      </c>
      <c r="H325" s="142">
        <v>32</v>
      </c>
      <c r="I325" s="143"/>
      <c r="J325" s="144">
        <f>ROUND(I325*H325,2)</f>
        <v>0</v>
      </c>
      <c r="K325" s="140" t="s">
        <v>231</v>
      </c>
      <c r="L325" s="33"/>
      <c r="M325" s="145" t="s">
        <v>1</v>
      </c>
      <c r="N325" s="146" t="s">
        <v>45</v>
      </c>
      <c r="P325" s="147">
        <f>O325*H325</f>
        <v>0</v>
      </c>
      <c r="Q325" s="147">
        <v>1.0000000000000001E-5</v>
      </c>
      <c r="R325" s="147">
        <f>Q325*H325</f>
        <v>3.2000000000000003E-4</v>
      </c>
      <c r="S325" s="147">
        <v>0</v>
      </c>
      <c r="T325" s="148">
        <f>S325*H325</f>
        <v>0</v>
      </c>
      <c r="AR325" s="149" t="s">
        <v>232</v>
      </c>
      <c r="AT325" s="149" t="s">
        <v>227</v>
      </c>
      <c r="AU325" s="149" t="s">
        <v>21</v>
      </c>
      <c r="AY325" s="17" t="s">
        <v>225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232</v>
      </c>
      <c r="BM325" s="149" t="s">
        <v>3283</v>
      </c>
    </row>
    <row r="326" spans="2:65" s="1" customFormat="1" ht="10.199999999999999">
      <c r="B326" s="33"/>
      <c r="D326" s="151" t="s">
        <v>234</v>
      </c>
      <c r="F326" s="152" t="s">
        <v>3284</v>
      </c>
      <c r="I326" s="153"/>
      <c r="L326" s="33"/>
      <c r="M326" s="154"/>
      <c r="T326" s="57"/>
      <c r="AT326" s="17" t="s">
        <v>234</v>
      </c>
      <c r="AU326" s="17" t="s">
        <v>21</v>
      </c>
    </row>
    <row r="327" spans="2:65" s="1" customFormat="1" ht="24.15" customHeight="1">
      <c r="B327" s="33"/>
      <c r="C327" s="138" t="s">
        <v>976</v>
      </c>
      <c r="D327" s="138" t="s">
        <v>227</v>
      </c>
      <c r="E327" s="139" t="s">
        <v>3285</v>
      </c>
      <c r="F327" s="140" t="s">
        <v>3286</v>
      </c>
      <c r="G327" s="141" t="s">
        <v>546</v>
      </c>
      <c r="H327" s="142">
        <v>32</v>
      </c>
      <c r="I327" s="143"/>
      <c r="J327" s="144">
        <f>ROUND(I327*H327,2)</f>
        <v>0</v>
      </c>
      <c r="K327" s="140" t="s">
        <v>231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1.0000000000000001E-5</v>
      </c>
      <c r="R327" s="147">
        <f>Q327*H327</f>
        <v>3.2000000000000003E-4</v>
      </c>
      <c r="S327" s="147">
        <v>0</v>
      </c>
      <c r="T327" s="148">
        <f>S327*H327</f>
        <v>0</v>
      </c>
      <c r="AR327" s="149" t="s">
        <v>232</v>
      </c>
      <c r="AT327" s="149" t="s">
        <v>227</v>
      </c>
      <c r="AU327" s="149" t="s">
        <v>21</v>
      </c>
      <c r="AY327" s="17" t="s">
        <v>225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232</v>
      </c>
      <c r="BM327" s="149" t="s">
        <v>3287</v>
      </c>
    </row>
    <row r="328" spans="2:65" s="1" customFormat="1" ht="10.199999999999999">
      <c r="B328" s="33"/>
      <c r="D328" s="151" t="s">
        <v>234</v>
      </c>
      <c r="F328" s="152" t="s">
        <v>3288</v>
      </c>
      <c r="I328" s="153"/>
      <c r="L328" s="33"/>
      <c r="M328" s="154"/>
      <c r="T328" s="57"/>
      <c r="AT328" s="17" t="s">
        <v>234</v>
      </c>
      <c r="AU328" s="17" t="s">
        <v>21</v>
      </c>
    </row>
    <row r="329" spans="2:65" s="1" customFormat="1" ht="24.15" customHeight="1">
      <c r="B329" s="33"/>
      <c r="C329" s="138" t="s">
        <v>596</v>
      </c>
      <c r="D329" s="138" t="s">
        <v>227</v>
      </c>
      <c r="E329" s="139" t="s">
        <v>3289</v>
      </c>
      <c r="F329" s="140" t="s">
        <v>3290</v>
      </c>
      <c r="G329" s="141" t="s">
        <v>546</v>
      </c>
      <c r="H329" s="142">
        <v>32</v>
      </c>
      <c r="I329" s="143"/>
      <c r="J329" s="144">
        <f>ROUND(I329*H329,2)</f>
        <v>0</v>
      </c>
      <c r="K329" s="140" t="s">
        <v>231</v>
      </c>
      <c r="L329" s="33"/>
      <c r="M329" s="145" t="s">
        <v>1</v>
      </c>
      <c r="N329" s="146" t="s">
        <v>45</v>
      </c>
      <c r="P329" s="147">
        <f>O329*H329</f>
        <v>0</v>
      </c>
      <c r="Q329" s="147">
        <v>1.2E-4</v>
      </c>
      <c r="R329" s="147">
        <f>Q329*H329</f>
        <v>3.8400000000000001E-3</v>
      </c>
      <c r="S329" s="147">
        <v>0</v>
      </c>
      <c r="T329" s="148">
        <f>S329*H329</f>
        <v>0</v>
      </c>
      <c r="AR329" s="149" t="s">
        <v>232</v>
      </c>
      <c r="AT329" s="149" t="s">
        <v>227</v>
      </c>
      <c r="AU329" s="149" t="s">
        <v>21</v>
      </c>
      <c r="AY329" s="17" t="s">
        <v>225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232</v>
      </c>
      <c r="BM329" s="149" t="s">
        <v>3291</v>
      </c>
    </row>
    <row r="330" spans="2:65" s="1" customFormat="1" ht="10.199999999999999">
      <c r="B330" s="33"/>
      <c r="D330" s="151" t="s">
        <v>234</v>
      </c>
      <c r="F330" s="152" t="s">
        <v>3292</v>
      </c>
      <c r="I330" s="153"/>
      <c r="L330" s="33"/>
      <c r="M330" s="154"/>
      <c r="T330" s="57"/>
      <c r="AT330" s="17" t="s">
        <v>234</v>
      </c>
      <c r="AU330" s="17" t="s">
        <v>21</v>
      </c>
    </row>
    <row r="331" spans="2:65" s="1" customFormat="1" ht="24.15" customHeight="1">
      <c r="B331" s="33"/>
      <c r="C331" s="138" t="s">
        <v>1442</v>
      </c>
      <c r="D331" s="138" t="s">
        <v>227</v>
      </c>
      <c r="E331" s="139" t="s">
        <v>3293</v>
      </c>
      <c r="F331" s="140" t="s">
        <v>3294</v>
      </c>
      <c r="G331" s="141" t="s">
        <v>230</v>
      </c>
      <c r="H331" s="142">
        <v>99.5</v>
      </c>
      <c r="I331" s="143"/>
      <c r="J331" s="144">
        <f>ROUND(I331*H331,2)</f>
        <v>0</v>
      </c>
      <c r="K331" s="140" t="s">
        <v>231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4.6999999999999999E-4</v>
      </c>
      <c r="R331" s="147">
        <f>Q331*H331</f>
        <v>4.6765000000000001E-2</v>
      </c>
      <c r="S331" s="147">
        <v>0</v>
      </c>
      <c r="T331" s="148">
        <f>S331*H331</f>
        <v>0</v>
      </c>
      <c r="AR331" s="149" t="s">
        <v>232</v>
      </c>
      <c r="AT331" s="149" t="s">
        <v>227</v>
      </c>
      <c r="AU331" s="149" t="s">
        <v>21</v>
      </c>
      <c r="AY331" s="17" t="s">
        <v>225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232</v>
      </c>
      <c r="BM331" s="149" t="s">
        <v>3295</v>
      </c>
    </row>
    <row r="332" spans="2:65" s="1" customFormat="1" ht="10.199999999999999">
      <c r="B332" s="33"/>
      <c r="D332" s="151" t="s">
        <v>234</v>
      </c>
      <c r="F332" s="152" t="s">
        <v>3296</v>
      </c>
      <c r="I332" s="153"/>
      <c r="L332" s="33"/>
      <c r="M332" s="154"/>
      <c r="T332" s="57"/>
      <c r="AT332" s="17" t="s">
        <v>234</v>
      </c>
      <c r="AU332" s="17" t="s">
        <v>21</v>
      </c>
    </row>
    <row r="333" spans="2:65" s="12" customFormat="1" ht="10.199999999999999">
      <c r="B333" s="155"/>
      <c r="D333" s="156" t="s">
        <v>236</v>
      </c>
      <c r="E333" s="157" t="s">
        <v>1</v>
      </c>
      <c r="F333" s="158" t="s">
        <v>3297</v>
      </c>
      <c r="H333" s="159">
        <v>99.5</v>
      </c>
      <c r="I333" s="160"/>
      <c r="L333" s="155"/>
      <c r="M333" s="161"/>
      <c r="T333" s="162"/>
      <c r="AT333" s="157" t="s">
        <v>236</v>
      </c>
      <c r="AU333" s="157" t="s">
        <v>21</v>
      </c>
      <c r="AV333" s="12" t="s">
        <v>21</v>
      </c>
      <c r="AW333" s="12" t="s">
        <v>36</v>
      </c>
      <c r="AX333" s="12" t="s">
        <v>88</v>
      </c>
      <c r="AY333" s="157" t="s">
        <v>225</v>
      </c>
    </row>
    <row r="334" spans="2:65" s="1" customFormat="1" ht="24.15" customHeight="1">
      <c r="B334" s="33"/>
      <c r="C334" s="138" t="s">
        <v>1446</v>
      </c>
      <c r="D334" s="138" t="s">
        <v>227</v>
      </c>
      <c r="E334" s="139" t="s">
        <v>2703</v>
      </c>
      <c r="F334" s="140" t="s">
        <v>2704</v>
      </c>
      <c r="G334" s="141" t="s">
        <v>230</v>
      </c>
      <c r="H334" s="142">
        <v>216</v>
      </c>
      <c r="I334" s="143"/>
      <c r="J334" s="144">
        <f>ROUND(I334*H334,2)</f>
        <v>0</v>
      </c>
      <c r="K334" s="140" t="s">
        <v>231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1.0200000000000001E-3</v>
      </c>
      <c r="R334" s="147">
        <f>Q334*H334</f>
        <v>0.22032000000000002</v>
      </c>
      <c r="S334" s="147">
        <v>0</v>
      </c>
      <c r="T334" s="148">
        <f>S334*H334</f>
        <v>0</v>
      </c>
      <c r="AR334" s="149" t="s">
        <v>232</v>
      </c>
      <c r="AT334" s="149" t="s">
        <v>227</v>
      </c>
      <c r="AU334" s="149" t="s">
        <v>21</v>
      </c>
      <c r="AY334" s="17" t="s">
        <v>225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232</v>
      </c>
      <c r="BM334" s="149" t="s">
        <v>3298</v>
      </c>
    </row>
    <row r="335" spans="2:65" s="1" customFormat="1" ht="10.199999999999999">
      <c r="B335" s="33"/>
      <c r="D335" s="151" t="s">
        <v>234</v>
      </c>
      <c r="F335" s="152" t="s">
        <v>2706</v>
      </c>
      <c r="I335" s="153"/>
      <c r="L335" s="33"/>
      <c r="M335" s="154"/>
      <c r="T335" s="57"/>
      <c r="AT335" s="17" t="s">
        <v>234</v>
      </c>
      <c r="AU335" s="17" t="s">
        <v>21</v>
      </c>
    </row>
    <row r="336" spans="2:65" s="12" customFormat="1" ht="10.199999999999999">
      <c r="B336" s="155"/>
      <c r="D336" s="156" t="s">
        <v>236</v>
      </c>
      <c r="E336" s="157" t="s">
        <v>1</v>
      </c>
      <c r="F336" s="158" t="s">
        <v>3299</v>
      </c>
      <c r="H336" s="159">
        <v>216</v>
      </c>
      <c r="I336" s="160"/>
      <c r="L336" s="155"/>
      <c r="M336" s="161"/>
      <c r="T336" s="162"/>
      <c r="AT336" s="157" t="s">
        <v>236</v>
      </c>
      <c r="AU336" s="157" t="s">
        <v>21</v>
      </c>
      <c r="AV336" s="12" t="s">
        <v>21</v>
      </c>
      <c r="AW336" s="12" t="s">
        <v>36</v>
      </c>
      <c r="AX336" s="12" t="s">
        <v>88</v>
      </c>
      <c r="AY336" s="157" t="s">
        <v>225</v>
      </c>
    </row>
    <row r="337" spans="2:65" s="1" customFormat="1" ht="24.15" customHeight="1">
      <c r="B337" s="33"/>
      <c r="C337" s="138" t="s">
        <v>1451</v>
      </c>
      <c r="D337" s="138" t="s">
        <v>227</v>
      </c>
      <c r="E337" s="139" t="s">
        <v>1046</v>
      </c>
      <c r="F337" s="140" t="s">
        <v>1047</v>
      </c>
      <c r="G337" s="141" t="s">
        <v>230</v>
      </c>
      <c r="H337" s="142">
        <v>37.200000000000003</v>
      </c>
      <c r="I337" s="143"/>
      <c r="J337" s="144">
        <f>ROUND(I337*H337,2)</f>
        <v>0</v>
      </c>
      <c r="K337" s="140" t="s">
        <v>231</v>
      </c>
      <c r="L337" s="33"/>
      <c r="M337" s="145" t="s">
        <v>1</v>
      </c>
      <c r="N337" s="146" t="s">
        <v>45</v>
      </c>
      <c r="P337" s="147">
        <f>O337*H337</f>
        <v>0</v>
      </c>
      <c r="Q337" s="147">
        <v>6.3000000000000003E-4</v>
      </c>
      <c r="R337" s="147">
        <f>Q337*H337</f>
        <v>2.3436000000000002E-2</v>
      </c>
      <c r="S337" s="147">
        <v>0</v>
      </c>
      <c r="T337" s="148">
        <f>S337*H337</f>
        <v>0</v>
      </c>
      <c r="AR337" s="149" t="s">
        <v>232</v>
      </c>
      <c r="AT337" s="149" t="s">
        <v>227</v>
      </c>
      <c r="AU337" s="149" t="s">
        <v>21</v>
      </c>
      <c r="AY337" s="17" t="s">
        <v>225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232</v>
      </c>
      <c r="BM337" s="149" t="s">
        <v>3300</v>
      </c>
    </row>
    <row r="338" spans="2:65" s="1" customFormat="1" ht="10.199999999999999">
      <c r="B338" s="33"/>
      <c r="D338" s="151" t="s">
        <v>234</v>
      </c>
      <c r="F338" s="152" t="s">
        <v>1049</v>
      </c>
      <c r="I338" s="153"/>
      <c r="L338" s="33"/>
      <c r="M338" s="154"/>
      <c r="T338" s="57"/>
      <c r="AT338" s="17" t="s">
        <v>234</v>
      </c>
      <c r="AU338" s="17" t="s">
        <v>21</v>
      </c>
    </row>
    <row r="339" spans="2:65" s="12" customFormat="1" ht="10.199999999999999">
      <c r="B339" s="155"/>
      <c r="D339" s="156" t="s">
        <v>236</v>
      </c>
      <c r="E339" s="157" t="s">
        <v>1</v>
      </c>
      <c r="F339" s="158" t="s">
        <v>3301</v>
      </c>
      <c r="H339" s="159">
        <v>37.200000000000003</v>
      </c>
      <c r="I339" s="160"/>
      <c r="L339" s="155"/>
      <c r="M339" s="161"/>
      <c r="T339" s="162"/>
      <c r="AT339" s="157" t="s">
        <v>236</v>
      </c>
      <c r="AU339" s="157" t="s">
        <v>21</v>
      </c>
      <c r="AV339" s="12" t="s">
        <v>21</v>
      </c>
      <c r="AW339" s="12" t="s">
        <v>36</v>
      </c>
      <c r="AX339" s="12" t="s">
        <v>88</v>
      </c>
      <c r="AY339" s="157" t="s">
        <v>225</v>
      </c>
    </row>
    <row r="340" spans="2:65" s="1" customFormat="1" ht="24.15" customHeight="1">
      <c r="B340" s="33"/>
      <c r="C340" s="138" t="s">
        <v>1455</v>
      </c>
      <c r="D340" s="138" t="s">
        <v>227</v>
      </c>
      <c r="E340" s="139" t="s">
        <v>3302</v>
      </c>
      <c r="F340" s="140" t="s">
        <v>3303</v>
      </c>
      <c r="G340" s="141" t="s">
        <v>546</v>
      </c>
      <c r="H340" s="142">
        <v>38</v>
      </c>
      <c r="I340" s="143"/>
      <c r="J340" s="144">
        <f>ROUND(I340*H340,2)</f>
        <v>0</v>
      </c>
      <c r="K340" s="140" t="s">
        <v>231</v>
      </c>
      <c r="L340" s="33"/>
      <c r="M340" s="145" t="s">
        <v>1</v>
      </c>
      <c r="N340" s="146" t="s">
        <v>45</v>
      </c>
      <c r="P340" s="147">
        <f>O340*H340</f>
        <v>0</v>
      </c>
      <c r="Q340" s="147">
        <v>1.42E-3</v>
      </c>
      <c r="R340" s="147">
        <f>Q340*H340</f>
        <v>5.3960000000000001E-2</v>
      </c>
      <c r="S340" s="147">
        <v>0</v>
      </c>
      <c r="T340" s="148">
        <f>S340*H340</f>
        <v>0</v>
      </c>
      <c r="AR340" s="149" t="s">
        <v>232</v>
      </c>
      <c r="AT340" s="149" t="s">
        <v>227</v>
      </c>
      <c r="AU340" s="149" t="s">
        <v>21</v>
      </c>
      <c r="AY340" s="17" t="s">
        <v>225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232</v>
      </c>
      <c r="BM340" s="149" t="s">
        <v>3304</v>
      </c>
    </row>
    <row r="341" spans="2:65" s="1" customFormat="1" ht="10.199999999999999">
      <c r="B341" s="33"/>
      <c r="D341" s="151" t="s">
        <v>234</v>
      </c>
      <c r="F341" s="152" t="s">
        <v>3305</v>
      </c>
      <c r="I341" s="153"/>
      <c r="L341" s="33"/>
      <c r="M341" s="154"/>
      <c r="T341" s="57"/>
      <c r="AT341" s="17" t="s">
        <v>234</v>
      </c>
      <c r="AU341" s="17" t="s">
        <v>21</v>
      </c>
    </row>
    <row r="342" spans="2:65" s="12" customFormat="1" ht="10.199999999999999">
      <c r="B342" s="155"/>
      <c r="D342" s="156" t="s">
        <v>236</v>
      </c>
      <c r="E342" s="157" t="s">
        <v>1</v>
      </c>
      <c r="F342" s="158" t="s">
        <v>3306</v>
      </c>
      <c r="H342" s="159">
        <v>38</v>
      </c>
      <c r="I342" s="160"/>
      <c r="L342" s="155"/>
      <c r="M342" s="161"/>
      <c r="T342" s="162"/>
      <c r="AT342" s="157" t="s">
        <v>236</v>
      </c>
      <c r="AU342" s="157" t="s">
        <v>21</v>
      </c>
      <c r="AV342" s="12" t="s">
        <v>21</v>
      </c>
      <c r="AW342" s="12" t="s">
        <v>36</v>
      </c>
      <c r="AX342" s="12" t="s">
        <v>88</v>
      </c>
      <c r="AY342" s="157" t="s">
        <v>225</v>
      </c>
    </row>
    <row r="343" spans="2:65" s="1" customFormat="1" ht="24.15" customHeight="1">
      <c r="B343" s="33"/>
      <c r="C343" s="138" t="s">
        <v>1460</v>
      </c>
      <c r="D343" s="138" t="s">
        <v>227</v>
      </c>
      <c r="E343" s="139" t="s">
        <v>1061</v>
      </c>
      <c r="F343" s="140" t="s">
        <v>1062</v>
      </c>
      <c r="G343" s="141" t="s">
        <v>546</v>
      </c>
      <c r="H343" s="142">
        <v>28</v>
      </c>
      <c r="I343" s="143"/>
      <c r="J343" s="144">
        <f>ROUND(I343*H343,2)</f>
        <v>0</v>
      </c>
      <c r="K343" s="140" t="s">
        <v>231</v>
      </c>
      <c r="L343" s="33"/>
      <c r="M343" s="145" t="s">
        <v>1</v>
      </c>
      <c r="N343" s="146" t="s">
        <v>45</v>
      </c>
      <c r="P343" s="147">
        <f>O343*H343</f>
        <v>0</v>
      </c>
      <c r="Q343" s="147">
        <v>1.49E-3</v>
      </c>
      <c r="R343" s="147">
        <f>Q343*H343</f>
        <v>4.172E-2</v>
      </c>
      <c r="S343" s="147">
        <v>0</v>
      </c>
      <c r="T343" s="148">
        <f>S343*H343</f>
        <v>0</v>
      </c>
      <c r="AR343" s="149" t="s">
        <v>232</v>
      </c>
      <c r="AT343" s="149" t="s">
        <v>227</v>
      </c>
      <c r="AU343" s="149" t="s">
        <v>21</v>
      </c>
      <c r="AY343" s="17" t="s">
        <v>225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232</v>
      </c>
      <c r="BM343" s="149" t="s">
        <v>3307</v>
      </c>
    </row>
    <row r="344" spans="2:65" s="1" customFormat="1" ht="10.199999999999999">
      <c r="B344" s="33"/>
      <c r="D344" s="151" t="s">
        <v>234</v>
      </c>
      <c r="F344" s="152" t="s">
        <v>1064</v>
      </c>
      <c r="I344" s="153"/>
      <c r="L344" s="33"/>
      <c r="M344" s="154"/>
      <c r="T344" s="57"/>
      <c r="AT344" s="17" t="s">
        <v>234</v>
      </c>
      <c r="AU344" s="17" t="s">
        <v>21</v>
      </c>
    </row>
    <row r="345" spans="2:65" s="12" customFormat="1" ht="10.199999999999999">
      <c r="B345" s="155"/>
      <c r="D345" s="156" t="s">
        <v>236</v>
      </c>
      <c r="E345" s="157" t="s">
        <v>1</v>
      </c>
      <c r="F345" s="158" t="s">
        <v>3308</v>
      </c>
      <c r="H345" s="159">
        <v>28</v>
      </c>
      <c r="I345" s="160"/>
      <c r="L345" s="155"/>
      <c r="M345" s="161"/>
      <c r="T345" s="162"/>
      <c r="AT345" s="157" t="s">
        <v>236</v>
      </c>
      <c r="AU345" s="157" t="s">
        <v>21</v>
      </c>
      <c r="AV345" s="12" t="s">
        <v>21</v>
      </c>
      <c r="AW345" s="12" t="s">
        <v>36</v>
      </c>
      <c r="AX345" s="12" t="s">
        <v>88</v>
      </c>
      <c r="AY345" s="157" t="s">
        <v>225</v>
      </c>
    </row>
    <row r="346" spans="2:65" s="1" customFormat="1" ht="16.5" customHeight="1">
      <c r="B346" s="33"/>
      <c r="C346" s="138" t="s">
        <v>1464</v>
      </c>
      <c r="D346" s="138" t="s">
        <v>227</v>
      </c>
      <c r="E346" s="139" t="s">
        <v>3309</v>
      </c>
      <c r="F346" s="140" t="s">
        <v>3310</v>
      </c>
      <c r="G346" s="141" t="s">
        <v>468</v>
      </c>
      <c r="H346" s="142">
        <v>6</v>
      </c>
      <c r="I346" s="143"/>
      <c r="J346" s="144">
        <f>ROUND(I346*H346,2)</f>
        <v>0</v>
      </c>
      <c r="K346" s="140" t="s">
        <v>1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0</v>
      </c>
      <c r="R346" s="147">
        <f>Q346*H346</f>
        <v>0</v>
      </c>
      <c r="S346" s="147">
        <v>0</v>
      </c>
      <c r="T346" s="148">
        <f>S346*H346</f>
        <v>0</v>
      </c>
      <c r="AR346" s="149" t="s">
        <v>232</v>
      </c>
      <c r="AT346" s="149" t="s">
        <v>227</v>
      </c>
      <c r="AU346" s="149" t="s">
        <v>21</v>
      </c>
      <c r="AY346" s="17" t="s">
        <v>225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232</v>
      </c>
      <c r="BM346" s="149" t="s">
        <v>3311</v>
      </c>
    </row>
    <row r="347" spans="2:65" s="1" customFormat="1" ht="19.2">
      <c r="B347" s="33"/>
      <c r="D347" s="156" t="s">
        <v>261</v>
      </c>
      <c r="F347" s="163" t="s">
        <v>3312</v>
      </c>
      <c r="I347" s="153"/>
      <c r="L347" s="33"/>
      <c r="M347" s="154"/>
      <c r="T347" s="57"/>
      <c r="AT347" s="17" t="s">
        <v>261</v>
      </c>
      <c r="AU347" s="17" t="s">
        <v>21</v>
      </c>
    </row>
    <row r="348" spans="2:65" s="11" customFormat="1" ht="22.8" customHeight="1">
      <c r="B348" s="126"/>
      <c r="D348" s="127" t="s">
        <v>79</v>
      </c>
      <c r="E348" s="136" t="s">
        <v>568</v>
      </c>
      <c r="F348" s="136" t="s">
        <v>569</v>
      </c>
      <c r="I348" s="129"/>
      <c r="J348" s="137">
        <f>BK348</f>
        <v>0</v>
      </c>
      <c r="L348" s="126"/>
      <c r="M348" s="131"/>
      <c r="P348" s="132">
        <f>SUM(P349:P350)</f>
        <v>0</v>
      </c>
      <c r="R348" s="132">
        <f>SUM(R349:R350)</f>
        <v>0</v>
      </c>
      <c r="T348" s="133">
        <f>SUM(T349:T350)</f>
        <v>0</v>
      </c>
      <c r="AR348" s="127" t="s">
        <v>88</v>
      </c>
      <c r="AT348" s="134" t="s">
        <v>79</v>
      </c>
      <c r="AU348" s="134" t="s">
        <v>88</v>
      </c>
      <c r="AY348" s="127" t="s">
        <v>225</v>
      </c>
      <c r="BK348" s="135">
        <f>SUM(BK349:BK350)</f>
        <v>0</v>
      </c>
    </row>
    <row r="349" spans="2:65" s="1" customFormat="1" ht="24.15" customHeight="1">
      <c r="B349" s="33"/>
      <c r="C349" s="138" t="s">
        <v>1470</v>
      </c>
      <c r="D349" s="138" t="s">
        <v>227</v>
      </c>
      <c r="E349" s="139" t="s">
        <v>2789</v>
      </c>
      <c r="F349" s="140" t="s">
        <v>2790</v>
      </c>
      <c r="G349" s="141" t="s">
        <v>395</v>
      </c>
      <c r="H349" s="142">
        <v>1460.221</v>
      </c>
      <c r="I349" s="143"/>
      <c r="J349" s="144">
        <f>ROUND(I349*H349,2)</f>
        <v>0</v>
      </c>
      <c r="K349" s="140" t="s">
        <v>231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0</v>
      </c>
      <c r="R349" s="147">
        <f>Q349*H349</f>
        <v>0</v>
      </c>
      <c r="S349" s="147">
        <v>0</v>
      </c>
      <c r="T349" s="148">
        <f>S349*H349</f>
        <v>0</v>
      </c>
      <c r="AR349" s="149" t="s">
        <v>232</v>
      </c>
      <c r="AT349" s="149" t="s">
        <v>227</v>
      </c>
      <c r="AU349" s="149" t="s">
        <v>21</v>
      </c>
      <c r="AY349" s="17" t="s">
        <v>225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232</v>
      </c>
      <c r="BM349" s="149" t="s">
        <v>3313</v>
      </c>
    </row>
    <row r="350" spans="2:65" s="1" customFormat="1" ht="10.199999999999999">
      <c r="B350" s="33"/>
      <c r="D350" s="151" t="s">
        <v>234</v>
      </c>
      <c r="F350" s="152" t="s">
        <v>2792</v>
      </c>
      <c r="I350" s="153"/>
      <c r="L350" s="33"/>
      <c r="M350" s="154"/>
      <c r="T350" s="57"/>
      <c r="AT350" s="17" t="s">
        <v>234</v>
      </c>
      <c r="AU350" s="17" t="s">
        <v>21</v>
      </c>
    </row>
    <row r="351" spans="2:65" s="11" customFormat="1" ht="25.95" customHeight="1">
      <c r="B351" s="126"/>
      <c r="D351" s="127" t="s">
        <v>79</v>
      </c>
      <c r="E351" s="128" t="s">
        <v>575</v>
      </c>
      <c r="F351" s="128" t="s">
        <v>576</v>
      </c>
      <c r="I351" s="129"/>
      <c r="J351" s="130">
        <f>BK351</f>
        <v>0</v>
      </c>
      <c r="L351" s="126"/>
      <c r="M351" s="131"/>
      <c r="P351" s="132">
        <f>P352</f>
        <v>0</v>
      </c>
      <c r="R351" s="132">
        <f>R352</f>
        <v>1.2368242</v>
      </c>
      <c r="T351" s="133">
        <f>T352</f>
        <v>0</v>
      </c>
      <c r="AR351" s="127" t="s">
        <v>21</v>
      </c>
      <c r="AT351" s="134" t="s">
        <v>79</v>
      </c>
      <c r="AU351" s="134" t="s">
        <v>80</v>
      </c>
      <c r="AY351" s="127" t="s">
        <v>225</v>
      </c>
      <c r="BK351" s="135">
        <f>BK352</f>
        <v>0</v>
      </c>
    </row>
    <row r="352" spans="2:65" s="11" customFormat="1" ht="22.8" customHeight="1">
      <c r="B352" s="126"/>
      <c r="D352" s="127" t="s">
        <v>79</v>
      </c>
      <c r="E352" s="136" t="s">
        <v>1071</v>
      </c>
      <c r="F352" s="136" t="s">
        <v>1072</v>
      </c>
      <c r="I352" s="129"/>
      <c r="J352" s="137">
        <f>BK352</f>
        <v>0</v>
      </c>
      <c r="L352" s="126"/>
      <c r="M352" s="131"/>
      <c r="P352" s="132">
        <f>SUM(P353:P373)</f>
        <v>0</v>
      </c>
      <c r="R352" s="132">
        <f>SUM(R353:R373)</f>
        <v>1.2368242</v>
      </c>
      <c r="T352" s="133">
        <f>SUM(T353:T373)</f>
        <v>0</v>
      </c>
      <c r="AR352" s="127" t="s">
        <v>21</v>
      </c>
      <c r="AT352" s="134" t="s">
        <v>79</v>
      </c>
      <c r="AU352" s="134" t="s">
        <v>88</v>
      </c>
      <c r="AY352" s="127" t="s">
        <v>225</v>
      </c>
      <c r="BK352" s="135">
        <f>SUM(BK353:BK373)</f>
        <v>0</v>
      </c>
    </row>
    <row r="353" spans="2:65" s="1" customFormat="1" ht="24.15" customHeight="1">
      <c r="B353" s="33"/>
      <c r="C353" s="138" t="s">
        <v>1475</v>
      </c>
      <c r="D353" s="138" t="s">
        <v>227</v>
      </c>
      <c r="E353" s="139" t="s">
        <v>3314</v>
      </c>
      <c r="F353" s="140" t="s">
        <v>3315</v>
      </c>
      <c r="G353" s="141" t="s">
        <v>230</v>
      </c>
      <c r="H353" s="142">
        <v>108</v>
      </c>
      <c r="I353" s="143"/>
      <c r="J353" s="144">
        <f>ROUND(I353*H353,2)</f>
        <v>0</v>
      </c>
      <c r="K353" s="140" t="s">
        <v>231</v>
      </c>
      <c r="L353" s="33"/>
      <c r="M353" s="145" t="s">
        <v>1</v>
      </c>
      <c r="N353" s="146" t="s">
        <v>45</v>
      </c>
      <c r="P353" s="147">
        <f>O353*H353</f>
        <v>0</v>
      </c>
      <c r="Q353" s="147">
        <v>0</v>
      </c>
      <c r="R353" s="147">
        <f>Q353*H353</f>
        <v>0</v>
      </c>
      <c r="S353" s="147">
        <v>0</v>
      </c>
      <c r="T353" s="148">
        <f>S353*H353</f>
        <v>0</v>
      </c>
      <c r="AR353" s="149" t="s">
        <v>340</v>
      </c>
      <c r="AT353" s="149" t="s">
        <v>227</v>
      </c>
      <c r="AU353" s="149" t="s">
        <v>21</v>
      </c>
      <c r="AY353" s="17" t="s">
        <v>225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340</v>
      </c>
      <c r="BM353" s="149" t="s">
        <v>3316</v>
      </c>
    </row>
    <row r="354" spans="2:65" s="1" customFormat="1" ht="10.199999999999999">
      <c r="B354" s="33"/>
      <c r="D354" s="151" t="s">
        <v>234</v>
      </c>
      <c r="F354" s="152" t="s">
        <v>3317</v>
      </c>
      <c r="I354" s="153"/>
      <c r="L354" s="33"/>
      <c r="M354" s="154"/>
      <c r="T354" s="57"/>
      <c r="AT354" s="17" t="s">
        <v>234</v>
      </c>
      <c r="AU354" s="17" t="s">
        <v>21</v>
      </c>
    </row>
    <row r="355" spans="2:65" s="12" customFormat="1" ht="10.199999999999999">
      <c r="B355" s="155"/>
      <c r="D355" s="156" t="s">
        <v>236</v>
      </c>
      <c r="E355" s="157" t="s">
        <v>1</v>
      </c>
      <c r="F355" s="158" t="s">
        <v>3318</v>
      </c>
      <c r="H355" s="159">
        <v>108</v>
      </c>
      <c r="I355" s="160"/>
      <c r="L355" s="155"/>
      <c r="M355" s="161"/>
      <c r="T355" s="162"/>
      <c r="AT355" s="157" t="s">
        <v>236</v>
      </c>
      <c r="AU355" s="157" t="s">
        <v>21</v>
      </c>
      <c r="AV355" s="12" t="s">
        <v>21</v>
      </c>
      <c r="AW355" s="12" t="s">
        <v>36</v>
      </c>
      <c r="AX355" s="12" t="s">
        <v>88</v>
      </c>
      <c r="AY355" s="157" t="s">
        <v>225</v>
      </c>
    </row>
    <row r="356" spans="2:65" s="1" customFormat="1" ht="16.5" customHeight="1">
      <c r="B356" s="33"/>
      <c r="C356" s="178" t="s">
        <v>1480</v>
      </c>
      <c r="D356" s="178" t="s">
        <v>341</v>
      </c>
      <c r="E356" s="179" t="s">
        <v>2160</v>
      </c>
      <c r="F356" s="180" t="s">
        <v>2161</v>
      </c>
      <c r="G356" s="181" t="s">
        <v>395</v>
      </c>
      <c r="H356" s="182">
        <v>3.6999999999999998E-2</v>
      </c>
      <c r="I356" s="183"/>
      <c r="J356" s="184">
        <f>ROUND(I356*H356,2)</f>
        <v>0</v>
      </c>
      <c r="K356" s="180" t="s">
        <v>231</v>
      </c>
      <c r="L356" s="185"/>
      <c r="M356" s="186" t="s">
        <v>1</v>
      </c>
      <c r="N356" s="187" t="s">
        <v>45</v>
      </c>
      <c r="P356" s="147">
        <f>O356*H356</f>
        <v>0</v>
      </c>
      <c r="Q356" s="147">
        <v>1</v>
      </c>
      <c r="R356" s="147">
        <f>Q356*H356</f>
        <v>3.6999999999999998E-2</v>
      </c>
      <c r="S356" s="147">
        <v>0</v>
      </c>
      <c r="T356" s="148">
        <f>S356*H356</f>
        <v>0</v>
      </c>
      <c r="AR356" s="149" t="s">
        <v>437</v>
      </c>
      <c r="AT356" s="149" t="s">
        <v>341</v>
      </c>
      <c r="AU356" s="149" t="s">
        <v>21</v>
      </c>
      <c r="AY356" s="17" t="s">
        <v>225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340</v>
      </c>
      <c r="BM356" s="149" t="s">
        <v>3319</v>
      </c>
    </row>
    <row r="357" spans="2:65" s="1" customFormat="1" ht="19.2">
      <c r="B357" s="33"/>
      <c r="D357" s="156" t="s">
        <v>261</v>
      </c>
      <c r="F357" s="163" t="s">
        <v>2163</v>
      </c>
      <c r="I357" s="153"/>
      <c r="L357" s="33"/>
      <c r="M357" s="154"/>
      <c r="T357" s="57"/>
      <c r="AT357" s="17" t="s">
        <v>261</v>
      </c>
      <c r="AU357" s="17" t="s">
        <v>21</v>
      </c>
    </row>
    <row r="358" spans="2:65" s="12" customFormat="1" ht="10.199999999999999">
      <c r="B358" s="155"/>
      <c r="D358" s="156" t="s">
        <v>236</v>
      </c>
      <c r="F358" s="158" t="s">
        <v>3320</v>
      </c>
      <c r="H358" s="159">
        <v>3.6999999999999998E-2</v>
      </c>
      <c r="I358" s="160"/>
      <c r="L358" s="155"/>
      <c r="M358" s="161"/>
      <c r="T358" s="162"/>
      <c r="AT358" s="157" t="s">
        <v>236</v>
      </c>
      <c r="AU358" s="157" t="s">
        <v>21</v>
      </c>
      <c r="AV358" s="12" t="s">
        <v>21</v>
      </c>
      <c r="AW358" s="12" t="s">
        <v>4</v>
      </c>
      <c r="AX358" s="12" t="s">
        <v>88</v>
      </c>
      <c r="AY358" s="157" t="s">
        <v>225</v>
      </c>
    </row>
    <row r="359" spans="2:65" s="1" customFormat="1" ht="24.15" customHeight="1">
      <c r="B359" s="33"/>
      <c r="C359" s="138" t="s">
        <v>1486</v>
      </c>
      <c r="D359" s="138" t="s">
        <v>227</v>
      </c>
      <c r="E359" s="139" t="s">
        <v>3321</v>
      </c>
      <c r="F359" s="140" t="s">
        <v>3322</v>
      </c>
      <c r="G359" s="141" t="s">
        <v>230</v>
      </c>
      <c r="H359" s="142">
        <v>120.3</v>
      </c>
      <c r="I359" s="143"/>
      <c r="J359" s="144">
        <f>ROUND(I359*H359,2)</f>
        <v>0</v>
      </c>
      <c r="K359" s="140" t="s">
        <v>231</v>
      </c>
      <c r="L359" s="33"/>
      <c r="M359" s="145" t="s">
        <v>1</v>
      </c>
      <c r="N359" s="146" t="s">
        <v>45</v>
      </c>
      <c r="P359" s="147">
        <f>O359*H359</f>
        <v>0</v>
      </c>
      <c r="Q359" s="147">
        <v>4.0000000000000002E-4</v>
      </c>
      <c r="R359" s="147">
        <f>Q359*H359</f>
        <v>4.8120000000000003E-2</v>
      </c>
      <c r="S359" s="147">
        <v>0</v>
      </c>
      <c r="T359" s="148">
        <f>S359*H359</f>
        <v>0</v>
      </c>
      <c r="AR359" s="149" t="s">
        <v>340</v>
      </c>
      <c r="AT359" s="149" t="s">
        <v>227</v>
      </c>
      <c r="AU359" s="149" t="s">
        <v>21</v>
      </c>
      <c r="AY359" s="17" t="s">
        <v>225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340</v>
      </c>
      <c r="BM359" s="149" t="s">
        <v>3323</v>
      </c>
    </row>
    <row r="360" spans="2:65" s="1" customFormat="1" ht="10.199999999999999">
      <c r="B360" s="33"/>
      <c r="D360" s="151" t="s">
        <v>234</v>
      </c>
      <c r="F360" s="152" t="s">
        <v>3324</v>
      </c>
      <c r="I360" s="153"/>
      <c r="L360" s="33"/>
      <c r="M360" s="154"/>
      <c r="T360" s="57"/>
      <c r="AT360" s="17" t="s">
        <v>234</v>
      </c>
      <c r="AU360" s="17" t="s">
        <v>21</v>
      </c>
    </row>
    <row r="361" spans="2:65" s="1" customFormat="1" ht="19.2">
      <c r="B361" s="33"/>
      <c r="D361" s="156" t="s">
        <v>261</v>
      </c>
      <c r="F361" s="163" t="s">
        <v>3325</v>
      </c>
      <c r="I361" s="153"/>
      <c r="L361" s="33"/>
      <c r="M361" s="154"/>
      <c r="T361" s="57"/>
      <c r="AT361" s="17" t="s">
        <v>261</v>
      </c>
      <c r="AU361" s="17" t="s">
        <v>21</v>
      </c>
    </row>
    <row r="362" spans="2:65" s="12" customFormat="1" ht="10.199999999999999">
      <c r="B362" s="155"/>
      <c r="D362" s="156" t="s">
        <v>236</v>
      </c>
      <c r="E362" s="157" t="s">
        <v>1</v>
      </c>
      <c r="F362" s="158" t="s">
        <v>3326</v>
      </c>
      <c r="H362" s="159">
        <v>108.01</v>
      </c>
      <c r="I362" s="160"/>
      <c r="L362" s="155"/>
      <c r="M362" s="161"/>
      <c r="T362" s="162"/>
      <c r="AT362" s="157" t="s">
        <v>236</v>
      </c>
      <c r="AU362" s="157" t="s">
        <v>21</v>
      </c>
      <c r="AV362" s="12" t="s">
        <v>21</v>
      </c>
      <c r="AW362" s="12" t="s">
        <v>36</v>
      </c>
      <c r="AX362" s="12" t="s">
        <v>80</v>
      </c>
      <c r="AY362" s="157" t="s">
        <v>225</v>
      </c>
    </row>
    <row r="363" spans="2:65" s="12" customFormat="1" ht="10.199999999999999">
      <c r="B363" s="155"/>
      <c r="D363" s="156" t="s">
        <v>236</v>
      </c>
      <c r="E363" s="157" t="s">
        <v>1</v>
      </c>
      <c r="F363" s="158" t="s">
        <v>3327</v>
      </c>
      <c r="H363" s="159">
        <v>12.29</v>
      </c>
      <c r="I363" s="160"/>
      <c r="L363" s="155"/>
      <c r="M363" s="161"/>
      <c r="T363" s="162"/>
      <c r="AT363" s="157" t="s">
        <v>236</v>
      </c>
      <c r="AU363" s="157" t="s">
        <v>21</v>
      </c>
      <c r="AV363" s="12" t="s">
        <v>21</v>
      </c>
      <c r="AW363" s="12" t="s">
        <v>36</v>
      </c>
      <c r="AX363" s="12" t="s">
        <v>80</v>
      </c>
      <c r="AY363" s="157" t="s">
        <v>225</v>
      </c>
    </row>
    <row r="364" spans="2:65" s="13" customFormat="1" ht="10.199999999999999">
      <c r="B364" s="164"/>
      <c r="D364" s="156" t="s">
        <v>236</v>
      </c>
      <c r="E364" s="165" t="s">
        <v>1</v>
      </c>
      <c r="F364" s="166" t="s">
        <v>270</v>
      </c>
      <c r="H364" s="167">
        <v>120.3</v>
      </c>
      <c r="I364" s="168"/>
      <c r="L364" s="164"/>
      <c r="M364" s="169"/>
      <c r="T364" s="170"/>
      <c r="AT364" s="165" t="s">
        <v>236</v>
      </c>
      <c r="AU364" s="165" t="s">
        <v>21</v>
      </c>
      <c r="AV364" s="13" t="s">
        <v>232</v>
      </c>
      <c r="AW364" s="13" t="s">
        <v>36</v>
      </c>
      <c r="AX364" s="13" t="s">
        <v>88</v>
      </c>
      <c r="AY364" s="165" t="s">
        <v>225</v>
      </c>
    </row>
    <row r="365" spans="2:65" s="1" customFormat="1" ht="44.25" customHeight="1">
      <c r="B365" s="33"/>
      <c r="C365" s="178" t="s">
        <v>1492</v>
      </c>
      <c r="D365" s="178" t="s">
        <v>341</v>
      </c>
      <c r="E365" s="179" t="s">
        <v>3328</v>
      </c>
      <c r="F365" s="180" t="s">
        <v>3329</v>
      </c>
      <c r="G365" s="181" t="s">
        <v>230</v>
      </c>
      <c r="H365" s="182">
        <v>140.21</v>
      </c>
      <c r="I365" s="183"/>
      <c r="J365" s="184">
        <f>ROUND(I365*H365,2)</f>
        <v>0</v>
      </c>
      <c r="K365" s="180" t="s">
        <v>231</v>
      </c>
      <c r="L365" s="185"/>
      <c r="M365" s="186" t="s">
        <v>1</v>
      </c>
      <c r="N365" s="187" t="s">
        <v>45</v>
      </c>
      <c r="P365" s="147">
        <f>O365*H365</f>
        <v>0</v>
      </c>
      <c r="Q365" s="147">
        <v>6.1999999999999998E-3</v>
      </c>
      <c r="R365" s="147">
        <f>Q365*H365</f>
        <v>0.86930200000000002</v>
      </c>
      <c r="S365" s="147">
        <v>0</v>
      </c>
      <c r="T365" s="148">
        <f>S365*H365</f>
        <v>0</v>
      </c>
      <c r="AR365" s="149" t="s">
        <v>437</v>
      </c>
      <c r="AT365" s="149" t="s">
        <v>341</v>
      </c>
      <c r="AU365" s="149" t="s">
        <v>21</v>
      </c>
      <c r="AY365" s="17" t="s">
        <v>225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340</v>
      </c>
      <c r="BM365" s="149" t="s">
        <v>3330</v>
      </c>
    </row>
    <row r="366" spans="2:65" s="12" customFormat="1" ht="10.199999999999999">
      <c r="B366" s="155"/>
      <c r="D366" s="156" t="s">
        <v>236</v>
      </c>
      <c r="F366" s="158" t="s">
        <v>3331</v>
      </c>
      <c r="H366" s="159">
        <v>140.21</v>
      </c>
      <c r="I366" s="160"/>
      <c r="L366" s="155"/>
      <c r="M366" s="161"/>
      <c r="T366" s="162"/>
      <c r="AT366" s="157" t="s">
        <v>236</v>
      </c>
      <c r="AU366" s="157" t="s">
        <v>21</v>
      </c>
      <c r="AV366" s="12" t="s">
        <v>21</v>
      </c>
      <c r="AW366" s="12" t="s">
        <v>4</v>
      </c>
      <c r="AX366" s="12" t="s">
        <v>88</v>
      </c>
      <c r="AY366" s="157" t="s">
        <v>225</v>
      </c>
    </row>
    <row r="367" spans="2:65" s="1" customFormat="1" ht="21.75" customHeight="1">
      <c r="B367" s="33"/>
      <c r="C367" s="138" t="s">
        <v>1494</v>
      </c>
      <c r="D367" s="138" t="s">
        <v>227</v>
      </c>
      <c r="E367" s="139" t="s">
        <v>3332</v>
      </c>
      <c r="F367" s="140" t="s">
        <v>3333</v>
      </c>
      <c r="G367" s="141" t="s">
        <v>230</v>
      </c>
      <c r="H367" s="142">
        <v>38.119999999999997</v>
      </c>
      <c r="I367" s="143"/>
      <c r="J367" s="144">
        <f>ROUND(I367*H367,2)</f>
        <v>0</v>
      </c>
      <c r="K367" s="140" t="s">
        <v>231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3.8000000000000002E-4</v>
      </c>
      <c r="R367" s="147">
        <f>Q367*H367</f>
        <v>1.44856E-2</v>
      </c>
      <c r="S367" s="147">
        <v>0</v>
      </c>
      <c r="T367" s="148">
        <f>S367*H367</f>
        <v>0</v>
      </c>
      <c r="AR367" s="149" t="s">
        <v>340</v>
      </c>
      <c r="AT367" s="149" t="s">
        <v>227</v>
      </c>
      <c r="AU367" s="149" t="s">
        <v>21</v>
      </c>
      <c r="AY367" s="17" t="s">
        <v>225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340</v>
      </c>
      <c r="BM367" s="149" t="s">
        <v>3334</v>
      </c>
    </row>
    <row r="368" spans="2:65" s="1" customFormat="1" ht="10.199999999999999">
      <c r="B368" s="33"/>
      <c r="D368" s="151" t="s">
        <v>234</v>
      </c>
      <c r="F368" s="152" t="s">
        <v>3335</v>
      </c>
      <c r="I368" s="153"/>
      <c r="L368" s="33"/>
      <c r="M368" s="154"/>
      <c r="T368" s="57"/>
      <c r="AT368" s="17" t="s">
        <v>234</v>
      </c>
      <c r="AU368" s="17" t="s">
        <v>21</v>
      </c>
    </row>
    <row r="369" spans="2:65" s="12" customFormat="1" ht="10.199999999999999">
      <c r="B369" s="155"/>
      <c r="D369" s="156" t="s">
        <v>236</v>
      </c>
      <c r="E369" s="157" t="s">
        <v>1</v>
      </c>
      <c r="F369" s="158" t="s">
        <v>3336</v>
      </c>
      <c r="H369" s="159">
        <v>38.119999999999997</v>
      </c>
      <c r="I369" s="160"/>
      <c r="L369" s="155"/>
      <c r="M369" s="161"/>
      <c r="T369" s="162"/>
      <c r="AT369" s="157" t="s">
        <v>236</v>
      </c>
      <c r="AU369" s="157" t="s">
        <v>21</v>
      </c>
      <c r="AV369" s="12" t="s">
        <v>21</v>
      </c>
      <c r="AW369" s="12" t="s">
        <v>36</v>
      </c>
      <c r="AX369" s="12" t="s">
        <v>88</v>
      </c>
      <c r="AY369" s="157" t="s">
        <v>225</v>
      </c>
    </row>
    <row r="370" spans="2:65" s="1" customFormat="1" ht="44.25" customHeight="1">
      <c r="B370" s="33"/>
      <c r="C370" s="178" t="s">
        <v>1496</v>
      </c>
      <c r="D370" s="178" t="s">
        <v>341</v>
      </c>
      <c r="E370" s="179" t="s">
        <v>3337</v>
      </c>
      <c r="F370" s="180" t="s">
        <v>3338</v>
      </c>
      <c r="G370" s="181" t="s">
        <v>230</v>
      </c>
      <c r="H370" s="182">
        <v>44.429000000000002</v>
      </c>
      <c r="I370" s="183"/>
      <c r="J370" s="184">
        <f>ROUND(I370*H370,2)</f>
        <v>0</v>
      </c>
      <c r="K370" s="180" t="s">
        <v>231</v>
      </c>
      <c r="L370" s="185"/>
      <c r="M370" s="186" t="s">
        <v>1</v>
      </c>
      <c r="N370" s="187" t="s">
        <v>45</v>
      </c>
      <c r="P370" s="147">
        <f>O370*H370</f>
        <v>0</v>
      </c>
      <c r="Q370" s="147">
        <v>5.4000000000000003E-3</v>
      </c>
      <c r="R370" s="147">
        <f>Q370*H370</f>
        <v>0.23991660000000004</v>
      </c>
      <c r="S370" s="147">
        <v>0</v>
      </c>
      <c r="T370" s="148">
        <f>S370*H370</f>
        <v>0</v>
      </c>
      <c r="AR370" s="149" t="s">
        <v>437</v>
      </c>
      <c r="AT370" s="149" t="s">
        <v>341</v>
      </c>
      <c r="AU370" s="149" t="s">
        <v>21</v>
      </c>
      <c r="AY370" s="17" t="s">
        <v>225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340</v>
      </c>
      <c r="BM370" s="149" t="s">
        <v>3339</v>
      </c>
    </row>
    <row r="371" spans="2:65" s="12" customFormat="1" ht="10.199999999999999">
      <c r="B371" s="155"/>
      <c r="D371" s="156" t="s">
        <v>236</v>
      </c>
      <c r="F371" s="158" t="s">
        <v>3340</v>
      </c>
      <c r="H371" s="159">
        <v>44.429000000000002</v>
      </c>
      <c r="I371" s="160"/>
      <c r="L371" s="155"/>
      <c r="M371" s="161"/>
      <c r="T371" s="162"/>
      <c r="AT371" s="157" t="s">
        <v>236</v>
      </c>
      <c r="AU371" s="157" t="s">
        <v>21</v>
      </c>
      <c r="AV371" s="12" t="s">
        <v>21</v>
      </c>
      <c r="AW371" s="12" t="s">
        <v>4</v>
      </c>
      <c r="AX371" s="12" t="s">
        <v>88</v>
      </c>
      <c r="AY371" s="157" t="s">
        <v>225</v>
      </c>
    </row>
    <row r="372" spans="2:65" s="1" customFormat="1" ht="33" customHeight="1">
      <c r="B372" s="33"/>
      <c r="C372" s="138" t="s">
        <v>1499</v>
      </c>
      <c r="D372" s="138" t="s">
        <v>227</v>
      </c>
      <c r="E372" s="139" t="s">
        <v>1073</v>
      </c>
      <c r="F372" s="140" t="s">
        <v>1074</v>
      </c>
      <c r="G372" s="141" t="s">
        <v>546</v>
      </c>
      <c r="H372" s="142">
        <v>28</v>
      </c>
      <c r="I372" s="143"/>
      <c r="J372" s="144">
        <f>ROUND(I372*H372,2)</f>
        <v>0</v>
      </c>
      <c r="K372" s="140" t="s">
        <v>1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1E-3</v>
      </c>
      <c r="R372" s="147">
        <f>Q372*H372</f>
        <v>2.8000000000000001E-2</v>
      </c>
      <c r="S372" s="147">
        <v>0</v>
      </c>
      <c r="T372" s="148">
        <f>S372*H372</f>
        <v>0</v>
      </c>
      <c r="AR372" s="149" t="s">
        <v>340</v>
      </c>
      <c r="AT372" s="149" t="s">
        <v>227</v>
      </c>
      <c r="AU372" s="149" t="s">
        <v>21</v>
      </c>
      <c r="AY372" s="17" t="s">
        <v>225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340</v>
      </c>
      <c r="BM372" s="149" t="s">
        <v>3341</v>
      </c>
    </row>
    <row r="373" spans="2:65" s="12" customFormat="1" ht="10.199999999999999">
      <c r="B373" s="155"/>
      <c r="D373" s="156" t="s">
        <v>236</v>
      </c>
      <c r="E373" s="157" t="s">
        <v>1</v>
      </c>
      <c r="F373" s="158" t="s">
        <v>3342</v>
      </c>
      <c r="H373" s="159">
        <v>28</v>
      </c>
      <c r="I373" s="160"/>
      <c r="L373" s="155"/>
      <c r="M373" s="161"/>
      <c r="T373" s="162"/>
      <c r="AT373" s="157" t="s">
        <v>236</v>
      </c>
      <c r="AU373" s="157" t="s">
        <v>21</v>
      </c>
      <c r="AV373" s="12" t="s">
        <v>21</v>
      </c>
      <c r="AW373" s="12" t="s">
        <v>36</v>
      </c>
      <c r="AX373" s="12" t="s">
        <v>88</v>
      </c>
      <c r="AY373" s="157" t="s">
        <v>225</v>
      </c>
    </row>
    <row r="374" spans="2:65" s="11" customFormat="1" ht="25.95" customHeight="1">
      <c r="B374" s="126"/>
      <c r="D374" s="127" t="s">
        <v>79</v>
      </c>
      <c r="E374" s="128" t="s">
        <v>778</v>
      </c>
      <c r="F374" s="128" t="s">
        <v>779</v>
      </c>
      <c r="I374" s="129"/>
      <c r="J374" s="130">
        <f>BK374</f>
        <v>0</v>
      </c>
      <c r="L374" s="126"/>
      <c r="M374" s="131"/>
      <c r="P374" s="132">
        <f>SUM(P375:P376)</f>
        <v>0</v>
      </c>
      <c r="R374" s="132">
        <f>SUM(R375:R376)</f>
        <v>0</v>
      </c>
      <c r="T374" s="133">
        <f>SUM(T375:T376)</f>
        <v>0</v>
      </c>
      <c r="AR374" s="127" t="s">
        <v>232</v>
      </c>
      <c r="AT374" s="134" t="s">
        <v>79</v>
      </c>
      <c r="AU374" s="134" t="s">
        <v>80</v>
      </c>
      <c r="AY374" s="127" t="s">
        <v>225</v>
      </c>
      <c r="BK374" s="135">
        <f>SUM(BK375:BK376)</f>
        <v>0</v>
      </c>
    </row>
    <row r="375" spans="2:65" s="1" customFormat="1" ht="16.5" customHeight="1">
      <c r="B375" s="33"/>
      <c r="C375" s="138" t="s">
        <v>1502</v>
      </c>
      <c r="D375" s="138" t="s">
        <v>227</v>
      </c>
      <c r="E375" s="139" t="s">
        <v>780</v>
      </c>
      <c r="F375" s="140" t="s">
        <v>3343</v>
      </c>
      <c r="G375" s="141" t="s">
        <v>468</v>
      </c>
      <c r="H375" s="142">
        <v>1</v>
      </c>
      <c r="I375" s="143"/>
      <c r="J375" s="144">
        <f>ROUND(I375*H375,2)</f>
        <v>0</v>
      </c>
      <c r="K375" s="140" t="s">
        <v>1</v>
      </c>
      <c r="L375" s="33"/>
      <c r="M375" s="145" t="s">
        <v>1</v>
      </c>
      <c r="N375" s="146" t="s">
        <v>45</v>
      </c>
      <c r="P375" s="147">
        <f>O375*H375</f>
        <v>0</v>
      </c>
      <c r="Q375" s="147">
        <v>0</v>
      </c>
      <c r="R375" s="147">
        <f>Q375*H375</f>
        <v>0</v>
      </c>
      <c r="S375" s="147">
        <v>0</v>
      </c>
      <c r="T375" s="148">
        <f>S375*H375</f>
        <v>0</v>
      </c>
      <c r="AR375" s="149" t="s">
        <v>2844</v>
      </c>
      <c r="AT375" s="149" t="s">
        <v>227</v>
      </c>
      <c r="AU375" s="149" t="s">
        <v>88</v>
      </c>
      <c r="AY375" s="17" t="s">
        <v>225</v>
      </c>
      <c r="BE375" s="150">
        <f>IF(N375="základní",J375,0)</f>
        <v>0</v>
      </c>
      <c r="BF375" s="150">
        <f>IF(N375="snížená",J375,0)</f>
        <v>0</v>
      </c>
      <c r="BG375" s="150">
        <f>IF(N375="zákl. přenesená",J375,0)</f>
        <v>0</v>
      </c>
      <c r="BH375" s="150">
        <f>IF(N375="sníž. přenesená",J375,0)</f>
        <v>0</v>
      </c>
      <c r="BI375" s="150">
        <f>IF(N375="nulová",J375,0)</f>
        <v>0</v>
      </c>
      <c r="BJ375" s="17" t="s">
        <v>88</v>
      </c>
      <c r="BK375" s="150">
        <f>ROUND(I375*H375,2)</f>
        <v>0</v>
      </c>
      <c r="BL375" s="17" t="s">
        <v>2844</v>
      </c>
      <c r="BM375" s="149" t="s">
        <v>3344</v>
      </c>
    </row>
    <row r="376" spans="2:65" s="1" customFormat="1" ht="16.5" customHeight="1">
      <c r="B376" s="33"/>
      <c r="C376" s="138" t="s">
        <v>1505</v>
      </c>
      <c r="D376" s="138" t="s">
        <v>227</v>
      </c>
      <c r="E376" s="139" t="s">
        <v>783</v>
      </c>
      <c r="F376" s="140" t="s">
        <v>2848</v>
      </c>
      <c r="G376" s="141" t="s">
        <v>259</v>
      </c>
      <c r="H376" s="142">
        <v>1</v>
      </c>
      <c r="I376" s="143"/>
      <c r="J376" s="144">
        <f>ROUND(I376*H376,2)</f>
        <v>0</v>
      </c>
      <c r="K376" s="140" t="s">
        <v>1</v>
      </c>
      <c r="L376" s="33"/>
      <c r="M376" s="193" t="s">
        <v>1</v>
      </c>
      <c r="N376" s="194" t="s">
        <v>45</v>
      </c>
      <c r="O376" s="190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AR376" s="149" t="s">
        <v>2844</v>
      </c>
      <c r="AT376" s="149" t="s">
        <v>227</v>
      </c>
      <c r="AU376" s="149" t="s">
        <v>88</v>
      </c>
      <c r="AY376" s="17" t="s">
        <v>225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2844</v>
      </c>
      <c r="BM376" s="149" t="s">
        <v>3345</v>
      </c>
    </row>
    <row r="377" spans="2:65" s="1" customFormat="1" ht="6.9" customHeight="1">
      <c r="B377" s="45"/>
      <c r="C377" s="46"/>
      <c r="D377" s="46"/>
      <c r="E377" s="46"/>
      <c r="F377" s="46"/>
      <c r="G377" s="46"/>
      <c r="H377" s="46"/>
      <c r="I377" s="46"/>
      <c r="J377" s="46"/>
      <c r="K377" s="46"/>
      <c r="L377" s="33"/>
    </row>
  </sheetData>
  <sheetProtection algorithmName="SHA-512" hashValue="QjlRoFOFU9Th+Z5a6eLohNOZ8TQaWB+d1/R44GDBxjSHbmn4InxjkzjRzklaFEqJEy/je8XP8oAaupzhM/NTMw==" saltValue="JkbF27yzrMvgeZNinFqk8ErW3uCrXxQq5uxTCcUawuYp0DPukhw32Kw1O1BvWLUlq5hDHxDWL5rAm0yoBRK/XA==" spinCount="100000" sheet="1" objects="1" scenarios="1" formatColumns="0" formatRows="0" autoFilter="0"/>
  <autoFilter ref="C127:K376" xr:uid="{00000000-0009-0000-0000-00000D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D00-000000000000}"/>
    <hyperlink ref="F139" r:id="rId2" xr:uid="{00000000-0004-0000-0D00-000001000000}"/>
    <hyperlink ref="F142" r:id="rId3" xr:uid="{00000000-0004-0000-0D00-000002000000}"/>
    <hyperlink ref="F147" r:id="rId4" xr:uid="{00000000-0004-0000-0D00-000003000000}"/>
    <hyperlink ref="F155" r:id="rId5" xr:uid="{00000000-0004-0000-0D00-000004000000}"/>
    <hyperlink ref="F162" r:id="rId6" xr:uid="{00000000-0004-0000-0D00-000005000000}"/>
    <hyperlink ref="F165" r:id="rId7" xr:uid="{00000000-0004-0000-0D00-000006000000}"/>
    <hyperlink ref="F170" r:id="rId8" xr:uid="{00000000-0004-0000-0D00-000007000000}"/>
    <hyperlink ref="F173" r:id="rId9" xr:uid="{00000000-0004-0000-0D00-000008000000}"/>
    <hyperlink ref="F179" r:id="rId10" xr:uid="{00000000-0004-0000-0D00-000009000000}"/>
    <hyperlink ref="F182" r:id="rId11" xr:uid="{00000000-0004-0000-0D00-00000A000000}"/>
    <hyperlink ref="F185" r:id="rId12" xr:uid="{00000000-0004-0000-0D00-00000B000000}"/>
    <hyperlink ref="F188" r:id="rId13" xr:uid="{00000000-0004-0000-0D00-00000C000000}"/>
    <hyperlink ref="F191" r:id="rId14" xr:uid="{00000000-0004-0000-0D00-00000D000000}"/>
    <hyperlink ref="F194" r:id="rId15" xr:uid="{00000000-0004-0000-0D00-00000E000000}"/>
    <hyperlink ref="F198" r:id="rId16" xr:uid="{00000000-0004-0000-0D00-00000F000000}"/>
    <hyperlink ref="F203" r:id="rId17" xr:uid="{00000000-0004-0000-0D00-000010000000}"/>
    <hyperlink ref="F206" r:id="rId18" xr:uid="{00000000-0004-0000-0D00-000011000000}"/>
    <hyperlink ref="F212" r:id="rId19" xr:uid="{00000000-0004-0000-0D00-000012000000}"/>
    <hyperlink ref="F214" r:id="rId20" xr:uid="{00000000-0004-0000-0D00-000013000000}"/>
    <hyperlink ref="F218" r:id="rId21" xr:uid="{00000000-0004-0000-0D00-000014000000}"/>
    <hyperlink ref="F221" r:id="rId22" xr:uid="{00000000-0004-0000-0D00-000015000000}"/>
    <hyperlink ref="F224" r:id="rId23" xr:uid="{00000000-0004-0000-0D00-000016000000}"/>
    <hyperlink ref="F227" r:id="rId24" xr:uid="{00000000-0004-0000-0D00-000017000000}"/>
    <hyperlink ref="F230" r:id="rId25" xr:uid="{00000000-0004-0000-0D00-000018000000}"/>
    <hyperlink ref="F232" r:id="rId26" xr:uid="{00000000-0004-0000-0D00-000019000000}"/>
    <hyperlink ref="F235" r:id="rId27" xr:uid="{00000000-0004-0000-0D00-00001A000000}"/>
    <hyperlink ref="F238" r:id="rId28" xr:uid="{00000000-0004-0000-0D00-00001B000000}"/>
    <hyperlink ref="F240" r:id="rId29" xr:uid="{00000000-0004-0000-0D00-00001C000000}"/>
    <hyperlink ref="F253" r:id="rId30" xr:uid="{00000000-0004-0000-0D00-00001D000000}"/>
    <hyperlink ref="F257" r:id="rId31" xr:uid="{00000000-0004-0000-0D00-00001E000000}"/>
    <hyperlink ref="F259" r:id="rId32" xr:uid="{00000000-0004-0000-0D00-00001F000000}"/>
    <hyperlink ref="F263" r:id="rId33" xr:uid="{00000000-0004-0000-0D00-000020000000}"/>
    <hyperlink ref="F267" r:id="rId34" xr:uid="{00000000-0004-0000-0D00-000021000000}"/>
    <hyperlink ref="F272" r:id="rId35" xr:uid="{00000000-0004-0000-0D00-000022000000}"/>
    <hyperlink ref="F275" r:id="rId36" xr:uid="{00000000-0004-0000-0D00-000023000000}"/>
    <hyperlink ref="F280" r:id="rId37" xr:uid="{00000000-0004-0000-0D00-000024000000}"/>
    <hyperlink ref="F283" r:id="rId38" xr:uid="{00000000-0004-0000-0D00-000025000000}"/>
    <hyperlink ref="F285" r:id="rId39" xr:uid="{00000000-0004-0000-0D00-000026000000}"/>
    <hyperlink ref="F287" r:id="rId40" xr:uid="{00000000-0004-0000-0D00-000027000000}"/>
    <hyperlink ref="F290" r:id="rId41" xr:uid="{00000000-0004-0000-0D00-000028000000}"/>
    <hyperlink ref="F296" r:id="rId42" xr:uid="{00000000-0004-0000-0D00-000029000000}"/>
    <hyperlink ref="F299" r:id="rId43" xr:uid="{00000000-0004-0000-0D00-00002A000000}"/>
    <hyperlink ref="F302" r:id="rId44" xr:uid="{00000000-0004-0000-0D00-00002B000000}"/>
    <hyperlink ref="F305" r:id="rId45" xr:uid="{00000000-0004-0000-0D00-00002C000000}"/>
    <hyperlink ref="F309" r:id="rId46" xr:uid="{00000000-0004-0000-0D00-00002D000000}"/>
    <hyperlink ref="F312" r:id="rId47" xr:uid="{00000000-0004-0000-0D00-00002E000000}"/>
    <hyperlink ref="F318" r:id="rId48" xr:uid="{00000000-0004-0000-0D00-00002F000000}"/>
    <hyperlink ref="F326" r:id="rId49" xr:uid="{00000000-0004-0000-0D00-000030000000}"/>
    <hyperlink ref="F328" r:id="rId50" xr:uid="{00000000-0004-0000-0D00-000031000000}"/>
    <hyperlink ref="F330" r:id="rId51" xr:uid="{00000000-0004-0000-0D00-000032000000}"/>
    <hyperlink ref="F332" r:id="rId52" xr:uid="{00000000-0004-0000-0D00-000033000000}"/>
    <hyperlink ref="F335" r:id="rId53" xr:uid="{00000000-0004-0000-0D00-000034000000}"/>
    <hyperlink ref="F338" r:id="rId54" xr:uid="{00000000-0004-0000-0D00-000035000000}"/>
    <hyperlink ref="F341" r:id="rId55" xr:uid="{00000000-0004-0000-0D00-000036000000}"/>
    <hyperlink ref="F344" r:id="rId56" xr:uid="{00000000-0004-0000-0D00-000037000000}"/>
    <hyperlink ref="F350" r:id="rId57" xr:uid="{00000000-0004-0000-0D00-000038000000}"/>
    <hyperlink ref="F354" r:id="rId58" xr:uid="{00000000-0004-0000-0D00-000039000000}"/>
    <hyperlink ref="F360" r:id="rId59" xr:uid="{00000000-0004-0000-0D00-00003A000000}"/>
    <hyperlink ref="F368" r:id="rId60" xr:uid="{00000000-0004-0000-0D00-00003B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61"/>
  <headerFooter>
    <oddFooter>&amp;CStrana &amp;P z &amp;N&amp;R&amp;A</oddFooter>
  </headerFooter>
  <drawing r:id="rId6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1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130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s="1" customFormat="1" ht="12" customHeight="1">
      <c r="B8" s="33"/>
      <c r="D8" s="27" t="s">
        <v>190</v>
      </c>
      <c r="L8" s="33"/>
    </row>
    <row r="9" spans="2:46" s="1" customFormat="1" ht="16.5" customHeight="1">
      <c r="B9" s="33"/>
      <c r="E9" s="238" t="s">
        <v>3346</v>
      </c>
      <c r="F9" s="258"/>
      <c r="G9" s="258"/>
      <c r="H9" s="258"/>
      <c r="L9" s="33"/>
    </row>
    <row r="10" spans="2:46" s="1" customFormat="1" ht="10.199999999999999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46" s="1" customFormat="1" ht="10.8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ROUND(J128,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ROUND((SUM(BE128:BE416)),  2)</f>
        <v>0</v>
      </c>
      <c r="I33" s="98">
        <v>0.21</v>
      </c>
      <c r="J33" s="87">
        <f>ROUND(((SUM(BE128:BE416))*I33),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ROUND((SUM(BF128:BF416)),  2)</f>
        <v>0</v>
      </c>
      <c r="I34" s="98">
        <v>0.15</v>
      </c>
      <c r="J34" s="87">
        <f>ROUND(((SUM(BF128:BF416))*I34),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ROUND((SUM(BG128:BG416)),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ROUND((SUM(BH128:BH416)),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ROUND((SUM(BI128:BI416)),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030.31.3 - Přemostění náhonu v km 0,450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J128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J129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J130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J202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J230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J289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J335</f>
        <v>0</v>
      </c>
      <c r="L102" s="114"/>
    </row>
    <row r="103" spans="2:12" s="9" customFormat="1" ht="19.95" customHeight="1">
      <c r="B103" s="114"/>
      <c r="D103" s="115" t="s">
        <v>2328</v>
      </c>
      <c r="E103" s="116"/>
      <c r="F103" s="116"/>
      <c r="G103" s="116"/>
      <c r="H103" s="116"/>
      <c r="I103" s="116"/>
      <c r="J103" s="117">
        <f>J348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J355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J389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J392</f>
        <v>0</v>
      </c>
      <c r="L106" s="110"/>
    </row>
    <row r="107" spans="2:12" s="9" customFormat="1" ht="19.95" customHeight="1">
      <c r="B107" s="114"/>
      <c r="D107" s="115" t="s">
        <v>982</v>
      </c>
      <c r="E107" s="116"/>
      <c r="F107" s="116"/>
      <c r="G107" s="116"/>
      <c r="H107" s="116"/>
      <c r="I107" s="116"/>
      <c r="J107" s="117">
        <f>J393</f>
        <v>0</v>
      </c>
      <c r="L107" s="114"/>
    </row>
    <row r="108" spans="2:12" s="8" customFormat="1" ht="24.9" customHeight="1">
      <c r="B108" s="110"/>
      <c r="D108" s="111" t="s">
        <v>612</v>
      </c>
      <c r="E108" s="112"/>
      <c r="F108" s="112"/>
      <c r="G108" s="112"/>
      <c r="H108" s="112"/>
      <c r="I108" s="112"/>
      <c r="J108" s="113">
        <f>J413</f>
        <v>0</v>
      </c>
      <c r="L108" s="110"/>
    </row>
    <row r="109" spans="2:12" s="1" customFormat="1" ht="21.75" customHeight="1">
      <c r="B109" s="33"/>
      <c r="L109" s="33"/>
    </row>
    <row r="110" spans="2:12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63" s="1" customFormat="1" ht="6.9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" customHeight="1">
      <c r="B115" s="33"/>
      <c r="C115" s="21" t="s">
        <v>210</v>
      </c>
      <c r="L115" s="33"/>
    </row>
    <row r="116" spans="2:63" s="1" customFormat="1" ht="6.9" customHeight="1">
      <c r="B116" s="33"/>
      <c r="L116" s="33"/>
    </row>
    <row r="117" spans="2:63" s="1" customFormat="1" ht="12" customHeight="1">
      <c r="B117" s="33"/>
      <c r="C117" s="27" t="s">
        <v>16</v>
      </c>
      <c r="L117" s="33"/>
    </row>
    <row r="118" spans="2:63" s="1" customFormat="1" ht="26.25" customHeight="1">
      <c r="B118" s="33"/>
      <c r="E118" s="256" t="str">
        <f>E7</f>
        <v>Opatření Zátor-Loučky, OHO, Dílčí stavba 02.030 Opatření pod přehradní hrází Nové Heřminovy</v>
      </c>
      <c r="F118" s="257"/>
      <c r="G118" s="257"/>
      <c r="H118" s="257"/>
      <c r="L118" s="33"/>
    </row>
    <row r="119" spans="2:63" s="1" customFormat="1" ht="12" customHeight="1">
      <c r="B119" s="33"/>
      <c r="C119" s="27" t="s">
        <v>190</v>
      </c>
      <c r="L119" s="33"/>
    </row>
    <row r="120" spans="2:63" s="1" customFormat="1" ht="16.5" customHeight="1">
      <c r="B120" s="33"/>
      <c r="E120" s="238" t="str">
        <f>E9</f>
        <v>030.31.3 - Přemostění náhonu v km 0,450</v>
      </c>
      <c r="F120" s="258"/>
      <c r="G120" s="258"/>
      <c r="H120" s="258"/>
      <c r="L120" s="33"/>
    </row>
    <row r="121" spans="2:63" s="1" customFormat="1" ht="6.9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F12</f>
        <v>Loučky u Zátoru</v>
      </c>
      <c r="I122" s="27" t="s">
        <v>24</v>
      </c>
      <c r="J122" s="53" t="str">
        <f>IF(J12="","",J12)</f>
        <v>20. 12. 2024</v>
      </c>
      <c r="L122" s="33"/>
    </row>
    <row r="123" spans="2:63" s="1" customFormat="1" ht="6.9" customHeight="1">
      <c r="B123" s="33"/>
      <c r="L123" s="33"/>
    </row>
    <row r="124" spans="2:63" s="1" customFormat="1" ht="15.15" customHeight="1">
      <c r="B124" s="33"/>
      <c r="C124" s="27" t="s">
        <v>28</v>
      </c>
      <c r="F124" s="25" t="str">
        <f>E15</f>
        <v>Povodí Odry, státní podnik</v>
      </c>
      <c r="I124" s="27" t="s">
        <v>34</v>
      </c>
      <c r="J124" s="31" t="str">
        <f>E21</f>
        <v>AQUATIS, a.s.</v>
      </c>
      <c r="L124" s="33"/>
    </row>
    <row r="125" spans="2:63" s="1" customFormat="1" ht="25.65" customHeight="1">
      <c r="B125" s="33"/>
      <c r="C125" s="27" t="s">
        <v>32</v>
      </c>
      <c r="F125" s="25" t="str">
        <f>IF(E18="","",E18)</f>
        <v>Vyplň údaj</v>
      </c>
      <c r="I125" s="27" t="s">
        <v>37</v>
      </c>
      <c r="J125" s="31" t="str">
        <f>E24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211</v>
      </c>
      <c r="D127" s="120" t="s">
        <v>65</v>
      </c>
      <c r="E127" s="120" t="s">
        <v>61</v>
      </c>
      <c r="F127" s="120" t="s">
        <v>62</v>
      </c>
      <c r="G127" s="120" t="s">
        <v>212</v>
      </c>
      <c r="H127" s="120" t="s">
        <v>213</v>
      </c>
      <c r="I127" s="120" t="s">
        <v>214</v>
      </c>
      <c r="J127" s="120" t="s">
        <v>194</v>
      </c>
      <c r="K127" s="121" t="s">
        <v>215</v>
      </c>
      <c r="L127" s="118"/>
      <c r="M127" s="60" t="s">
        <v>1</v>
      </c>
      <c r="N127" s="61" t="s">
        <v>44</v>
      </c>
      <c r="O127" s="61" t="s">
        <v>216</v>
      </c>
      <c r="P127" s="61" t="s">
        <v>217</v>
      </c>
      <c r="Q127" s="61" t="s">
        <v>218</v>
      </c>
      <c r="R127" s="61" t="s">
        <v>219</v>
      </c>
      <c r="S127" s="61" t="s">
        <v>220</v>
      </c>
      <c r="T127" s="62" t="s">
        <v>221</v>
      </c>
    </row>
    <row r="128" spans="2:63" s="1" customFormat="1" ht="22.8" customHeight="1">
      <c r="B128" s="33"/>
      <c r="C128" s="65" t="s">
        <v>222</v>
      </c>
      <c r="J128" s="122">
        <f>BK128</f>
        <v>0</v>
      </c>
      <c r="L128" s="33"/>
      <c r="M128" s="63"/>
      <c r="N128" s="54"/>
      <c r="O128" s="54"/>
      <c r="P128" s="123">
        <f>P129+P392+P413</f>
        <v>0</v>
      </c>
      <c r="Q128" s="54"/>
      <c r="R128" s="123">
        <f>R129+R392+R413</f>
        <v>825.64524415000017</v>
      </c>
      <c r="S128" s="54"/>
      <c r="T128" s="124">
        <f>T129+T392+T413</f>
        <v>0</v>
      </c>
      <c r="AT128" s="17" t="s">
        <v>79</v>
      </c>
      <c r="AU128" s="17" t="s">
        <v>196</v>
      </c>
      <c r="BK128" s="125">
        <f>BK129+BK392+BK413</f>
        <v>0</v>
      </c>
    </row>
    <row r="129" spans="2:65" s="11" customFormat="1" ht="25.95" customHeight="1">
      <c r="B129" s="126"/>
      <c r="D129" s="127" t="s">
        <v>79</v>
      </c>
      <c r="E129" s="128" t="s">
        <v>223</v>
      </c>
      <c r="F129" s="128" t="s">
        <v>224</v>
      </c>
      <c r="I129" s="129"/>
      <c r="J129" s="130">
        <f>BK129</f>
        <v>0</v>
      </c>
      <c r="L129" s="126"/>
      <c r="M129" s="131"/>
      <c r="P129" s="132">
        <f>P130+P202+P230+P289+P335+P348+P355+P389</f>
        <v>0</v>
      </c>
      <c r="R129" s="132">
        <f>R130+R202+R230+R289+R335+R348+R355+R389</f>
        <v>824.65764015000013</v>
      </c>
      <c r="T129" s="133">
        <f>T130+T202+T230+T289+T335+T348+T355+T389</f>
        <v>0</v>
      </c>
      <c r="AR129" s="127" t="s">
        <v>88</v>
      </c>
      <c r="AT129" s="134" t="s">
        <v>79</v>
      </c>
      <c r="AU129" s="134" t="s">
        <v>80</v>
      </c>
      <c r="AY129" s="127" t="s">
        <v>225</v>
      </c>
      <c r="BK129" s="135">
        <f>BK130+BK202+BK230+BK289+BK335+BK348+BK355+BK389</f>
        <v>0</v>
      </c>
    </row>
    <row r="130" spans="2:65" s="11" customFormat="1" ht="22.8" customHeight="1">
      <c r="B130" s="126"/>
      <c r="D130" s="127" t="s">
        <v>79</v>
      </c>
      <c r="E130" s="136" t="s">
        <v>88</v>
      </c>
      <c r="F130" s="136" t="s">
        <v>226</v>
      </c>
      <c r="I130" s="129"/>
      <c r="J130" s="137">
        <f>BK130</f>
        <v>0</v>
      </c>
      <c r="L130" s="126"/>
      <c r="M130" s="131"/>
      <c r="P130" s="132">
        <f>SUM(P131:P201)</f>
        <v>0</v>
      </c>
      <c r="R130" s="132">
        <f>SUM(R131:R201)</f>
        <v>391.54441999999995</v>
      </c>
      <c r="T130" s="133">
        <f>SUM(T131:T201)</f>
        <v>0</v>
      </c>
      <c r="AR130" s="127" t="s">
        <v>88</v>
      </c>
      <c r="AT130" s="134" t="s">
        <v>79</v>
      </c>
      <c r="AU130" s="134" t="s">
        <v>88</v>
      </c>
      <c r="AY130" s="127" t="s">
        <v>225</v>
      </c>
      <c r="BK130" s="135">
        <f>SUM(BK131:BK201)</f>
        <v>0</v>
      </c>
    </row>
    <row r="131" spans="2:65" s="1" customFormat="1" ht="24.15" customHeight="1">
      <c r="B131" s="33"/>
      <c r="C131" s="138" t="s">
        <v>88</v>
      </c>
      <c r="D131" s="138" t="s">
        <v>227</v>
      </c>
      <c r="E131" s="139" t="s">
        <v>245</v>
      </c>
      <c r="F131" s="140" t="s">
        <v>246</v>
      </c>
      <c r="G131" s="141" t="s">
        <v>247</v>
      </c>
      <c r="H131" s="142">
        <v>400</v>
      </c>
      <c r="I131" s="143"/>
      <c r="J131" s="144">
        <f>ROUND(I131*H131,2)</f>
        <v>0</v>
      </c>
      <c r="K131" s="140" t="s">
        <v>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3.0000000000000001E-5</v>
      </c>
      <c r="R131" s="147">
        <f>Q131*H131</f>
        <v>1.2E-2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3347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2347</v>
      </c>
      <c r="H132" s="159">
        <v>400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225</v>
      </c>
    </row>
    <row r="133" spans="2:65" s="1" customFormat="1" ht="24.15" customHeight="1">
      <c r="B133" s="33"/>
      <c r="C133" s="138" t="s">
        <v>21</v>
      </c>
      <c r="D133" s="138" t="s">
        <v>227</v>
      </c>
      <c r="E133" s="139" t="s">
        <v>251</v>
      </c>
      <c r="F133" s="140" t="s">
        <v>252</v>
      </c>
      <c r="G133" s="141" t="s">
        <v>253</v>
      </c>
      <c r="H133" s="142">
        <v>50</v>
      </c>
      <c r="I133" s="143"/>
      <c r="J133" s="144">
        <f>ROUND(I133*H133,2)</f>
        <v>0</v>
      </c>
      <c r="K133" s="140" t="s">
        <v>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3348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3120</v>
      </c>
      <c r="H134" s="159">
        <v>50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24.15" customHeight="1">
      <c r="B135" s="33"/>
      <c r="C135" s="138" t="s">
        <v>244</v>
      </c>
      <c r="D135" s="138" t="s">
        <v>227</v>
      </c>
      <c r="E135" s="139" t="s">
        <v>2354</v>
      </c>
      <c r="F135" s="140" t="s">
        <v>2355</v>
      </c>
      <c r="G135" s="141" t="s">
        <v>230</v>
      </c>
      <c r="H135" s="142">
        <v>36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3349</v>
      </c>
    </row>
    <row r="136" spans="2:65" s="1" customFormat="1" ht="10.199999999999999">
      <c r="B136" s="33"/>
      <c r="D136" s="151" t="s">
        <v>234</v>
      </c>
      <c r="F136" s="152" t="s">
        <v>2357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3350</v>
      </c>
      <c r="H137" s="159">
        <v>36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33" customHeight="1">
      <c r="B138" s="33"/>
      <c r="C138" s="138" t="s">
        <v>232</v>
      </c>
      <c r="D138" s="138" t="s">
        <v>227</v>
      </c>
      <c r="E138" s="139" t="s">
        <v>3123</v>
      </c>
      <c r="F138" s="140" t="s">
        <v>3124</v>
      </c>
      <c r="G138" s="141" t="s">
        <v>240</v>
      </c>
      <c r="H138" s="142">
        <v>282.7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3351</v>
      </c>
    </row>
    <row r="139" spans="2:65" s="1" customFormat="1" ht="10.199999999999999">
      <c r="B139" s="33"/>
      <c r="D139" s="151" t="s">
        <v>234</v>
      </c>
      <c r="F139" s="152" t="s">
        <v>3126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3352</v>
      </c>
      <c r="H140" s="159">
        <v>282.7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225</v>
      </c>
    </row>
    <row r="141" spans="2:65" s="1" customFormat="1" ht="16.5" customHeight="1">
      <c r="B141" s="33"/>
      <c r="C141" s="138" t="s">
        <v>256</v>
      </c>
      <c r="D141" s="138" t="s">
        <v>227</v>
      </c>
      <c r="E141" s="139" t="s">
        <v>3353</v>
      </c>
      <c r="F141" s="140" t="s">
        <v>3354</v>
      </c>
      <c r="G141" s="141" t="s">
        <v>546</v>
      </c>
      <c r="H141" s="142">
        <v>133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1.0200000000000001E-3</v>
      </c>
      <c r="R141" s="147">
        <f>Q141*H141</f>
        <v>0.13566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3355</v>
      </c>
    </row>
    <row r="142" spans="2:65" s="1" customFormat="1" ht="10.199999999999999">
      <c r="B142" s="33"/>
      <c r="D142" s="151" t="s">
        <v>234</v>
      </c>
      <c r="F142" s="152" t="s">
        <v>3356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3357</v>
      </c>
      <c r="H143" s="159">
        <v>76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225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3358</v>
      </c>
      <c r="H144" s="159">
        <v>57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3" customFormat="1" ht="10.199999999999999">
      <c r="B145" s="164"/>
      <c r="D145" s="156" t="s">
        <v>236</v>
      </c>
      <c r="E145" s="165" t="s">
        <v>1</v>
      </c>
      <c r="F145" s="166" t="s">
        <v>270</v>
      </c>
      <c r="H145" s="167">
        <v>133</v>
      </c>
      <c r="I145" s="168"/>
      <c r="L145" s="164"/>
      <c r="M145" s="169"/>
      <c r="T145" s="170"/>
      <c r="AT145" s="165" t="s">
        <v>236</v>
      </c>
      <c r="AU145" s="165" t="s">
        <v>21</v>
      </c>
      <c r="AV145" s="13" t="s">
        <v>232</v>
      </c>
      <c r="AW145" s="13" t="s">
        <v>36</v>
      </c>
      <c r="AX145" s="13" t="s">
        <v>88</v>
      </c>
      <c r="AY145" s="165" t="s">
        <v>225</v>
      </c>
    </row>
    <row r="146" spans="2:65" s="1" customFormat="1" ht="21.75" customHeight="1">
      <c r="B146" s="33"/>
      <c r="C146" s="178" t="s">
        <v>263</v>
      </c>
      <c r="D146" s="178" t="s">
        <v>341</v>
      </c>
      <c r="E146" s="179" t="s">
        <v>3359</v>
      </c>
      <c r="F146" s="180" t="s">
        <v>3360</v>
      </c>
      <c r="G146" s="181" t="s">
        <v>395</v>
      </c>
      <c r="H146" s="182">
        <v>5.6660000000000004</v>
      </c>
      <c r="I146" s="183"/>
      <c r="J146" s="184">
        <f>ROUND(I146*H146,2)</f>
        <v>0</v>
      </c>
      <c r="K146" s="180" t="s">
        <v>231</v>
      </c>
      <c r="L146" s="185"/>
      <c r="M146" s="186" t="s">
        <v>1</v>
      </c>
      <c r="N146" s="187" t="s">
        <v>45</v>
      </c>
      <c r="P146" s="147">
        <f>O146*H146</f>
        <v>0</v>
      </c>
      <c r="Q146" s="147">
        <v>1</v>
      </c>
      <c r="R146" s="147">
        <f>Q146*H146</f>
        <v>5.6660000000000004</v>
      </c>
      <c r="S146" s="147">
        <v>0</v>
      </c>
      <c r="T146" s="148">
        <f>S146*H146</f>
        <v>0</v>
      </c>
      <c r="AR146" s="149" t="s">
        <v>277</v>
      </c>
      <c r="AT146" s="149" t="s">
        <v>341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3361</v>
      </c>
    </row>
    <row r="147" spans="2:65" s="1" customFormat="1" ht="19.2">
      <c r="B147" s="33"/>
      <c r="D147" s="156" t="s">
        <v>261</v>
      </c>
      <c r="F147" s="163" t="s">
        <v>3362</v>
      </c>
      <c r="I147" s="153"/>
      <c r="L147" s="33"/>
      <c r="M147" s="154"/>
      <c r="T147" s="57"/>
      <c r="AT147" s="17" t="s">
        <v>261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3363</v>
      </c>
      <c r="H148" s="159">
        <v>5.6660000000000004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225</v>
      </c>
    </row>
    <row r="149" spans="2:65" s="1" customFormat="1" ht="16.5" customHeight="1">
      <c r="B149" s="33"/>
      <c r="C149" s="138" t="s">
        <v>271</v>
      </c>
      <c r="D149" s="138" t="s">
        <v>227</v>
      </c>
      <c r="E149" s="139" t="s">
        <v>3364</v>
      </c>
      <c r="F149" s="140" t="s">
        <v>3365</v>
      </c>
      <c r="G149" s="141" t="s">
        <v>546</v>
      </c>
      <c r="H149" s="142">
        <v>57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232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232</v>
      </c>
      <c r="BM149" s="149" t="s">
        <v>3366</v>
      </c>
    </row>
    <row r="150" spans="2:65" s="1" customFormat="1" ht="10.199999999999999">
      <c r="B150" s="33"/>
      <c r="D150" s="151" t="s">
        <v>234</v>
      </c>
      <c r="F150" s="152" t="s">
        <v>3367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3368</v>
      </c>
      <c r="H151" s="159">
        <v>57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225</v>
      </c>
    </row>
    <row r="152" spans="2:65" s="1" customFormat="1" ht="24.15" customHeight="1">
      <c r="B152" s="33"/>
      <c r="C152" s="138" t="s">
        <v>277</v>
      </c>
      <c r="D152" s="138" t="s">
        <v>227</v>
      </c>
      <c r="E152" s="139" t="s">
        <v>3369</v>
      </c>
      <c r="F152" s="140" t="s">
        <v>3370</v>
      </c>
      <c r="G152" s="141" t="s">
        <v>230</v>
      </c>
      <c r="H152" s="142">
        <v>54</v>
      </c>
      <c r="I152" s="143"/>
      <c r="J152" s="144">
        <f>ROUND(I152*H152,2)</f>
        <v>0</v>
      </c>
      <c r="K152" s="140" t="s">
        <v>231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2.9440000000000001E-2</v>
      </c>
      <c r="R152" s="147">
        <f>Q152*H152</f>
        <v>1.5897600000000001</v>
      </c>
      <c r="S152" s="147">
        <v>0</v>
      </c>
      <c r="T152" s="148">
        <f>S152*H152</f>
        <v>0</v>
      </c>
      <c r="AR152" s="149" t="s">
        <v>232</v>
      </c>
      <c r="AT152" s="149" t="s">
        <v>227</v>
      </c>
      <c r="AU152" s="149" t="s">
        <v>21</v>
      </c>
      <c r="AY152" s="17" t="s">
        <v>225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232</v>
      </c>
      <c r="BM152" s="149" t="s">
        <v>3371</v>
      </c>
    </row>
    <row r="153" spans="2:65" s="1" customFormat="1" ht="10.199999999999999">
      <c r="B153" s="33"/>
      <c r="D153" s="151" t="s">
        <v>234</v>
      </c>
      <c r="F153" s="152" t="s">
        <v>3372</v>
      </c>
      <c r="I153" s="153"/>
      <c r="L153" s="33"/>
      <c r="M153" s="154"/>
      <c r="T153" s="57"/>
      <c r="AT153" s="17" t="s">
        <v>234</v>
      </c>
      <c r="AU153" s="17" t="s">
        <v>21</v>
      </c>
    </row>
    <row r="154" spans="2:65" s="1" customFormat="1" ht="19.2">
      <c r="B154" s="33"/>
      <c r="D154" s="156" t="s">
        <v>261</v>
      </c>
      <c r="F154" s="163" t="s">
        <v>3373</v>
      </c>
      <c r="I154" s="153"/>
      <c r="L154" s="33"/>
      <c r="M154" s="154"/>
      <c r="T154" s="57"/>
      <c r="AT154" s="17" t="s">
        <v>261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3374</v>
      </c>
      <c r="H155" s="159">
        <v>54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225</v>
      </c>
    </row>
    <row r="156" spans="2:65" s="1" customFormat="1" ht="37.799999999999997" customHeight="1">
      <c r="B156" s="33"/>
      <c r="C156" s="138" t="s">
        <v>283</v>
      </c>
      <c r="D156" s="138" t="s">
        <v>227</v>
      </c>
      <c r="E156" s="139" t="s">
        <v>626</v>
      </c>
      <c r="F156" s="140" t="s">
        <v>627</v>
      </c>
      <c r="G156" s="141" t="s">
        <v>240</v>
      </c>
      <c r="H156" s="142">
        <v>261.63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3375</v>
      </c>
    </row>
    <row r="157" spans="2:65" s="1" customFormat="1" ht="10.199999999999999">
      <c r="B157" s="33"/>
      <c r="D157" s="151" t="s">
        <v>234</v>
      </c>
      <c r="F157" s="152" t="s">
        <v>629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3376</v>
      </c>
      <c r="H158" s="159">
        <v>7.2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4" customFormat="1" ht="10.199999999999999">
      <c r="B159" s="171"/>
      <c r="D159" s="156" t="s">
        <v>236</v>
      </c>
      <c r="E159" s="172" t="s">
        <v>1</v>
      </c>
      <c r="F159" s="173" t="s">
        <v>303</v>
      </c>
      <c r="H159" s="174">
        <v>7.2</v>
      </c>
      <c r="I159" s="175"/>
      <c r="L159" s="171"/>
      <c r="M159" s="176"/>
      <c r="T159" s="177"/>
      <c r="AT159" s="172" t="s">
        <v>236</v>
      </c>
      <c r="AU159" s="172" t="s">
        <v>21</v>
      </c>
      <c r="AV159" s="14" t="s">
        <v>244</v>
      </c>
      <c r="AW159" s="14" t="s">
        <v>36</v>
      </c>
      <c r="AX159" s="14" t="s">
        <v>80</v>
      </c>
      <c r="AY159" s="172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3377</v>
      </c>
      <c r="H160" s="159">
        <v>254.43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3" customFormat="1" ht="10.199999999999999">
      <c r="B161" s="164"/>
      <c r="D161" s="156" t="s">
        <v>236</v>
      </c>
      <c r="E161" s="165" t="s">
        <v>1</v>
      </c>
      <c r="F161" s="166" t="s">
        <v>270</v>
      </c>
      <c r="H161" s="167">
        <v>261.63</v>
      </c>
      <c r="I161" s="168"/>
      <c r="L161" s="164"/>
      <c r="M161" s="169"/>
      <c r="T161" s="170"/>
      <c r="AT161" s="165" t="s">
        <v>236</v>
      </c>
      <c r="AU161" s="165" t="s">
        <v>21</v>
      </c>
      <c r="AV161" s="13" t="s">
        <v>232</v>
      </c>
      <c r="AW161" s="13" t="s">
        <v>36</v>
      </c>
      <c r="AX161" s="13" t="s">
        <v>88</v>
      </c>
      <c r="AY161" s="165" t="s">
        <v>225</v>
      </c>
    </row>
    <row r="162" spans="2:65" s="1" customFormat="1" ht="37.799999999999997" customHeight="1">
      <c r="B162" s="33"/>
      <c r="C162" s="138" t="s">
        <v>289</v>
      </c>
      <c r="D162" s="138" t="s">
        <v>227</v>
      </c>
      <c r="E162" s="139" t="s">
        <v>296</v>
      </c>
      <c r="F162" s="140" t="s">
        <v>297</v>
      </c>
      <c r="G162" s="141" t="s">
        <v>240</v>
      </c>
      <c r="H162" s="142">
        <v>106.08199999999999</v>
      </c>
      <c r="I162" s="143"/>
      <c r="J162" s="144">
        <f>ROUND(I162*H162,2)</f>
        <v>0</v>
      </c>
      <c r="K162" s="140" t="s">
        <v>231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232</v>
      </c>
      <c r="AT162" s="149" t="s">
        <v>227</v>
      </c>
      <c r="AU162" s="149" t="s">
        <v>21</v>
      </c>
      <c r="AY162" s="17" t="s">
        <v>225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232</v>
      </c>
      <c r="BM162" s="149" t="s">
        <v>3378</v>
      </c>
    </row>
    <row r="163" spans="2:65" s="1" customFormat="1" ht="10.199999999999999">
      <c r="B163" s="33"/>
      <c r="D163" s="151" t="s">
        <v>234</v>
      </c>
      <c r="F163" s="152" t="s">
        <v>299</v>
      </c>
      <c r="I163" s="153"/>
      <c r="L163" s="33"/>
      <c r="M163" s="154"/>
      <c r="T163" s="57"/>
      <c r="AT163" s="17" t="s">
        <v>234</v>
      </c>
      <c r="AU163" s="17" t="s">
        <v>21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3379</v>
      </c>
      <c r="H164" s="159">
        <v>101.77200000000001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3380</v>
      </c>
      <c r="H165" s="159">
        <v>4.3099999999999996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225</v>
      </c>
    </row>
    <row r="166" spans="2:65" s="13" customFormat="1" ht="10.199999999999999">
      <c r="B166" s="164"/>
      <c r="D166" s="156" t="s">
        <v>236</v>
      </c>
      <c r="E166" s="165" t="s">
        <v>1</v>
      </c>
      <c r="F166" s="166" t="s">
        <v>270</v>
      </c>
      <c r="H166" s="167">
        <v>106.08199999999999</v>
      </c>
      <c r="I166" s="168"/>
      <c r="L166" s="164"/>
      <c r="M166" s="169"/>
      <c r="T166" s="170"/>
      <c r="AT166" s="165" t="s">
        <v>236</v>
      </c>
      <c r="AU166" s="165" t="s">
        <v>21</v>
      </c>
      <c r="AV166" s="13" t="s">
        <v>232</v>
      </c>
      <c r="AW166" s="13" t="s">
        <v>36</v>
      </c>
      <c r="AX166" s="13" t="s">
        <v>88</v>
      </c>
      <c r="AY166" s="165" t="s">
        <v>225</v>
      </c>
    </row>
    <row r="167" spans="2:65" s="1" customFormat="1" ht="37.799999999999997" customHeight="1">
      <c r="B167" s="33"/>
      <c r="C167" s="138" t="s">
        <v>295</v>
      </c>
      <c r="D167" s="138" t="s">
        <v>227</v>
      </c>
      <c r="E167" s="139" t="s">
        <v>680</v>
      </c>
      <c r="F167" s="140" t="s">
        <v>681</v>
      </c>
      <c r="G167" s="141" t="s">
        <v>240</v>
      </c>
      <c r="H167" s="142">
        <v>180.928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3381</v>
      </c>
    </row>
    <row r="168" spans="2:65" s="1" customFormat="1" ht="10.199999999999999">
      <c r="B168" s="33"/>
      <c r="D168" s="151" t="s">
        <v>234</v>
      </c>
      <c r="F168" s="152" t="s">
        <v>683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3382</v>
      </c>
      <c r="H169" s="159">
        <v>28.27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3383</v>
      </c>
      <c r="H170" s="159">
        <v>152.65799999999999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3" customFormat="1" ht="10.199999999999999">
      <c r="B171" s="164"/>
      <c r="D171" s="156" t="s">
        <v>236</v>
      </c>
      <c r="E171" s="165" t="s">
        <v>1</v>
      </c>
      <c r="F171" s="166" t="s">
        <v>270</v>
      </c>
      <c r="H171" s="167">
        <v>180.928</v>
      </c>
      <c r="I171" s="168"/>
      <c r="L171" s="164"/>
      <c r="M171" s="169"/>
      <c r="T171" s="170"/>
      <c r="AT171" s="165" t="s">
        <v>236</v>
      </c>
      <c r="AU171" s="165" t="s">
        <v>21</v>
      </c>
      <c r="AV171" s="13" t="s">
        <v>232</v>
      </c>
      <c r="AW171" s="13" t="s">
        <v>36</v>
      </c>
      <c r="AX171" s="13" t="s">
        <v>88</v>
      </c>
      <c r="AY171" s="165" t="s">
        <v>225</v>
      </c>
    </row>
    <row r="172" spans="2:65" s="1" customFormat="1" ht="37.799999999999997" customHeight="1">
      <c r="B172" s="33"/>
      <c r="C172" s="138" t="s">
        <v>317</v>
      </c>
      <c r="D172" s="138" t="s">
        <v>227</v>
      </c>
      <c r="E172" s="139" t="s">
        <v>687</v>
      </c>
      <c r="F172" s="140" t="s">
        <v>688</v>
      </c>
      <c r="G172" s="141" t="s">
        <v>240</v>
      </c>
      <c r="H172" s="142">
        <v>1809.28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3384</v>
      </c>
    </row>
    <row r="173" spans="2:65" s="1" customFormat="1" ht="10.199999999999999">
      <c r="B173" s="33"/>
      <c r="D173" s="151" t="s">
        <v>234</v>
      </c>
      <c r="F173" s="152" t="s">
        <v>690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3385</v>
      </c>
      <c r="H174" s="159">
        <v>1809.28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24.15" customHeight="1">
      <c r="B175" s="33"/>
      <c r="C175" s="138" t="s">
        <v>323</v>
      </c>
      <c r="D175" s="138" t="s">
        <v>227</v>
      </c>
      <c r="E175" s="139" t="s">
        <v>3386</v>
      </c>
      <c r="F175" s="140" t="s">
        <v>3387</v>
      </c>
      <c r="G175" s="141" t="s">
        <v>240</v>
      </c>
      <c r="H175" s="142">
        <v>258.74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3388</v>
      </c>
    </row>
    <row r="176" spans="2:65" s="1" customFormat="1" ht="10.199999999999999">
      <c r="B176" s="33"/>
      <c r="D176" s="151" t="s">
        <v>234</v>
      </c>
      <c r="F176" s="152" t="s">
        <v>3389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3390</v>
      </c>
      <c r="H177" s="159">
        <v>101.77200000000001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225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3383</v>
      </c>
      <c r="H178" s="159">
        <v>152.65799999999999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225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3380</v>
      </c>
      <c r="H179" s="159">
        <v>4.3099999999999996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225</v>
      </c>
    </row>
    <row r="180" spans="2:65" s="13" customFormat="1" ht="10.199999999999999">
      <c r="B180" s="164"/>
      <c r="D180" s="156" t="s">
        <v>236</v>
      </c>
      <c r="E180" s="165" t="s">
        <v>1</v>
      </c>
      <c r="F180" s="166" t="s">
        <v>270</v>
      </c>
      <c r="H180" s="167">
        <v>258.74</v>
      </c>
      <c r="I180" s="168"/>
      <c r="L180" s="164"/>
      <c r="M180" s="169"/>
      <c r="T180" s="170"/>
      <c r="AT180" s="165" t="s">
        <v>236</v>
      </c>
      <c r="AU180" s="165" t="s">
        <v>21</v>
      </c>
      <c r="AV180" s="13" t="s">
        <v>232</v>
      </c>
      <c r="AW180" s="13" t="s">
        <v>36</v>
      </c>
      <c r="AX180" s="13" t="s">
        <v>88</v>
      </c>
      <c r="AY180" s="165" t="s">
        <v>225</v>
      </c>
    </row>
    <row r="181" spans="2:65" s="1" customFormat="1" ht="33" customHeight="1">
      <c r="B181" s="33"/>
      <c r="C181" s="138" t="s">
        <v>328</v>
      </c>
      <c r="D181" s="138" t="s">
        <v>227</v>
      </c>
      <c r="E181" s="139" t="s">
        <v>393</v>
      </c>
      <c r="F181" s="140" t="s">
        <v>394</v>
      </c>
      <c r="G181" s="141" t="s">
        <v>395</v>
      </c>
      <c r="H181" s="142">
        <v>361.85599999999999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3391</v>
      </c>
    </row>
    <row r="182" spans="2:65" s="1" customFormat="1" ht="10.199999999999999">
      <c r="B182" s="33"/>
      <c r="D182" s="151" t="s">
        <v>234</v>
      </c>
      <c r="F182" s="152" t="s">
        <v>397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3392</v>
      </c>
      <c r="H183" s="159">
        <v>361.85599999999999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" customFormat="1" ht="24.15" customHeight="1">
      <c r="B184" s="33"/>
      <c r="C184" s="138" t="s">
        <v>8</v>
      </c>
      <c r="D184" s="138" t="s">
        <v>227</v>
      </c>
      <c r="E184" s="139" t="s">
        <v>1635</v>
      </c>
      <c r="F184" s="140" t="s">
        <v>1636</v>
      </c>
      <c r="G184" s="141" t="s">
        <v>240</v>
      </c>
      <c r="H184" s="142">
        <v>192.07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3393</v>
      </c>
    </row>
    <row r="185" spans="2:65" s="1" customFormat="1" ht="10.199999999999999">
      <c r="B185" s="33"/>
      <c r="D185" s="151" t="s">
        <v>234</v>
      </c>
      <c r="F185" s="152" t="s">
        <v>1638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3394</v>
      </c>
      <c r="H186" s="159">
        <v>192.07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16.5" customHeight="1">
      <c r="B187" s="33"/>
      <c r="C187" s="178" t="s">
        <v>340</v>
      </c>
      <c r="D187" s="178" t="s">
        <v>341</v>
      </c>
      <c r="E187" s="179" t="s">
        <v>1838</v>
      </c>
      <c r="F187" s="180" t="s">
        <v>1839</v>
      </c>
      <c r="G187" s="181" t="s">
        <v>395</v>
      </c>
      <c r="H187" s="182">
        <v>384.14</v>
      </c>
      <c r="I187" s="183"/>
      <c r="J187" s="184">
        <f>ROUND(I187*H187,2)</f>
        <v>0</v>
      </c>
      <c r="K187" s="180" t="s">
        <v>231</v>
      </c>
      <c r="L187" s="185"/>
      <c r="M187" s="186" t="s">
        <v>1</v>
      </c>
      <c r="N187" s="187" t="s">
        <v>45</v>
      </c>
      <c r="P187" s="147">
        <f>O187*H187</f>
        <v>0</v>
      </c>
      <c r="Q187" s="147">
        <v>1</v>
      </c>
      <c r="R187" s="147">
        <f>Q187*H187</f>
        <v>384.14</v>
      </c>
      <c r="S187" s="147">
        <v>0</v>
      </c>
      <c r="T187" s="148">
        <f>S187*H187</f>
        <v>0</v>
      </c>
      <c r="AR187" s="149" t="s">
        <v>277</v>
      </c>
      <c r="AT187" s="149" t="s">
        <v>341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3395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3396</v>
      </c>
      <c r="H188" s="159">
        <v>384.14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33" customHeight="1">
      <c r="B189" s="33"/>
      <c r="C189" s="138" t="s">
        <v>346</v>
      </c>
      <c r="D189" s="138" t="s">
        <v>227</v>
      </c>
      <c r="E189" s="139" t="s">
        <v>420</v>
      </c>
      <c r="F189" s="140" t="s">
        <v>421</v>
      </c>
      <c r="G189" s="141" t="s">
        <v>230</v>
      </c>
      <c r="H189" s="142">
        <v>50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3397</v>
      </c>
    </row>
    <row r="190" spans="2:65" s="1" customFormat="1" ht="10.199999999999999">
      <c r="B190" s="33"/>
      <c r="D190" s="151" t="s">
        <v>234</v>
      </c>
      <c r="F190" s="152" t="s">
        <v>423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3398</v>
      </c>
      <c r="H191" s="159">
        <v>50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225</v>
      </c>
    </row>
    <row r="192" spans="2:65" s="1" customFormat="1" ht="24.15" customHeight="1">
      <c r="B192" s="33"/>
      <c r="C192" s="138" t="s">
        <v>352</v>
      </c>
      <c r="D192" s="138" t="s">
        <v>227</v>
      </c>
      <c r="E192" s="139" t="s">
        <v>426</v>
      </c>
      <c r="F192" s="140" t="s">
        <v>427</v>
      </c>
      <c r="G192" s="141" t="s">
        <v>230</v>
      </c>
      <c r="H192" s="142">
        <v>50</v>
      </c>
      <c r="I192" s="143"/>
      <c r="J192" s="144">
        <f>ROUND(I192*H192,2)</f>
        <v>0</v>
      </c>
      <c r="K192" s="140" t="s">
        <v>231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3399</v>
      </c>
    </row>
    <row r="193" spans="2:65" s="1" customFormat="1" ht="10.199999999999999">
      <c r="B193" s="33"/>
      <c r="D193" s="151" t="s">
        <v>234</v>
      </c>
      <c r="F193" s="152" t="s">
        <v>429</v>
      </c>
      <c r="I193" s="153"/>
      <c r="L193" s="33"/>
      <c r="M193" s="154"/>
      <c r="T193" s="57"/>
      <c r="AT193" s="17" t="s">
        <v>234</v>
      </c>
      <c r="AU193" s="17" t="s">
        <v>21</v>
      </c>
    </row>
    <row r="194" spans="2:65" s="1" customFormat="1" ht="16.5" customHeight="1">
      <c r="B194" s="33"/>
      <c r="C194" s="178" t="s">
        <v>358</v>
      </c>
      <c r="D194" s="178" t="s">
        <v>341</v>
      </c>
      <c r="E194" s="179" t="s">
        <v>431</v>
      </c>
      <c r="F194" s="180" t="s">
        <v>432</v>
      </c>
      <c r="G194" s="181" t="s">
        <v>433</v>
      </c>
      <c r="H194" s="182">
        <v>1</v>
      </c>
      <c r="I194" s="183"/>
      <c r="J194" s="184">
        <f>ROUND(I194*H194,2)</f>
        <v>0</v>
      </c>
      <c r="K194" s="180" t="s">
        <v>231</v>
      </c>
      <c r="L194" s="185"/>
      <c r="M194" s="186" t="s">
        <v>1</v>
      </c>
      <c r="N194" s="187" t="s">
        <v>45</v>
      </c>
      <c r="P194" s="147">
        <f>O194*H194</f>
        <v>0</v>
      </c>
      <c r="Q194" s="147">
        <v>1E-3</v>
      </c>
      <c r="R194" s="147">
        <f>Q194*H194</f>
        <v>1E-3</v>
      </c>
      <c r="S194" s="147">
        <v>0</v>
      </c>
      <c r="T194" s="148">
        <f>S194*H194</f>
        <v>0</v>
      </c>
      <c r="AR194" s="149" t="s">
        <v>277</v>
      </c>
      <c r="AT194" s="149" t="s">
        <v>341</v>
      </c>
      <c r="AU194" s="149" t="s">
        <v>21</v>
      </c>
      <c r="AY194" s="17" t="s">
        <v>225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232</v>
      </c>
      <c r="BM194" s="149" t="s">
        <v>3400</v>
      </c>
    </row>
    <row r="195" spans="2:65" s="12" customFormat="1" ht="10.199999999999999">
      <c r="B195" s="155"/>
      <c r="D195" s="156" t="s">
        <v>236</v>
      </c>
      <c r="F195" s="158" t="s">
        <v>3401</v>
      </c>
      <c r="H195" s="159">
        <v>1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4</v>
      </c>
      <c r="AX195" s="12" t="s">
        <v>88</v>
      </c>
      <c r="AY195" s="157" t="s">
        <v>225</v>
      </c>
    </row>
    <row r="196" spans="2:65" s="1" customFormat="1" ht="24.15" customHeight="1">
      <c r="B196" s="33"/>
      <c r="C196" s="138" t="s">
        <v>364</v>
      </c>
      <c r="D196" s="138" t="s">
        <v>227</v>
      </c>
      <c r="E196" s="139" t="s">
        <v>716</v>
      </c>
      <c r="F196" s="140" t="s">
        <v>717</v>
      </c>
      <c r="G196" s="141" t="s">
        <v>230</v>
      </c>
      <c r="H196" s="142">
        <v>50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3402</v>
      </c>
    </row>
    <row r="197" spans="2:65" s="1" customFormat="1" ht="10.199999999999999">
      <c r="B197" s="33"/>
      <c r="D197" s="151" t="s">
        <v>234</v>
      </c>
      <c r="F197" s="152" t="s">
        <v>719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" customFormat="1" ht="16.5" customHeight="1">
      <c r="B198" s="33"/>
      <c r="C198" s="138" t="s">
        <v>7</v>
      </c>
      <c r="D198" s="138" t="s">
        <v>227</v>
      </c>
      <c r="E198" s="139" t="s">
        <v>444</v>
      </c>
      <c r="F198" s="140" t="s">
        <v>445</v>
      </c>
      <c r="G198" s="141" t="s">
        <v>240</v>
      </c>
      <c r="H198" s="142">
        <v>1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3403</v>
      </c>
    </row>
    <row r="199" spans="2:65" s="1" customFormat="1" ht="10.199999999999999">
      <c r="B199" s="33"/>
      <c r="D199" s="151" t="s">
        <v>234</v>
      </c>
      <c r="F199" s="152" t="s">
        <v>447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" customFormat="1" ht="16.5" customHeight="1">
      <c r="B200" s="33"/>
      <c r="C200" s="138" t="s">
        <v>374</v>
      </c>
      <c r="D200" s="138" t="s">
        <v>227</v>
      </c>
      <c r="E200" s="139" t="s">
        <v>375</v>
      </c>
      <c r="F200" s="140" t="s">
        <v>376</v>
      </c>
      <c r="G200" s="141" t="s">
        <v>240</v>
      </c>
      <c r="H200" s="142">
        <v>254.43</v>
      </c>
      <c r="I200" s="143"/>
      <c r="J200" s="144">
        <f>ROUND(I200*H200,2)</f>
        <v>0</v>
      </c>
      <c r="K200" s="140" t="s">
        <v>1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232</v>
      </c>
      <c r="AT200" s="149" t="s">
        <v>227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3404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3405</v>
      </c>
      <c r="H201" s="159">
        <v>254.43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225</v>
      </c>
    </row>
    <row r="202" spans="2:65" s="11" customFormat="1" ht="22.8" customHeight="1">
      <c r="B202" s="126"/>
      <c r="D202" s="127" t="s">
        <v>79</v>
      </c>
      <c r="E202" s="136" t="s">
        <v>21</v>
      </c>
      <c r="F202" s="136" t="s">
        <v>453</v>
      </c>
      <c r="I202" s="129"/>
      <c r="J202" s="137">
        <f>BK202</f>
        <v>0</v>
      </c>
      <c r="L202" s="126"/>
      <c r="M202" s="131"/>
      <c r="P202" s="132">
        <f>SUM(P203:P229)</f>
        <v>0</v>
      </c>
      <c r="R202" s="132">
        <f>SUM(R203:R229)</f>
        <v>324.47651250000001</v>
      </c>
      <c r="T202" s="133">
        <f>SUM(T203:T229)</f>
        <v>0</v>
      </c>
      <c r="AR202" s="127" t="s">
        <v>88</v>
      </c>
      <c r="AT202" s="134" t="s">
        <v>79</v>
      </c>
      <c r="AU202" s="134" t="s">
        <v>88</v>
      </c>
      <c r="AY202" s="127" t="s">
        <v>225</v>
      </c>
      <c r="BK202" s="135">
        <f>SUM(BK203:BK229)</f>
        <v>0</v>
      </c>
    </row>
    <row r="203" spans="2:65" s="1" customFormat="1" ht="24.15" customHeight="1">
      <c r="B203" s="33"/>
      <c r="C203" s="138" t="s">
        <v>379</v>
      </c>
      <c r="D203" s="138" t="s">
        <v>227</v>
      </c>
      <c r="E203" s="139" t="s">
        <v>3406</v>
      </c>
      <c r="F203" s="140" t="s">
        <v>3407</v>
      </c>
      <c r="G203" s="141" t="s">
        <v>240</v>
      </c>
      <c r="H203" s="142">
        <v>72.900000000000006</v>
      </c>
      <c r="I203" s="143"/>
      <c r="J203" s="144">
        <f>ROUND(I203*H203,2)</f>
        <v>0</v>
      </c>
      <c r="K203" s="140" t="s">
        <v>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2.16</v>
      </c>
      <c r="R203" s="147">
        <f>Q203*H203</f>
        <v>157.46400000000003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3408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3409</v>
      </c>
      <c r="H204" s="159">
        <v>72.900000000000006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225</v>
      </c>
    </row>
    <row r="205" spans="2:65" s="1" customFormat="1" ht="24.15" customHeight="1">
      <c r="B205" s="33"/>
      <c r="C205" s="138" t="s">
        <v>386</v>
      </c>
      <c r="D205" s="138" t="s">
        <v>227</v>
      </c>
      <c r="E205" s="139" t="s">
        <v>3410</v>
      </c>
      <c r="F205" s="140" t="s">
        <v>3411</v>
      </c>
      <c r="G205" s="141" t="s">
        <v>546</v>
      </c>
      <c r="H205" s="142">
        <v>76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1E-4</v>
      </c>
      <c r="R205" s="147">
        <f>Q205*H205</f>
        <v>7.6E-3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3412</v>
      </c>
    </row>
    <row r="206" spans="2:65" s="1" customFormat="1" ht="10.199999999999999">
      <c r="B206" s="33"/>
      <c r="D206" s="151" t="s">
        <v>234</v>
      </c>
      <c r="F206" s="152" t="s">
        <v>3413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3414</v>
      </c>
      <c r="H207" s="159">
        <v>76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225</v>
      </c>
    </row>
    <row r="208" spans="2:65" s="1" customFormat="1" ht="33" customHeight="1">
      <c r="B208" s="33"/>
      <c r="C208" s="138" t="s">
        <v>392</v>
      </c>
      <c r="D208" s="138" t="s">
        <v>227</v>
      </c>
      <c r="E208" s="139" t="s">
        <v>3415</v>
      </c>
      <c r="F208" s="140" t="s">
        <v>3416</v>
      </c>
      <c r="G208" s="141" t="s">
        <v>546</v>
      </c>
      <c r="H208" s="142">
        <v>56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3417</v>
      </c>
    </row>
    <row r="209" spans="2:65" s="1" customFormat="1" ht="10.199999999999999">
      <c r="B209" s="33"/>
      <c r="D209" s="151" t="s">
        <v>234</v>
      </c>
      <c r="F209" s="152" t="s">
        <v>3418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3419</v>
      </c>
      <c r="H210" s="159">
        <v>56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" customFormat="1" ht="16.5" customHeight="1">
      <c r="B211" s="33"/>
      <c r="C211" s="178" t="s">
        <v>399</v>
      </c>
      <c r="D211" s="178" t="s">
        <v>341</v>
      </c>
      <c r="E211" s="179" t="s">
        <v>3420</v>
      </c>
      <c r="F211" s="180" t="s">
        <v>3421</v>
      </c>
      <c r="G211" s="181" t="s">
        <v>240</v>
      </c>
      <c r="H211" s="182">
        <v>12.308999999999999</v>
      </c>
      <c r="I211" s="183"/>
      <c r="J211" s="184">
        <f>ROUND(I211*H211,2)</f>
        <v>0</v>
      </c>
      <c r="K211" s="180" t="s">
        <v>231</v>
      </c>
      <c r="L211" s="185"/>
      <c r="M211" s="186" t="s">
        <v>1</v>
      </c>
      <c r="N211" s="187" t="s">
        <v>45</v>
      </c>
      <c r="P211" s="147">
        <f>O211*H211</f>
        <v>0</v>
      </c>
      <c r="Q211" s="147">
        <v>2.4289999999999998</v>
      </c>
      <c r="R211" s="147">
        <f>Q211*H211</f>
        <v>29.898560999999997</v>
      </c>
      <c r="S211" s="147">
        <v>0</v>
      </c>
      <c r="T211" s="148">
        <f>S211*H211</f>
        <v>0</v>
      </c>
      <c r="AR211" s="149" t="s">
        <v>277</v>
      </c>
      <c r="AT211" s="149" t="s">
        <v>341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3422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3423</v>
      </c>
      <c r="H212" s="159">
        <v>12.308999999999999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" customFormat="1" ht="16.5" customHeight="1">
      <c r="B213" s="33"/>
      <c r="C213" s="138" t="s">
        <v>405</v>
      </c>
      <c r="D213" s="138" t="s">
        <v>227</v>
      </c>
      <c r="E213" s="139" t="s">
        <v>990</v>
      </c>
      <c r="F213" s="140" t="s">
        <v>991</v>
      </c>
      <c r="G213" s="141" t="s">
        <v>240</v>
      </c>
      <c r="H213" s="142">
        <v>14.59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2.3010199999999998</v>
      </c>
      <c r="R213" s="147">
        <f>Q213*H213</f>
        <v>33.5718818</v>
      </c>
      <c r="S213" s="147">
        <v>0</v>
      </c>
      <c r="T213" s="148">
        <f>S213*H213</f>
        <v>0</v>
      </c>
      <c r="AR213" s="149" t="s">
        <v>232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3424</v>
      </c>
    </row>
    <row r="214" spans="2:65" s="1" customFormat="1" ht="10.199999999999999">
      <c r="B214" s="33"/>
      <c r="D214" s="151" t="s">
        <v>234</v>
      </c>
      <c r="F214" s="152" t="s">
        <v>993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3425</v>
      </c>
      <c r="H215" s="159">
        <v>14.59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" customFormat="1" ht="24.15" customHeight="1">
      <c r="B216" s="33"/>
      <c r="C216" s="138" t="s">
        <v>412</v>
      </c>
      <c r="D216" s="138" t="s">
        <v>227</v>
      </c>
      <c r="E216" s="139" t="s">
        <v>3426</v>
      </c>
      <c r="F216" s="140" t="s">
        <v>3427</v>
      </c>
      <c r="G216" s="141" t="s">
        <v>240</v>
      </c>
      <c r="H216" s="142">
        <v>37.71</v>
      </c>
      <c r="I216" s="143"/>
      <c r="J216" s="144">
        <f>ROUND(I216*H216,2)</f>
        <v>0</v>
      </c>
      <c r="K216" s="140" t="s">
        <v>231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2.5018699999999998</v>
      </c>
      <c r="R216" s="147">
        <f>Q216*H216</f>
        <v>94.345517700000002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3428</v>
      </c>
    </row>
    <row r="217" spans="2:65" s="1" customFormat="1" ht="10.199999999999999">
      <c r="B217" s="33"/>
      <c r="D217" s="151" t="s">
        <v>234</v>
      </c>
      <c r="F217" s="152" t="s">
        <v>3429</v>
      </c>
      <c r="I217" s="153"/>
      <c r="L217" s="33"/>
      <c r="M217" s="154"/>
      <c r="T217" s="57"/>
      <c r="AT217" s="17" t="s">
        <v>234</v>
      </c>
      <c r="AU217" s="17" t="s">
        <v>21</v>
      </c>
    </row>
    <row r="218" spans="2:65" s="12" customFormat="1" ht="10.199999999999999">
      <c r="B218" s="155"/>
      <c r="D218" s="156" t="s">
        <v>236</v>
      </c>
      <c r="E218" s="157" t="s">
        <v>1</v>
      </c>
      <c r="F218" s="158" t="s">
        <v>3430</v>
      </c>
      <c r="H218" s="159">
        <v>37.71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225</v>
      </c>
    </row>
    <row r="219" spans="2:65" s="1" customFormat="1" ht="16.5" customHeight="1">
      <c r="B219" s="33"/>
      <c r="C219" s="138" t="s">
        <v>419</v>
      </c>
      <c r="D219" s="138" t="s">
        <v>227</v>
      </c>
      <c r="E219" s="139" t="s">
        <v>3431</v>
      </c>
      <c r="F219" s="140" t="s">
        <v>3432</v>
      </c>
      <c r="G219" s="141" t="s">
        <v>230</v>
      </c>
      <c r="H219" s="142">
        <v>31.94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2.9399999999999999E-3</v>
      </c>
      <c r="R219" s="147">
        <f>Q219*H219</f>
        <v>9.3903600000000004E-2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3433</v>
      </c>
    </row>
    <row r="220" spans="2:65" s="1" customFormat="1" ht="10.199999999999999">
      <c r="B220" s="33"/>
      <c r="D220" s="151" t="s">
        <v>234</v>
      </c>
      <c r="F220" s="152" t="s">
        <v>3434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2" customFormat="1" ht="20.399999999999999">
      <c r="B221" s="155"/>
      <c r="D221" s="156" t="s">
        <v>236</v>
      </c>
      <c r="E221" s="157" t="s">
        <v>1</v>
      </c>
      <c r="F221" s="158" t="s">
        <v>3435</v>
      </c>
      <c r="H221" s="159">
        <v>31.94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225</v>
      </c>
    </row>
    <row r="222" spans="2:65" s="1" customFormat="1" ht="16.5" customHeight="1">
      <c r="B222" s="33"/>
      <c r="C222" s="138" t="s">
        <v>425</v>
      </c>
      <c r="D222" s="138" t="s">
        <v>227</v>
      </c>
      <c r="E222" s="139" t="s">
        <v>3436</v>
      </c>
      <c r="F222" s="140" t="s">
        <v>3437</v>
      </c>
      <c r="G222" s="141" t="s">
        <v>230</v>
      </c>
      <c r="H222" s="142">
        <v>31.94</v>
      </c>
      <c r="I222" s="143"/>
      <c r="J222" s="144">
        <f>ROUND(I222*H222,2)</f>
        <v>0</v>
      </c>
      <c r="K222" s="140" t="s">
        <v>231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232</v>
      </c>
      <c r="AT222" s="149" t="s">
        <v>227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232</v>
      </c>
      <c r="BM222" s="149" t="s">
        <v>3438</v>
      </c>
    </row>
    <row r="223" spans="2:65" s="1" customFormat="1" ht="10.199999999999999">
      <c r="B223" s="33"/>
      <c r="D223" s="151" t="s">
        <v>234</v>
      </c>
      <c r="F223" s="152" t="s">
        <v>3439</v>
      </c>
      <c r="I223" s="153"/>
      <c r="L223" s="33"/>
      <c r="M223" s="154"/>
      <c r="T223" s="57"/>
      <c r="AT223" s="17" t="s">
        <v>234</v>
      </c>
      <c r="AU223" s="17" t="s">
        <v>21</v>
      </c>
    </row>
    <row r="224" spans="2:65" s="1" customFormat="1" ht="21.75" customHeight="1">
      <c r="B224" s="33"/>
      <c r="C224" s="138" t="s">
        <v>430</v>
      </c>
      <c r="D224" s="138" t="s">
        <v>227</v>
      </c>
      <c r="E224" s="139" t="s">
        <v>3159</v>
      </c>
      <c r="F224" s="140" t="s">
        <v>3160</v>
      </c>
      <c r="G224" s="141" t="s">
        <v>395</v>
      </c>
      <c r="H224" s="142">
        <v>8.57</v>
      </c>
      <c r="I224" s="143"/>
      <c r="J224" s="144">
        <f>ROUND(I224*H224,2)</f>
        <v>0</v>
      </c>
      <c r="K224" s="140" t="s">
        <v>231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1.0606199999999999</v>
      </c>
      <c r="R224" s="147">
        <f>Q224*H224</f>
        <v>9.0895133999999995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3440</v>
      </c>
    </row>
    <row r="225" spans="2:65" s="1" customFormat="1" ht="10.199999999999999">
      <c r="B225" s="33"/>
      <c r="D225" s="151" t="s">
        <v>234</v>
      </c>
      <c r="F225" s="152" t="s">
        <v>3162</v>
      </c>
      <c r="I225" s="153"/>
      <c r="L225" s="33"/>
      <c r="M225" s="154"/>
      <c r="T225" s="57"/>
      <c r="AT225" s="17" t="s">
        <v>234</v>
      </c>
      <c r="AU225" s="17" t="s">
        <v>21</v>
      </c>
    </row>
    <row r="226" spans="2:65" s="12" customFormat="1" ht="10.199999999999999">
      <c r="B226" s="155"/>
      <c r="D226" s="156" t="s">
        <v>236</v>
      </c>
      <c r="E226" s="157" t="s">
        <v>1</v>
      </c>
      <c r="F226" s="158" t="s">
        <v>3441</v>
      </c>
      <c r="H226" s="159">
        <v>8.57</v>
      </c>
      <c r="I226" s="160"/>
      <c r="L226" s="155"/>
      <c r="M226" s="161"/>
      <c r="T226" s="162"/>
      <c r="AT226" s="157" t="s">
        <v>236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225</v>
      </c>
    </row>
    <row r="227" spans="2:65" s="1" customFormat="1" ht="16.5" customHeight="1">
      <c r="B227" s="33"/>
      <c r="C227" s="138" t="s">
        <v>437</v>
      </c>
      <c r="D227" s="138" t="s">
        <v>227</v>
      </c>
      <c r="E227" s="139" t="s">
        <v>3164</v>
      </c>
      <c r="F227" s="140" t="s">
        <v>3165</v>
      </c>
      <c r="G227" s="141" t="s">
        <v>546</v>
      </c>
      <c r="H227" s="142">
        <v>12.3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4.4999999999999999E-4</v>
      </c>
      <c r="R227" s="147">
        <f>Q227*H227</f>
        <v>5.535E-3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3442</v>
      </c>
    </row>
    <row r="228" spans="2:65" s="1" customFormat="1" ht="10.199999999999999">
      <c r="B228" s="33"/>
      <c r="D228" s="151" t="s">
        <v>234</v>
      </c>
      <c r="F228" s="152" t="s">
        <v>3167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2" customFormat="1" ht="10.199999999999999">
      <c r="B229" s="155"/>
      <c r="D229" s="156" t="s">
        <v>236</v>
      </c>
      <c r="E229" s="157" t="s">
        <v>1</v>
      </c>
      <c r="F229" s="158" t="s">
        <v>3443</v>
      </c>
      <c r="H229" s="159">
        <v>12.3</v>
      </c>
      <c r="I229" s="160"/>
      <c r="L229" s="155"/>
      <c r="M229" s="161"/>
      <c r="T229" s="162"/>
      <c r="AT229" s="157" t="s">
        <v>236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225</v>
      </c>
    </row>
    <row r="230" spans="2:65" s="11" customFormat="1" ht="22.8" customHeight="1">
      <c r="B230" s="126"/>
      <c r="D230" s="127" t="s">
        <v>79</v>
      </c>
      <c r="E230" s="136" t="s">
        <v>244</v>
      </c>
      <c r="F230" s="136" t="s">
        <v>471</v>
      </c>
      <c r="I230" s="129"/>
      <c r="J230" s="137">
        <f>BK230</f>
        <v>0</v>
      </c>
      <c r="L230" s="126"/>
      <c r="M230" s="131"/>
      <c r="P230" s="132">
        <f>SUM(P231:P288)</f>
        <v>0</v>
      </c>
      <c r="R230" s="132">
        <f>SUM(R231:R288)</f>
        <v>65.054045500000001</v>
      </c>
      <c r="T230" s="133">
        <f>SUM(T231:T288)</f>
        <v>0</v>
      </c>
      <c r="AR230" s="127" t="s">
        <v>88</v>
      </c>
      <c r="AT230" s="134" t="s">
        <v>79</v>
      </c>
      <c r="AU230" s="134" t="s">
        <v>88</v>
      </c>
      <c r="AY230" s="127" t="s">
        <v>225</v>
      </c>
      <c r="BK230" s="135">
        <f>SUM(BK231:BK288)</f>
        <v>0</v>
      </c>
    </row>
    <row r="231" spans="2:65" s="1" customFormat="1" ht="24.15" customHeight="1">
      <c r="B231" s="33"/>
      <c r="C231" s="138" t="s">
        <v>443</v>
      </c>
      <c r="D231" s="138" t="s">
        <v>227</v>
      </c>
      <c r="E231" s="139" t="s">
        <v>2457</v>
      </c>
      <c r="F231" s="140" t="s">
        <v>2458</v>
      </c>
      <c r="G231" s="141" t="s">
        <v>468</v>
      </c>
      <c r="H231" s="142">
        <v>12</v>
      </c>
      <c r="I231" s="143"/>
      <c r="J231" s="144">
        <f>ROUND(I231*H231,2)</f>
        <v>0</v>
      </c>
      <c r="K231" s="140" t="s">
        <v>231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3.3E-4</v>
      </c>
      <c r="R231" s="147">
        <f>Q231*H231</f>
        <v>3.96E-3</v>
      </c>
      <c r="S231" s="147">
        <v>0</v>
      </c>
      <c r="T231" s="148">
        <f>S231*H231</f>
        <v>0</v>
      </c>
      <c r="AR231" s="149" t="s">
        <v>232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3444</v>
      </c>
    </row>
    <row r="232" spans="2:65" s="1" customFormat="1" ht="10.199999999999999">
      <c r="B232" s="33"/>
      <c r="D232" s="151" t="s">
        <v>234</v>
      </c>
      <c r="F232" s="152" t="s">
        <v>2460</v>
      </c>
      <c r="I232" s="153"/>
      <c r="L232" s="33"/>
      <c r="M232" s="154"/>
      <c r="T232" s="57"/>
      <c r="AT232" s="17" t="s">
        <v>234</v>
      </c>
      <c r="AU232" s="17" t="s">
        <v>21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3445</v>
      </c>
      <c r="H233" s="159">
        <v>12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225</v>
      </c>
    </row>
    <row r="234" spans="2:65" s="1" customFormat="1" ht="16.5" customHeight="1">
      <c r="B234" s="33"/>
      <c r="C234" s="178" t="s">
        <v>448</v>
      </c>
      <c r="D234" s="178" t="s">
        <v>341</v>
      </c>
      <c r="E234" s="179" t="s">
        <v>2462</v>
      </c>
      <c r="F234" s="180" t="s">
        <v>2463</v>
      </c>
      <c r="G234" s="181" t="s">
        <v>468</v>
      </c>
      <c r="H234" s="182">
        <v>12</v>
      </c>
      <c r="I234" s="183"/>
      <c r="J234" s="184">
        <f>ROUND(I234*H234,2)</f>
        <v>0</v>
      </c>
      <c r="K234" s="180" t="s">
        <v>231</v>
      </c>
      <c r="L234" s="185"/>
      <c r="M234" s="186" t="s">
        <v>1</v>
      </c>
      <c r="N234" s="187" t="s">
        <v>45</v>
      </c>
      <c r="P234" s="147">
        <f>O234*H234</f>
        <v>0</v>
      </c>
      <c r="Q234" s="147">
        <v>1.6999999999999999E-3</v>
      </c>
      <c r="R234" s="147">
        <f>Q234*H234</f>
        <v>2.0399999999999998E-2</v>
      </c>
      <c r="S234" s="147">
        <v>0</v>
      </c>
      <c r="T234" s="148">
        <f>S234*H234</f>
        <v>0</v>
      </c>
      <c r="AR234" s="149" t="s">
        <v>277</v>
      </c>
      <c r="AT234" s="149" t="s">
        <v>341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3446</v>
      </c>
    </row>
    <row r="235" spans="2:65" s="1" customFormat="1" ht="19.2">
      <c r="B235" s="33"/>
      <c r="D235" s="156" t="s">
        <v>261</v>
      </c>
      <c r="F235" s="163" t="s">
        <v>3447</v>
      </c>
      <c r="I235" s="153"/>
      <c r="L235" s="33"/>
      <c r="M235" s="154"/>
      <c r="T235" s="57"/>
      <c r="AT235" s="17" t="s">
        <v>261</v>
      </c>
      <c r="AU235" s="17" t="s">
        <v>21</v>
      </c>
    </row>
    <row r="236" spans="2:65" s="1" customFormat="1" ht="16.5" customHeight="1">
      <c r="B236" s="33"/>
      <c r="C236" s="138" t="s">
        <v>454</v>
      </c>
      <c r="D236" s="138" t="s">
        <v>227</v>
      </c>
      <c r="E236" s="139" t="s">
        <v>2466</v>
      </c>
      <c r="F236" s="140" t="s">
        <v>2467</v>
      </c>
      <c r="G236" s="141" t="s">
        <v>240</v>
      </c>
      <c r="H236" s="142">
        <v>3.42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3448</v>
      </c>
    </row>
    <row r="237" spans="2:65" s="1" customFormat="1" ht="10.199999999999999">
      <c r="B237" s="33"/>
      <c r="D237" s="151" t="s">
        <v>234</v>
      </c>
      <c r="F237" s="152" t="s">
        <v>2469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3449</v>
      </c>
      <c r="H238" s="159">
        <v>3.42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225</v>
      </c>
    </row>
    <row r="239" spans="2:65" s="1" customFormat="1" ht="16.5" customHeight="1">
      <c r="B239" s="33"/>
      <c r="C239" s="138" t="s">
        <v>459</v>
      </c>
      <c r="D239" s="138" t="s">
        <v>227</v>
      </c>
      <c r="E239" s="139" t="s">
        <v>2471</v>
      </c>
      <c r="F239" s="140" t="s">
        <v>2472</v>
      </c>
      <c r="G239" s="141" t="s">
        <v>230</v>
      </c>
      <c r="H239" s="142">
        <v>11.829000000000001</v>
      </c>
      <c r="I239" s="143"/>
      <c r="J239" s="144">
        <f>ROUND(I239*H239,2)</f>
        <v>0</v>
      </c>
      <c r="K239" s="140" t="s">
        <v>231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4.1259999999999998E-2</v>
      </c>
      <c r="R239" s="147">
        <f>Q239*H239</f>
        <v>0.48806453999999999</v>
      </c>
      <c r="S239" s="147">
        <v>0</v>
      </c>
      <c r="T239" s="148">
        <f>S239*H239</f>
        <v>0</v>
      </c>
      <c r="AR239" s="149" t="s">
        <v>232</v>
      </c>
      <c r="AT239" s="149" t="s">
        <v>227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3450</v>
      </c>
    </row>
    <row r="240" spans="2:65" s="1" customFormat="1" ht="10.199999999999999">
      <c r="B240" s="33"/>
      <c r="D240" s="151" t="s">
        <v>234</v>
      </c>
      <c r="F240" s="152" t="s">
        <v>2474</v>
      </c>
      <c r="I240" s="153"/>
      <c r="L240" s="33"/>
      <c r="M240" s="154"/>
      <c r="T240" s="57"/>
      <c r="AT240" s="17" t="s">
        <v>234</v>
      </c>
      <c r="AU240" s="17" t="s">
        <v>21</v>
      </c>
    </row>
    <row r="241" spans="2:65" s="1" customFormat="1" ht="19.2">
      <c r="B241" s="33"/>
      <c r="D241" s="156" t="s">
        <v>261</v>
      </c>
      <c r="F241" s="163" t="s">
        <v>3451</v>
      </c>
      <c r="I241" s="153"/>
      <c r="L241" s="33"/>
      <c r="M241" s="154"/>
      <c r="T241" s="57"/>
      <c r="AT241" s="17" t="s">
        <v>261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3452</v>
      </c>
      <c r="H242" s="159">
        <v>5.9210000000000003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20.399999999999999">
      <c r="B243" s="155"/>
      <c r="D243" s="156" t="s">
        <v>236</v>
      </c>
      <c r="E243" s="157" t="s">
        <v>1</v>
      </c>
      <c r="F243" s="158" t="s">
        <v>3453</v>
      </c>
      <c r="H243" s="159">
        <v>5.9080000000000004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3" customFormat="1" ht="10.199999999999999">
      <c r="B244" s="164"/>
      <c r="D244" s="156" t="s">
        <v>236</v>
      </c>
      <c r="E244" s="165" t="s">
        <v>1</v>
      </c>
      <c r="F244" s="166" t="s">
        <v>270</v>
      </c>
      <c r="H244" s="167">
        <v>11.829000000000001</v>
      </c>
      <c r="I244" s="168"/>
      <c r="L244" s="164"/>
      <c r="M244" s="169"/>
      <c r="T244" s="170"/>
      <c r="AT244" s="165" t="s">
        <v>236</v>
      </c>
      <c r="AU244" s="165" t="s">
        <v>21</v>
      </c>
      <c r="AV244" s="13" t="s">
        <v>232</v>
      </c>
      <c r="AW244" s="13" t="s">
        <v>36</v>
      </c>
      <c r="AX244" s="13" t="s">
        <v>88</v>
      </c>
      <c r="AY244" s="165" t="s">
        <v>225</v>
      </c>
    </row>
    <row r="245" spans="2:65" s="1" customFormat="1" ht="16.5" customHeight="1">
      <c r="B245" s="33"/>
      <c r="C245" s="138" t="s">
        <v>465</v>
      </c>
      <c r="D245" s="138" t="s">
        <v>227</v>
      </c>
      <c r="E245" s="139" t="s">
        <v>2477</v>
      </c>
      <c r="F245" s="140" t="s">
        <v>2478</v>
      </c>
      <c r="G245" s="141" t="s">
        <v>230</v>
      </c>
      <c r="H245" s="142">
        <v>11.829000000000001</v>
      </c>
      <c r="I245" s="143"/>
      <c r="J245" s="144">
        <f>ROUND(I245*H245,2)</f>
        <v>0</v>
      </c>
      <c r="K245" s="140" t="s">
        <v>231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2.0000000000000002E-5</v>
      </c>
      <c r="R245" s="147">
        <f>Q245*H245</f>
        <v>2.3658000000000004E-4</v>
      </c>
      <c r="S245" s="147">
        <v>0</v>
      </c>
      <c r="T245" s="148">
        <f>S245*H245</f>
        <v>0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3454</v>
      </c>
    </row>
    <row r="246" spans="2:65" s="1" customFormat="1" ht="10.199999999999999">
      <c r="B246" s="33"/>
      <c r="D246" s="151" t="s">
        <v>234</v>
      </c>
      <c r="F246" s="152" t="s">
        <v>2480</v>
      </c>
      <c r="I246" s="153"/>
      <c r="L246" s="33"/>
      <c r="M246" s="154"/>
      <c r="T246" s="57"/>
      <c r="AT246" s="17" t="s">
        <v>234</v>
      </c>
      <c r="AU246" s="17" t="s">
        <v>21</v>
      </c>
    </row>
    <row r="247" spans="2:65" s="1" customFormat="1" ht="16.5" customHeight="1">
      <c r="B247" s="33"/>
      <c r="C247" s="138" t="s">
        <v>472</v>
      </c>
      <c r="D247" s="138" t="s">
        <v>227</v>
      </c>
      <c r="E247" s="139" t="s">
        <v>2481</v>
      </c>
      <c r="F247" s="140" t="s">
        <v>2482</v>
      </c>
      <c r="G247" s="141" t="s">
        <v>395</v>
      </c>
      <c r="H247" s="142">
        <v>0.5</v>
      </c>
      <c r="I247" s="143"/>
      <c r="J247" s="144">
        <f>ROUND(I247*H247,2)</f>
        <v>0</v>
      </c>
      <c r="K247" s="140" t="s">
        <v>231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1.04877</v>
      </c>
      <c r="R247" s="147">
        <f>Q247*H247</f>
        <v>0.52438499999999999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3455</v>
      </c>
    </row>
    <row r="248" spans="2:65" s="1" customFormat="1" ht="10.199999999999999">
      <c r="B248" s="33"/>
      <c r="D248" s="151" t="s">
        <v>234</v>
      </c>
      <c r="F248" s="152" t="s">
        <v>2484</v>
      </c>
      <c r="I248" s="153"/>
      <c r="L248" s="33"/>
      <c r="M248" s="154"/>
      <c r="T248" s="57"/>
      <c r="AT248" s="17" t="s">
        <v>234</v>
      </c>
      <c r="AU248" s="17" t="s">
        <v>21</v>
      </c>
    </row>
    <row r="249" spans="2:65" s="1" customFormat="1" ht="19.2">
      <c r="B249" s="33"/>
      <c r="D249" s="156" t="s">
        <v>261</v>
      </c>
      <c r="F249" s="163" t="s">
        <v>3181</v>
      </c>
      <c r="I249" s="153"/>
      <c r="L249" s="33"/>
      <c r="M249" s="154"/>
      <c r="T249" s="57"/>
      <c r="AT249" s="17" t="s">
        <v>261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3456</v>
      </c>
      <c r="H250" s="159">
        <v>0.5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225</v>
      </c>
    </row>
    <row r="251" spans="2:65" s="1" customFormat="1" ht="24.15" customHeight="1">
      <c r="B251" s="33"/>
      <c r="C251" s="138" t="s">
        <v>479</v>
      </c>
      <c r="D251" s="138" t="s">
        <v>227</v>
      </c>
      <c r="E251" s="139" t="s">
        <v>3183</v>
      </c>
      <c r="F251" s="140" t="s">
        <v>3184</v>
      </c>
      <c r="G251" s="141" t="s">
        <v>240</v>
      </c>
      <c r="H251" s="142">
        <v>12.31</v>
      </c>
      <c r="I251" s="143"/>
      <c r="J251" s="144">
        <f>ROUND(I251*H251,2)</f>
        <v>0</v>
      </c>
      <c r="K251" s="140" t="s">
        <v>231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2.8967999999999998</v>
      </c>
      <c r="R251" s="147">
        <f>Q251*H251</f>
        <v>35.659607999999999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3457</v>
      </c>
    </row>
    <row r="252" spans="2:65" s="1" customFormat="1" ht="10.199999999999999">
      <c r="B252" s="33"/>
      <c r="D252" s="151" t="s">
        <v>234</v>
      </c>
      <c r="F252" s="152" t="s">
        <v>3186</v>
      </c>
      <c r="I252" s="153"/>
      <c r="L252" s="33"/>
      <c r="M252" s="154"/>
      <c r="T252" s="57"/>
      <c r="AT252" s="17" t="s">
        <v>234</v>
      </c>
      <c r="AU252" s="17" t="s">
        <v>21</v>
      </c>
    </row>
    <row r="253" spans="2:65" s="12" customFormat="1" ht="10.199999999999999">
      <c r="B253" s="155"/>
      <c r="D253" s="156" t="s">
        <v>236</v>
      </c>
      <c r="E253" s="157" t="s">
        <v>1</v>
      </c>
      <c r="F253" s="158" t="s">
        <v>3458</v>
      </c>
      <c r="H253" s="159">
        <v>4.32</v>
      </c>
      <c r="I253" s="160"/>
      <c r="L253" s="155"/>
      <c r="M253" s="161"/>
      <c r="T253" s="162"/>
      <c r="AT253" s="157" t="s">
        <v>236</v>
      </c>
      <c r="AU253" s="157" t="s">
        <v>21</v>
      </c>
      <c r="AV253" s="12" t="s">
        <v>21</v>
      </c>
      <c r="AW253" s="12" t="s">
        <v>36</v>
      </c>
      <c r="AX253" s="12" t="s">
        <v>80</v>
      </c>
      <c r="AY253" s="157" t="s">
        <v>225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3459</v>
      </c>
      <c r="H254" s="159">
        <v>7.99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80</v>
      </c>
      <c r="AY254" s="157" t="s">
        <v>225</v>
      </c>
    </row>
    <row r="255" spans="2:65" s="13" customFormat="1" ht="10.199999999999999">
      <c r="B255" s="164"/>
      <c r="D255" s="156" t="s">
        <v>236</v>
      </c>
      <c r="E255" s="165" t="s">
        <v>1</v>
      </c>
      <c r="F255" s="166" t="s">
        <v>270</v>
      </c>
      <c r="H255" s="167">
        <v>12.31</v>
      </c>
      <c r="I255" s="168"/>
      <c r="L255" s="164"/>
      <c r="M255" s="169"/>
      <c r="T255" s="170"/>
      <c r="AT255" s="165" t="s">
        <v>236</v>
      </c>
      <c r="AU255" s="165" t="s">
        <v>21</v>
      </c>
      <c r="AV255" s="13" t="s">
        <v>232</v>
      </c>
      <c r="AW255" s="13" t="s">
        <v>36</v>
      </c>
      <c r="AX255" s="13" t="s">
        <v>88</v>
      </c>
      <c r="AY255" s="165" t="s">
        <v>225</v>
      </c>
    </row>
    <row r="256" spans="2:65" s="1" customFormat="1" ht="24.15" customHeight="1">
      <c r="B256" s="33"/>
      <c r="C256" s="138" t="s">
        <v>485</v>
      </c>
      <c r="D256" s="138" t="s">
        <v>227</v>
      </c>
      <c r="E256" s="139" t="s">
        <v>3188</v>
      </c>
      <c r="F256" s="140" t="s">
        <v>3189</v>
      </c>
      <c r="G256" s="141" t="s">
        <v>240</v>
      </c>
      <c r="H256" s="142">
        <v>4.32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2.004</v>
      </c>
      <c r="R256" s="147">
        <f>Q256*H256</f>
        <v>8.6572800000000001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3460</v>
      </c>
    </row>
    <row r="257" spans="2:65" s="1" customFormat="1" ht="10.199999999999999">
      <c r="B257" s="33"/>
      <c r="D257" s="151" t="s">
        <v>234</v>
      </c>
      <c r="F257" s="152" t="s">
        <v>3191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3461</v>
      </c>
      <c r="H258" s="159">
        <v>4.32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" customFormat="1" ht="16.5" customHeight="1">
      <c r="B259" s="33"/>
      <c r="C259" s="138" t="s">
        <v>490</v>
      </c>
      <c r="D259" s="138" t="s">
        <v>227</v>
      </c>
      <c r="E259" s="139" t="s">
        <v>2487</v>
      </c>
      <c r="F259" s="140" t="s">
        <v>2488</v>
      </c>
      <c r="G259" s="141" t="s">
        <v>240</v>
      </c>
      <c r="H259" s="142">
        <v>41.61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3462</v>
      </c>
    </row>
    <row r="260" spans="2:65" s="1" customFormat="1" ht="10.199999999999999">
      <c r="B260" s="33"/>
      <c r="D260" s="151" t="s">
        <v>234</v>
      </c>
      <c r="F260" s="152" t="s">
        <v>2490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3463</v>
      </c>
      <c r="H261" s="159">
        <v>41.61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" customFormat="1" ht="24.15" customHeight="1">
      <c r="B262" s="33"/>
      <c r="C262" s="138" t="s">
        <v>496</v>
      </c>
      <c r="D262" s="138" t="s">
        <v>227</v>
      </c>
      <c r="E262" s="139" t="s">
        <v>2497</v>
      </c>
      <c r="F262" s="140" t="s">
        <v>2498</v>
      </c>
      <c r="G262" s="141" t="s">
        <v>230</v>
      </c>
      <c r="H262" s="142">
        <v>60.423000000000002</v>
      </c>
      <c r="I262" s="143"/>
      <c r="J262" s="144">
        <f>ROUND(I262*H262,2)</f>
        <v>0</v>
      </c>
      <c r="K262" s="140" t="s">
        <v>231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1.66E-3</v>
      </c>
      <c r="R262" s="147">
        <f>Q262*H262</f>
        <v>0.10030218</v>
      </c>
      <c r="S262" s="147">
        <v>0</v>
      </c>
      <c r="T262" s="148">
        <f>S262*H262</f>
        <v>0</v>
      </c>
      <c r="AR262" s="149" t="s">
        <v>232</v>
      </c>
      <c r="AT262" s="149" t="s">
        <v>227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3464</v>
      </c>
    </row>
    <row r="263" spans="2:65" s="1" customFormat="1" ht="10.199999999999999">
      <c r="B263" s="33"/>
      <c r="D263" s="151" t="s">
        <v>234</v>
      </c>
      <c r="F263" s="152" t="s">
        <v>2500</v>
      </c>
      <c r="I263" s="153"/>
      <c r="L263" s="33"/>
      <c r="M263" s="154"/>
      <c r="T263" s="57"/>
      <c r="AT263" s="17" t="s">
        <v>234</v>
      </c>
      <c r="AU263" s="17" t="s">
        <v>21</v>
      </c>
    </row>
    <row r="264" spans="2:65" s="12" customFormat="1" ht="10.199999999999999">
      <c r="B264" s="155"/>
      <c r="D264" s="156" t="s">
        <v>236</v>
      </c>
      <c r="E264" s="157" t="s">
        <v>1</v>
      </c>
      <c r="F264" s="158" t="s">
        <v>3465</v>
      </c>
      <c r="H264" s="159">
        <v>34.423000000000002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225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3466</v>
      </c>
      <c r="H265" s="159">
        <v>26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225</v>
      </c>
    </row>
    <row r="266" spans="2:65" s="13" customFormat="1" ht="10.199999999999999">
      <c r="B266" s="164"/>
      <c r="D266" s="156" t="s">
        <v>236</v>
      </c>
      <c r="E266" s="165" t="s">
        <v>1</v>
      </c>
      <c r="F266" s="166" t="s">
        <v>270</v>
      </c>
      <c r="H266" s="167">
        <v>60.423000000000002</v>
      </c>
      <c r="I266" s="168"/>
      <c r="L266" s="164"/>
      <c r="M266" s="169"/>
      <c r="T266" s="170"/>
      <c r="AT266" s="165" t="s">
        <v>236</v>
      </c>
      <c r="AU266" s="165" t="s">
        <v>21</v>
      </c>
      <c r="AV266" s="13" t="s">
        <v>232</v>
      </c>
      <c r="AW266" s="13" t="s">
        <v>36</v>
      </c>
      <c r="AX266" s="13" t="s">
        <v>88</v>
      </c>
      <c r="AY266" s="165" t="s">
        <v>225</v>
      </c>
    </row>
    <row r="267" spans="2:65" s="1" customFormat="1" ht="24.15" customHeight="1">
      <c r="B267" s="33"/>
      <c r="C267" s="138" t="s">
        <v>501</v>
      </c>
      <c r="D267" s="138" t="s">
        <v>227</v>
      </c>
      <c r="E267" s="139" t="s">
        <v>2514</v>
      </c>
      <c r="F267" s="140" t="s">
        <v>2515</v>
      </c>
      <c r="G267" s="141" t="s">
        <v>230</v>
      </c>
      <c r="H267" s="142">
        <v>60.423000000000002</v>
      </c>
      <c r="I267" s="143"/>
      <c r="J267" s="144">
        <f>ROUND(I267*H267,2)</f>
        <v>0</v>
      </c>
      <c r="K267" s="140" t="s">
        <v>231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4.0000000000000003E-5</v>
      </c>
      <c r="R267" s="147">
        <f>Q267*H267</f>
        <v>2.4169200000000004E-3</v>
      </c>
      <c r="S267" s="147">
        <v>0</v>
      </c>
      <c r="T267" s="148">
        <f>S267*H267</f>
        <v>0</v>
      </c>
      <c r="AR267" s="149" t="s">
        <v>232</v>
      </c>
      <c r="AT267" s="149" t="s">
        <v>227</v>
      </c>
      <c r="AU267" s="149" t="s">
        <v>21</v>
      </c>
      <c r="AY267" s="17" t="s">
        <v>225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232</v>
      </c>
      <c r="BM267" s="149" t="s">
        <v>3467</v>
      </c>
    </row>
    <row r="268" spans="2:65" s="1" customFormat="1" ht="10.199999999999999">
      <c r="B268" s="33"/>
      <c r="D268" s="151" t="s">
        <v>234</v>
      </c>
      <c r="F268" s="152" t="s">
        <v>2517</v>
      </c>
      <c r="I268" s="153"/>
      <c r="L268" s="33"/>
      <c r="M268" s="154"/>
      <c r="T268" s="57"/>
      <c r="AT268" s="17" t="s">
        <v>234</v>
      </c>
      <c r="AU268" s="17" t="s">
        <v>21</v>
      </c>
    </row>
    <row r="269" spans="2:65" s="1" customFormat="1" ht="16.5" customHeight="1">
      <c r="B269" s="33"/>
      <c r="C269" s="138" t="s">
        <v>507</v>
      </c>
      <c r="D269" s="138" t="s">
        <v>227</v>
      </c>
      <c r="E269" s="139" t="s">
        <v>3198</v>
      </c>
      <c r="F269" s="140" t="s">
        <v>3199</v>
      </c>
      <c r="G269" s="141" t="s">
        <v>395</v>
      </c>
      <c r="H269" s="142">
        <v>3.93</v>
      </c>
      <c r="I269" s="143"/>
      <c r="J269" s="144">
        <f>ROUND(I269*H269,2)</f>
        <v>0</v>
      </c>
      <c r="K269" s="140" t="s">
        <v>231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1.0384500000000001</v>
      </c>
      <c r="R269" s="147">
        <f>Q269*H269</f>
        <v>4.0811085000000009</v>
      </c>
      <c r="S269" s="147">
        <v>0</v>
      </c>
      <c r="T269" s="148">
        <f>S269*H269</f>
        <v>0</v>
      </c>
      <c r="AR269" s="149" t="s">
        <v>232</v>
      </c>
      <c r="AT269" s="149" t="s">
        <v>227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3468</v>
      </c>
    </row>
    <row r="270" spans="2:65" s="1" customFormat="1" ht="10.199999999999999">
      <c r="B270" s="33"/>
      <c r="D270" s="151" t="s">
        <v>234</v>
      </c>
      <c r="F270" s="152" t="s">
        <v>3201</v>
      </c>
      <c r="I270" s="153"/>
      <c r="L270" s="33"/>
      <c r="M270" s="154"/>
      <c r="T270" s="57"/>
      <c r="AT270" s="17" t="s">
        <v>234</v>
      </c>
      <c r="AU270" s="17" t="s">
        <v>21</v>
      </c>
    </row>
    <row r="271" spans="2:65" s="12" customFormat="1" ht="10.199999999999999">
      <c r="B271" s="155"/>
      <c r="D271" s="156" t="s">
        <v>236</v>
      </c>
      <c r="E271" s="157" t="s">
        <v>1</v>
      </c>
      <c r="F271" s="158" t="s">
        <v>3469</v>
      </c>
      <c r="H271" s="159">
        <v>3.93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225</v>
      </c>
    </row>
    <row r="272" spans="2:65" s="1" customFormat="1" ht="21.75" customHeight="1">
      <c r="B272" s="33"/>
      <c r="C272" s="138" t="s">
        <v>514</v>
      </c>
      <c r="D272" s="138" t="s">
        <v>227</v>
      </c>
      <c r="E272" s="139" t="s">
        <v>2530</v>
      </c>
      <c r="F272" s="140" t="s">
        <v>2531</v>
      </c>
      <c r="G272" s="141" t="s">
        <v>240</v>
      </c>
      <c r="H272" s="142">
        <v>108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0.13208</v>
      </c>
      <c r="R272" s="147">
        <f>Q272*H272</f>
        <v>14.26464</v>
      </c>
      <c r="S272" s="147">
        <v>0</v>
      </c>
      <c r="T272" s="148">
        <f>S272*H272</f>
        <v>0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3470</v>
      </c>
    </row>
    <row r="273" spans="2:65" s="1" customFormat="1" ht="10.199999999999999">
      <c r="B273" s="33"/>
      <c r="D273" s="151" t="s">
        <v>234</v>
      </c>
      <c r="F273" s="152" t="s">
        <v>2533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2" customFormat="1" ht="10.199999999999999">
      <c r="B274" s="155"/>
      <c r="D274" s="156" t="s">
        <v>236</v>
      </c>
      <c r="E274" s="157" t="s">
        <v>1</v>
      </c>
      <c r="F274" s="158" t="s">
        <v>3471</v>
      </c>
      <c r="H274" s="159">
        <v>108</v>
      </c>
      <c r="I274" s="160"/>
      <c r="L274" s="155"/>
      <c r="M274" s="161"/>
      <c r="T274" s="162"/>
      <c r="AT274" s="157" t="s">
        <v>236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225</v>
      </c>
    </row>
    <row r="275" spans="2:65" s="1" customFormat="1" ht="24.15" customHeight="1">
      <c r="B275" s="33"/>
      <c r="C275" s="138" t="s">
        <v>520</v>
      </c>
      <c r="D275" s="138" t="s">
        <v>227</v>
      </c>
      <c r="E275" s="139" t="s">
        <v>2534</v>
      </c>
      <c r="F275" s="140" t="s">
        <v>2535</v>
      </c>
      <c r="G275" s="141" t="s">
        <v>240</v>
      </c>
      <c r="H275" s="142">
        <v>108</v>
      </c>
      <c r="I275" s="143"/>
      <c r="J275" s="144">
        <f>ROUND(I275*H275,2)</f>
        <v>0</v>
      </c>
      <c r="K275" s="140" t="s">
        <v>231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0</v>
      </c>
      <c r="T275" s="148">
        <f>S275*H275</f>
        <v>0</v>
      </c>
      <c r="AR275" s="149" t="s">
        <v>232</v>
      </c>
      <c r="AT275" s="149" t="s">
        <v>227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3472</v>
      </c>
    </row>
    <row r="276" spans="2:65" s="1" customFormat="1" ht="10.199999999999999">
      <c r="B276" s="33"/>
      <c r="D276" s="151" t="s">
        <v>234</v>
      </c>
      <c r="F276" s="152" t="s">
        <v>2537</v>
      </c>
      <c r="I276" s="153"/>
      <c r="L276" s="33"/>
      <c r="M276" s="154"/>
      <c r="T276" s="57"/>
      <c r="AT276" s="17" t="s">
        <v>234</v>
      </c>
      <c r="AU276" s="17" t="s">
        <v>21</v>
      </c>
    </row>
    <row r="277" spans="2:65" s="1" customFormat="1" ht="24.15" customHeight="1">
      <c r="B277" s="33"/>
      <c r="C277" s="138" t="s">
        <v>526</v>
      </c>
      <c r="D277" s="138" t="s">
        <v>227</v>
      </c>
      <c r="E277" s="139" t="s">
        <v>2538</v>
      </c>
      <c r="F277" s="140" t="s">
        <v>2539</v>
      </c>
      <c r="G277" s="141" t="s">
        <v>546</v>
      </c>
      <c r="H277" s="142">
        <v>11.92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3.3E-4</v>
      </c>
      <c r="R277" s="147">
        <f>Q277*H277</f>
        <v>3.9335999999999998E-3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3473</v>
      </c>
    </row>
    <row r="278" spans="2:65" s="1" customFormat="1" ht="10.199999999999999">
      <c r="B278" s="33"/>
      <c r="D278" s="151" t="s">
        <v>234</v>
      </c>
      <c r="F278" s="152" t="s">
        <v>2541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3474</v>
      </c>
      <c r="H279" s="159">
        <v>11.92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" customFormat="1" ht="21.75" customHeight="1">
      <c r="B280" s="33"/>
      <c r="C280" s="138" t="s">
        <v>532</v>
      </c>
      <c r="D280" s="138" t="s">
        <v>227</v>
      </c>
      <c r="E280" s="139" t="s">
        <v>2543</v>
      </c>
      <c r="F280" s="140" t="s">
        <v>2544</v>
      </c>
      <c r="G280" s="141" t="s">
        <v>546</v>
      </c>
      <c r="H280" s="142">
        <v>11.92</v>
      </c>
      <c r="I280" s="143"/>
      <c r="J280" s="144">
        <f>ROUND(I280*H280,2)</f>
        <v>0</v>
      </c>
      <c r="K280" s="140" t="s">
        <v>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0.04</v>
      </c>
      <c r="R280" s="147">
        <f>Q280*H280</f>
        <v>0.4768</v>
      </c>
      <c r="S280" s="147">
        <v>0</v>
      </c>
      <c r="T280" s="148">
        <f>S280*H280</f>
        <v>0</v>
      </c>
      <c r="AR280" s="149" t="s">
        <v>340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340</v>
      </c>
      <c r="BM280" s="149" t="s">
        <v>3475</v>
      </c>
    </row>
    <row r="281" spans="2:65" s="1" customFormat="1" ht="19.2">
      <c r="B281" s="33"/>
      <c r="D281" s="156" t="s">
        <v>261</v>
      </c>
      <c r="F281" s="163" t="s">
        <v>3209</v>
      </c>
      <c r="I281" s="153"/>
      <c r="L281" s="33"/>
      <c r="M281" s="154"/>
      <c r="T281" s="57"/>
      <c r="AT281" s="17" t="s">
        <v>261</v>
      </c>
      <c r="AU281" s="17" t="s">
        <v>21</v>
      </c>
    </row>
    <row r="282" spans="2:65" s="12" customFormat="1" ht="10.199999999999999">
      <c r="B282" s="155"/>
      <c r="D282" s="156" t="s">
        <v>236</v>
      </c>
      <c r="E282" s="157" t="s">
        <v>1</v>
      </c>
      <c r="F282" s="158" t="s">
        <v>3476</v>
      </c>
      <c r="H282" s="159">
        <v>11.92</v>
      </c>
      <c r="I282" s="160"/>
      <c r="L282" s="155"/>
      <c r="M282" s="161"/>
      <c r="T282" s="162"/>
      <c r="AT282" s="157" t="s">
        <v>236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225</v>
      </c>
    </row>
    <row r="283" spans="2:65" s="1" customFormat="1" ht="21.75" customHeight="1">
      <c r="B283" s="33"/>
      <c r="C283" s="138" t="s">
        <v>537</v>
      </c>
      <c r="D283" s="138" t="s">
        <v>227</v>
      </c>
      <c r="E283" s="139" t="s">
        <v>1034</v>
      </c>
      <c r="F283" s="140" t="s">
        <v>1035</v>
      </c>
      <c r="G283" s="141" t="s">
        <v>230</v>
      </c>
      <c r="H283" s="142">
        <v>8.859</v>
      </c>
      <c r="I283" s="143"/>
      <c r="J283" s="144">
        <f>ROUND(I283*H283,2)</f>
        <v>0</v>
      </c>
      <c r="K283" s="140" t="s">
        <v>1</v>
      </c>
      <c r="L283" s="33"/>
      <c r="M283" s="145" t="s">
        <v>1</v>
      </c>
      <c r="N283" s="146" t="s">
        <v>45</v>
      </c>
      <c r="P283" s="147">
        <f>O283*H283</f>
        <v>0</v>
      </c>
      <c r="Q283" s="147">
        <v>8.702E-2</v>
      </c>
      <c r="R283" s="147">
        <f>Q283*H283</f>
        <v>0.77091018</v>
      </c>
      <c r="S283" s="147">
        <v>0</v>
      </c>
      <c r="T283" s="148">
        <f>S283*H283</f>
        <v>0</v>
      </c>
      <c r="AR283" s="149" t="s">
        <v>232</v>
      </c>
      <c r="AT283" s="149" t="s">
        <v>227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3477</v>
      </c>
    </row>
    <row r="284" spans="2:65" s="12" customFormat="1" ht="10.199999999999999">
      <c r="B284" s="155"/>
      <c r="D284" s="156" t="s">
        <v>236</v>
      </c>
      <c r="E284" s="157" t="s">
        <v>1</v>
      </c>
      <c r="F284" s="158" t="s">
        <v>3478</v>
      </c>
      <c r="H284" s="159">
        <v>4.633</v>
      </c>
      <c r="I284" s="160"/>
      <c r="L284" s="155"/>
      <c r="M284" s="161"/>
      <c r="T284" s="162"/>
      <c r="AT284" s="157" t="s">
        <v>236</v>
      </c>
      <c r="AU284" s="157" t="s">
        <v>21</v>
      </c>
      <c r="AV284" s="12" t="s">
        <v>21</v>
      </c>
      <c r="AW284" s="12" t="s">
        <v>36</v>
      </c>
      <c r="AX284" s="12" t="s">
        <v>80</v>
      </c>
      <c r="AY284" s="157" t="s">
        <v>225</v>
      </c>
    </row>
    <row r="285" spans="2:65" s="12" customFormat="1" ht="10.199999999999999">
      <c r="B285" s="155"/>
      <c r="D285" s="156" t="s">
        <v>236</v>
      </c>
      <c r="E285" s="157" t="s">
        <v>1</v>
      </c>
      <c r="F285" s="158" t="s">
        <v>3479</v>
      </c>
      <c r="H285" s="159">
        <v>1.8440000000000001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36</v>
      </c>
      <c r="AX285" s="12" t="s">
        <v>80</v>
      </c>
      <c r="AY285" s="157" t="s">
        <v>225</v>
      </c>
    </row>
    <row r="286" spans="2:65" s="12" customFormat="1" ht="10.199999999999999">
      <c r="B286" s="155"/>
      <c r="D286" s="156" t="s">
        <v>236</v>
      </c>
      <c r="E286" s="157" t="s">
        <v>1</v>
      </c>
      <c r="F286" s="158" t="s">
        <v>3480</v>
      </c>
      <c r="H286" s="159">
        <v>2.3820000000000001</v>
      </c>
      <c r="I286" s="160"/>
      <c r="L286" s="155"/>
      <c r="M286" s="161"/>
      <c r="T286" s="162"/>
      <c r="AT286" s="157" t="s">
        <v>236</v>
      </c>
      <c r="AU286" s="157" t="s">
        <v>21</v>
      </c>
      <c r="AV286" s="12" t="s">
        <v>21</v>
      </c>
      <c r="AW286" s="12" t="s">
        <v>36</v>
      </c>
      <c r="AX286" s="12" t="s">
        <v>80</v>
      </c>
      <c r="AY286" s="157" t="s">
        <v>225</v>
      </c>
    </row>
    <row r="287" spans="2:65" s="13" customFormat="1" ht="10.199999999999999">
      <c r="B287" s="164"/>
      <c r="D287" s="156" t="s">
        <v>236</v>
      </c>
      <c r="E287" s="165" t="s">
        <v>1</v>
      </c>
      <c r="F287" s="166" t="s">
        <v>270</v>
      </c>
      <c r="H287" s="167">
        <v>8.859</v>
      </c>
      <c r="I287" s="168"/>
      <c r="L287" s="164"/>
      <c r="M287" s="169"/>
      <c r="T287" s="170"/>
      <c r="AT287" s="165" t="s">
        <v>236</v>
      </c>
      <c r="AU287" s="165" t="s">
        <v>21</v>
      </c>
      <c r="AV287" s="13" t="s">
        <v>232</v>
      </c>
      <c r="AW287" s="13" t="s">
        <v>36</v>
      </c>
      <c r="AX287" s="13" t="s">
        <v>88</v>
      </c>
      <c r="AY287" s="165" t="s">
        <v>225</v>
      </c>
    </row>
    <row r="288" spans="2:65" s="1" customFormat="1" ht="24.15" customHeight="1">
      <c r="B288" s="33"/>
      <c r="C288" s="138" t="s">
        <v>543</v>
      </c>
      <c r="D288" s="138" t="s">
        <v>227</v>
      </c>
      <c r="E288" s="139" t="s">
        <v>1039</v>
      </c>
      <c r="F288" s="140" t="s">
        <v>1040</v>
      </c>
      <c r="G288" s="141" t="s">
        <v>230</v>
      </c>
      <c r="H288" s="142">
        <v>8.0850000000000009</v>
      </c>
      <c r="I288" s="143"/>
      <c r="J288" s="144">
        <f>ROUND(I288*H288,2)</f>
        <v>0</v>
      </c>
      <c r="K288" s="140" t="s">
        <v>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3481</v>
      </c>
    </row>
    <row r="289" spans="2:65" s="11" customFormat="1" ht="22.8" customHeight="1">
      <c r="B289" s="126"/>
      <c r="D289" s="127" t="s">
        <v>79</v>
      </c>
      <c r="E289" s="136" t="s">
        <v>232</v>
      </c>
      <c r="F289" s="136" t="s">
        <v>478</v>
      </c>
      <c r="I289" s="129"/>
      <c r="J289" s="137">
        <f>BK289</f>
        <v>0</v>
      </c>
      <c r="L289" s="126"/>
      <c r="M289" s="131"/>
      <c r="P289" s="132">
        <f>SUM(P290:P334)</f>
        <v>0</v>
      </c>
      <c r="R289" s="132">
        <f>SUM(R290:R334)</f>
        <v>40.349837349999994</v>
      </c>
      <c r="T289" s="133">
        <f>SUM(T290:T334)</f>
        <v>0</v>
      </c>
      <c r="AR289" s="127" t="s">
        <v>88</v>
      </c>
      <c r="AT289" s="134" t="s">
        <v>79</v>
      </c>
      <c r="AU289" s="134" t="s">
        <v>88</v>
      </c>
      <c r="AY289" s="127" t="s">
        <v>225</v>
      </c>
      <c r="BK289" s="135">
        <f>SUM(BK290:BK334)</f>
        <v>0</v>
      </c>
    </row>
    <row r="290" spans="2:65" s="1" customFormat="1" ht="21.75" customHeight="1">
      <c r="B290" s="33"/>
      <c r="C290" s="138" t="s">
        <v>551</v>
      </c>
      <c r="D290" s="138" t="s">
        <v>227</v>
      </c>
      <c r="E290" s="139" t="s">
        <v>3236</v>
      </c>
      <c r="F290" s="140" t="s">
        <v>3237</v>
      </c>
      <c r="G290" s="141" t="s">
        <v>240</v>
      </c>
      <c r="H290" s="142">
        <v>10.09</v>
      </c>
      <c r="I290" s="143"/>
      <c r="J290" s="144">
        <f>ROUND(I290*H290,2)</f>
        <v>0</v>
      </c>
      <c r="K290" s="140" t="s">
        <v>231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3482</v>
      </c>
    </row>
    <row r="291" spans="2:65" s="1" customFormat="1" ht="10.199999999999999">
      <c r="B291" s="33"/>
      <c r="D291" s="151" t="s">
        <v>234</v>
      </c>
      <c r="F291" s="152" t="s">
        <v>3239</v>
      </c>
      <c r="I291" s="153"/>
      <c r="L291" s="33"/>
      <c r="M291" s="154"/>
      <c r="T291" s="57"/>
      <c r="AT291" s="17" t="s">
        <v>234</v>
      </c>
      <c r="AU291" s="17" t="s">
        <v>21</v>
      </c>
    </row>
    <row r="292" spans="2:65" s="12" customFormat="1" ht="10.199999999999999">
      <c r="B292" s="155"/>
      <c r="D292" s="156" t="s">
        <v>236</v>
      </c>
      <c r="E292" s="157" t="s">
        <v>1</v>
      </c>
      <c r="F292" s="158" t="s">
        <v>3483</v>
      </c>
      <c r="H292" s="159">
        <v>10.09</v>
      </c>
      <c r="I292" s="160"/>
      <c r="L292" s="155"/>
      <c r="M292" s="161"/>
      <c r="T292" s="162"/>
      <c r="AT292" s="157" t="s">
        <v>236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225</v>
      </c>
    </row>
    <row r="293" spans="2:65" s="1" customFormat="1" ht="24.15" customHeight="1">
      <c r="B293" s="33"/>
      <c r="C293" s="138" t="s">
        <v>556</v>
      </c>
      <c r="D293" s="138" t="s">
        <v>227</v>
      </c>
      <c r="E293" s="139" t="s">
        <v>2557</v>
      </c>
      <c r="F293" s="140" t="s">
        <v>2558</v>
      </c>
      <c r="G293" s="141" t="s">
        <v>230</v>
      </c>
      <c r="H293" s="142">
        <v>43.23</v>
      </c>
      <c r="I293" s="143"/>
      <c r="J293" s="144">
        <f>ROUND(I293*H293,2)</f>
        <v>0</v>
      </c>
      <c r="K293" s="140" t="s">
        <v>231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7.4400000000000004E-3</v>
      </c>
      <c r="R293" s="147">
        <f>Q293*H293</f>
        <v>0.32163120000000001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3484</v>
      </c>
    </row>
    <row r="294" spans="2:65" s="1" customFormat="1" ht="10.199999999999999">
      <c r="B294" s="33"/>
      <c r="D294" s="151" t="s">
        <v>234</v>
      </c>
      <c r="F294" s="152" t="s">
        <v>2560</v>
      </c>
      <c r="I294" s="153"/>
      <c r="L294" s="33"/>
      <c r="M294" s="154"/>
      <c r="T294" s="57"/>
      <c r="AT294" s="17" t="s">
        <v>234</v>
      </c>
      <c r="AU294" s="17" t="s">
        <v>21</v>
      </c>
    </row>
    <row r="295" spans="2:65" s="12" customFormat="1" ht="10.199999999999999">
      <c r="B295" s="155"/>
      <c r="D295" s="156" t="s">
        <v>236</v>
      </c>
      <c r="E295" s="157" t="s">
        <v>1</v>
      </c>
      <c r="F295" s="158" t="s">
        <v>3485</v>
      </c>
      <c r="H295" s="159">
        <v>26.66</v>
      </c>
      <c r="I295" s="160"/>
      <c r="L295" s="155"/>
      <c r="M295" s="161"/>
      <c r="T295" s="162"/>
      <c r="AT295" s="157" t="s">
        <v>236</v>
      </c>
      <c r="AU295" s="157" t="s">
        <v>21</v>
      </c>
      <c r="AV295" s="12" t="s">
        <v>21</v>
      </c>
      <c r="AW295" s="12" t="s">
        <v>36</v>
      </c>
      <c r="AX295" s="12" t="s">
        <v>80</v>
      </c>
      <c r="AY295" s="157" t="s">
        <v>225</v>
      </c>
    </row>
    <row r="296" spans="2:65" s="12" customFormat="1" ht="20.399999999999999">
      <c r="B296" s="155"/>
      <c r="D296" s="156" t="s">
        <v>236</v>
      </c>
      <c r="E296" s="157" t="s">
        <v>1</v>
      </c>
      <c r="F296" s="158" t="s">
        <v>3486</v>
      </c>
      <c r="H296" s="159">
        <v>16.57</v>
      </c>
      <c r="I296" s="160"/>
      <c r="L296" s="155"/>
      <c r="M296" s="161"/>
      <c r="T296" s="162"/>
      <c r="AT296" s="157" t="s">
        <v>236</v>
      </c>
      <c r="AU296" s="157" t="s">
        <v>21</v>
      </c>
      <c r="AV296" s="12" t="s">
        <v>21</v>
      </c>
      <c r="AW296" s="12" t="s">
        <v>36</v>
      </c>
      <c r="AX296" s="12" t="s">
        <v>80</v>
      </c>
      <c r="AY296" s="157" t="s">
        <v>225</v>
      </c>
    </row>
    <row r="297" spans="2:65" s="13" customFormat="1" ht="10.199999999999999">
      <c r="B297" s="164"/>
      <c r="D297" s="156" t="s">
        <v>236</v>
      </c>
      <c r="E297" s="165" t="s">
        <v>1</v>
      </c>
      <c r="F297" s="166" t="s">
        <v>270</v>
      </c>
      <c r="H297" s="167">
        <v>43.23</v>
      </c>
      <c r="I297" s="168"/>
      <c r="L297" s="164"/>
      <c r="M297" s="169"/>
      <c r="T297" s="170"/>
      <c r="AT297" s="165" t="s">
        <v>236</v>
      </c>
      <c r="AU297" s="165" t="s">
        <v>21</v>
      </c>
      <c r="AV297" s="13" t="s">
        <v>232</v>
      </c>
      <c r="AW297" s="13" t="s">
        <v>36</v>
      </c>
      <c r="AX297" s="13" t="s">
        <v>88</v>
      </c>
      <c r="AY297" s="165" t="s">
        <v>225</v>
      </c>
    </row>
    <row r="298" spans="2:65" s="1" customFormat="1" ht="24.15" customHeight="1">
      <c r="B298" s="33"/>
      <c r="C298" s="138" t="s">
        <v>563</v>
      </c>
      <c r="D298" s="138" t="s">
        <v>227</v>
      </c>
      <c r="E298" s="139" t="s">
        <v>2564</v>
      </c>
      <c r="F298" s="140" t="s">
        <v>2565</v>
      </c>
      <c r="G298" s="141" t="s">
        <v>230</v>
      </c>
      <c r="H298" s="142">
        <v>5.0999999999999996</v>
      </c>
      <c r="I298" s="143"/>
      <c r="J298" s="144">
        <f>ROUND(I298*H298,2)</f>
        <v>0</v>
      </c>
      <c r="K298" s="140" t="s">
        <v>231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7.2700000000000004E-3</v>
      </c>
      <c r="R298" s="147">
        <f>Q298*H298</f>
        <v>3.7076999999999999E-2</v>
      </c>
      <c r="S298" s="147">
        <v>0</v>
      </c>
      <c r="T298" s="148">
        <f>S298*H298</f>
        <v>0</v>
      </c>
      <c r="AR298" s="149" t="s">
        <v>232</v>
      </c>
      <c r="AT298" s="149" t="s">
        <v>227</v>
      </c>
      <c r="AU298" s="149" t="s">
        <v>21</v>
      </c>
      <c r="AY298" s="17" t="s">
        <v>225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232</v>
      </c>
      <c r="BM298" s="149" t="s">
        <v>3487</v>
      </c>
    </row>
    <row r="299" spans="2:65" s="1" customFormat="1" ht="10.199999999999999">
      <c r="B299" s="33"/>
      <c r="D299" s="151" t="s">
        <v>234</v>
      </c>
      <c r="F299" s="152" t="s">
        <v>2567</v>
      </c>
      <c r="I299" s="153"/>
      <c r="L299" s="33"/>
      <c r="M299" s="154"/>
      <c r="T299" s="57"/>
      <c r="AT299" s="17" t="s">
        <v>234</v>
      </c>
      <c r="AU299" s="17" t="s">
        <v>21</v>
      </c>
    </row>
    <row r="300" spans="2:65" s="12" customFormat="1" ht="10.199999999999999">
      <c r="B300" s="155"/>
      <c r="D300" s="156" t="s">
        <v>236</v>
      </c>
      <c r="E300" s="157" t="s">
        <v>1</v>
      </c>
      <c r="F300" s="158" t="s">
        <v>3488</v>
      </c>
      <c r="H300" s="159">
        <v>5.0999999999999996</v>
      </c>
      <c r="I300" s="160"/>
      <c r="L300" s="155"/>
      <c r="M300" s="161"/>
      <c r="T300" s="162"/>
      <c r="AT300" s="157" t="s">
        <v>236</v>
      </c>
      <c r="AU300" s="157" t="s">
        <v>21</v>
      </c>
      <c r="AV300" s="12" t="s">
        <v>21</v>
      </c>
      <c r="AW300" s="12" t="s">
        <v>36</v>
      </c>
      <c r="AX300" s="12" t="s">
        <v>88</v>
      </c>
      <c r="AY300" s="157" t="s">
        <v>225</v>
      </c>
    </row>
    <row r="301" spans="2:65" s="1" customFormat="1" ht="24.15" customHeight="1">
      <c r="B301" s="33"/>
      <c r="C301" s="138" t="s">
        <v>570</v>
      </c>
      <c r="D301" s="138" t="s">
        <v>227</v>
      </c>
      <c r="E301" s="139" t="s">
        <v>2569</v>
      </c>
      <c r="F301" s="140" t="s">
        <v>2570</v>
      </c>
      <c r="G301" s="141" t="s">
        <v>230</v>
      </c>
      <c r="H301" s="142">
        <v>43.23</v>
      </c>
      <c r="I301" s="143"/>
      <c r="J301" s="144">
        <f>ROUND(I301*H301,2)</f>
        <v>0</v>
      </c>
      <c r="K301" s="140" t="s">
        <v>231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232</v>
      </c>
      <c r="AT301" s="149" t="s">
        <v>227</v>
      </c>
      <c r="AU301" s="149" t="s">
        <v>21</v>
      </c>
      <c r="AY301" s="17" t="s">
        <v>225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232</v>
      </c>
      <c r="BM301" s="149" t="s">
        <v>3489</v>
      </c>
    </row>
    <row r="302" spans="2:65" s="1" customFormat="1" ht="10.199999999999999">
      <c r="B302" s="33"/>
      <c r="D302" s="151" t="s">
        <v>234</v>
      </c>
      <c r="F302" s="152" t="s">
        <v>2572</v>
      </c>
      <c r="I302" s="153"/>
      <c r="L302" s="33"/>
      <c r="M302" s="154"/>
      <c r="T302" s="57"/>
      <c r="AT302" s="17" t="s">
        <v>234</v>
      </c>
      <c r="AU302" s="17" t="s">
        <v>21</v>
      </c>
    </row>
    <row r="303" spans="2:65" s="1" customFormat="1" ht="24.15" customHeight="1">
      <c r="B303" s="33"/>
      <c r="C303" s="138" t="s">
        <v>579</v>
      </c>
      <c r="D303" s="138" t="s">
        <v>227</v>
      </c>
      <c r="E303" s="139" t="s">
        <v>2573</v>
      </c>
      <c r="F303" s="140" t="s">
        <v>2574</v>
      </c>
      <c r="G303" s="141" t="s">
        <v>230</v>
      </c>
      <c r="H303" s="142">
        <v>5.1929999999999996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5.0000000000000002E-5</v>
      </c>
      <c r="R303" s="147">
        <f>Q303*H303</f>
        <v>2.5965E-4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3490</v>
      </c>
    </row>
    <row r="304" spans="2:65" s="1" customFormat="1" ht="10.199999999999999">
      <c r="B304" s="33"/>
      <c r="D304" s="151" t="s">
        <v>234</v>
      </c>
      <c r="F304" s="152" t="s">
        <v>2576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" customFormat="1" ht="21.75" customHeight="1">
      <c r="B305" s="33"/>
      <c r="C305" s="138" t="s">
        <v>585</v>
      </c>
      <c r="D305" s="138" t="s">
        <v>227</v>
      </c>
      <c r="E305" s="139" t="s">
        <v>2582</v>
      </c>
      <c r="F305" s="140" t="s">
        <v>2583</v>
      </c>
      <c r="G305" s="141" t="s">
        <v>395</v>
      </c>
      <c r="H305" s="142">
        <v>2.14</v>
      </c>
      <c r="I305" s="143"/>
      <c r="J305" s="144">
        <f>ROUND(I305*H305,2)</f>
        <v>0</v>
      </c>
      <c r="K305" s="140" t="s">
        <v>231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1.0492699999999999</v>
      </c>
      <c r="R305" s="147">
        <f>Q305*H305</f>
        <v>2.2454377999999999</v>
      </c>
      <c r="S305" s="147">
        <v>0</v>
      </c>
      <c r="T305" s="148">
        <f>S305*H305</f>
        <v>0</v>
      </c>
      <c r="AR305" s="149" t="s">
        <v>232</v>
      </c>
      <c r="AT305" s="149" t="s">
        <v>227</v>
      </c>
      <c r="AU305" s="149" t="s">
        <v>21</v>
      </c>
      <c r="AY305" s="17" t="s">
        <v>225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232</v>
      </c>
      <c r="BM305" s="149" t="s">
        <v>3491</v>
      </c>
    </row>
    <row r="306" spans="2:65" s="1" customFormat="1" ht="10.199999999999999">
      <c r="B306" s="33"/>
      <c r="D306" s="151" t="s">
        <v>234</v>
      </c>
      <c r="F306" s="152" t="s">
        <v>2585</v>
      </c>
      <c r="I306" s="153"/>
      <c r="L306" s="33"/>
      <c r="M306" s="154"/>
      <c r="T306" s="57"/>
      <c r="AT306" s="17" t="s">
        <v>234</v>
      </c>
      <c r="AU306" s="17" t="s">
        <v>21</v>
      </c>
    </row>
    <row r="307" spans="2:65" s="12" customFormat="1" ht="10.199999999999999">
      <c r="B307" s="155"/>
      <c r="D307" s="156" t="s">
        <v>236</v>
      </c>
      <c r="E307" s="157" t="s">
        <v>1</v>
      </c>
      <c r="F307" s="158" t="s">
        <v>3492</v>
      </c>
      <c r="H307" s="159">
        <v>2.14</v>
      </c>
      <c r="I307" s="160"/>
      <c r="L307" s="155"/>
      <c r="M307" s="161"/>
      <c r="T307" s="162"/>
      <c r="AT307" s="157" t="s">
        <v>236</v>
      </c>
      <c r="AU307" s="157" t="s">
        <v>21</v>
      </c>
      <c r="AV307" s="12" t="s">
        <v>21</v>
      </c>
      <c r="AW307" s="12" t="s">
        <v>36</v>
      </c>
      <c r="AX307" s="12" t="s">
        <v>88</v>
      </c>
      <c r="AY307" s="157" t="s">
        <v>225</v>
      </c>
    </row>
    <row r="308" spans="2:65" s="1" customFormat="1" ht="16.5" customHeight="1">
      <c r="B308" s="33"/>
      <c r="C308" s="138" t="s">
        <v>593</v>
      </c>
      <c r="D308" s="138" t="s">
        <v>227</v>
      </c>
      <c r="E308" s="139" t="s">
        <v>3215</v>
      </c>
      <c r="F308" s="140" t="s">
        <v>3216</v>
      </c>
      <c r="G308" s="141" t="s">
        <v>468</v>
      </c>
      <c r="H308" s="142">
        <v>12.66</v>
      </c>
      <c r="I308" s="143"/>
      <c r="J308" s="144">
        <f>ROUND(I308*H308,2)</f>
        <v>0</v>
      </c>
      <c r="K308" s="140" t="s">
        <v>231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0.29558000000000001</v>
      </c>
      <c r="R308" s="147">
        <f>Q308*H308</f>
        <v>3.7420428000000001</v>
      </c>
      <c r="S308" s="147">
        <v>0</v>
      </c>
      <c r="T308" s="148">
        <f>S308*H308</f>
        <v>0</v>
      </c>
      <c r="AR308" s="149" t="s">
        <v>232</v>
      </c>
      <c r="AT308" s="149" t="s">
        <v>227</v>
      </c>
      <c r="AU308" s="149" t="s">
        <v>21</v>
      </c>
      <c r="AY308" s="17" t="s">
        <v>225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232</v>
      </c>
      <c r="BM308" s="149" t="s">
        <v>3493</v>
      </c>
    </row>
    <row r="309" spans="2:65" s="1" customFormat="1" ht="10.199999999999999">
      <c r="B309" s="33"/>
      <c r="D309" s="151" t="s">
        <v>234</v>
      </c>
      <c r="F309" s="152" t="s">
        <v>3218</v>
      </c>
      <c r="I309" s="153"/>
      <c r="L309" s="33"/>
      <c r="M309" s="154"/>
      <c r="T309" s="57"/>
      <c r="AT309" s="17" t="s">
        <v>234</v>
      </c>
      <c r="AU309" s="17" t="s">
        <v>21</v>
      </c>
    </row>
    <row r="310" spans="2:65" s="1" customFormat="1" ht="38.4">
      <c r="B310" s="33"/>
      <c r="D310" s="156" t="s">
        <v>261</v>
      </c>
      <c r="F310" s="163" t="s">
        <v>3219</v>
      </c>
      <c r="I310" s="153"/>
      <c r="L310" s="33"/>
      <c r="M310" s="154"/>
      <c r="T310" s="57"/>
      <c r="AT310" s="17" t="s">
        <v>261</v>
      </c>
      <c r="AU310" s="17" t="s">
        <v>21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3494</v>
      </c>
      <c r="H311" s="159">
        <v>12.66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33" customHeight="1">
      <c r="B312" s="33"/>
      <c r="C312" s="138" t="s">
        <v>600</v>
      </c>
      <c r="D312" s="138" t="s">
        <v>227</v>
      </c>
      <c r="E312" s="139" t="s">
        <v>3495</v>
      </c>
      <c r="F312" s="140" t="s">
        <v>3496</v>
      </c>
      <c r="G312" s="141" t="s">
        <v>230</v>
      </c>
      <c r="H312" s="142">
        <v>9.1869999999999994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3497</v>
      </c>
    </row>
    <row r="313" spans="2:65" s="1" customFormat="1" ht="10.199999999999999">
      <c r="B313" s="33"/>
      <c r="D313" s="151" t="s">
        <v>234</v>
      </c>
      <c r="F313" s="152" t="s">
        <v>3498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2" customFormat="1" ht="10.199999999999999">
      <c r="B314" s="155"/>
      <c r="D314" s="156" t="s">
        <v>236</v>
      </c>
      <c r="E314" s="157" t="s">
        <v>1</v>
      </c>
      <c r="F314" s="158" t="s">
        <v>3499</v>
      </c>
      <c r="H314" s="159">
        <v>9.1869999999999994</v>
      </c>
      <c r="I314" s="160"/>
      <c r="L314" s="155"/>
      <c r="M314" s="161"/>
      <c r="T314" s="162"/>
      <c r="AT314" s="157" t="s">
        <v>236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225</v>
      </c>
    </row>
    <row r="315" spans="2:65" s="1" customFormat="1" ht="24.15" customHeight="1">
      <c r="B315" s="33"/>
      <c r="C315" s="138" t="s">
        <v>962</v>
      </c>
      <c r="D315" s="138" t="s">
        <v>227</v>
      </c>
      <c r="E315" s="139" t="s">
        <v>2629</v>
      </c>
      <c r="F315" s="140" t="s">
        <v>2630</v>
      </c>
      <c r="G315" s="141" t="s">
        <v>230</v>
      </c>
      <c r="H315" s="142">
        <v>0.92300000000000004</v>
      </c>
      <c r="I315" s="143"/>
      <c r="J315" s="144">
        <f>ROUND(I315*H315,2)</f>
        <v>0</v>
      </c>
      <c r="K315" s="140" t="s">
        <v>231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5.305E-2</v>
      </c>
      <c r="R315" s="147">
        <f>Q315*H315</f>
        <v>4.8965149999999999E-2</v>
      </c>
      <c r="S315" s="147">
        <v>0</v>
      </c>
      <c r="T315" s="148">
        <f>S315*H315</f>
        <v>0</v>
      </c>
      <c r="AR315" s="149" t="s">
        <v>232</v>
      </c>
      <c r="AT315" s="149" t="s">
        <v>227</v>
      </c>
      <c r="AU315" s="149" t="s">
        <v>21</v>
      </c>
      <c r="AY315" s="17" t="s">
        <v>225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232</v>
      </c>
      <c r="BM315" s="149" t="s">
        <v>3500</v>
      </c>
    </row>
    <row r="316" spans="2:65" s="1" customFormat="1" ht="10.199999999999999">
      <c r="B316" s="33"/>
      <c r="D316" s="151" t="s">
        <v>234</v>
      </c>
      <c r="F316" s="152" t="s">
        <v>2632</v>
      </c>
      <c r="I316" s="153"/>
      <c r="L316" s="33"/>
      <c r="M316" s="154"/>
      <c r="T316" s="57"/>
      <c r="AT316" s="17" t="s">
        <v>234</v>
      </c>
      <c r="AU316" s="17" t="s">
        <v>21</v>
      </c>
    </row>
    <row r="317" spans="2:65" s="1" customFormat="1" ht="19.2">
      <c r="B317" s="33"/>
      <c r="D317" s="156" t="s">
        <v>261</v>
      </c>
      <c r="F317" s="163" t="s">
        <v>3226</v>
      </c>
      <c r="I317" s="153"/>
      <c r="L317" s="33"/>
      <c r="M317" s="154"/>
      <c r="T317" s="57"/>
      <c r="AT317" s="17" t="s">
        <v>261</v>
      </c>
      <c r="AU317" s="17" t="s">
        <v>21</v>
      </c>
    </row>
    <row r="318" spans="2:65" s="12" customFormat="1" ht="10.199999999999999">
      <c r="B318" s="155"/>
      <c r="D318" s="156" t="s">
        <v>236</v>
      </c>
      <c r="E318" s="157" t="s">
        <v>1</v>
      </c>
      <c r="F318" s="158" t="s">
        <v>3501</v>
      </c>
      <c r="H318" s="159">
        <v>0.92300000000000004</v>
      </c>
      <c r="I318" s="160"/>
      <c r="L318" s="155"/>
      <c r="M318" s="161"/>
      <c r="T318" s="162"/>
      <c r="AT318" s="157" t="s">
        <v>236</v>
      </c>
      <c r="AU318" s="157" t="s">
        <v>21</v>
      </c>
      <c r="AV318" s="12" t="s">
        <v>21</v>
      </c>
      <c r="AW318" s="12" t="s">
        <v>36</v>
      </c>
      <c r="AX318" s="12" t="s">
        <v>88</v>
      </c>
      <c r="AY318" s="157" t="s">
        <v>225</v>
      </c>
    </row>
    <row r="319" spans="2:65" s="1" customFormat="1" ht="24.15" customHeight="1">
      <c r="B319" s="33"/>
      <c r="C319" s="138" t="s">
        <v>966</v>
      </c>
      <c r="D319" s="138" t="s">
        <v>227</v>
      </c>
      <c r="E319" s="139" t="s">
        <v>2635</v>
      </c>
      <c r="F319" s="140" t="s">
        <v>2636</v>
      </c>
      <c r="G319" s="141" t="s">
        <v>230</v>
      </c>
      <c r="H319" s="142">
        <v>0.92300000000000004</v>
      </c>
      <c r="I319" s="143"/>
      <c r="J319" s="144">
        <f>ROUND(I319*H319,2)</f>
        <v>0</v>
      </c>
      <c r="K319" s="140" t="s">
        <v>231</v>
      </c>
      <c r="L319" s="33"/>
      <c r="M319" s="145" t="s">
        <v>1</v>
      </c>
      <c r="N319" s="146" t="s">
        <v>45</v>
      </c>
      <c r="P319" s="147">
        <f>O319*H319</f>
        <v>0</v>
      </c>
      <c r="Q319" s="147">
        <v>5.305E-2</v>
      </c>
      <c r="R319" s="147">
        <f>Q319*H319</f>
        <v>4.8965149999999999E-2</v>
      </c>
      <c r="S319" s="147">
        <v>0</v>
      </c>
      <c r="T319" s="148">
        <f>S319*H319</f>
        <v>0</v>
      </c>
      <c r="AR319" s="149" t="s">
        <v>232</v>
      </c>
      <c r="AT319" s="149" t="s">
        <v>227</v>
      </c>
      <c r="AU319" s="149" t="s">
        <v>21</v>
      </c>
      <c r="AY319" s="17" t="s">
        <v>225</v>
      </c>
      <c r="BE319" s="150">
        <f>IF(N319="základní",J319,0)</f>
        <v>0</v>
      </c>
      <c r="BF319" s="150">
        <f>IF(N319="snížená",J319,0)</f>
        <v>0</v>
      </c>
      <c r="BG319" s="150">
        <f>IF(N319="zákl. přenesená",J319,0)</f>
        <v>0</v>
      </c>
      <c r="BH319" s="150">
        <f>IF(N319="sníž. přenesená",J319,0)</f>
        <v>0</v>
      </c>
      <c r="BI319" s="150">
        <f>IF(N319="nulová",J319,0)</f>
        <v>0</v>
      </c>
      <c r="BJ319" s="17" t="s">
        <v>88</v>
      </c>
      <c r="BK319" s="150">
        <f>ROUND(I319*H319,2)</f>
        <v>0</v>
      </c>
      <c r="BL319" s="17" t="s">
        <v>232</v>
      </c>
      <c r="BM319" s="149" t="s">
        <v>3502</v>
      </c>
    </row>
    <row r="320" spans="2:65" s="1" customFormat="1" ht="10.199999999999999">
      <c r="B320" s="33"/>
      <c r="D320" s="151" t="s">
        <v>234</v>
      </c>
      <c r="F320" s="152" t="s">
        <v>2638</v>
      </c>
      <c r="I320" s="153"/>
      <c r="L320" s="33"/>
      <c r="M320" s="154"/>
      <c r="T320" s="57"/>
      <c r="AT320" s="17" t="s">
        <v>234</v>
      </c>
      <c r="AU320" s="17" t="s">
        <v>21</v>
      </c>
    </row>
    <row r="321" spans="2:65" s="1" customFormat="1" ht="24.15" customHeight="1">
      <c r="B321" s="33"/>
      <c r="C321" s="138" t="s">
        <v>970</v>
      </c>
      <c r="D321" s="138" t="s">
        <v>227</v>
      </c>
      <c r="E321" s="139" t="s">
        <v>3250</v>
      </c>
      <c r="F321" s="140" t="s">
        <v>3251</v>
      </c>
      <c r="G321" s="141" t="s">
        <v>240</v>
      </c>
      <c r="H321" s="142">
        <v>0.04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232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3503</v>
      </c>
    </row>
    <row r="322" spans="2:65" s="1" customFormat="1" ht="10.199999999999999">
      <c r="B322" s="33"/>
      <c r="D322" s="151" t="s">
        <v>234</v>
      </c>
      <c r="F322" s="152" t="s">
        <v>3253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2" customFormat="1" ht="10.199999999999999">
      <c r="B323" s="155"/>
      <c r="D323" s="156" t="s">
        <v>236</v>
      </c>
      <c r="E323" s="157" t="s">
        <v>1</v>
      </c>
      <c r="F323" s="158" t="s">
        <v>3504</v>
      </c>
      <c r="H323" s="159">
        <v>0.04</v>
      </c>
      <c r="I323" s="160"/>
      <c r="L323" s="155"/>
      <c r="M323" s="161"/>
      <c r="T323" s="162"/>
      <c r="AT323" s="157" t="s">
        <v>236</v>
      </c>
      <c r="AU323" s="157" t="s">
        <v>21</v>
      </c>
      <c r="AV323" s="12" t="s">
        <v>21</v>
      </c>
      <c r="AW323" s="12" t="s">
        <v>36</v>
      </c>
      <c r="AX323" s="12" t="s">
        <v>80</v>
      </c>
      <c r="AY323" s="157" t="s">
        <v>225</v>
      </c>
    </row>
    <row r="324" spans="2:65" s="13" customFormat="1" ht="10.199999999999999">
      <c r="B324" s="164"/>
      <c r="D324" s="156" t="s">
        <v>236</v>
      </c>
      <c r="E324" s="165" t="s">
        <v>1</v>
      </c>
      <c r="F324" s="166" t="s">
        <v>270</v>
      </c>
      <c r="H324" s="167">
        <v>0.04</v>
      </c>
      <c r="I324" s="168"/>
      <c r="L324" s="164"/>
      <c r="M324" s="169"/>
      <c r="T324" s="170"/>
      <c r="AT324" s="165" t="s">
        <v>236</v>
      </c>
      <c r="AU324" s="165" t="s">
        <v>21</v>
      </c>
      <c r="AV324" s="13" t="s">
        <v>232</v>
      </c>
      <c r="AW324" s="13" t="s">
        <v>36</v>
      </c>
      <c r="AX324" s="13" t="s">
        <v>88</v>
      </c>
      <c r="AY324" s="165" t="s">
        <v>225</v>
      </c>
    </row>
    <row r="325" spans="2:65" s="1" customFormat="1" ht="24.15" customHeight="1">
      <c r="B325" s="33"/>
      <c r="C325" s="138" t="s">
        <v>973</v>
      </c>
      <c r="D325" s="138" t="s">
        <v>227</v>
      </c>
      <c r="E325" s="139" t="s">
        <v>3505</v>
      </c>
      <c r="F325" s="140" t="s">
        <v>3506</v>
      </c>
      <c r="G325" s="141" t="s">
        <v>240</v>
      </c>
      <c r="H325" s="142">
        <v>8.75</v>
      </c>
      <c r="I325" s="143"/>
      <c r="J325" s="144">
        <f>ROUND(I325*H325,2)</f>
        <v>0</v>
      </c>
      <c r="K325" s="140" t="s">
        <v>231</v>
      </c>
      <c r="L325" s="33"/>
      <c r="M325" s="145" t="s">
        <v>1</v>
      </c>
      <c r="N325" s="146" t="s">
        <v>45</v>
      </c>
      <c r="P325" s="147">
        <f>O325*H325</f>
        <v>0</v>
      </c>
      <c r="Q325" s="147">
        <v>2.1080000000000001</v>
      </c>
      <c r="R325" s="147">
        <f>Q325*H325</f>
        <v>18.445</v>
      </c>
      <c r="S325" s="147">
        <v>0</v>
      </c>
      <c r="T325" s="148">
        <f>S325*H325</f>
        <v>0</v>
      </c>
      <c r="AR325" s="149" t="s">
        <v>232</v>
      </c>
      <c r="AT325" s="149" t="s">
        <v>227</v>
      </c>
      <c r="AU325" s="149" t="s">
        <v>21</v>
      </c>
      <c r="AY325" s="17" t="s">
        <v>225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232</v>
      </c>
      <c r="BM325" s="149" t="s">
        <v>3507</v>
      </c>
    </row>
    <row r="326" spans="2:65" s="1" customFormat="1" ht="10.199999999999999">
      <c r="B326" s="33"/>
      <c r="D326" s="151" t="s">
        <v>234</v>
      </c>
      <c r="F326" s="152" t="s">
        <v>3508</v>
      </c>
      <c r="I326" s="153"/>
      <c r="L326" s="33"/>
      <c r="M326" s="154"/>
      <c r="T326" s="57"/>
      <c r="AT326" s="17" t="s">
        <v>234</v>
      </c>
      <c r="AU326" s="17" t="s">
        <v>21</v>
      </c>
    </row>
    <row r="327" spans="2:65" s="12" customFormat="1" ht="10.199999999999999">
      <c r="B327" s="155"/>
      <c r="D327" s="156" t="s">
        <v>236</v>
      </c>
      <c r="E327" s="157" t="s">
        <v>1</v>
      </c>
      <c r="F327" s="158" t="s">
        <v>3509</v>
      </c>
      <c r="H327" s="159">
        <v>8.75</v>
      </c>
      <c r="I327" s="160"/>
      <c r="L327" s="155"/>
      <c r="M327" s="161"/>
      <c r="T327" s="162"/>
      <c r="AT327" s="157" t="s">
        <v>236</v>
      </c>
      <c r="AU327" s="157" t="s">
        <v>21</v>
      </c>
      <c r="AV327" s="12" t="s">
        <v>21</v>
      </c>
      <c r="AW327" s="12" t="s">
        <v>36</v>
      </c>
      <c r="AX327" s="12" t="s">
        <v>88</v>
      </c>
      <c r="AY327" s="157" t="s">
        <v>225</v>
      </c>
    </row>
    <row r="328" spans="2:65" s="1" customFormat="1" ht="16.5" customHeight="1">
      <c r="B328" s="33"/>
      <c r="C328" s="138" t="s">
        <v>976</v>
      </c>
      <c r="D328" s="138" t="s">
        <v>227</v>
      </c>
      <c r="E328" s="139" t="s">
        <v>508</v>
      </c>
      <c r="F328" s="140" t="s">
        <v>509</v>
      </c>
      <c r="G328" s="141" t="s">
        <v>240</v>
      </c>
      <c r="H328" s="142">
        <v>4.3099999999999996</v>
      </c>
      <c r="I328" s="143"/>
      <c r="J328" s="144">
        <f>ROUND(I328*H328,2)</f>
        <v>0</v>
      </c>
      <c r="K328" s="140" t="s">
        <v>1</v>
      </c>
      <c r="L328" s="33"/>
      <c r="M328" s="145" t="s">
        <v>1</v>
      </c>
      <c r="N328" s="146" t="s">
        <v>45</v>
      </c>
      <c r="P328" s="147">
        <f>O328*H328</f>
        <v>0</v>
      </c>
      <c r="Q328" s="147">
        <v>2.004</v>
      </c>
      <c r="R328" s="147">
        <f>Q328*H328</f>
        <v>8.6372399999999985</v>
      </c>
      <c r="S328" s="147">
        <v>0</v>
      </c>
      <c r="T328" s="148">
        <f>S328*H328</f>
        <v>0</v>
      </c>
      <c r="AR328" s="149" t="s">
        <v>232</v>
      </c>
      <c r="AT328" s="149" t="s">
        <v>227</v>
      </c>
      <c r="AU328" s="149" t="s">
        <v>21</v>
      </c>
      <c r="AY328" s="17" t="s">
        <v>225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232</v>
      </c>
      <c r="BM328" s="149" t="s">
        <v>3510</v>
      </c>
    </row>
    <row r="329" spans="2:65" s="12" customFormat="1" ht="10.199999999999999">
      <c r="B329" s="155"/>
      <c r="D329" s="156" t="s">
        <v>236</v>
      </c>
      <c r="E329" s="157" t="s">
        <v>1</v>
      </c>
      <c r="F329" s="158" t="s">
        <v>3511</v>
      </c>
      <c r="H329" s="159">
        <v>4.3099999999999996</v>
      </c>
      <c r="I329" s="160"/>
      <c r="L329" s="155"/>
      <c r="M329" s="161"/>
      <c r="T329" s="162"/>
      <c r="AT329" s="157" t="s">
        <v>236</v>
      </c>
      <c r="AU329" s="157" t="s">
        <v>21</v>
      </c>
      <c r="AV329" s="12" t="s">
        <v>21</v>
      </c>
      <c r="AW329" s="12" t="s">
        <v>36</v>
      </c>
      <c r="AX329" s="12" t="s">
        <v>88</v>
      </c>
      <c r="AY329" s="157" t="s">
        <v>225</v>
      </c>
    </row>
    <row r="330" spans="2:65" s="1" customFormat="1" ht="24.15" customHeight="1">
      <c r="B330" s="33"/>
      <c r="C330" s="138" t="s">
        <v>596</v>
      </c>
      <c r="D330" s="138" t="s">
        <v>227</v>
      </c>
      <c r="E330" s="139" t="s">
        <v>1398</v>
      </c>
      <c r="F330" s="140" t="s">
        <v>1399</v>
      </c>
      <c r="G330" s="141" t="s">
        <v>230</v>
      </c>
      <c r="H330" s="142">
        <v>9.18</v>
      </c>
      <c r="I330" s="143"/>
      <c r="J330" s="144">
        <f>ROUND(I330*H330,2)</f>
        <v>0</v>
      </c>
      <c r="K330" s="140" t="s">
        <v>231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0.74326999999999999</v>
      </c>
      <c r="R330" s="147">
        <f>Q330*H330</f>
        <v>6.8232185999999997</v>
      </c>
      <c r="S330" s="147">
        <v>0</v>
      </c>
      <c r="T330" s="148">
        <f>S330*H330</f>
        <v>0</v>
      </c>
      <c r="AR330" s="149" t="s">
        <v>232</v>
      </c>
      <c r="AT330" s="149" t="s">
        <v>227</v>
      </c>
      <c r="AU330" s="149" t="s">
        <v>21</v>
      </c>
      <c r="AY330" s="17" t="s">
        <v>225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232</v>
      </c>
      <c r="BM330" s="149" t="s">
        <v>3512</v>
      </c>
    </row>
    <row r="331" spans="2:65" s="1" customFormat="1" ht="10.199999999999999">
      <c r="B331" s="33"/>
      <c r="D331" s="151" t="s">
        <v>234</v>
      </c>
      <c r="F331" s="152" t="s">
        <v>1401</v>
      </c>
      <c r="I331" s="153"/>
      <c r="L331" s="33"/>
      <c r="M331" s="154"/>
      <c r="T331" s="57"/>
      <c r="AT331" s="17" t="s">
        <v>234</v>
      </c>
      <c r="AU331" s="17" t="s">
        <v>21</v>
      </c>
    </row>
    <row r="332" spans="2:65" s="12" customFormat="1" ht="10.199999999999999">
      <c r="B332" s="155"/>
      <c r="D332" s="156" t="s">
        <v>236</v>
      </c>
      <c r="E332" s="157" t="s">
        <v>1</v>
      </c>
      <c r="F332" s="158" t="s">
        <v>3513</v>
      </c>
      <c r="H332" s="159">
        <v>9.18</v>
      </c>
      <c r="I332" s="160"/>
      <c r="L332" s="155"/>
      <c r="M332" s="161"/>
      <c r="T332" s="162"/>
      <c r="AT332" s="157" t="s">
        <v>236</v>
      </c>
      <c r="AU332" s="157" t="s">
        <v>21</v>
      </c>
      <c r="AV332" s="12" t="s">
        <v>21</v>
      </c>
      <c r="AW332" s="12" t="s">
        <v>36</v>
      </c>
      <c r="AX332" s="12" t="s">
        <v>88</v>
      </c>
      <c r="AY332" s="157" t="s">
        <v>225</v>
      </c>
    </row>
    <row r="333" spans="2:65" s="1" customFormat="1" ht="24.15" customHeight="1">
      <c r="B333" s="33"/>
      <c r="C333" s="138" t="s">
        <v>1442</v>
      </c>
      <c r="D333" s="138" t="s">
        <v>227</v>
      </c>
      <c r="E333" s="139" t="s">
        <v>3232</v>
      </c>
      <c r="F333" s="140" t="s">
        <v>3233</v>
      </c>
      <c r="G333" s="141" t="s">
        <v>240</v>
      </c>
      <c r="H333" s="142">
        <v>0.15</v>
      </c>
      <c r="I333" s="143"/>
      <c r="J333" s="144">
        <f>ROUND(I333*H333,2)</f>
        <v>0</v>
      </c>
      <c r="K333" s="140" t="s">
        <v>1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0</v>
      </c>
      <c r="R333" s="147">
        <f>Q333*H333</f>
        <v>0</v>
      </c>
      <c r="S333" s="147">
        <v>0</v>
      </c>
      <c r="T333" s="148">
        <f>S333*H333</f>
        <v>0</v>
      </c>
      <c r="AR333" s="149" t="s">
        <v>232</v>
      </c>
      <c r="AT333" s="149" t="s">
        <v>227</v>
      </c>
      <c r="AU333" s="149" t="s">
        <v>21</v>
      </c>
      <c r="AY333" s="17" t="s">
        <v>225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232</v>
      </c>
      <c r="BM333" s="149" t="s">
        <v>3514</v>
      </c>
    </row>
    <row r="334" spans="2:65" s="12" customFormat="1" ht="10.199999999999999">
      <c r="B334" s="155"/>
      <c r="D334" s="156" t="s">
        <v>236</v>
      </c>
      <c r="E334" s="157" t="s">
        <v>1</v>
      </c>
      <c r="F334" s="158" t="s">
        <v>3515</v>
      </c>
      <c r="H334" s="159">
        <v>0.15</v>
      </c>
      <c r="I334" s="160"/>
      <c r="L334" s="155"/>
      <c r="M334" s="161"/>
      <c r="T334" s="162"/>
      <c r="AT334" s="157" t="s">
        <v>236</v>
      </c>
      <c r="AU334" s="157" t="s">
        <v>21</v>
      </c>
      <c r="AV334" s="12" t="s">
        <v>21</v>
      </c>
      <c r="AW334" s="12" t="s">
        <v>36</v>
      </c>
      <c r="AX334" s="12" t="s">
        <v>88</v>
      </c>
      <c r="AY334" s="157" t="s">
        <v>225</v>
      </c>
    </row>
    <row r="335" spans="2:65" s="11" customFormat="1" ht="22.8" customHeight="1">
      <c r="B335" s="126"/>
      <c r="D335" s="127" t="s">
        <v>79</v>
      </c>
      <c r="E335" s="136" t="s">
        <v>256</v>
      </c>
      <c r="F335" s="136" t="s">
        <v>513</v>
      </c>
      <c r="I335" s="129"/>
      <c r="J335" s="137">
        <f>BK335</f>
        <v>0</v>
      </c>
      <c r="L335" s="126"/>
      <c r="M335" s="131"/>
      <c r="P335" s="132">
        <f>SUM(P336:P347)</f>
        <v>0</v>
      </c>
      <c r="R335" s="132">
        <f>SUM(R336:R347)</f>
        <v>8.5536000000000015E-2</v>
      </c>
      <c r="T335" s="133">
        <f>SUM(T336:T347)</f>
        <v>0</v>
      </c>
      <c r="AR335" s="127" t="s">
        <v>88</v>
      </c>
      <c r="AT335" s="134" t="s">
        <v>79</v>
      </c>
      <c r="AU335" s="134" t="s">
        <v>88</v>
      </c>
      <c r="AY335" s="127" t="s">
        <v>225</v>
      </c>
      <c r="BK335" s="135">
        <f>SUM(BK336:BK347)</f>
        <v>0</v>
      </c>
    </row>
    <row r="336" spans="2:65" s="1" customFormat="1" ht="24.15" customHeight="1">
      <c r="B336" s="33"/>
      <c r="C336" s="138" t="s">
        <v>1446</v>
      </c>
      <c r="D336" s="138" t="s">
        <v>227</v>
      </c>
      <c r="E336" s="139" t="s">
        <v>2644</v>
      </c>
      <c r="F336" s="140" t="s">
        <v>2645</v>
      </c>
      <c r="G336" s="141" t="s">
        <v>230</v>
      </c>
      <c r="H336" s="142">
        <v>19.440000000000001</v>
      </c>
      <c r="I336" s="143"/>
      <c r="J336" s="144">
        <f>ROUND(I336*H336,2)</f>
        <v>0</v>
      </c>
      <c r="K336" s="140" t="s">
        <v>231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232</v>
      </c>
      <c r="AT336" s="149" t="s">
        <v>227</v>
      </c>
      <c r="AU336" s="149" t="s">
        <v>21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232</v>
      </c>
      <c r="BM336" s="149" t="s">
        <v>3516</v>
      </c>
    </row>
    <row r="337" spans="2:65" s="1" customFormat="1" ht="10.199999999999999">
      <c r="B337" s="33"/>
      <c r="D337" s="151" t="s">
        <v>234</v>
      </c>
      <c r="F337" s="152" t="s">
        <v>2647</v>
      </c>
      <c r="I337" s="153"/>
      <c r="L337" s="33"/>
      <c r="M337" s="154"/>
      <c r="T337" s="57"/>
      <c r="AT337" s="17" t="s">
        <v>234</v>
      </c>
      <c r="AU337" s="17" t="s">
        <v>21</v>
      </c>
    </row>
    <row r="338" spans="2:65" s="12" customFormat="1" ht="10.199999999999999">
      <c r="B338" s="155"/>
      <c r="D338" s="156" t="s">
        <v>236</v>
      </c>
      <c r="E338" s="157" t="s">
        <v>1</v>
      </c>
      <c r="F338" s="158" t="s">
        <v>3517</v>
      </c>
      <c r="H338" s="159">
        <v>19.440000000000001</v>
      </c>
      <c r="I338" s="160"/>
      <c r="L338" s="155"/>
      <c r="M338" s="161"/>
      <c r="T338" s="162"/>
      <c r="AT338" s="157" t="s">
        <v>236</v>
      </c>
      <c r="AU338" s="157" t="s">
        <v>21</v>
      </c>
      <c r="AV338" s="12" t="s">
        <v>21</v>
      </c>
      <c r="AW338" s="12" t="s">
        <v>36</v>
      </c>
      <c r="AX338" s="12" t="s">
        <v>88</v>
      </c>
      <c r="AY338" s="157" t="s">
        <v>225</v>
      </c>
    </row>
    <row r="339" spans="2:65" s="1" customFormat="1" ht="24.15" customHeight="1">
      <c r="B339" s="33"/>
      <c r="C339" s="138" t="s">
        <v>1451</v>
      </c>
      <c r="D339" s="138" t="s">
        <v>227</v>
      </c>
      <c r="E339" s="139" t="s">
        <v>2649</v>
      </c>
      <c r="F339" s="140" t="s">
        <v>2650</v>
      </c>
      <c r="G339" s="141" t="s">
        <v>230</v>
      </c>
      <c r="H339" s="142">
        <v>19.440000000000001</v>
      </c>
      <c r="I339" s="143"/>
      <c r="J339" s="144">
        <f>ROUND(I339*H339,2)</f>
        <v>0</v>
      </c>
      <c r="K339" s="140" t="s">
        <v>231</v>
      </c>
      <c r="L339" s="33"/>
      <c r="M339" s="145" t="s">
        <v>1</v>
      </c>
      <c r="N339" s="146" t="s">
        <v>45</v>
      </c>
      <c r="P339" s="147">
        <f>O339*H339</f>
        <v>0</v>
      </c>
      <c r="Q339" s="147">
        <v>0</v>
      </c>
      <c r="R339" s="147">
        <f>Q339*H339</f>
        <v>0</v>
      </c>
      <c r="S339" s="147">
        <v>0</v>
      </c>
      <c r="T339" s="148">
        <f>S339*H339</f>
        <v>0</v>
      </c>
      <c r="AR339" s="149" t="s">
        <v>232</v>
      </c>
      <c r="AT339" s="149" t="s">
        <v>227</v>
      </c>
      <c r="AU339" s="149" t="s">
        <v>21</v>
      </c>
      <c r="AY339" s="17" t="s">
        <v>225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232</v>
      </c>
      <c r="BM339" s="149" t="s">
        <v>3518</v>
      </c>
    </row>
    <row r="340" spans="2:65" s="1" customFormat="1" ht="10.199999999999999">
      <c r="B340" s="33"/>
      <c r="D340" s="151" t="s">
        <v>234</v>
      </c>
      <c r="F340" s="152" t="s">
        <v>2652</v>
      </c>
      <c r="I340" s="153"/>
      <c r="L340" s="33"/>
      <c r="M340" s="154"/>
      <c r="T340" s="57"/>
      <c r="AT340" s="17" t="s">
        <v>234</v>
      </c>
      <c r="AU340" s="17" t="s">
        <v>21</v>
      </c>
    </row>
    <row r="341" spans="2:65" s="12" customFormat="1" ht="10.199999999999999">
      <c r="B341" s="155"/>
      <c r="D341" s="156" t="s">
        <v>236</v>
      </c>
      <c r="E341" s="157" t="s">
        <v>1</v>
      </c>
      <c r="F341" s="158" t="s">
        <v>3519</v>
      </c>
      <c r="H341" s="159">
        <v>19.440000000000001</v>
      </c>
      <c r="I341" s="160"/>
      <c r="L341" s="155"/>
      <c r="M341" s="161"/>
      <c r="T341" s="162"/>
      <c r="AT341" s="157" t="s">
        <v>236</v>
      </c>
      <c r="AU341" s="157" t="s">
        <v>21</v>
      </c>
      <c r="AV341" s="12" t="s">
        <v>21</v>
      </c>
      <c r="AW341" s="12" t="s">
        <v>36</v>
      </c>
      <c r="AX341" s="12" t="s">
        <v>88</v>
      </c>
      <c r="AY341" s="157" t="s">
        <v>225</v>
      </c>
    </row>
    <row r="342" spans="2:65" s="1" customFormat="1" ht="24.15" customHeight="1">
      <c r="B342" s="33"/>
      <c r="C342" s="138" t="s">
        <v>1455</v>
      </c>
      <c r="D342" s="138" t="s">
        <v>227</v>
      </c>
      <c r="E342" s="139" t="s">
        <v>2654</v>
      </c>
      <c r="F342" s="140" t="s">
        <v>2655</v>
      </c>
      <c r="G342" s="141" t="s">
        <v>230</v>
      </c>
      <c r="H342" s="142">
        <v>19.440000000000001</v>
      </c>
      <c r="I342" s="143"/>
      <c r="J342" s="144">
        <f>ROUND(I342*H342,2)</f>
        <v>0</v>
      </c>
      <c r="K342" s="140" t="s">
        <v>231</v>
      </c>
      <c r="L342" s="33"/>
      <c r="M342" s="145" t="s">
        <v>1</v>
      </c>
      <c r="N342" s="146" t="s">
        <v>45</v>
      </c>
      <c r="P342" s="147">
        <f>O342*H342</f>
        <v>0</v>
      </c>
      <c r="Q342" s="147">
        <v>0</v>
      </c>
      <c r="R342" s="147">
        <f>Q342*H342</f>
        <v>0</v>
      </c>
      <c r="S342" s="147">
        <v>0</v>
      </c>
      <c r="T342" s="148">
        <f>S342*H342</f>
        <v>0</v>
      </c>
      <c r="AR342" s="149" t="s">
        <v>232</v>
      </c>
      <c r="AT342" s="149" t="s">
        <v>227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232</v>
      </c>
      <c r="BM342" s="149" t="s">
        <v>3520</v>
      </c>
    </row>
    <row r="343" spans="2:65" s="1" customFormat="1" ht="10.199999999999999">
      <c r="B343" s="33"/>
      <c r="D343" s="151" t="s">
        <v>234</v>
      </c>
      <c r="F343" s="152" t="s">
        <v>2657</v>
      </c>
      <c r="I343" s="153"/>
      <c r="L343" s="33"/>
      <c r="M343" s="154"/>
      <c r="T343" s="57"/>
      <c r="AT343" s="17" t="s">
        <v>234</v>
      </c>
      <c r="AU343" s="17" t="s">
        <v>21</v>
      </c>
    </row>
    <row r="344" spans="2:65" s="12" customFormat="1" ht="10.199999999999999">
      <c r="B344" s="155"/>
      <c r="D344" s="156" t="s">
        <v>236</v>
      </c>
      <c r="E344" s="157" t="s">
        <v>1</v>
      </c>
      <c r="F344" s="158" t="s">
        <v>3521</v>
      </c>
      <c r="H344" s="159">
        <v>19.440000000000001</v>
      </c>
      <c r="I344" s="160"/>
      <c r="L344" s="155"/>
      <c r="M344" s="161"/>
      <c r="T344" s="162"/>
      <c r="AT344" s="157" t="s">
        <v>236</v>
      </c>
      <c r="AU344" s="157" t="s">
        <v>21</v>
      </c>
      <c r="AV344" s="12" t="s">
        <v>21</v>
      </c>
      <c r="AW344" s="12" t="s">
        <v>36</v>
      </c>
      <c r="AX344" s="12" t="s">
        <v>88</v>
      </c>
      <c r="AY344" s="157" t="s">
        <v>225</v>
      </c>
    </row>
    <row r="345" spans="2:65" s="1" customFormat="1" ht="21.75" customHeight="1">
      <c r="B345" s="33"/>
      <c r="C345" s="138" t="s">
        <v>1460</v>
      </c>
      <c r="D345" s="138" t="s">
        <v>227</v>
      </c>
      <c r="E345" s="139" t="s">
        <v>2658</v>
      </c>
      <c r="F345" s="140" t="s">
        <v>2659</v>
      </c>
      <c r="G345" s="141" t="s">
        <v>230</v>
      </c>
      <c r="H345" s="142">
        <v>19.440000000000001</v>
      </c>
      <c r="I345" s="143"/>
      <c r="J345" s="144">
        <f>ROUND(I345*H345,2)</f>
        <v>0</v>
      </c>
      <c r="K345" s="140" t="s">
        <v>231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4.4000000000000003E-3</v>
      </c>
      <c r="R345" s="147">
        <f>Q345*H345</f>
        <v>8.5536000000000015E-2</v>
      </c>
      <c r="S345" s="147">
        <v>0</v>
      </c>
      <c r="T345" s="148">
        <f>S345*H345</f>
        <v>0</v>
      </c>
      <c r="AR345" s="149" t="s">
        <v>232</v>
      </c>
      <c r="AT345" s="149" t="s">
        <v>227</v>
      </c>
      <c r="AU345" s="149" t="s">
        <v>21</v>
      </c>
      <c r="AY345" s="17" t="s">
        <v>225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232</v>
      </c>
      <c r="BM345" s="149" t="s">
        <v>3522</v>
      </c>
    </row>
    <row r="346" spans="2:65" s="1" customFormat="1" ht="10.199999999999999">
      <c r="B346" s="33"/>
      <c r="D346" s="151" t="s">
        <v>234</v>
      </c>
      <c r="F346" s="152" t="s">
        <v>2661</v>
      </c>
      <c r="I346" s="153"/>
      <c r="L346" s="33"/>
      <c r="M346" s="154"/>
      <c r="T346" s="57"/>
      <c r="AT346" s="17" t="s">
        <v>234</v>
      </c>
      <c r="AU346" s="17" t="s">
        <v>21</v>
      </c>
    </row>
    <row r="347" spans="2:65" s="12" customFormat="1" ht="10.199999999999999">
      <c r="B347" s="155"/>
      <c r="D347" s="156" t="s">
        <v>236</v>
      </c>
      <c r="E347" s="157" t="s">
        <v>1</v>
      </c>
      <c r="F347" s="158" t="s">
        <v>3523</v>
      </c>
      <c r="H347" s="159">
        <v>19.440000000000001</v>
      </c>
      <c r="I347" s="160"/>
      <c r="L347" s="155"/>
      <c r="M347" s="161"/>
      <c r="T347" s="162"/>
      <c r="AT347" s="157" t="s">
        <v>236</v>
      </c>
      <c r="AU347" s="157" t="s">
        <v>21</v>
      </c>
      <c r="AV347" s="12" t="s">
        <v>21</v>
      </c>
      <c r="AW347" s="12" t="s">
        <v>36</v>
      </c>
      <c r="AX347" s="12" t="s">
        <v>88</v>
      </c>
      <c r="AY347" s="157" t="s">
        <v>225</v>
      </c>
    </row>
    <row r="348" spans="2:65" s="11" customFormat="1" ht="22.8" customHeight="1">
      <c r="B348" s="126"/>
      <c r="D348" s="127" t="s">
        <v>79</v>
      </c>
      <c r="E348" s="136" t="s">
        <v>263</v>
      </c>
      <c r="F348" s="136" t="s">
        <v>2663</v>
      </c>
      <c r="I348" s="129"/>
      <c r="J348" s="137">
        <f>BK348</f>
        <v>0</v>
      </c>
      <c r="L348" s="126"/>
      <c r="M348" s="131"/>
      <c r="P348" s="132">
        <f>SUM(P349:P354)</f>
        <v>0</v>
      </c>
      <c r="R348" s="132">
        <f>SUM(R349:R354)</f>
        <v>9.3513999999999993E-3</v>
      </c>
      <c r="T348" s="133">
        <f>SUM(T349:T354)</f>
        <v>0</v>
      </c>
      <c r="AR348" s="127" t="s">
        <v>88</v>
      </c>
      <c r="AT348" s="134" t="s">
        <v>79</v>
      </c>
      <c r="AU348" s="134" t="s">
        <v>88</v>
      </c>
      <c r="AY348" s="127" t="s">
        <v>225</v>
      </c>
      <c r="BK348" s="135">
        <f>SUM(BK349:BK354)</f>
        <v>0</v>
      </c>
    </row>
    <row r="349" spans="2:65" s="1" customFormat="1" ht="24.15" customHeight="1">
      <c r="B349" s="33"/>
      <c r="C349" s="138" t="s">
        <v>1464</v>
      </c>
      <c r="D349" s="138" t="s">
        <v>227</v>
      </c>
      <c r="E349" s="139" t="s">
        <v>2664</v>
      </c>
      <c r="F349" s="140" t="s">
        <v>2665</v>
      </c>
      <c r="G349" s="141" t="s">
        <v>230</v>
      </c>
      <c r="H349" s="142">
        <v>8.9499999999999993</v>
      </c>
      <c r="I349" s="143"/>
      <c r="J349" s="144">
        <f>ROUND(I349*H349,2)</f>
        <v>0</v>
      </c>
      <c r="K349" s="140" t="s">
        <v>231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8.1999999999999998E-4</v>
      </c>
      <c r="R349" s="147">
        <f>Q349*H349</f>
        <v>7.3389999999999992E-3</v>
      </c>
      <c r="S349" s="147">
        <v>0</v>
      </c>
      <c r="T349" s="148">
        <f>S349*H349</f>
        <v>0</v>
      </c>
      <c r="AR349" s="149" t="s">
        <v>232</v>
      </c>
      <c r="AT349" s="149" t="s">
        <v>227</v>
      </c>
      <c r="AU349" s="149" t="s">
        <v>21</v>
      </c>
      <c r="AY349" s="17" t="s">
        <v>225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232</v>
      </c>
      <c r="BM349" s="149" t="s">
        <v>3524</v>
      </c>
    </row>
    <row r="350" spans="2:65" s="1" customFormat="1" ht="10.199999999999999">
      <c r="B350" s="33"/>
      <c r="D350" s="151" t="s">
        <v>234</v>
      </c>
      <c r="F350" s="152" t="s">
        <v>2667</v>
      </c>
      <c r="I350" s="153"/>
      <c r="L350" s="33"/>
      <c r="M350" s="154"/>
      <c r="T350" s="57"/>
      <c r="AT350" s="17" t="s">
        <v>234</v>
      </c>
      <c r="AU350" s="17" t="s">
        <v>21</v>
      </c>
    </row>
    <row r="351" spans="2:65" s="12" customFormat="1" ht="10.199999999999999">
      <c r="B351" s="155"/>
      <c r="D351" s="156" t="s">
        <v>236</v>
      </c>
      <c r="E351" s="157" t="s">
        <v>1</v>
      </c>
      <c r="F351" s="158" t="s">
        <v>3525</v>
      </c>
      <c r="H351" s="159">
        <v>8.9499999999999993</v>
      </c>
      <c r="I351" s="160"/>
      <c r="L351" s="155"/>
      <c r="M351" s="161"/>
      <c r="T351" s="162"/>
      <c r="AT351" s="157" t="s">
        <v>236</v>
      </c>
      <c r="AU351" s="157" t="s">
        <v>21</v>
      </c>
      <c r="AV351" s="12" t="s">
        <v>21</v>
      </c>
      <c r="AW351" s="12" t="s">
        <v>36</v>
      </c>
      <c r="AX351" s="12" t="s">
        <v>88</v>
      </c>
      <c r="AY351" s="157" t="s">
        <v>225</v>
      </c>
    </row>
    <row r="352" spans="2:65" s="1" customFormat="1" ht="24.15" customHeight="1">
      <c r="B352" s="33"/>
      <c r="C352" s="138" t="s">
        <v>1470</v>
      </c>
      <c r="D352" s="138" t="s">
        <v>227</v>
      </c>
      <c r="E352" s="139" t="s">
        <v>2669</v>
      </c>
      <c r="F352" s="140" t="s">
        <v>2670</v>
      </c>
      <c r="G352" s="141" t="s">
        <v>230</v>
      </c>
      <c r="H352" s="142">
        <v>3.87</v>
      </c>
      <c r="I352" s="143"/>
      <c r="J352" s="144">
        <f>ROUND(I352*H352,2)</f>
        <v>0</v>
      </c>
      <c r="K352" s="140" t="s">
        <v>231</v>
      </c>
      <c r="L352" s="33"/>
      <c r="M352" s="145" t="s">
        <v>1</v>
      </c>
      <c r="N352" s="146" t="s">
        <v>45</v>
      </c>
      <c r="P352" s="147">
        <f>O352*H352</f>
        <v>0</v>
      </c>
      <c r="Q352" s="147">
        <v>5.1999999999999995E-4</v>
      </c>
      <c r="R352" s="147">
        <f>Q352*H352</f>
        <v>2.0123999999999997E-3</v>
      </c>
      <c r="S352" s="147">
        <v>0</v>
      </c>
      <c r="T352" s="148">
        <f>S352*H352</f>
        <v>0</v>
      </c>
      <c r="AR352" s="149" t="s">
        <v>232</v>
      </c>
      <c r="AT352" s="149" t="s">
        <v>227</v>
      </c>
      <c r="AU352" s="149" t="s">
        <v>21</v>
      </c>
      <c r="AY352" s="17" t="s">
        <v>225</v>
      </c>
      <c r="BE352" s="150">
        <f>IF(N352="základní",J352,0)</f>
        <v>0</v>
      </c>
      <c r="BF352" s="150">
        <f>IF(N352="snížená",J352,0)</f>
        <v>0</v>
      </c>
      <c r="BG352" s="150">
        <f>IF(N352="zákl. přenesená",J352,0)</f>
        <v>0</v>
      </c>
      <c r="BH352" s="150">
        <f>IF(N352="sníž. přenesená",J352,0)</f>
        <v>0</v>
      </c>
      <c r="BI352" s="150">
        <f>IF(N352="nulová",J352,0)</f>
        <v>0</v>
      </c>
      <c r="BJ352" s="17" t="s">
        <v>88</v>
      </c>
      <c r="BK352" s="150">
        <f>ROUND(I352*H352,2)</f>
        <v>0</v>
      </c>
      <c r="BL352" s="17" t="s">
        <v>232</v>
      </c>
      <c r="BM352" s="149" t="s">
        <v>3526</v>
      </c>
    </row>
    <row r="353" spans="2:65" s="1" customFormat="1" ht="10.199999999999999">
      <c r="B353" s="33"/>
      <c r="D353" s="151" t="s">
        <v>234</v>
      </c>
      <c r="F353" s="152" t="s">
        <v>2672</v>
      </c>
      <c r="I353" s="153"/>
      <c r="L353" s="33"/>
      <c r="M353" s="154"/>
      <c r="T353" s="57"/>
      <c r="AT353" s="17" t="s">
        <v>234</v>
      </c>
      <c r="AU353" s="17" t="s">
        <v>21</v>
      </c>
    </row>
    <row r="354" spans="2:65" s="12" customFormat="1" ht="10.199999999999999">
      <c r="B354" s="155"/>
      <c r="D354" s="156" t="s">
        <v>236</v>
      </c>
      <c r="E354" s="157" t="s">
        <v>1</v>
      </c>
      <c r="F354" s="158" t="s">
        <v>3527</v>
      </c>
      <c r="H354" s="159">
        <v>3.87</v>
      </c>
      <c r="I354" s="160"/>
      <c r="L354" s="155"/>
      <c r="M354" s="161"/>
      <c r="T354" s="162"/>
      <c r="AT354" s="157" t="s">
        <v>236</v>
      </c>
      <c r="AU354" s="157" t="s">
        <v>21</v>
      </c>
      <c r="AV354" s="12" t="s">
        <v>21</v>
      </c>
      <c r="AW354" s="12" t="s">
        <v>36</v>
      </c>
      <c r="AX354" s="12" t="s">
        <v>88</v>
      </c>
      <c r="AY354" s="157" t="s">
        <v>225</v>
      </c>
    </row>
    <row r="355" spans="2:65" s="11" customFormat="1" ht="22.8" customHeight="1">
      <c r="B355" s="126"/>
      <c r="D355" s="127" t="s">
        <v>79</v>
      </c>
      <c r="E355" s="136" t="s">
        <v>283</v>
      </c>
      <c r="F355" s="136" t="s">
        <v>525</v>
      </c>
      <c r="I355" s="129"/>
      <c r="J355" s="137">
        <f>BK355</f>
        <v>0</v>
      </c>
      <c r="L355" s="126"/>
      <c r="M355" s="131"/>
      <c r="P355" s="132">
        <f>SUM(P356:P388)</f>
        <v>0</v>
      </c>
      <c r="R355" s="132">
        <f>SUM(R356:R388)</f>
        <v>3.1379373999999998</v>
      </c>
      <c r="T355" s="133">
        <f>SUM(T356:T388)</f>
        <v>0</v>
      </c>
      <c r="AR355" s="127" t="s">
        <v>88</v>
      </c>
      <c r="AT355" s="134" t="s">
        <v>79</v>
      </c>
      <c r="AU355" s="134" t="s">
        <v>88</v>
      </c>
      <c r="AY355" s="127" t="s">
        <v>225</v>
      </c>
      <c r="BK355" s="135">
        <f>SUM(BK356:BK388)</f>
        <v>0</v>
      </c>
    </row>
    <row r="356" spans="2:65" s="1" customFormat="1" ht="16.5" customHeight="1">
      <c r="B356" s="33"/>
      <c r="C356" s="138" t="s">
        <v>1475</v>
      </c>
      <c r="D356" s="138" t="s">
        <v>227</v>
      </c>
      <c r="E356" s="139" t="s">
        <v>3268</v>
      </c>
      <c r="F356" s="140" t="s">
        <v>3269</v>
      </c>
      <c r="G356" s="141" t="s">
        <v>259</v>
      </c>
      <c r="H356" s="142">
        <v>1</v>
      </c>
      <c r="I356" s="143"/>
      <c r="J356" s="144">
        <f>ROUND(I356*H356,2)</f>
        <v>0</v>
      </c>
      <c r="K356" s="140" t="s">
        <v>1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0</v>
      </c>
      <c r="R356" s="147">
        <f>Q356*H356</f>
        <v>0</v>
      </c>
      <c r="S356" s="147">
        <v>0</v>
      </c>
      <c r="T356" s="148">
        <f>S356*H356</f>
        <v>0</v>
      </c>
      <c r="AR356" s="149" t="s">
        <v>232</v>
      </c>
      <c r="AT356" s="149" t="s">
        <v>227</v>
      </c>
      <c r="AU356" s="149" t="s">
        <v>21</v>
      </c>
      <c r="AY356" s="17" t="s">
        <v>225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232</v>
      </c>
      <c r="BM356" s="149" t="s">
        <v>3528</v>
      </c>
    </row>
    <row r="357" spans="2:65" s="1" customFormat="1" ht="28.8">
      <c r="B357" s="33"/>
      <c r="D357" s="156" t="s">
        <v>261</v>
      </c>
      <c r="F357" s="163" t="s">
        <v>3529</v>
      </c>
      <c r="I357" s="153"/>
      <c r="L357" s="33"/>
      <c r="M357" s="154"/>
      <c r="T357" s="57"/>
      <c r="AT357" s="17" t="s">
        <v>261</v>
      </c>
      <c r="AU357" s="17" t="s">
        <v>21</v>
      </c>
    </row>
    <row r="358" spans="2:65" s="1" customFormat="1" ht="33" customHeight="1">
      <c r="B358" s="33"/>
      <c r="C358" s="138" t="s">
        <v>1480</v>
      </c>
      <c r="D358" s="138" t="s">
        <v>227</v>
      </c>
      <c r="E358" s="139" t="s">
        <v>2674</v>
      </c>
      <c r="F358" s="140" t="s">
        <v>2675</v>
      </c>
      <c r="G358" s="141" t="s">
        <v>546</v>
      </c>
      <c r="H358" s="142">
        <v>13.15</v>
      </c>
      <c r="I358" s="143"/>
      <c r="J358" s="144">
        <f>ROUND(I358*H358,2)</f>
        <v>0</v>
      </c>
      <c r="K358" s="140" t="s">
        <v>231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0.15540000000000001</v>
      </c>
      <c r="R358" s="147">
        <f>Q358*H358</f>
        <v>2.0435100000000004</v>
      </c>
      <c r="S358" s="147">
        <v>0</v>
      </c>
      <c r="T358" s="148">
        <f>S358*H358</f>
        <v>0</v>
      </c>
      <c r="AR358" s="149" t="s">
        <v>232</v>
      </c>
      <c r="AT358" s="149" t="s">
        <v>227</v>
      </c>
      <c r="AU358" s="149" t="s">
        <v>21</v>
      </c>
      <c r="AY358" s="17" t="s">
        <v>225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232</v>
      </c>
      <c r="BM358" s="149" t="s">
        <v>3530</v>
      </c>
    </row>
    <row r="359" spans="2:65" s="1" customFormat="1" ht="10.199999999999999">
      <c r="B359" s="33"/>
      <c r="D359" s="151" t="s">
        <v>234</v>
      </c>
      <c r="F359" s="152" t="s">
        <v>2677</v>
      </c>
      <c r="I359" s="153"/>
      <c r="L359" s="33"/>
      <c r="M359" s="154"/>
      <c r="T359" s="57"/>
      <c r="AT359" s="17" t="s">
        <v>234</v>
      </c>
      <c r="AU359" s="17" t="s">
        <v>21</v>
      </c>
    </row>
    <row r="360" spans="2:65" s="1" customFormat="1" ht="19.2">
      <c r="B360" s="33"/>
      <c r="D360" s="156" t="s">
        <v>261</v>
      </c>
      <c r="F360" s="163" t="s">
        <v>3273</v>
      </c>
      <c r="I360" s="153"/>
      <c r="L360" s="33"/>
      <c r="M360" s="154"/>
      <c r="T360" s="57"/>
      <c r="AT360" s="17" t="s">
        <v>261</v>
      </c>
      <c r="AU360" s="17" t="s">
        <v>21</v>
      </c>
    </row>
    <row r="361" spans="2:65" s="12" customFormat="1" ht="10.199999999999999">
      <c r="B361" s="155"/>
      <c r="D361" s="156" t="s">
        <v>236</v>
      </c>
      <c r="E361" s="157" t="s">
        <v>1</v>
      </c>
      <c r="F361" s="158" t="s">
        <v>3531</v>
      </c>
      <c r="H361" s="159">
        <v>13.15</v>
      </c>
      <c r="I361" s="160"/>
      <c r="L361" s="155"/>
      <c r="M361" s="161"/>
      <c r="T361" s="162"/>
      <c r="AT361" s="157" t="s">
        <v>236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225</v>
      </c>
    </row>
    <row r="362" spans="2:65" s="1" customFormat="1" ht="16.5" customHeight="1">
      <c r="B362" s="33"/>
      <c r="C362" s="178" t="s">
        <v>1486</v>
      </c>
      <c r="D362" s="178" t="s">
        <v>341</v>
      </c>
      <c r="E362" s="179" t="s">
        <v>3275</v>
      </c>
      <c r="F362" s="180" t="s">
        <v>3276</v>
      </c>
      <c r="G362" s="181" t="s">
        <v>546</v>
      </c>
      <c r="H362" s="182">
        <v>6.65</v>
      </c>
      <c r="I362" s="183"/>
      <c r="J362" s="184">
        <f>ROUND(I362*H362,2)</f>
        <v>0</v>
      </c>
      <c r="K362" s="180" t="s">
        <v>231</v>
      </c>
      <c r="L362" s="185"/>
      <c r="M362" s="186" t="s">
        <v>1</v>
      </c>
      <c r="N362" s="187" t="s">
        <v>45</v>
      </c>
      <c r="P362" s="147">
        <f>O362*H362</f>
        <v>0</v>
      </c>
      <c r="Q362" s="147">
        <v>4.8000000000000001E-2</v>
      </c>
      <c r="R362" s="147">
        <f>Q362*H362</f>
        <v>0.31920000000000004</v>
      </c>
      <c r="S362" s="147">
        <v>0</v>
      </c>
      <c r="T362" s="148">
        <f>S362*H362</f>
        <v>0</v>
      </c>
      <c r="AR362" s="149" t="s">
        <v>277</v>
      </c>
      <c r="AT362" s="149" t="s">
        <v>341</v>
      </c>
      <c r="AU362" s="149" t="s">
        <v>21</v>
      </c>
      <c r="AY362" s="17" t="s">
        <v>225</v>
      </c>
      <c r="BE362" s="150">
        <f>IF(N362="základní",J362,0)</f>
        <v>0</v>
      </c>
      <c r="BF362" s="150">
        <f>IF(N362="snížená",J362,0)</f>
        <v>0</v>
      </c>
      <c r="BG362" s="150">
        <f>IF(N362="zákl. přenesená",J362,0)</f>
        <v>0</v>
      </c>
      <c r="BH362" s="150">
        <f>IF(N362="sníž. přenesená",J362,0)</f>
        <v>0</v>
      </c>
      <c r="BI362" s="150">
        <f>IF(N362="nulová",J362,0)</f>
        <v>0</v>
      </c>
      <c r="BJ362" s="17" t="s">
        <v>88</v>
      </c>
      <c r="BK362" s="150">
        <f>ROUND(I362*H362,2)</f>
        <v>0</v>
      </c>
      <c r="BL362" s="17" t="s">
        <v>232</v>
      </c>
      <c r="BM362" s="149" t="s">
        <v>3532</v>
      </c>
    </row>
    <row r="363" spans="2:65" s="12" customFormat="1" ht="20.399999999999999">
      <c r="B363" s="155"/>
      <c r="D363" s="156" t="s">
        <v>236</v>
      </c>
      <c r="F363" s="158" t="s">
        <v>3533</v>
      </c>
      <c r="H363" s="159">
        <v>6.65</v>
      </c>
      <c r="I363" s="160"/>
      <c r="L363" s="155"/>
      <c r="M363" s="161"/>
      <c r="T363" s="162"/>
      <c r="AT363" s="157" t="s">
        <v>236</v>
      </c>
      <c r="AU363" s="157" t="s">
        <v>21</v>
      </c>
      <c r="AV363" s="12" t="s">
        <v>21</v>
      </c>
      <c r="AW363" s="12" t="s">
        <v>4</v>
      </c>
      <c r="AX363" s="12" t="s">
        <v>88</v>
      </c>
      <c r="AY363" s="157" t="s">
        <v>225</v>
      </c>
    </row>
    <row r="364" spans="2:65" s="1" customFormat="1" ht="16.5" customHeight="1">
      <c r="B364" s="33"/>
      <c r="C364" s="178" t="s">
        <v>1492</v>
      </c>
      <c r="D364" s="178" t="s">
        <v>341</v>
      </c>
      <c r="E364" s="179" t="s">
        <v>2679</v>
      </c>
      <c r="F364" s="180" t="s">
        <v>2680</v>
      </c>
      <c r="G364" s="181" t="s">
        <v>546</v>
      </c>
      <c r="H364" s="182">
        <v>6.5</v>
      </c>
      <c r="I364" s="183"/>
      <c r="J364" s="184">
        <f>ROUND(I364*H364,2)</f>
        <v>0</v>
      </c>
      <c r="K364" s="180" t="s">
        <v>231</v>
      </c>
      <c r="L364" s="185"/>
      <c r="M364" s="186" t="s">
        <v>1</v>
      </c>
      <c r="N364" s="187" t="s">
        <v>45</v>
      </c>
      <c r="P364" s="147">
        <f>O364*H364</f>
        <v>0</v>
      </c>
      <c r="Q364" s="147">
        <v>0.08</v>
      </c>
      <c r="R364" s="147">
        <f>Q364*H364</f>
        <v>0.52</v>
      </c>
      <c r="S364" s="147">
        <v>0</v>
      </c>
      <c r="T364" s="148">
        <f>S364*H364</f>
        <v>0</v>
      </c>
      <c r="AR364" s="149" t="s">
        <v>277</v>
      </c>
      <c r="AT364" s="149" t="s">
        <v>341</v>
      </c>
      <c r="AU364" s="149" t="s">
        <v>21</v>
      </c>
      <c r="AY364" s="17" t="s">
        <v>225</v>
      </c>
      <c r="BE364" s="150">
        <f>IF(N364="základní",J364,0)</f>
        <v>0</v>
      </c>
      <c r="BF364" s="150">
        <f>IF(N364="snížená",J364,0)</f>
        <v>0</v>
      </c>
      <c r="BG364" s="150">
        <f>IF(N364="zákl. přenesená",J364,0)</f>
        <v>0</v>
      </c>
      <c r="BH364" s="150">
        <f>IF(N364="sníž. přenesená",J364,0)</f>
        <v>0</v>
      </c>
      <c r="BI364" s="150">
        <f>IF(N364="nulová",J364,0)</f>
        <v>0</v>
      </c>
      <c r="BJ364" s="17" t="s">
        <v>88</v>
      </c>
      <c r="BK364" s="150">
        <f>ROUND(I364*H364,2)</f>
        <v>0</v>
      </c>
      <c r="BL364" s="17" t="s">
        <v>232</v>
      </c>
      <c r="BM364" s="149" t="s">
        <v>3534</v>
      </c>
    </row>
    <row r="365" spans="2:65" s="12" customFormat="1" ht="20.399999999999999">
      <c r="B365" s="155"/>
      <c r="D365" s="156" t="s">
        <v>236</v>
      </c>
      <c r="F365" s="158" t="s">
        <v>3535</v>
      </c>
      <c r="H365" s="159">
        <v>6.5</v>
      </c>
      <c r="I365" s="160"/>
      <c r="L365" s="155"/>
      <c r="M365" s="161"/>
      <c r="T365" s="162"/>
      <c r="AT365" s="157" t="s">
        <v>236</v>
      </c>
      <c r="AU365" s="157" t="s">
        <v>21</v>
      </c>
      <c r="AV365" s="12" t="s">
        <v>21</v>
      </c>
      <c r="AW365" s="12" t="s">
        <v>4</v>
      </c>
      <c r="AX365" s="12" t="s">
        <v>88</v>
      </c>
      <c r="AY365" s="157" t="s">
        <v>225</v>
      </c>
    </row>
    <row r="366" spans="2:65" s="1" customFormat="1" ht="33" customHeight="1">
      <c r="B366" s="33"/>
      <c r="C366" s="138" t="s">
        <v>1494</v>
      </c>
      <c r="D366" s="138" t="s">
        <v>227</v>
      </c>
      <c r="E366" s="139" t="s">
        <v>3281</v>
      </c>
      <c r="F366" s="140" t="s">
        <v>3282</v>
      </c>
      <c r="G366" s="141" t="s">
        <v>546</v>
      </c>
      <c r="H366" s="142">
        <v>22.02</v>
      </c>
      <c r="I366" s="143"/>
      <c r="J366" s="144">
        <f>ROUND(I366*H366,2)</f>
        <v>0</v>
      </c>
      <c r="K366" s="140" t="s">
        <v>231</v>
      </c>
      <c r="L366" s="33"/>
      <c r="M366" s="145" t="s">
        <v>1</v>
      </c>
      <c r="N366" s="146" t="s">
        <v>45</v>
      </c>
      <c r="P366" s="147">
        <f>O366*H366</f>
        <v>0</v>
      </c>
      <c r="Q366" s="147">
        <v>1.0000000000000001E-5</v>
      </c>
      <c r="R366" s="147">
        <f>Q366*H366</f>
        <v>2.2020000000000001E-4</v>
      </c>
      <c r="S366" s="147">
        <v>0</v>
      </c>
      <c r="T366" s="148">
        <f>S366*H366</f>
        <v>0</v>
      </c>
      <c r="AR366" s="149" t="s">
        <v>232</v>
      </c>
      <c r="AT366" s="149" t="s">
        <v>227</v>
      </c>
      <c r="AU366" s="149" t="s">
        <v>21</v>
      </c>
      <c r="AY366" s="17" t="s">
        <v>225</v>
      </c>
      <c r="BE366" s="150">
        <f>IF(N366="základní",J366,0)</f>
        <v>0</v>
      </c>
      <c r="BF366" s="150">
        <f>IF(N366="snížená",J366,0)</f>
        <v>0</v>
      </c>
      <c r="BG366" s="150">
        <f>IF(N366="zákl. přenesená",J366,0)</f>
        <v>0</v>
      </c>
      <c r="BH366" s="150">
        <f>IF(N366="sníž. přenesená",J366,0)</f>
        <v>0</v>
      </c>
      <c r="BI366" s="150">
        <f>IF(N366="nulová",J366,0)</f>
        <v>0</v>
      </c>
      <c r="BJ366" s="17" t="s">
        <v>88</v>
      </c>
      <c r="BK366" s="150">
        <f>ROUND(I366*H366,2)</f>
        <v>0</v>
      </c>
      <c r="BL366" s="17" t="s">
        <v>232</v>
      </c>
      <c r="BM366" s="149" t="s">
        <v>3536</v>
      </c>
    </row>
    <row r="367" spans="2:65" s="1" customFormat="1" ht="10.199999999999999">
      <c r="B367" s="33"/>
      <c r="D367" s="151" t="s">
        <v>234</v>
      </c>
      <c r="F367" s="152" t="s">
        <v>3284</v>
      </c>
      <c r="I367" s="153"/>
      <c r="L367" s="33"/>
      <c r="M367" s="154"/>
      <c r="T367" s="57"/>
      <c r="AT367" s="17" t="s">
        <v>234</v>
      </c>
      <c r="AU367" s="17" t="s">
        <v>21</v>
      </c>
    </row>
    <row r="368" spans="2:65" s="1" customFormat="1" ht="19.2">
      <c r="B368" s="33"/>
      <c r="D368" s="156" t="s">
        <v>261</v>
      </c>
      <c r="F368" s="163" t="s">
        <v>3537</v>
      </c>
      <c r="I368" s="153"/>
      <c r="L368" s="33"/>
      <c r="M368" s="154"/>
      <c r="T368" s="57"/>
      <c r="AT368" s="17" t="s">
        <v>261</v>
      </c>
      <c r="AU368" s="17" t="s">
        <v>21</v>
      </c>
    </row>
    <row r="369" spans="2:65" s="1" customFormat="1" ht="24.15" customHeight="1">
      <c r="B369" s="33"/>
      <c r="C369" s="138" t="s">
        <v>1496</v>
      </c>
      <c r="D369" s="138" t="s">
        <v>227</v>
      </c>
      <c r="E369" s="139" t="s">
        <v>3285</v>
      </c>
      <c r="F369" s="140" t="s">
        <v>3286</v>
      </c>
      <c r="G369" s="141" t="s">
        <v>546</v>
      </c>
      <c r="H369" s="142">
        <v>22.02</v>
      </c>
      <c r="I369" s="143"/>
      <c r="J369" s="144">
        <f>ROUND(I369*H369,2)</f>
        <v>0</v>
      </c>
      <c r="K369" s="140" t="s">
        <v>231</v>
      </c>
      <c r="L369" s="33"/>
      <c r="M369" s="145" t="s">
        <v>1</v>
      </c>
      <c r="N369" s="146" t="s">
        <v>45</v>
      </c>
      <c r="P369" s="147">
        <f>O369*H369</f>
        <v>0</v>
      </c>
      <c r="Q369" s="147">
        <v>1.0000000000000001E-5</v>
      </c>
      <c r="R369" s="147">
        <f>Q369*H369</f>
        <v>2.2020000000000001E-4</v>
      </c>
      <c r="S369" s="147">
        <v>0</v>
      </c>
      <c r="T369" s="148">
        <f>S369*H369</f>
        <v>0</v>
      </c>
      <c r="AR369" s="149" t="s">
        <v>232</v>
      </c>
      <c r="AT369" s="149" t="s">
        <v>227</v>
      </c>
      <c r="AU369" s="149" t="s">
        <v>21</v>
      </c>
      <c r="AY369" s="17" t="s">
        <v>225</v>
      </c>
      <c r="BE369" s="150">
        <f>IF(N369="základní",J369,0)</f>
        <v>0</v>
      </c>
      <c r="BF369" s="150">
        <f>IF(N369="snížená",J369,0)</f>
        <v>0</v>
      </c>
      <c r="BG369" s="150">
        <f>IF(N369="zákl. přenesená",J369,0)</f>
        <v>0</v>
      </c>
      <c r="BH369" s="150">
        <f>IF(N369="sníž. přenesená",J369,0)</f>
        <v>0</v>
      </c>
      <c r="BI369" s="150">
        <f>IF(N369="nulová",J369,0)</f>
        <v>0</v>
      </c>
      <c r="BJ369" s="17" t="s">
        <v>88</v>
      </c>
      <c r="BK369" s="150">
        <f>ROUND(I369*H369,2)</f>
        <v>0</v>
      </c>
      <c r="BL369" s="17" t="s">
        <v>232</v>
      </c>
      <c r="BM369" s="149" t="s">
        <v>3538</v>
      </c>
    </row>
    <row r="370" spans="2:65" s="1" customFormat="1" ht="10.199999999999999">
      <c r="B370" s="33"/>
      <c r="D370" s="151" t="s">
        <v>234</v>
      </c>
      <c r="F370" s="152" t="s">
        <v>3288</v>
      </c>
      <c r="I370" s="153"/>
      <c r="L370" s="33"/>
      <c r="M370" s="154"/>
      <c r="T370" s="57"/>
      <c r="AT370" s="17" t="s">
        <v>234</v>
      </c>
      <c r="AU370" s="17" t="s">
        <v>21</v>
      </c>
    </row>
    <row r="371" spans="2:65" s="1" customFormat="1" ht="24.15" customHeight="1">
      <c r="B371" s="33"/>
      <c r="C371" s="138" t="s">
        <v>1499</v>
      </c>
      <c r="D371" s="138" t="s">
        <v>227</v>
      </c>
      <c r="E371" s="139" t="s">
        <v>3289</v>
      </c>
      <c r="F371" s="140" t="s">
        <v>3290</v>
      </c>
      <c r="G371" s="141" t="s">
        <v>546</v>
      </c>
      <c r="H371" s="142">
        <v>22.02</v>
      </c>
      <c r="I371" s="143"/>
      <c r="J371" s="144">
        <f>ROUND(I371*H371,2)</f>
        <v>0</v>
      </c>
      <c r="K371" s="140" t="s">
        <v>231</v>
      </c>
      <c r="L371" s="33"/>
      <c r="M371" s="145" t="s">
        <v>1</v>
      </c>
      <c r="N371" s="146" t="s">
        <v>45</v>
      </c>
      <c r="P371" s="147">
        <f>O371*H371</f>
        <v>0</v>
      </c>
      <c r="Q371" s="147">
        <v>1.2E-4</v>
      </c>
      <c r="R371" s="147">
        <f>Q371*H371</f>
        <v>2.6424E-3</v>
      </c>
      <c r="S371" s="147">
        <v>0</v>
      </c>
      <c r="T371" s="148">
        <f>S371*H371</f>
        <v>0</v>
      </c>
      <c r="AR371" s="149" t="s">
        <v>232</v>
      </c>
      <c r="AT371" s="149" t="s">
        <v>227</v>
      </c>
      <c r="AU371" s="149" t="s">
        <v>21</v>
      </c>
      <c r="AY371" s="17" t="s">
        <v>225</v>
      </c>
      <c r="BE371" s="150">
        <f>IF(N371="základní",J371,0)</f>
        <v>0</v>
      </c>
      <c r="BF371" s="150">
        <f>IF(N371="snížená",J371,0)</f>
        <v>0</v>
      </c>
      <c r="BG371" s="150">
        <f>IF(N371="zákl. přenesená",J371,0)</f>
        <v>0</v>
      </c>
      <c r="BH371" s="150">
        <f>IF(N371="sníž. přenesená",J371,0)</f>
        <v>0</v>
      </c>
      <c r="BI371" s="150">
        <f>IF(N371="nulová",J371,0)</f>
        <v>0</v>
      </c>
      <c r="BJ371" s="17" t="s">
        <v>88</v>
      </c>
      <c r="BK371" s="150">
        <f>ROUND(I371*H371,2)</f>
        <v>0</v>
      </c>
      <c r="BL371" s="17" t="s">
        <v>232</v>
      </c>
      <c r="BM371" s="149" t="s">
        <v>3539</v>
      </c>
    </row>
    <row r="372" spans="2:65" s="1" customFormat="1" ht="10.199999999999999">
      <c r="B372" s="33"/>
      <c r="D372" s="151" t="s">
        <v>234</v>
      </c>
      <c r="F372" s="152" t="s">
        <v>3292</v>
      </c>
      <c r="I372" s="153"/>
      <c r="L372" s="33"/>
      <c r="M372" s="154"/>
      <c r="T372" s="57"/>
      <c r="AT372" s="17" t="s">
        <v>234</v>
      </c>
      <c r="AU372" s="17" t="s">
        <v>21</v>
      </c>
    </row>
    <row r="373" spans="2:65" s="1" customFormat="1" ht="24.15" customHeight="1">
      <c r="B373" s="33"/>
      <c r="C373" s="138" t="s">
        <v>1502</v>
      </c>
      <c r="D373" s="138" t="s">
        <v>227</v>
      </c>
      <c r="E373" s="139" t="s">
        <v>2703</v>
      </c>
      <c r="F373" s="140" t="s">
        <v>2704</v>
      </c>
      <c r="G373" s="141" t="s">
        <v>230</v>
      </c>
      <c r="H373" s="142">
        <v>187.4</v>
      </c>
      <c r="I373" s="143"/>
      <c r="J373" s="144">
        <f>ROUND(I373*H373,2)</f>
        <v>0</v>
      </c>
      <c r="K373" s="140" t="s">
        <v>231</v>
      </c>
      <c r="L373" s="33"/>
      <c r="M373" s="145" t="s">
        <v>1</v>
      </c>
      <c r="N373" s="146" t="s">
        <v>45</v>
      </c>
      <c r="P373" s="147">
        <f>O373*H373</f>
        <v>0</v>
      </c>
      <c r="Q373" s="147">
        <v>1.0200000000000001E-3</v>
      </c>
      <c r="R373" s="147">
        <f>Q373*H373</f>
        <v>0.19114800000000001</v>
      </c>
      <c r="S373" s="147">
        <v>0</v>
      </c>
      <c r="T373" s="148">
        <f>S373*H373</f>
        <v>0</v>
      </c>
      <c r="AR373" s="149" t="s">
        <v>232</v>
      </c>
      <c r="AT373" s="149" t="s">
        <v>227</v>
      </c>
      <c r="AU373" s="149" t="s">
        <v>21</v>
      </c>
      <c r="AY373" s="17" t="s">
        <v>225</v>
      </c>
      <c r="BE373" s="150">
        <f>IF(N373="základní",J373,0)</f>
        <v>0</v>
      </c>
      <c r="BF373" s="150">
        <f>IF(N373="snížená",J373,0)</f>
        <v>0</v>
      </c>
      <c r="BG373" s="150">
        <f>IF(N373="zákl. přenesená",J373,0)</f>
        <v>0</v>
      </c>
      <c r="BH373" s="150">
        <f>IF(N373="sníž. přenesená",J373,0)</f>
        <v>0</v>
      </c>
      <c r="BI373" s="150">
        <f>IF(N373="nulová",J373,0)</f>
        <v>0</v>
      </c>
      <c r="BJ373" s="17" t="s">
        <v>88</v>
      </c>
      <c r="BK373" s="150">
        <f>ROUND(I373*H373,2)</f>
        <v>0</v>
      </c>
      <c r="BL373" s="17" t="s">
        <v>232</v>
      </c>
      <c r="BM373" s="149" t="s">
        <v>3540</v>
      </c>
    </row>
    <row r="374" spans="2:65" s="1" customFormat="1" ht="10.199999999999999">
      <c r="B374" s="33"/>
      <c r="D374" s="151" t="s">
        <v>234</v>
      </c>
      <c r="F374" s="152" t="s">
        <v>2706</v>
      </c>
      <c r="I374" s="153"/>
      <c r="L374" s="33"/>
      <c r="M374" s="154"/>
      <c r="T374" s="57"/>
      <c r="AT374" s="17" t="s">
        <v>234</v>
      </c>
      <c r="AU374" s="17" t="s">
        <v>21</v>
      </c>
    </row>
    <row r="375" spans="2:65" s="12" customFormat="1" ht="10.199999999999999">
      <c r="B375" s="155"/>
      <c r="D375" s="156" t="s">
        <v>236</v>
      </c>
      <c r="E375" s="157" t="s">
        <v>1</v>
      </c>
      <c r="F375" s="158" t="s">
        <v>3541</v>
      </c>
      <c r="H375" s="159">
        <v>187.4</v>
      </c>
      <c r="I375" s="160"/>
      <c r="L375" s="155"/>
      <c r="M375" s="161"/>
      <c r="T375" s="162"/>
      <c r="AT375" s="157" t="s">
        <v>236</v>
      </c>
      <c r="AU375" s="157" t="s">
        <v>21</v>
      </c>
      <c r="AV375" s="12" t="s">
        <v>21</v>
      </c>
      <c r="AW375" s="12" t="s">
        <v>36</v>
      </c>
      <c r="AX375" s="12" t="s">
        <v>88</v>
      </c>
      <c r="AY375" s="157" t="s">
        <v>225</v>
      </c>
    </row>
    <row r="376" spans="2:65" s="1" customFormat="1" ht="24.15" customHeight="1">
      <c r="B376" s="33"/>
      <c r="C376" s="138" t="s">
        <v>1505</v>
      </c>
      <c r="D376" s="138" t="s">
        <v>227</v>
      </c>
      <c r="E376" s="139" t="s">
        <v>1046</v>
      </c>
      <c r="F376" s="140" t="s">
        <v>1047</v>
      </c>
      <c r="G376" s="141" t="s">
        <v>230</v>
      </c>
      <c r="H376" s="142">
        <v>18.52</v>
      </c>
      <c r="I376" s="143"/>
      <c r="J376" s="144">
        <f>ROUND(I376*H376,2)</f>
        <v>0</v>
      </c>
      <c r="K376" s="140" t="s">
        <v>231</v>
      </c>
      <c r="L376" s="33"/>
      <c r="M376" s="145" t="s">
        <v>1</v>
      </c>
      <c r="N376" s="146" t="s">
        <v>45</v>
      </c>
      <c r="P376" s="147">
        <f>O376*H376</f>
        <v>0</v>
      </c>
      <c r="Q376" s="147">
        <v>6.3000000000000003E-4</v>
      </c>
      <c r="R376" s="147">
        <f>Q376*H376</f>
        <v>1.16676E-2</v>
      </c>
      <c r="S376" s="147">
        <v>0</v>
      </c>
      <c r="T376" s="148">
        <f>S376*H376</f>
        <v>0</v>
      </c>
      <c r="AR376" s="149" t="s">
        <v>232</v>
      </c>
      <c r="AT376" s="149" t="s">
        <v>227</v>
      </c>
      <c r="AU376" s="149" t="s">
        <v>21</v>
      </c>
      <c r="AY376" s="17" t="s">
        <v>225</v>
      </c>
      <c r="BE376" s="150">
        <f>IF(N376="základní",J376,0)</f>
        <v>0</v>
      </c>
      <c r="BF376" s="150">
        <f>IF(N376="snížená",J376,0)</f>
        <v>0</v>
      </c>
      <c r="BG376" s="150">
        <f>IF(N376="zákl. přenesená",J376,0)</f>
        <v>0</v>
      </c>
      <c r="BH376" s="150">
        <f>IF(N376="sníž. přenesená",J376,0)</f>
        <v>0</v>
      </c>
      <c r="BI376" s="150">
        <f>IF(N376="nulová",J376,0)</f>
        <v>0</v>
      </c>
      <c r="BJ376" s="17" t="s">
        <v>88</v>
      </c>
      <c r="BK376" s="150">
        <f>ROUND(I376*H376,2)</f>
        <v>0</v>
      </c>
      <c r="BL376" s="17" t="s">
        <v>232</v>
      </c>
      <c r="BM376" s="149" t="s">
        <v>3542</v>
      </c>
    </row>
    <row r="377" spans="2:65" s="1" customFormat="1" ht="10.199999999999999">
      <c r="B377" s="33"/>
      <c r="D377" s="151" t="s">
        <v>234</v>
      </c>
      <c r="F377" s="152" t="s">
        <v>1049</v>
      </c>
      <c r="I377" s="153"/>
      <c r="L377" s="33"/>
      <c r="M377" s="154"/>
      <c r="T377" s="57"/>
      <c r="AT377" s="17" t="s">
        <v>234</v>
      </c>
      <c r="AU377" s="17" t="s">
        <v>21</v>
      </c>
    </row>
    <row r="378" spans="2:65" s="12" customFormat="1" ht="10.199999999999999">
      <c r="B378" s="155"/>
      <c r="D378" s="156" t="s">
        <v>236</v>
      </c>
      <c r="E378" s="157" t="s">
        <v>1</v>
      </c>
      <c r="F378" s="158" t="s">
        <v>3543</v>
      </c>
      <c r="H378" s="159">
        <v>18.52</v>
      </c>
      <c r="I378" s="160"/>
      <c r="L378" s="155"/>
      <c r="M378" s="161"/>
      <c r="T378" s="162"/>
      <c r="AT378" s="157" t="s">
        <v>236</v>
      </c>
      <c r="AU378" s="157" t="s">
        <v>21</v>
      </c>
      <c r="AV378" s="12" t="s">
        <v>21</v>
      </c>
      <c r="AW378" s="12" t="s">
        <v>36</v>
      </c>
      <c r="AX378" s="12" t="s">
        <v>88</v>
      </c>
      <c r="AY378" s="157" t="s">
        <v>225</v>
      </c>
    </row>
    <row r="379" spans="2:65" s="1" customFormat="1" ht="24.15" customHeight="1">
      <c r="B379" s="33"/>
      <c r="C379" s="138" t="s">
        <v>1508</v>
      </c>
      <c r="D379" s="138" t="s">
        <v>227</v>
      </c>
      <c r="E379" s="139" t="s">
        <v>3302</v>
      </c>
      <c r="F379" s="140" t="s">
        <v>3303</v>
      </c>
      <c r="G379" s="141" t="s">
        <v>546</v>
      </c>
      <c r="H379" s="142">
        <v>17.95</v>
      </c>
      <c r="I379" s="143"/>
      <c r="J379" s="144">
        <f>ROUND(I379*H379,2)</f>
        <v>0</v>
      </c>
      <c r="K379" s="140" t="s">
        <v>231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1.42E-3</v>
      </c>
      <c r="R379" s="147">
        <f>Q379*H379</f>
        <v>2.5489000000000001E-2</v>
      </c>
      <c r="S379" s="147">
        <v>0</v>
      </c>
      <c r="T379" s="148">
        <f>S379*H379</f>
        <v>0</v>
      </c>
      <c r="AR379" s="149" t="s">
        <v>232</v>
      </c>
      <c r="AT379" s="149" t="s">
        <v>227</v>
      </c>
      <c r="AU379" s="149" t="s">
        <v>21</v>
      </c>
      <c r="AY379" s="17" t="s">
        <v>225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232</v>
      </c>
      <c r="BM379" s="149" t="s">
        <v>3544</v>
      </c>
    </row>
    <row r="380" spans="2:65" s="1" customFormat="1" ht="10.199999999999999">
      <c r="B380" s="33"/>
      <c r="D380" s="151" t="s">
        <v>234</v>
      </c>
      <c r="F380" s="152" t="s">
        <v>3305</v>
      </c>
      <c r="I380" s="153"/>
      <c r="L380" s="33"/>
      <c r="M380" s="154"/>
      <c r="T380" s="57"/>
      <c r="AT380" s="17" t="s">
        <v>234</v>
      </c>
      <c r="AU380" s="17" t="s">
        <v>21</v>
      </c>
    </row>
    <row r="381" spans="2:65" s="12" customFormat="1" ht="10.199999999999999">
      <c r="B381" s="155"/>
      <c r="D381" s="156" t="s">
        <v>236</v>
      </c>
      <c r="E381" s="157" t="s">
        <v>1</v>
      </c>
      <c r="F381" s="158" t="s">
        <v>3545</v>
      </c>
      <c r="H381" s="159">
        <v>17.95</v>
      </c>
      <c r="I381" s="160"/>
      <c r="L381" s="155"/>
      <c r="M381" s="161"/>
      <c r="T381" s="162"/>
      <c r="AT381" s="157" t="s">
        <v>236</v>
      </c>
      <c r="AU381" s="157" t="s">
        <v>21</v>
      </c>
      <c r="AV381" s="12" t="s">
        <v>21</v>
      </c>
      <c r="AW381" s="12" t="s">
        <v>36</v>
      </c>
      <c r="AX381" s="12" t="s">
        <v>88</v>
      </c>
      <c r="AY381" s="157" t="s">
        <v>225</v>
      </c>
    </row>
    <row r="382" spans="2:65" s="1" customFormat="1" ht="24.15" customHeight="1">
      <c r="B382" s="33"/>
      <c r="C382" s="138" t="s">
        <v>1512</v>
      </c>
      <c r="D382" s="138" t="s">
        <v>227</v>
      </c>
      <c r="E382" s="139" t="s">
        <v>1061</v>
      </c>
      <c r="F382" s="140" t="s">
        <v>1062</v>
      </c>
      <c r="G382" s="141" t="s">
        <v>546</v>
      </c>
      <c r="H382" s="142">
        <v>16</v>
      </c>
      <c r="I382" s="143"/>
      <c r="J382" s="144">
        <f>ROUND(I382*H382,2)</f>
        <v>0</v>
      </c>
      <c r="K382" s="140" t="s">
        <v>231</v>
      </c>
      <c r="L382" s="33"/>
      <c r="M382" s="145" t="s">
        <v>1</v>
      </c>
      <c r="N382" s="146" t="s">
        <v>45</v>
      </c>
      <c r="P382" s="147">
        <f>O382*H382</f>
        <v>0</v>
      </c>
      <c r="Q382" s="147">
        <v>1.49E-3</v>
      </c>
      <c r="R382" s="147">
        <f>Q382*H382</f>
        <v>2.384E-2</v>
      </c>
      <c r="S382" s="147">
        <v>0</v>
      </c>
      <c r="T382" s="148">
        <f>S382*H382</f>
        <v>0</v>
      </c>
      <c r="AR382" s="149" t="s">
        <v>232</v>
      </c>
      <c r="AT382" s="149" t="s">
        <v>227</v>
      </c>
      <c r="AU382" s="149" t="s">
        <v>21</v>
      </c>
      <c r="AY382" s="17" t="s">
        <v>225</v>
      </c>
      <c r="BE382" s="150">
        <f>IF(N382="základní",J382,0)</f>
        <v>0</v>
      </c>
      <c r="BF382" s="150">
        <f>IF(N382="snížená",J382,0)</f>
        <v>0</v>
      </c>
      <c r="BG382" s="150">
        <f>IF(N382="zákl. přenesená",J382,0)</f>
        <v>0</v>
      </c>
      <c r="BH382" s="150">
        <f>IF(N382="sníž. přenesená",J382,0)</f>
        <v>0</v>
      </c>
      <c r="BI382" s="150">
        <f>IF(N382="nulová",J382,0)</f>
        <v>0</v>
      </c>
      <c r="BJ382" s="17" t="s">
        <v>88</v>
      </c>
      <c r="BK382" s="150">
        <f>ROUND(I382*H382,2)</f>
        <v>0</v>
      </c>
      <c r="BL382" s="17" t="s">
        <v>232</v>
      </c>
      <c r="BM382" s="149" t="s">
        <v>3546</v>
      </c>
    </row>
    <row r="383" spans="2:65" s="1" customFormat="1" ht="10.199999999999999">
      <c r="B383" s="33"/>
      <c r="D383" s="151" t="s">
        <v>234</v>
      </c>
      <c r="F383" s="152" t="s">
        <v>1064</v>
      </c>
      <c r="I383" s="153"/>
      <c r="L383" s="33"/>
      <c r="M383" s="154"/>
      <c r="T383" s="57"/>
      <c r="AT383" s="17" t="s">
        <v>234</v>
      </c>
      <c r="AU383" s="17" t="s">
        <v>21</v>
      </c>
    </row>
    <row r="384" spans="2:65" s="12" customFormat="1" ht="10.199999999999999">
      <c r="B384" s="155"/>
      <c r="D384" s="156" t="s">
        <v>236</v>
      </c>
      <c r="E384" s="157" t="s">
        <v>1</v>
      </c>
      <c r="F384" s="158" t="s">
        <v>3547</v>
      </c>
      <c r="H384" s="159">
        <v>16</v>
      </c>
      <c r="I384" s="160"/>
      <c r="L384" s="155"/>
      <c r="M384" s="161"/>
      <c r="T384" s="162"/>
      <c r="AT384" s="157" t="s">
        <v>236</v>
      </c>
      <c r="AU384" s="157" t="s">
        <v>21</v>
      </c>
      <c r="AV384" s="12" t="s">
        <v>21</v>
      </c>
      <c r="AW384" s="12" t="s">
        <v>36</v>
      </c>
      <c r="AX384" s="12" t="s">
        <v>88</v>
      </c>
      <c r="AY384" s="157" t="s">
        <v>225</v>
      </c>
    </row>
    <row r="385" spans="2:65" s="1" customFormat="1" ht="16.5" customHeight="1">
      <c r="B385" s="33"/>
      <c r="C385" s="138" t="s">
        <v>1516</v>
      </c>
      <c r="D385" s="138" t="s">
        <v>227</v>
      </c>
      <c r="E385" s="139" t="s">
        <v>2759</v>
      </c>
      <c r="F385" s="140" t="s">
        <v>2760</v>
      </c>
      <c r="G385" s="141" t="s">
        <v>468</v>
      </c>
      <c r="H385" s="142">
        <v>6</v>
      </c>
      <c r="I385" s="143"/>
      <c r="J385" s="144">
        <f>ROUND(I385*H385,2)</f>
        <v>0</v>
      </c>
      <c r="K385" s="140" t="s">
        <v>1</v>
      </c>
      <c r="L385" s="33"/>
      <c r="M385" s="145" t="s">
        <v>1</v>
      </c>
      <c r="N385" s="146" t="s">
        <v>45</v>
      </c>
      <c r="P385" s="147">
        <f>O385*H385</f>
        <v>0</v>
      </c>
      <c r="Q385" s="147">
        <v>0</v>
      </c>
      <c r="R385" s="147">
        <f>Q385*H385</f>
        <v>0</v>
      </c>
      <c r="S385" s="147">
        <v>0</v>
      </c>
      <c r="T385" s="148">
        <f>S385*H385</f>
        <v>0</v>
      </c>
      <c r="AR385" s="149" t="s">
        <v>232</v>
      </c>
      <c r="AT385" s="149" t="s">
        <v>227</v>
      </c>
      <c r="AU385" s="149" t="s">
        <v>21</v>
      </c>
      <c r="AY385" s="17" t="s">
        <v>225</v>
      </c>
      <c r="BE385" s="150">
        <f>IF(N385="základní",J385,0)</f>
        <v>0</v>
      </c>
      <c r="BF385" s="150">
        <f>IF(N385="snížená",J385,0)</f>
        <v>0</v>
      </c>
      <c r="BG385" s="150">
        <f>IF(N385="zákl. přenesená",J385,0)</f>
        <v>0</v>
      </c>
      <c r="BH385" s="150">
        <f>IF(N385="sníž. přenesená",J385,0)</f>
        <v>0</v>
      </c>
      <c r="BI385" s="150">
        <f>IF(N385="nulová",J385,0)</f>
        <v>0</v>
      </c>
      <c r="BJ385" s="17" t="s">
        <v>88</v>
      </c>
      <c r="BK385" s="150">
        <f>ROUND(I385*H385,2)</f>
        <v>0</v>
      </c>
      <c r="BL385" s="17" t="s">
        <v>232</v>
      </c>
      <c r="BM385" s="149" t="s">
        <v>3548</v>
      </c>
    </row>
    <row r="386" spans="2:65" s="1" customFormat="1" ht="19.2">
      <c r="B386" s="33"/>
      <c r="D386" s="156" t="s">
        <v>261</v>
      </c>
      <c r="F386" s="163" t="s">
        <v>3549</v>
      </c>
      <c r="I386" s="153"/>
      <c r="L386" s="33"/>
      <c r="M386" s="154"/>
      <c r="T386" s="57"/>
      <c r="AT386" s="17" t="s">
        <v>261</v>
      </c>
      <c r="AU386" s="17" t="s">
        <v>21</v>
      </c>
    </row>
    <row r="387" spans="2:65" s="1" customFormat="1" ht="21.75" customHeight="1">
      <c r="B387" s="33"/>
      <c r="C387" s="138" t="s">
        <v>1520</v>
      </c>
      <c r="D387" s="138" t="s">
        <v>227</v>
      </c>
      <c r="E387" s="139" t="s">
        <v>2763</v>
      </c>
      <c r="F387" s="140" t="s">
        <v>2764</v>
      </c>
      <c r="G387" s="141" t="s">
        <v>259</v>
      </c>
      <c r="H387" s="142">
        <v>1</v>
      </c>
      <c r="I387" s="143"/>
      <c r="J387" s="144">
        <f>ROUND(I387*H387,2)</f>
        <v>0</v>
      </c>
      <c r="K387" s="140" t="s">
        <v>1</v>
      </c>
      <c r="L387" s="33"/>
      <c r="M387" s="145" t="s">
        <v>1</v>
      </c>
      <c r="N387" s="146" t="s">
        <v>45</v>
      </c>
      <c r="P387" s="147">
        <f>O387*H387</f>
        <v>0</v>
      </c>
      <c r="Q387" s="147">
        <v>0</v>
      </c>
      <c r="R387" s="147">
        <f>Q387*H387</f>
        <v>0</v>
      </c>
      <c r="S387" s="147">
        <v>0</v>
      </c>
      <c r="T387" s="148">
        <f>S387*H387</f>
        <v>0</v>
      </c>
      <c r="AR387" s="149" t="s">
        <v>232</v>
      </c>
      <c r="AT387" s="149" t="s">
        <v>227</v>
      </c>
      <c r="AU387" s="149" t="s">
        <v>21</v>
      </c>
      <c r="AY387" s="17" t="s">
        <v>225</v>
      </c>
      <c r="BE387" s="150">
        <f>IF(N387="základní",J387,0)</f>
        <v>0</v>
      </c>
      <c r="BF387" s="150">
        <f>IF(N387="snížená",J387,0)</f>
        <v>0</v>
      </c>
      <c r="BG387" s="150">
        <f>IF(N387="zákl. přenesená",J387,0)</f>
        <v>0</v>
      </c>
      <c r="BH387" s="150">
        <f>IF(N387="sníž. přenesená",J387,0)</f>
        <v>0</v>
      </c>
      <c r="BI387" s="150">
        <f>IF(N387="nulová",J387,0)</f>
        <v>0</v>
      </c>
      <c r="BJ387" s="17" t="s">
        <v>88</v>
      </c>
      <c r="BK387" s="150">
        <f>ROUND(I387*H387,2)</f>
        <v>0</v>
      </c>
      <c r="BL387" s="17" t="s">
        <v>232</v>
      </c>
      <c r="BM387" s="149" t="s">
        <v>3550</v>
      </c>
    </row>
    <row r="388" spans="2:65" s="1" customFormat="1" ht="19.2">
      <c r="B388" s="33"/>
      <c r="D388" s="156" t="s">
        <v>261</v>
      </c>
      <c r="F388" s="163" t="s">
        <v>2766</v>
      </c>
      <c r="I388" s="153"/>
      <c r="L388" s="33"/>
      <c r="M388" s="154"/>
      <c r="T388" s="57"/>
      <c r="AT388" s="17" t="s">
        <v>261</v>
      </c>
      <c r="AU388" s="17" t="s">
        <v>21</v>
      </c>
    </row>
    <row r="389" spans="2:65" s="11" customFormat="1" ht="22.8" customHeight="1">
      <c r="B389" s="126"/>
      <c r="D389" s="127" t="s">
        <v>79</v>
      </c>
      <c r="E389" s="136" t="s">
        <v>568</v>
      </c>
      <c r="F389" s="136" t="s">
        <v>569</v>
      </c>
      <c r="I389" s="129"/>
      <c r="J389" s="137">
        <f>BK389</f>
        <v>0</v>
      </c>
      <c r="L389" s="126"/>
      <c r="M389" s="131"/>
      <c r="P389" s="132">
        <f>SUM(P390:P391)</f>
        <v>0</v>
      </c>
      <c r="R389" s="132">
        <f>SUM(R390:R391)</f>
        <v>0</v>
      </c>
      <c r="T389" s="133">
        <f>SUM(T390:T391)</f>
        <v>0</v>
      </c>
      <c r="AR389" s="127" t="s">
        <v>88</v>
      </c>
      <c r="AT389" s="134" t="s">
        <v>79</v>
      </c>
      <c r="AU389" s="134" t="s">
        <v>88</v>
      </c>
      <c r="AY389" s="127" t="s">
        <v>225</v>
      </c>
      <c r="BK389" s="135">
        <f>SUM(BK390:BK391)</f>
        <v>0</v>
      </c>
    </row>
    <row r="390" spans="2:65" s="1" customFormat="1" ht="24.15" customHeight="1">
      <c r="B390" s="33"/>
      <c r="C390" s="138" t="s">
        <v>1524</v>
      </c>
      <c r="D390" s="138" t="s">
        <v>227</v>
      </c>
      <c r="E390" s="139" t="s">
        <v>2789</v>
      </c>
      <c r="F390" s="140" t="s">
        <v>2790</v>
      </c>
      <c r="G390" s="141" t="s">
        <v>395</v>
      </c>
      <c r="H390" s="142">
        <v>824.18100000000004</v>
      </c>
      <c r="I390" s="143"/>
      <c r="J390" s="144">
        <f>ROUND(I390*H390,2)</f>
        <v>0</v>
      </c>
      <c r="K390" s="140" t="s">
        <v>231</v>
      </c>
      <c r="L390" s="33"/>
      <c r="M390" s="145" t="s">
        <v>1</v>
      </c>
      <c r="N390" s="146" t="s">
        <v>45</v>
      </c>
      <c r="P390" s="147">
        <f>O390*H390</f>
        <v>0</v>
      </c>
      <c r="Q390" s="147">
        <v>0</v>
      </c>
      <c r="R390" s="147">
        <f>Q390*H390</f>
        <v>0</v>
      </c>
      <c r="S390" s="147">
        <v>0</v>
      </c>
      <c r="T390" s="148">
        <f>S390*H390</f>
        <v>0</v>
      </c>
      <c r="AR390" s="149" t="s">
        <v>232</v>
      </c>
      <c r="AT390" s="149" t="s">
        <v>227</v>
      </c>
      <c r="AU390" s="149" t="s">
        <v>21</v>
      </c>
      <c r="AY390" s="17" t="s">
        <v>225</v>
      </c>
      <c r="BE390" s="150">
        <f>IF(N390="základní",J390,0)</f>
        <v>0</v>
      </c>
      <c r="BF390" s="150">
        <f>IF(N390="snížená",J390,0)</f>
        <v>0</v>
      </c>
      <c r="BG390" s="150">
        <f>IF(N390="zákl. přenesená",J390,0)</f>
        <v>0</v>
      </c>
      <c r="BH390" s="150">
        <f>IF(N390="sníž. přenesená",J390,0)</f>
        <v>0</v>
      </c>
      <c r="BI390" s="150">
        <f>IF(N390="nulová",J390,0)</f>
        <v>0</v>
      </c>
      <c r="BJ390" s="17" t="s">
        <v>88</v>
      </c>
      <c r="BK390" s="150">
        <f>ROUND(I390*H390,2)</f>
        <v>0</v>
      </c>
      <c r="BL390" s="17" t="s">
        <v>232</v>
      </c>
      <c r="BM390" s="149" t="s">
        <v>3551</v>
      </c>
    </row>
    <row r="391" spans="2:65" s="1" customFormat="1" ht="10.199999999999999">
      <c r="B391" s="33"/>
      <c r="D391" s="151" t="s">
        <v>234</v>
      </c>
      <c r="F391" s="152" t="s">
        <v>2792</v>
      </c>
      <c r="I391" s="153"/>
      <c r="L391" s="33"/>
      <c r="M391" s="154"/>
      <c r="T391" s="57"/>
      <c r="AT391" s="17" t="s">
        <v>234</v>
      </c>
      <c r="AU391" s="17" t="s">
        <v>21</v>
      </c>
    </row>
    <row r="392" spans="2:65" s="11" customFormat="1" ht="25.95" customHeight="1">
      <c r="B392" s="126"/>
      <c r="D392" s="127" t="s">
        <v>79</v>
      </c>
      <c r="E392" s="128" t="s">
        <v>575</v>
      </c>
      <c r="F392" s="128" t="s">
        <v>576</v>
      </c>
      <c r="I392" s="129"/>
      <c r="J392" s="130">
        <f>BK392</f>
        <v>0</v>
      </c>
      <c r="L392" s="126"/>
      <c r="M392" s="131"/>
      <c r="P392" s="132">
        <f>P393</f>
        <v>0</v>
      </c>
      <c r="R392" s="132">
        <f>R393</f>
        <v>0.98760399999999993</v>
      </c>
      <c r="T392" s="133">
        <f>T393</f>
        <v>0</v>
      </c>
      <c r="AR392" s="127" t="s">
        <v>21</v>
      </c>
      <c r="AT392" s="134" t="s">
        <v>79</v>
      </c>
      <c r="AU392" s="134" t="s">
        <v>80</v>
      </c>
      <c r="AY392" s="127" t="s">
        <v>225</v>
      </c>
      <c r="BK392" s="135">
        <f>BK393</f>
        <v>0</v>
      </c>
    </row>
    <row r="393" spans="2:65" s="11" customFormat="1" ht="22.8" customHeight="1">
      <c r="B393" s="126"/>
      <c r="D393" s="127" t="s">
        <v>79</v>
      </c>
      <c r="E393" s="136" t="s">
        <v>1071</v>
      </c>
      <c r="F393" s="136" t="s">
        <v>1072</v>
      </c>
      <c r="I393" s="129"/>
      <c r="J393" s="137">
        <f>BK393</f>
        <v>0</v>
      </c>
      <c r="L393" s="126"/>
      <c r="M393" s="131"/>
      <c r="P393" s="132">
        <f>SUM(P394:P412)</f>
        <v>0</v>
      </c>
      <c r="R393" s="132">
        <f>SUM(R394:R412)</f>
        <v>0.98760399999999993</v>
      </c>
      <c r="T393" s="133">
        <f>SUM(T394:T412)</f>
        <v>0</v>
      </c>
      <c r="AR393" s="127" t="s">
        <v>21</v>
      </c>
      <c r="AT393" s="134" t="s">
        <v>79</v>
      </c>
      <c r="AU393" s="134" t="s">
        <v>88</v>
      </c>
      <c r="AY393" s="127" t="s">
        <v>225</v>
      </c>
      <c r="BK393" s="135">
        <f>SUM(BK394:BK412)</f>
        <v>0</v>
      </c>
    </row>
    <row r="394" spans="2:65" s="1" customFormat="1" ht="24.15" customHeight="1">
      <c r="B394" s="33"/>
      <c r="C394" s="138" t="s">
        <v>1528</v>
      </c>
      <c r="D394" s="138" t="s">
        <v>227</v>
      </c>
      <c r="E394" s="139" t="s">
        <v>3314</v>
      </c>
      <c r="F394" s="140" t="s">
        <v>3315</v>
      </c>
      <c r="G394" s="141" t="s">
        <v>230</v>
      </c>
      <c r="H394" s="142">
        <v>93.7</v>
      </c>
      <c r="I394" s="143"/>
      <c r="J394" s="144">
        <f>ROUND(I394*H394,2)</f>
        <v>0</v>
      </c>
      <c r="K394" s="140" t="s">
        <v>231</v>
      </c>
      <c r="L394" s="33"/>
      <c r="M394" s="145" t="s">
        <v>1</v>
      </c>
      <c r="N394" s="146" t="s">
        <v>45</v>
      </c>
      <c r="P394" s="147">
        <f>O394*H394</f>
        <v>0</v>
      </c>
      <c r="Q394" s="147">
        <v>0</v>
      </c>
      <c r="R394" s="147">
        <f>Q394*H394</f>
        <v>0</v>
      </c>
      <c r="S394" s="147">
        <v>0</v>
      </c>
      <c r="T394" s="148">
        <f>S394*H394</f>
        <v>0</v>
      </c>
      <c r="AR394" s="149" t="s">
        <v>340</v>
      </c>
      <c r="AT394" s="149" t="s">
        <v>227</v>
      </c>
      <c r="AU394" s="149" t="s">
        <v>21</v>
      </c>
      <c r="AY394" s="17" t="s">
        <v>225</v>
      </c>
      <c r="BE394" s="150">
        <f>IF(N394="základní",J394,0)</f>
        <v>0</v>
      </c>
      <c r="BF394" s="150">
        <f>IF(N394="snížená",J394,0)</f>
        <v>0</v>
      </c>
      <c r="BG394" s="150">
        <f>IF(N394="zákl. přenesená",J394,0)</f>
        <v>0</v>
      </c>
      <c r="BH394" s="150">
        <f>IF(N394="sníž. přenesená",J394,0)</f>
        <v>0</v>
      </c>
      <c r="BI394" s="150">
        <f>IF(N394="nulová",J394,0)</f>
        <v>0</v>
      </c>
      <c r="BJ394" s="17" t="s">
        <v>88</v>
      </c>
      <c r="BK394" s="150">
        <f>ROUND(I394*H394,2)</f>
        <v>0</v>
      </c>
      <c r="BL394" s="17" t="s">
        <v>340</v>
      </c>
      <c r="BM394" s="149" t="s">
        <v>3552</v>
      </c>
    </row>
    <row r="395" spans="2:65" s="1" customFormat="1" ht="10.199999999999999">
      <c r="B395" s="33"/>
      <c r="D395" s="151" t="s">
        <v>234</v>
      </c>
      <c r="F395" s="152" t="s">
        <v>3317</v>
      </c>
      <c r="I395" s="153"/>
      <c r="L395" s="33"/>
      <c r="M395" s="154"/>
      <c r="T395" s="57"/>
      <c r="AT395" s="17" t="s">
        <v>234</v>
      </c>
      <c r="AU395" s="17" t="s">
        <v>21</v>
      </c>
    </row>
    <row r="396" spans="2:65" s="12" customFormat="1" ht="10.199999999999999">
      <c r="B396" s="155"/>
      <c r="D396" s="156" t="s">
        <v>236</v>
      </c>
      <c r="E396" s="157" t="s">
        <v>1</v>
      </c>
      <c r="F396" s="158" t="s">
        <v>3553</v>
      </c>
      <c r="H396" s="159">
        <v>93.7</v>
      </c>
      <c r="I396" s="160"/>
      <c r="L396" s="155"/>
      <c r="M396" s="161"/>
      <c r="T396" s="162"/>
      <c r="AT396" s="157" t="s">
        <v>236</v>
      </c>
      <c r="AU396" s="157" t="s">
        <v>21</v>
      </c>
      <c r="AV396" s="12" t="s">
        <v>21</v>
      </c>
      <c r="AW396" s="12" t="s">
        <v>36</v>
      </c>
      <c r="AX396" s="12" t="s">
        <v>88</v>
      </c>
      <c r="AY396" s="157" t="s">
        <v>225</v>
      </c>
    </row>
    <row r="397" spans="2:65" s="1" customFormat="1" ht="16.5" customHeight="1">
      <c r="B397" s="33"/>
      <c r="C397" s="178" t="s">
        <v>1533</v>
      </c>
      <c r="D397" s="178" t="s">
        <v>341</v>
      </c>
      <c r="E397" s="179" t="s">
        <v>2160</v>
      </c>
      <c r="F397" s="180" t="s">
        <v>2161</v>
      </c>
      <c r="G397" s="181" t="s">
        <v>395</v>
      </c>
      <c r="H397" s="182">
        <v>3.2000000000000001E-2</v>
      </c>
      <c r="I397" s="183"/>
      <c r="J397" s="184">
        <f>ROUND(I397*H397,2)</f>
        <v>0</v>
      </c>
      <c r="K397" s="180" t="s">
        <v>231</v>
      </c>
      <c r="L397" s="185"/>
      <c r="M397" s="186" t="s">
        <v>1</v>
      </c>
      <c r="N397" s="187" t="s">
        <v>45</v>
      </c>
      <c r="P397" s="147">
        <f>O397*H397</f>
        <v>0</v>
      </c>
      <c r="Q397" s="147">
        <v>1</v>
      </c>
      <c r="R397" s="147">
        <f>Q397*H397</f>
        <v>3.2000000000000001E-2</v>
      </c>
      <c r="S397" s="147">
        <v>0</v>
      </c>
      <c r="T397" s="148">
        <f>S397*H397</f>
        <v>0</v>
      </c>
      <c r="AR397" s="149" t="s">
        <v>437</v>
      </c>
      <c r="AT397" s="149" t="s">
        <v>341</v>
      </c>
      <c r="AU397" s="149" t="s">
        <v>21</v>
      </c>
      <c r="AY397" s="17" t="s">
        <v>225</v>
      </c>
      <c r="BE397" s="150">
        <f>IF(N397="základní",J397,0)</f>
        <v>0</v>
      </c>
      <c r="BF397" s="150">
        <f>IF(N397="snížená",J397,0)</f>
        <v>0</v>
      </c>
      <c r="BG397" s="150">
        <f>IF(N397="zákl. přenesená",J397,0)</f>
        <v>0</v>
      </c>
      <c r="BH397" s="150">
        <f>IF(N397="sníž. přenesená",J397,0)</f>
        <v>0</v>
      </c>
      <c r="BI397" s="150">
        <f>IF(N397="nulová",J397,0)</f>
        <v>0</v>
      </c>
      <c r="BJ397" s="17" t="s">
        <v>88</v>
      </c>
      <c r="BK397" s="150">
        <f>ROUND(I397*H397,2)</f>
        <v>0</v>
      </c>
      <c r="BL397" s="17" t="s">
        <v>340</v>
      </c>
      <c r="BM397" s="149" t="s">
        <v>3554</v>
      </c>
    </row>
    <row r="398" spans="2:65" s="1" customFormat="1" ht="19.2">
      <c r="B398" s="33"/>
      <c r="D398" s="156" t="s">
        <v>261</v>
      </c>
      <c r="F398" s="163" t="s">
        <v>2163</v>
      </c>
      <c r="I398" s="153"/>
      <c r="L398" s="33"/>
      <c r="M398" s="154"/>
      <c r="T398" s="57"/>
      <c r="AT398" s="17" t="s">
        <v>261</v>
      </c>
      <c r="AU398" s="17" t="s">
        <v>21</v>
      </c>
    </row>
    <row r="399" spans="2:65" s="12" customFormat="1" ht="10.199999999999999">
      <c r="B399" s="155"/>
      <c r="D399" s="156" t="s">
        <v>236</v>
      </c>
      <c r="F399" s="158" t="s">
        <v>3555</v>
      </c>
      <c r="H399" s="159">
        <v>3.2000000000000001E-2</v>
      </c>
      <c r="I399" s="160"/>
      <c r="L399" s="155"/>
      <c r="M399" s="161"/>
      <c r="T399" s="162"/>
      <c r="AT399" s="157" t="s">
        <v>236</v>
      </c>
      <c r="AU399" s="157" t="s">
        <v>21</v>
      </c>
      <c r="AV399" s="12" t="s">
        <v>21</v>
      </c>
      <c r="AW399" s="12" t="s">
        <v>4</v>
      </c>
      <c r="AX399" s="12" t="s">
        <v>88</v>
      </c>
      <c r="AY399" s="157" t="s">
        <v>225</v>
      </c>
    </row>
    <row r="400" spans="2:65" s="1" customFormat="1" ht="24.15" customHeight="1">
      <c r="B400" s="33"/>
      <c r="C400" s="138" t="s">
        <v>2141</v>
      </c>
      <c r="D400" s="138" t="s">
        <v>227</v>
      </c>
      <c r="E400" s="139" t="s">
        <v>3321</v>
      </c>
      <c r="F400" s="140" t="s">
        <v>3322</v>
      </c>
      <c r="G400" s="141" t="s">
        <v>230</v>
      </c>
      <c r="H400" s="142">
        <v>102.09</v>
      </c>
      <c r="I400" s="143"/>
      <c r="J400" s="144">
        <f>ROUND(I400*H400,2)</f>
        <v>0</v>
      </c>
      <c r="K400" s="140" t="s">
        <v>231</v>
      </c>
      <c r="L400" s="33"/>
      <c r="M400" s="145" t="s">
        <v>1</v>
      </c>
      <c r="N400" s="146" t="s">
        <v>45</v>
      </c>
      <c r="P400" s="147">
        <f>O400*H400</f>
        <v>0</v>
      </c>
      <c r="Q400" s="147">
        <v>4.0000000000000002E-4</v>
      </c>
      <c r="R400" s="147">
        <f>Q400*H400</f>
        <v>4.0836000000000004E-2</v>
      </c>
      <c r="S400" s="147">
        <v>0</v>
      </c>
      <c r="T400" s="148">
        <f>S400*H400</f>
        <v>0</v>
      </c>
      <c r="AR400" s="149" t="s">
        <v>340</v>
      </c>
      <c r="AT400" s="149" t="s">
        <v>227</v>
      </c>
      <c r="AU400" s="149" t="s">
        <v>21</v>
      </c>
      <c r="AY400" s="17" t="s">
        <v>225</v>
      </c>
      <c r="BE400" s="150">
        <f>IF(N400="základní",J400,0)</f>
        <v>0</v>
      </c>
      <c r="BF400" s="150">
        <f>IF(N400="snížená",J400,0)</f>
        <v>0</v>
      </c>
      <c r="BG400" s="150">
        <f>IF(N400="zákl. přenesená",J400,0)</f>
        <v>0</v>
      </c>
      <c r="BH400" s="150">
        <f>IF(N400="sníž. přenesená",J400,0)</f>
        <v>0</v>
      </c>
      <c r="BI400" s="150">
        <f>IF(N400="nulová",J400,0)</f>
        <v>0</v>
      </c>
      <c r="BJ400" s="17" t="s">
        <v>88</v>
      </c>
      <c r="BK400" s="150">
        <f>ROUND(I400*H400,2)</f>
        <v>0</v>
      </c>
      <c r="BL400" s="17" t="s">
        <v>340</v>
      </c>
      <c r="BM400" s="149" t="s">
        <v>3556</v>
      </c>
    </row>
    <row r="401" spans="2:65" s="1" customFormat="1" ht="10.199999999999999">
      <c r="B401" s="33"/>
      <c r="D401" s="151" t="s">
        <v>234</v>
      </c>
      <c r="F401" s="152" t="s">
        <v>3324</v>
      </c>
      <c r="I401" s="153"/>
      <c r="L401" s="33"/>
      <c r="M401" s="154"/>
      <c r="T401" s="57"/>
      <c r="AT401" s="17" t="s">
        <v>234</v>
      </c>
      <c r="AU401" s="17" t="s">
        <v>21</v>
      </c>
    </row>
    <row r="402" spans="2:65" s="1" customFormat="1" ht="19.2">
      <c r="B402" s="33"/>
      <c r="D402" s="156" t="s">
        <v>261</v>
      </c>
      <c r="F402" s="163" t="s">
        <v>3325</v>
      </c>
      <c r="I402" s="153"/>
      <c r="L402" s="33"/>
      <c r="M402" s="154"/>
      <c r="T402" s="57"/>
      <c r="AT402" s="17" t="s">
        <v>261</v>
      </c>
      <c r="AU402" s="17" t="s">
        <v>21</v>
      </c>
    </row>
    <row r="403" spans="2:65" s="12" customFormat="1" ht="10.199999999999999">
      <c r="B403" s="155"/>
      <c r="D403" s="156" t="s">
        <v>236</v>
      </c>
      <c r="E403" s="157" t="s">
        <v>1</v>
      </c>
      <c r="F403" s="158" t="s">
        <v>3557</v>
      </c>
      <c r="H403" s="159">
        <v>93.7</v>
      </c>
      <c r="I403" s="160"/>
      <c r="L403" s="155"/>
      <c r="M403" s="161"/>
      <c r="T403" s="162"/>
      <c r="AT403" s="157" t="s">
        <v>236</v>
      </c>
      <c r="AU403" s="157" t="s">
        <v>21</v>
      </c>
      <c r="AV403" s="12" t="s">
        <v>21</v>
      </c>
      <c r="AW403" s="12" t="s">
        <v>36</v>
      </c>
      <c r="AX403" s="12" t="s">
        <v>80</v>
      </c>
      <c r="AY403" s="157" t="s">
        <v>225</v>
      </c>
    </row>
    <row r="404" spans="2:65" s="12" customFormat="1" ht="10.199999999999999">
      <c r="B404" s="155"/>
      <c r="D404" s="156" t="s">
        <v>236</v>
      </c>
      <c r="E404" s="157" t="s">
        <v>1</v>
      </c>
      <c r="F404" s="158" t="s">
        <v>3558</v>
      </c>
      <c r="H404" s="159">
        <v>8.39</v>
      </c>
      <c r="I404" s="160"/>
      <c r="L404" s="155"/>
      <c r="M404" s="161"/>
      <c r="T404" s="162"/>
      <c r="AT404" s="157" t="s">
        <v>236</v>
      </c>
      <c r="AU404" s="157" t="s">
        <v>21</v>
      </c>
      <c r="AV404" s="12" t="s">
        <v>21</v>
      </c>
      <c r="AW404" s="12" t="s">
        <v>36</v>
      </c>
      <c r="AX404" s="12" t="s">
        <v>80</v>
      </c>
      <c r="AY404" s="157" t="s">
        <v>225</v>
      </c>
    </row>
    <row r="405" spans="2:65" s="13" customFormat="1" ht="10.199999999999999">
      <c r="B405" s="164"/>
      <c r="D405" s="156" t="s">
        <v>236</v>
      </c>
      <c r="E405" s="165" t="s">
        <v>1</v>
      </c>
      <c r="F405" s="166" t="s">
        <v>270</v>
      </c>
      <c r="H405" s="167">
        <v>102.09</v>
      </c>
      <c r="I405" s="168"/>
      <c r="L405" s="164"/>
      <c r="M405" s="169"/>
      <c r="T405" s="170"/>
      <c r="AT405" s="165" t="s">
        <v>236</v>
      </c>
      <c r="AU405" s="165" t="s">
        <v>21</v>
      </c>
      <c r="AV405" s="13" t="s">
        <v>232</v>
      </c>
      <c r="AW405" s="13" t="s">
        <v>36</v>
      </c>
      <c r="AX405" s="13" t="s">
        <v>88</v>
      </c>
      <c r="AY405" s="165" t="s">
        <v>225</v>
      </c>
    </row>
    <row r="406" spans="2:65" s="1" customFormat="1" ht="44.25" customHeight="1">
      <c r="B406" s="33"/>
      <c r="C406" s="178" t="s">
        <v>2146</v>
      </c>
      <c r="D406" s="178" t="s">
        <v>341</v>
      </c>
      <c r="E406" s="179" t="s">
        <v>3328</v>
      </c>
      <c r="F406" s="180" t="s">
        <v>3329</v>
      </c>
      <c r="G406" s="181" t="s">
        <v>230</v>
      </c>
      <c r="H406" s="182">
        <v>118.986</v>
      </c>
      <c r="I406" s="183"/>
      <c r="J406" s="184">
        <f>ROUND(I406*H406,2)</f>
        <v>0</v>
      </c>
      <c r="K406" s="180" t="s">
        <v>231</v>
      </c>
      <c r="L406" s="185"/>
      <c r="M406" s="186" t="s">
        <v>1</v>
      </c>
      <c r="N406" s="187" t="s">
        <v>45</v>
      </c>
      <c r="P406" s="147">
        <f>O406*H406</f>
        <v>0</v>
      </c>
      <c r="Q406" s="147">
        <v>6.1999999999999998E-3</v>
      </c>
      <c r="R406" s="147">
        <f>Q406*H406</f>
        <v>0.73771319999999996</v>
      </c>
      <c r="S406" s="147">
        <v>0</v>
      </c>
      <c r="T406" s="148">
        <f>S406*H406</f>
        <v>0</v>
      </c>
      <c r="AR406" s="149" t="s">
        <v>437</v>
      </c>
      <c r="AT406" s="149" t="s">
        <v>341</v>
      </c>
      <c r="AU406" s="149" t="s">
        <v>21</v>
      </c>
      <c r="AY406" s="17" t="s">
        <v>225</v>
      </c>
      <c r="BE406" s="150">
        <f>IF(N406="základní",J406,0)</f>
        <v>0</v>
      </c>
      <c r="BF406" s="150">
        <f>IF(N406="snížená",J406,0)</f>
        <v>0</v>
      </c>
      <c r="BG406" s="150">
        <f>IF(N406="zákl. přenesená",J406,0)</f>
        <v>0</v>
      </c>
      <c r="BH406" s="150">
        <f>IF(N406="sníž. přenesená",J406,0)</f>
        <v>0</v>
      </c>
      <c r="BI406" s="150">
        <f>IF(N406="nulová",J406,0)</f>
        <v>0</v>
      </c>
      <c r="BJ406" s="17" t="s">
        <v>88</v>
      </c>
      <c r="BK406" s="150">
        <f>ROUND(I406*H406,2)</f>
        <v>0</v>
      </c>
      <c r="BL406" s="17" t="s">
        <v>340</v>
      </c>
      <c r="BM406" s="149" t="s">
        <v>3559</v>
      </c>
    </row>
    <row r="407" spans="2:65" s="12" customFormat="1" ht="10.199999999999999">
      <c r="B407" s="155"/>
      <c r="D407" s="156" t="s">
        <v>236</v>
      </c>
      <c r="F407" s="158" t="s">
        <v>3560</v>
      </c>
      <c r="H407" s="159">
        <v>118.986</v>
      </c>
      <c r="I407" s="160"/>
      <c r="L407" s="155"/>
      <c r="M407" s="161"/>
      <c r="T407" s="162"/>
      <c r="AT407" s="157" t="s">
        <v>236</v>
      </c>
      <c r="AU407" s="157" t="s">
        <v>21</v>
      </c>
      <c r="AV407" s="12" t="s">
        <v>21</v>
      </c>
      <c r="AW407" s="12" t="s">
        <v>4</v>
      </c>
      <c r="AX407" s="12" t="s">
        <v>88</v>
      </c>
      <c r="AY407" s="157" t="s">
        <v>225</v>
      </c>
    </row>
    <row r="408" spans="2:65" s="1" customFormat="1" ht="21.75" customHeight="1">
      <c r="B408" s="33"/>
      <c r="C408" s="138" t="s">
        <v>2148</v>
      </c>
      <c r="D408" s="138" t="s">
        <v>227</v>
      </c>
      <c r="E408" s="139" t="s">
        <v>3332</v>
      </c>
      <c r="F408" s="140" t="s">
        <v>3333</v>
      </c>
      <c r="G408" s="141" t="s">
        <v>230</v>
      </c>
      <c r="H408" s="142">
        <v>26.53</v>
      </c>
      <c r="I408" s="143"/>
      <c r="J408" s="144">
        <f>ROUND(I408*H408,2)</f>
        <v>0</v>
      </c>
      <c r="K408" s="140" t="s">
        <v>231</v>
      </c>
      <c r="L408" s="33"/>
      <c r="M408" s="145" t="s">
        <v>1</v>
      </c>
      <c r="N408" s="146" t="s">
        <v>45</v>
      </c>
      <c r="P408" s="147">
        <f>O408*H408</f>
        <v>0</v>
      </c>
      <c r="Q408" s="147">
        <v>3.8000000000000002E-4</v>
      </c>
      <c r="R408" s="147">
        <f>Q408*H408</f>
        <v>1.0081400000000001E-2</v>
      </c>
      <c r="S408" s="147">
        <v>0</v>
      </c>
      <c r="T408" s="148">
        <f>S408*H408</f>
        <v>0</v>
      </c>
      <c r="AR408" s="149" t="s">
        <v>340</v>
      </c>
      <c r="AT408" s="149" t="s">
        <v>227</v>
      </c>
      <c r="AU408" s="149" t="s">
        <v>21</v>
      </c>
      <c r="AY408" s="17" t="s">
        <v>225</v>
      </c>
      <c r="BE408" s="150">
        <f>IF(N408="základní",J408,0)</f>
        <v>0</v>
      </c>
      <c r="BF408" s="150">
        <f>IF(N408="snížená",J408,0)</f>
        <v>0</v>
      </c>
      <c r="BG408" s="150">
        <f>IF(N408="zákl. přenesená",J408,0)</f>
        <v>0</v>
      </c>
      <c r="BH408" s="150">
        <f>IF(N408="sníž. přenesená",J408,0)</f>
        <v>0</v>
      </c>
      <c r="BI408" s="150">
        <f>IF(N408="nulová",J408,0)</f>
        <v>0</v>
      </c>
      <c r="BJ408" s="17" t="s">
        <v>88</v>
      </c>
      <c r="BK408" s="150">
        <f>ROUND(I408*H408,2)</f>
        <v>0</v>
      </c>
      <c r="BL408" s="17" t="s">
        <v>340</v>
      </c>
      <c r="BM408" s="149" t="s">
        <v>3561</v>
      </c>
    </row>
    <row r="409" spans="2:65" s="1" customFormat="1" ht="10.199999999999999">
      <c r="B409" s="33"/>
      <c r="D409" s="151" t="s">
        <v>234</v>
      </c>
      <c r="F409" s="152" t="s">
        <v>3335</v>
      </c>
      <c r="I409" s="153"/>
      <c r="L409" s="33"/>
      <c r="M409" s="154"/>
      <c r="T409" s="57"/>
      <c r="AT409" s="17" t="s">
        <v>234</v>
      </c>
      <c r="AU409" s="17" t="s">
        <v>21</v>
      </c>
    </row>
    <row r="410" spans="2:65" s="12" customFormat="1" ht="10.199999999999999">
      <c r="B410" s="155"/>
      <c r="D410" s="156" t="s">
        <v>236</v>
      </c>
      <c r="E410" s="157" t="s">
        <v>1</v>
      </c>
      <c r="F410" s="158" t="s">
        <v>3562</v>
      </c>
      <c r="H410" s="159">
        <v>26.53</v>
      </c>
      <c r="I410" s="160"/>
      <c r="L410" s="155"/>
      <c r="M410" s="161"/>
      <c r="T410" s="162"/>
      <c r="AT410" s="157" t="s">
        <v>236</v>
      </c>
      <c r="AU410" s="157" t="s">
        <v>21</v>
      </c>
      <c r="AV410" s="12" t="s">
        <v>21</v>
      </c>
      <c r="AW410" s="12" t="s">
        <v>36</v>
      </c>
      <c r="AX410" s="12" t="s">
        <v>88</v>
      </c>
      <c r="AY410" s="157" t="s">
        <v>225</v>
      </c>
    </row>
    <row r="411" spans="2:65" s="1" customFormat="1" ht="44.25" customHeight="1">
      <c r="B411" s="33"/>
      <c r="C411" s="178" t="s">
        <v>2151</v>
      </c>
      <c r="D411" s="178" t="s">
        <v>341</v>
      </c>
      <c r="E411" s="179" t="s">
        <v>3337</v>
      </c>
      <c r="F411" s="180" t="s">
        <v>3338</v>
      </c>
      <c r="G411" s="181" t="s">
        <v>230</v>
      </c>
      <c r="H411" s="182">
        <v>30.920999999999999</v>
      </c>
      <c r="I411" s="183"/>
      <c r="J411" s="184">
        <f>ROUND(I411*H411,2)</f>
        <v>0</v>
      </c>
      <c r="K411" s="180" t="s">
        <v>231</v>
      </c>
      <c r="L411" s="185"/>
      <c r="M411" s="186" t="s">
        <v>1</v>
      </c>
      <c r="N411" s="187" t="s">
        <v>45</v>
      </c>
      <c r="P411" s="147">
        <f>O411*H411</f>
        <v>0</v>
      </c>
      <c r="Q411" s="147">
        <v>5.4000000000000003E-3</v>
      </c>
      <c r="R411" s="147">
        <f>Q411*H411</f>
        <v>0.16697339999999999</v>
      </c>
      <c r="S411" s="147">
        <v>0</v>
      </c>
      <c r="T411" s="148">
        <f>S411*H411</f>
        <v>0</v>
      </c>
      <c r="AR411" s="149" t="s">
        <v>437</v>
      </c>
      <c r="AT411" s="149" t="s">
        <v>341</v>
      </c>
      <c r="AU411" s="149" t="s">
        <v>21</v>
      </c>
      <c r="AY411" s="17" t="s">
        <v>225</v>
      </c>
      <c r="BE411" s="150">
        <f>IF(N411="základní",J411,0)</f>
        <v>0</v>
      </c>
      <c r="BF411" s="150">
        <f>IF(N411="snížená",J411,0)</f>
        <v>0</v>
      </c>
      <c r="BG411" s="150">
        <f>IF(N411="zákl. přenesená",J411,0)</f>
        <v>0</v>
      </c>
      <c r="BH411" s="150">
        <f>IF(N411="sníž. přenesená",J411,0)</f>
        <v>0</v>
      </c>
      <c r="BI411" s="150">
        <f>IF(N411="nulová",J411,0)</f>
        <v>0</v>
      </c>
      <c r="BJ411" s="17" t="s">
        <v>88</v>
      </c>
      <c r="BK411" s="150">
        <f>ROUND(I411*H411,2)</f>
        <v>0</v>
      </c>
      <c r="BL411" s="17" t="s">
        <v>340</v>
      </c>
      <c r="BM411" s="149" t="s">
        <v>3563</v>
      </c>
    </row>
    <row r="412" spans="2:65" s="12" customFormat="1" ht="10.199999999999999">
      <c r="B412" s="155"/>
      <c r="D412" s="156" t="s">
        <v>236</v>
      </c>
      <c r="F412" s="158" t="s">
        <v>3564</v>
      </c>
      <c r="H412" s="159">
        <v>30.920999999999999</v>
      </c>
      <c r="I412" s="160"/>
      <c r="L412" s="155"/>
      <c r="M412" s="161"/>
      <c r="T412" s="162"/>
      <c r="AT412" s="157" t="s">
        <v>236</v>
      </c>
      <c r="AU412" s="157" t="s">
        <v>21</v>
      </c>
      <c r="AV412" s="12" t="s">
        <v>21</v>
      </c>
      <c r="AW412" s="12" t="s">
        <v>4</v>
      </c>
      <c r="AX412" s="12" t="s">
        <v>88</v>
      </c>
      <c r="AY412" s="157" t="s">
        <v>225</v>
      </c>
    </row>
    <row r="413" spans="2:65" s="11" customFormat="1" ht="25.95" customHeight="1">
      <c r="B413" s="126"/>
      <c r="D413" s="127" t="s">
        <v>79</v>
      </c>
      <c r="E413" s="128" t="s">
        <v>778</v>
      </c>
      <c r="F413" s="128" t="s">
        <v>779</v>
      </c>
      <c r="I413" s="129"/>
      <c r="J413" s="130">
        <f>BK413</f>
        <v>0</v>
      </c>
      <c r="L413" s="126"/>
      <c r="M413" s="131"/>
      <c r="P413" s="132">
        <f>SUM(P414:P416)</f>
        <v>0</v>
      </c>
      <c r="R413" s="132">
        <f>SUM(R414:R416)</f>
        <v>0</v>
      </c>
      <c r="T413" s="133">
        <f>SUM(T414:T416)</f>
        <v>0</v>
      </c>
      <c r="AR413" s="127" t="s">
        <v>232</v>
      </c>
      <c r="AT413" s="134" t="s">
        <v>79</v>
      </c>
      <c r="AU413" s="134" t="s">
        <v>80</v>
      </c>
      <c r="AY413" s="127" t="s">
        <v>225</v>
      </c>
      <c r="BK413" s="135">
        <f>SUM(BK414:BK416)</f>
        <v>0</v>
      </c>
    </row>
    <row r="414" spans="2:65" s="1" customFormat="1" ht="16.5" customHeight="1">
      <c r="B414" s="33"/>
      <c r="C414" s="138" t="s">
        <v>2153</v>
      </c>
      <c r="D414" s="138" t="s">
        <v>227</v>
      </c>
      <c r="E414" s="139" t="s">
        <v>780</v>
      </c>
      <c r="F414" s="140" t="s">
        <v>3343</v>
      </c>
      <c r="G414" s="141" t="s">
        <v>468</v>
      </c>
      <c r="H414" s="142">
        <v>1</v>
      </c>
      <c r="I414" s="143"/>
      <c r="J414" s="144">
        <f>ROUND(I414*H414,2)</f>
        <v>0</v>
      </c>
      <c r="K414" s="140" t="s">
        <v>1</v>
      </c>
      <c r="L414" s="33"/>
      <c r="M414" s="145" t="s">
        <v>1</v>
      </c>
      <c r="N414" s="146" t="s">
        <v>45</v>
      </c>
      <c r="P414" s="147">
        <f>O414*H414</f>
        <v>0</v>
      </c>
      <c r="Q414" s="147">
        <v>0</v>
      </c>
      <c r="R414" s="147">
        <f>Q414*H414</f>
        <v>0</v>
      </c>
      <c r="S414" s="147">
        <v>0</v>
      </c>
      <c r="T414" s="148">
        <f>S414*H414</f>
        <v>0</v>
      </c>
      <c r="AR414" s="149" t="s">
        <v>2844</v>
      </c>
      <c r="AT414" s="149" t="s">
        <v>227</v>
      </c>
      <c r="AU414" s="149" t="s">
        <v>88</v>
      </c>
      <c r="AY414" s="17" t="s">
        <v>225</v>
      </c>
      <c r="BE414" s="150">
        <f>IF(N414="základní",J414,0)</f>
        <v>0</v>
      </c>
      <c r="BF414" s="150">
        <f>IF(N414="snížená",J414,0)</f>
        <v>0</v>
      </c>
      <c r="BG414" s="150">
        <f>IF(N414="zákl. přenesená",J414,0)</f>
        <v>0</v>
      </c>
      <c r="BH414" s="150">
        <f>IF(N414="sníž. přenesená",J414,0)</f>
        <v>0</v>
      </c>
      <c r="BI414" s="150">
        <f>IF(N414="nulová",J414,0)</f>
        <v>0</v>
      </c>
      <c r="BJ414" s="17" t="s">
        <v>88</v>
      </c>
      <c r="BK414" s="150">
        <f>ROUND(I414*H414,2)</f>
        <v>0</v>
      </c>
      <c r="BL414" s="17" t="s">
        <v>2844</v>
      </c>
      <c r="BM414" s="149" t="s">
        <v>3565</v>
      </c>
    </row>
    <row r="415" spans="2:65" s="1" customFormat="1" ht="19.2">
      <c r="B415" s="33"/>
      <c r="D415" s="156" t="s">
        <v>261</v>
      </c>
      <c r="F415" s="163" t="s">
        <v>3566</v>
      </c>
      <c r="I415" s="153"/>
      <c r="L415" s="33"/>
      <c r="M415" s="154"/>
      <c r="T415" s="57"/>
      <c r="AT415" s="17" t="s">
        <v>261</v>
      </c>
      <c r="AU415" s="17" t="s">
        <v>88</v>
      </c>
    </row>
    <row r="416" spans="2:65" s="1" customFormat="1" ht="16.5" customHeight="1">
      <c r="B416" s="33"/>
      <c r="C416" s="138" t="s">
        <v>2159</v>
      </c>
      <c r="D416" s="138" t="s">
        <v>227</v>
      </c>
      <c r="E416" s="139" t="s">
        <v>783</v>
      </c>
      <c r="F416" s="140" t="s">
        <v>2848</v>
      </c>
      <c r="G416" s="141" t="s">
        <v>259</v>
      </c>
      <c r="H416" s="142">
        <v>1</v>
      </c>
      <c r="I416" s="143"/>
      <c r="J416" s="144">
        <f>ROUND(I416*H416,2)</f>
        <v>0</v>
      </c>
      <c r="K416" s="140" t="s">
        <v>1</v>
      </c>
      <c r="L416" s="33"/>
      <c r="M416" s="193" t="s">
        <v>1</v>
      </c>
      <c r="N416" s="194" t="s">
        <v>45</v>
      </c>
      <c r="O416" s="190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AR416" s="149" t="s">
        <v>2844</v>
      </c>
      <c r="AT416" s="149" t="s">
        <v>227</v>
      </c>
      <c r="AU416" s="149" t="s">
        <v>88</v>
      </c>
      <c r="AY416" s="17" t="s">
        <v>225</v>
      </c>
      <c r="BE416" s="150">
        <f>IF(N416="základní",J416,0)</f>
        <v>0</v>
      </c>
      <c r="BF416" s="150">
        <f>IF(N416="snížená",J416,0)</f>
        <v>0</v>
      </c>
      <c r="BG416" s="150">
        <f>IF(N416="zákl. přenesená",J416,0)</f>
        <v>0</v>
      </c>
      <c r="BH416" s="150">
        <f>IF(N416="sníž. přenesená",J416,0)</f>
        <v>0</v>
      </c>
      <c r="BI416" s="150">
        <f>IF(N416="nulová",J416,0)</f>
        <v>0</v>
      </c>
      <c r="BJ416" s="17" t="s">
        <v>88</v>
      </c>
      <c r="BK416" s="150">
        <f>ROUND(I416*H416,2)</f>
        <v>0</v>
      </c>
      <c r="BL416" s="17" t="s">
        <v>2844</v>
      </c>
      <c r="BM416" s="149" t="s">
        <v>3567</v>
      </c>
    </row>
    <row r="417" spans="2:12" s="1" customFormat="1" ht="6.9" customHeight="1">
      <c r="B417" s="45"/>
      <c r="C417" s="46"/>
      <c r="D417" s="46"/>
      <c r="E417" s="46"/>
      <c r="F417" s="46"/>
      <c r="G417" s="46"/>
      <c r="H417" s="46"/>
      <c r="I417" s="46"/>
      <c r="J417" s="46"/>
      <c r="K417" s="46"/>
      <c r="L417" s="33"/>
    </row>
  </sheetData>
  <sheetProtection algorithmName="SHA-512" hashValue="oeudqDfbP3hNmVP0fQrkzTBZg/tcfOR12ae5/13Wh3fbeJ56MlH8yPPEWh7tlOll16FX6VDQXbaXgb062EYtZw==" saltValue="FcAshLIkn8QEtR4DvppZ+GY2ynUj3H1tZ+32E60oXDnFchAPpDtV8HGFpv7fOytJxJYEEMxRFZ02xj2bhDOGQA==" spinCount="100000" sheet="1" objects="1" scenarios="1" formatColumns="0" formatRows="0" autoFilter="0"/>
  <autoFilter ref="C127:K416" xr:uid="{00000000-0009-0000-0000-00000E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E00-000000000000}"/>
    <hyperlink ref="F139" r:id="rId2" xr:uid="{00000000-0004-0000-0E00-000001000000}"/>
    <hyperlink ref="F142" r:id="rId3" xr:uid="{00000000-0004-0000-0E00-000002000000}"/>
    <hyperlink ref="F150" r:id="rId4" xr:uid="{00000000-0004-0000-0E00-000003000000}"/>
    <hyperlink ref="F153" r:id="rId5" xr:uid="{00000000-0004-0000-0E00-000004000000}"/>
    <hyperlink ref="F157" r:id="rId6" xr:uid="{00000000-0004-0000-0E00-000005000000}"/>
    <hyperlink ref="F163" r:id="rId7" xr:uid="{00000000-0004-0000-0E00-000006000000}"/>
    <hyperlink ref="F168" r:id="rId8" xr:uid="{00000000-0004-0000-0E00-000007000000}"/>
    <hyperlink ref="F173" r:id="rId9" xr:uid="{00000000-0004-0000-0E00-000008000000}"/>
    <hyperlink ref="F176" r:id="rId10" xr:uid="{00000000-0004-0000-0E00-000009000000}"/>
    <hyperlink ref="F182" r:id="rId11" xr:uid="{00000000-0004-0000-0E00-00000A000000}"/>
    <hyperlink ref="F185" r:id="rId12" xr:uid="{00000000-0004-0000-0E00-00000B000000}"/>
    <hyperlink ref="F190" r:id="rId13" xr:uid="{00000000-0004-0000-0E00-00000C000000}"/>
    <hyperlink ref="F193" r:id="rId14" xr:uid="{00000000-0004-0000-0E00-00000D000000}"/>
    <hyperlink ref="F197" r:id="rId15" xr:uid="{00000000-0004-0000-0E00-00000E000000}"/>
    <hyperlink ref="F199" r:id="rId16" xr:uid="{00000000-0004-0000-0E00-00000F000000}"/>
    <hyperlink ref="F206" r:id="rId17" xr:uid="{00000000-0004-0000-0E00-000010000000}"/>
    <hyperlink ref="F209" r:id="rId18" xr:uid="{00000000-0004-0000-0E00-000011000000}"/>
    <hyperlink ref="F214" r:id="rId19" xr:uid="{00000000-0004-0000-0E00-000012000000}"/>
    <hyperlink ref="F217" r:id="rId20" xr:uid="{00000000-0004-0000-0E00-000013000000}"/>
    <hyperlink ref="F220" r:id="rId21" xr:uid="{00000000-0004-0000-0E00-000014000000}"/>
    <hyperlink ref="F223" r:id="rId22" xr:uid="{00000000-0004-0000-0E00-000015000000}"/>
    <hyperlink ref="F225" r:id="rId23" xr:uid="{00000000-0004-0000-0E00-000016000000}"/>
    <hyperlink ref="F228" r:id="rId24" xr:uid="{00000000-0004-0000-0E00-000017000000}"/>
    <hyperlink ref="F232" r:id="rId25" xr:uid="{00000000-0004-0000-0E00-000018000000}"/>
    <hyperlink ref="F237" r:id="rId26" xr:uid="{00000000-0004-0000-0E00-000019000000}"/>
    <hyperlink ref="F240" r:id="rId27" xr:uid="{00000000-0004-0000-0E00-00001A000000}"/>
    <hyperlink ref="F246" r:id="rId28" xr:uid="{00000000-0004-0000-0E00-00001B000000}"/>
    <hyperlink ref="F248" r:id="rId29" xr:uid="{00000000-0004-0000-0E00-00001C000000}"/>
    <hyperlink ref="F252" r:id="rId30" xr:uid="{00000000-0004-0000-0E00-00001D000000}"/>
    <hyperlink ref="F257" r:id="rId31" xr:uid="{00000000-0004-0000-0E00-00001E000000}"/>
    <hyperlink ref="F260" r:id="rId32" xr:uid="{00000000-0004-0000-0E00-00001F000000}"/>
    <hyperlink ref="F263" r:id="rId33" xr:uid="{00000000-0004-0000-0E00-000020000000}"/>
    <hyperlink ref="F268" r:id="rId34" xr:uid="{00000000-0004-0000-0E00-000021000000}"/>
    <hyperlink ref="F270" r:id="rId35" xr:uid="{00000000-0004-0000-0E00-000022000000}"/>
    <hyperlink ref="F273" r:id="rId36" xr:uid="{00000000-0004-0000-0E00-000023000000}"/>
    <hyperlink ref="F276" r:id="rId37" xr:uid="{00000000-0004-0000-0E00-000024000000}"/>
    <hyperlink ref="F278" r:id="rId38" xr:uid="{00000000-0004-0000-0E00-000025000000}"/>
    <hyperlink ref="F291" r:id="rId39" xr:uid="{00000000-0004-0000-0E00-000026000000}"/>
    <hyperlink ref="F294" r:id="rId40" xr:uid="{00000000-0004-0000-0E00-000027000000}"/>
    <hyperlink ref="F299" r:id="rId41" xr:uid="{00000000-0004-0000-0E00-000028000000}"/>
    <hyperlink ref="F302" r:id="rId42" xr:uid="{00000000-0004-0000-0E00-000029000000}"/>
    <hyperlink ref="F304" r:id="rId43" xr:uid="{00000000-0004-0000-0E00-00002A000000}"/>
    <hyperlink ref="F306" r:id="rId44" xr:uid="{00000000-0004-0000-0E00-00002B000000}"/>
    <hyperlink ref="F309" r:id="rId45" xr:uid="{00000000-0004-0000-0E00-00002C000000}"/>
    <hyperlink ref="F313" r:id="rId46" xr:uid="{00000000-0004-0000-0E00-00002D000000}"/>
    <hyperlink ref="F316" r:id="rId47" xr:uid="{00000000-0004-0000-0E00-00002E000000}"/>
    <hyperlink ref="F320" r:id="rId48" xr:uid="{00000000-0004-0000-0E00-00002F000000}"/>
    <hyperlink ref="F322" r:id="rId49" xr:uid="{00000000-0004-0000-0E00-000030000000}"/>
    <hyperlink ref="F326" r:id="rId50" xr:uid="{00000000-0004-0000-0E00-000031000000}"/>
    <hyperlink ref="F331" r:id="rId51" xr:uid="{00000000-0004-0000-0E00-000032000000}"/>
    <hyperlink ref="F337" r:id="rId52" xr:uid="{00000000-0004-0000-0E00-000033000000}"/>
    <hyperlink ref="F340" r:id="rId53" xr:uid="{00000000-0004-0000-0E00-000034000000}"/>
    <hyperlink ref="F343" r:id="rId54" xr:uid="{00000000-0004-0000-0E00-000035000000}"/>
    <hyperlink ref="F346" r:id="rId55" xr:uid="{00000000-0004-0000-0E00-000036000000}"/>
    <hyperlink ref="F350" r:id="rId56" xr:uid="{00000000-0004-0000-0E00-000037000000}"/>
    <hyperlink ref="F353" r:id="rId57" xr:uid="{00000000-0004-0000-0E00-000038000000}"/>
    <hyperlink ref="F359" r:id="rId58" xr:uid="{00000000-0004-0000-0E00-000039000000}"/>
    <hyperlink ref="F367" r:id="rId59" xr:uid="{00000000-0004-0000-0E00-00003A000000}"/>
    <hyperlink ref="F370" r:id="rId60" xr:uid="{00000000-0004-0000-0E00-00003B000000}"/>
    <hyperlink ref="F372" r:id="rId61" xr:uid="{00000000-0004-0000-0E00-00003C000000}"/>
    <hyperlink ref="F374" r:id="rId62" xr:uid="{00000000-0004-0000-0E00-00003D000000}"/>
    <hyperlink ref="F377" r:id="rId63" xr:uid="{00000000-0004-0000-0E00-00003E000000}"/>
    <hyperlink ref="F380" r:id="rId64" xr:uid="{00000000-0004-0000-0E00-00003F000000}"/>
    <hyperlink ref="F383" r:id="rId65" xr:uid="{00000000-0004-0000-0E00-000040000000}"/>
    <hyperlink ref="F391" r:id="rId66" xr:uid="{00000000-0004-0000-0E00-000041000000}"/>
    <hyperlink ref="F395" r:id="rId67" xr:uid="{00000000-0004-0000-0E00-000042000000}"/>
    <hyperlink ref="F401" r:id="rId68" xr:uid="{00000000-0004-0000-0E00-000043000000}"/>
    <hyperlink ref="F409" r:id="rId69" xr:uid="{00000000-0004-0000-0E00-000044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70"/>
  <headerFooter>
    <oddFooter>&amp;CStrana &amp;P z &amp;N&amp;R&amp;A</oddFooter>
  </headerFooter>
  <drawing r:id="rId7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8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133</v>
      </c>
      <c r="AZ2" s="94" t="s">
        <v>3568</v>
      </c>
      <c r="BA2" s="94" t="s">
        <v>1</v>
      </c>
      <c r="BB2" s="94" t="s">
        <v>1</v>
      </c>
      <c r="BC2" s="94" t="s">
        <v>3569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3570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ROUND(J127,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ROUND((SUM(BE127:BE381)),  2)</f>
        <v>0</v>
      </c>
      <c r="I33" s="98">
        <v>0.21</v>
      </c>
      <c r="J33" s="87">
        <f>ROUND(((SUM(BE127:BE381))*I33),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ROUND((SUM(BF127:BF381)),  2)</f>
        <v>0</v>
      </c>
      <c r="I34" s="98">
        <v>0.15</v>
      </c>
      <c r="J34" s="87">
        <f>ROUND(((SUM(BF127:BF381))*I34),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ROUND((SUM(BG127:BG381)),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ROUND((SUM(BH127:BH381)),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ROUND((SUM(BI127:BI381)),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 xml:space="preserve">030.32.1 - Úpravy nájezdů na most a příjezdu k výrobnímu areálu 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J127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J128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J129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J210</f>
        <v>0</v>
      </c>
      <c r="L99" s="114"/>
    </row>
    <row r="100" spans="2:12" s="9" customFormat="1" ht="19.95" customHeight="1">
      <c r="B100" s="114"/>
      <c r="D100" s="115" t="s">
        <v>201</v>
      </c>
      <c r="E100" s="116"/>
      <c r="F100" s="116"/>
      <c r="G100" s="116"/>
      <c r="H100" s="116"/>
      <c r="I100" s="116"/>
      <c r="J100" s="117">
        <f>J237</f>
        <v>0</v>
      </c>
      <c r="L100" s="114"/>
    </row>
    <row r="101" spans="2:12" s="9" customFormat="1" ht="19.95" customHeight="1">
      <c r="B101" s="114"/>
      <c r="D101" s="115" t="s">
        <v>202</v>
      </c>
      <c r="E101" s="116"/>
      <c r="F101" s="116"/>
      <c r="G101" s="116"/>
      <c r="H101" s="116"/>
      <c r="I101" s="116"/>
      <c r="J101" s="117">
        <f>J247</f>
        <v>0</v>
      </c>
      <c r="L101" s="114"/>
    </row>
    <row r="102" spans="2:12" s="9" customFormat="1" ht="19.95" customHeight="1">
      <c r="B102" s="114"/>
      <c r="D102" s="115" t="s">
        <v>2328</v>
      </c>
      <c r="E102" s="116"/>
      <c r="F102" s="116"/>
      <c r="G102" s="116"/>
      <c r="H102" s="116"/>
      <c r="I102" s="116"/>
      <c r="J102" s="117">
        <f>J292</f>
        <v>0</v>
      </c>
      <c r="L102" s="114"/>
    </row>
    <row r="103" spans="2:12" s="9" customFormat="1" ht="19.95" customHeight="1">
      <c r="B103" s="114"/>
      <c r="D103" s="115" t="s">
        <v>611</v>
      </c>
      <c r="E103" s="116"/>
      <c r="F103" s="116"/>
      <c r="G103" s="116"/>
      <c r="H103" s="116"/>
      <c r="I103" s="116"/>
      <c r="J103" s="117">
        <f>J296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J315</f>
        <v>0</v>
      </c>
      <c r="L104" s="114"/>
    </row>
    <row r="105" spans="2:12" s="9" customFormat="1" ht="19.95" customHeight="1">
      <c r="B105" s="114"/>
      <c r="D105" s="115" t="s">
        <v>204</v>
      </c>
      <c r="E105" s="116"/>
      <c r="F105" s="116"/>
      <c r="G105" s="116"/>
      <c r="H105" s="116"/>
      <c r="I105" s="116"/>
      <c r="J105" s="117">
        <f>J364</f>
        <v>0</v>
      </c>
      <c r="L105" s="114"/>
    </row>
    <row r="106" spans="2:12" s="9" customFormat="1" ht="19.95" customHeight="1">
      <c r="B106" s="114"/>
      <c r="D106" s="115" t="s">
        <v>205</v>
      </c>
      <c r="E106" s="116"/>
      <c r="F106" s="116"/>
      <c r="G106" s="116"/>
      <c r="H106" s="116"/>
      <c r="I106" s="116"/>
      <c r="J106" s="117">
        <f>J377</f>
        <v>0</v>
      </c>
      <c r="L106" s="114"/>
    </row>
    <row r="107" spans="2:12" s="8" customFormat="1" ht="24.9" customHeight="1">
      <c r="B107" s="110"/>
      <c r="D107" s="111" t="s">
        <v>612</v>
      </c>
      <c r="E107" s="112"/>
      <c r="F107" s="112"/>
      <c r="G107" s="112"/>
      <c r="H107" s="112"/>
      <c r="I107" s="112"/>
      <c r="J107" s="113">
        <f>J380</f>
        <v>0</v>
      </c>
      <c r="L107" s="110"/>
    </row>
    <row r="108" spans="2:12" s="1" customFormat="1" ht="21.75" customHeight="1">
      <c r="B108" s="33"/>
      <c r="L108" s="33"/>
    </row>
    <row r="109" spans="2:12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63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" customHeight="1">
      <c r="B114" s="33"/>
      <c r="C114" s="21" t="s">
        <v>210</v>
      </c>
      <c r="L114" s="33"/>
    </row>
    <row r="115" spans="2:63" s="1" customFormat="1" ht="6.9" customHeight="1">
      <c r="B115" s="33"/>
      <c r="L115" s="33"/>
    </row>
    <row r="116" spans="2:63" s="1" customFormat="1" ht="12" customHeight="1">
      <c r="B116" s="33"/>
      <c r="C116" s="27" t="s">
        <v>16</v>
      </c>
      <c r="L116" s="33"/>
    </row>
    <row r="117" spans="2:63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63" s="1" customFormat="1" ht="12" customHeight="1">
      <c r="B118" s="33"/>
      <c r="C118" s="27" t="s">
        <v>190</v>
      </c>
      <c r="L118" s="33"/>
    </row>
    <row r="119" spans="2:63" s="1" customFormat="1" ht="30" customHeight="1">
      <c r="B119" s="33"/>
      <c r="E119" s="238" t="str">
        <f>E9</f>
        <v xml:space="preserve">030.32.1 - Úpravy nájezdů na most a příjezdu k výrobnímu areálu </v>
      </c>
      <c r="F119" s="258"/>
      <c r="G119" s="258"/>
      <c r="H119" s="258"/>
      <c r="L119" s="33"/>
    </row>
    <row r="120" spans="2:63" s="1" customFormat="1" ht="6.9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F12</f>
        <v>Loučky u Zátoru</v>
      </c>
      <c r="I121" s="27" t="s">
        <v>24</v>
      </c>
      <c r="J121" s="53" t="str">
        <f>IF(J12="","",J12)</f>
        <v>20. 12. 2024</v>
      </c>
      <c r="L121" s="33"/>
    </row>
    <row r="122" spans="2:63" s="1" customFormat="1" ht="6.9" customHeight="1">
      <c r="B122" s="33"/>
      <c r="L122" s="33"/>
    </row>
    <row r="123" spans="2:63" s="1" customFormat="1" ht="15.15" customHeight="1">
      <c r="B123" s="33"/>
      <c r="C123" s="27" t="s">
        <v>28</v>
      </c>
      <c r="F123" s="25" t="str">
        <f>E15</f>
        <v>Povodí Odry, státní podnik</v>
      </c>
      <c r="I123" s="27" t="s">
        <v>34</v>
      </c>
      <c r="J123" s="31" t="str">
        <f>E21</f>
        <v>AQUATIS, a.s.</v>
      </c>
      <c r="L123" s="33"/>
    </row>
    <row r="124" spans="2:63" s="1" customFormat="1" ht="25.65" customHeight="1">
      <c r="B124" s="33"/>
      <c r="C124" s="27" t="s">
        <v>32</v>
      </c>
      <c r="F124" s="25" t="str">
        <f>IF(E18="","",E18)</f>
        <v>Vyplň údaj</v>
      </c>
      <c r="I124" s="27" t="s">
        <v>37</v>
      </c>
      <c r="J124" s="31" t="str">
        <f>E24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211</v>
      </c>
      <c r="D126" s="120" t="s">
        <v>65</v>
      </c>
      <c r="E126" s="120" t="s">
        <v>61</v>
      </c>
      <c r="F126" s="120" t="s">
        <v>62</v>
      </c>
      <c r="G126" s="120" t="s">
        <v>212</v>
      </c>
      <c r="H126" s="120" t="s">
        <v>213</v>
      </c>
      <c r="I126" s="120" t="s">
        <v>214</v>
      </c>
      <c r="J126" s="120" t="s">
        <v>194</v>
      </c>
      <c r="K126" s="121" t="s">
        <v>215</v>
      </c>
      <c r="L126" s="118"/>
      <c r="M126" s="60" t="s">
        <v>1</v>
      </c>
      <c r="N126" s="61" t="s">
        <v>44</v>
      </c>
      <c r="O126" s="61" t="s">
        <v>216</v>
      </c>
      <c r="P126" s="61" t="s">
        <v>217</v>
      </c>
      <c r="Q126" s="61" t="s">
        <v>218</v>
      </c>
      <c r="R126" s="61" t="s">
        <v>219</v>
      </c>
      <c r="S126" s="61" t="s">
        <v>220</v>
      </c>
      <c r="T126" s="62" t="s">
        <v>221</v>
      </c>
    </row>
    <row r="127" spans="2:63" s="1" customFormat="1" ht="22.8" customHeight="1">
      <c r="B127" s="33"/>
      <c r="C127" s="65" t="s">
        <v>222</v>
      </c>
      <c r="J127" s="122">
        <f>BK127</f>
        <v>0</v>
      </c>
      <c r="L127" s="33"/>
      <c r="M127" s="63"/>
      <c r="N127" s="54"/>
      <c r="O127" s="54"/>
      <c r="P127" s="123">
        <f>P128+P380</f>
        <v>0</v>
      </c>
      <c r="Q127" s="54"/>
      <c r="R127" s="123">
        <f>R128+R380</f>
        <v>387.18647456999997</v>
      </c>
      <c r="S127" s="54"/>
      <c r="T127" s="124">
        <f>T128+T380</f>
        <v>859.76800000000003</v>
      </c>
      <c r="AT127" s="17" t="s">
        <v>79</v>
      </c>
      <c r="AU127" s="17" t="s">
        <v>196</v>
      </c>
      <c r="BK127" s="125">
        <f>BK128+BK380</f>
        <v>0</v>
      </c>
    </row>
    <row r="128" spans="2:63" s="11" customFormat="1" ht="25.95" customHeight="1">
      <c r="B128" s="126"/>
      <c r="D128" s="127" t="s">
        <v>79</v>
      </c>
      <c r="E128" s="128" t="s">
        <v>223</v>
      </c>
      <c r="F128" s="128" t="s">
        <v>224</v>
      </c>
      <c r="I128" s="129"/>
      <c r="J128" s="130">
        <f>BK128</f>
        <v>0</v>
      </c>
      <c r="L128" s="126"/>
      <c r="M128" s="131"/>
      <c r="P128" s="132">
        <f>P129+P210+P237+P247+P292+P296+P315+P364+P377</f>
        <v>0</v>
      </c>
      <c r="R128" s="132">
        <f>R129+R210+R237+R247+R292+R296+R315+R364+R377</f>
        <v>387.18647456999997</v>
      </c>
      <c r="T128" s="133">
        <f>T129+T210+T237+T247+T292+T296+T315+T364+T377</f>
        <v>859.76800000000003</v>
      </c>
      <c r="AR128" s="127" t="s">
        <v>88</v>
      </c>
      <c r="AT128" s="134" t="s">
        <v>79</v>
      </c>
      <c r="AU128" s="134" t="s">
        <v>80</v>
      </c>
      <c r="AY128" s="127" t="s">
        <v>225</v>
      </c>
      <c r="BK128" s="135">
        <f>BK129+BK210+BK237+BK247+BK292+BK296+BK315+BK364+BK377</f>
        <v>0</v>
      </c>
    </row>
    <row r="129" spans="2:65" s="11" customFormat="1" ht="22.8" customHeight="1">
      <c r="B129" s="126"/>
      <c r="D129" s="127" t="s">
        <v>79</v>
      </c>
      <c r="E129" s="136" t="s">
        <v>88</v>
      </c>
      <c r="F129" s="136" t="s">
        <v>226</v>
      </c>
      <c r="I129" s="129"/>
      <c r="J129" s="137">
        <f>BK129</f>
        <v>0</v>
      </c>
      <c r="L129" s="126"/>
      <c r="M129" s="131"/>
      <c r="P129" s="132">
        <f>SUM(P130:P209)</f>
        <v>0</v>
      </c>
      <c r="R129" s="132">
        <f>SUM(R130:R209)</f>
        <v>0.26132000000000005</v>
      </c>
      <c r="T129" s="133">
        <f>SUM(T130:T209)</f>
        <v>850.00800000000004</v>
      </c>
      <c r="AR129" s="127" t="s">
        <v>88</v>
      </c>
      <c r="AT129" s="134" t="s">
        <v>79</v>
      </c>
      <c r="AU129" s="134" t="s">
        <v>88</v>
      </c>
      <c r="AY129" s="127" t="s">
        <v>225</v>
      </c>
      <c r="BK129" s="135">
        <f>SUM(BK130:BK209)</f>
        <v>0</v>
      </c>
    </row>
    <row r="130" spans="2:65" s="1" customFormat="1" ht="24.15" customHeight="1">
      <c r="B130" s="33"/>
      <c r="C130" s="138" t="s">
        <v>88</v>
      </c>
      <c r="D130" s="138" t="s">
        <v>227</v>
      </c>
      <c r="E130" s="139" t="s">
        <v>3571</v>
      </c>
      <c r="F130" s="140" t="s">
        <v>3572</v>
      </c>
      <c r="G130" s="141" t="s">
        <v>230</v>
      </c>
      <c r="H130" s="142">
        <v>29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0.26</v>
      </c>
      <c r="T130" s="148">
        <f>S130*H130</f>
        <v>7.54</v>
      </c>
      <c r="AR130" s="149" t="s">
        <v>232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232</v>
      </c>
      <c r="BM130" s="149" t="s">
        <v>3573</v>
      </c>
    </row>
    <row r="131" spans="2:65" s="1" customFormat="1" ht="10.199999999999999">
      <c r="B131" s="33"/>
      <c r="D131" s="151" t="s">
        <v>234</v>
      </c>
      <c r="F131" s="152" t="s">
        <v>3574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3575</v>
      </c>
      <c r="H132" s="159">
        <v>29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225</v>
      </c>
    </row>
    <row r="133" spans="2:65" s="1" customFormat="1" ht="24.15" customHeight="1">
      <c r="B133" s="33"/>
      <c r="C133" s="138" t="s">
        <v>21</v>
      </c>
      <c r="D133" s="138" t="s">
        <v>227</v>
      </c>
      <c r="E133" s="139" t="s">
        <v>228</v>
      </c>
      <c r="F133" s="140" t="s">
        <v>229</v>
      </c>
      <c r="G133" s="141" t="s">
        <v>230</v>
      </c>
      <c r="H133" s="142">
        <v>844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0.44</v>
      </c>
      <c r="T133" s="148">
        <f>S133*H133</f>
        <v>371.36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3576</v>
      </c>
    </row>
    <row r="134" spans="2:65" s="1" customFormat="1" ht="10.199999999999999">
      <c r="B134" s="33"/>
      <c r="D134" s="151" t="s">
        <v>234</v>
      </c>
      <c r="F134" s="152" t="s">
        <v>235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3577</v>
      </c>
      <c r="H135" s="159">
        <v>134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2" customFormat="1" ht="10.199999999999999">
      <c r="B136" s="155"/>
      <c r="D136" s="156" t="s">
        <v>236</v>
      </c>
      <c r="E136" s="157" t="s">
        <v>1</v>
      </c>
      <c r="F136" s="158" t="s">
        <v>3578</v>
      </c>
      <c r="H136" s="159">
        <v>710</v>
      </c>
      <c r="I136" s="160"/>
      <c r="L136" s="155"/>
      <c r="M136" s="161"/>
      <c r="T136" s="162"/>
      <c r="AT136" s="157" t="s">
        <v>236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225</v>
      </c>
    </row>
    <row r="137" spans="2:65" s="13" customFormat="1" ht="10.199999999999999">
      <c r="B137" s="164"/>
      <c r="D137" s="156" t="s">
        <v>236</v>
      </c>
      <c r="E137" s="165" t="s">
        <v>1</v>
      </c>
      <c r="F137" s="166" t="s">
        <v>270</v>
      </c>
      <c r="H137" s="167">
        <v>844</v>
      </c>
      <c r="I137" s="168"/>
      <c r="L137" s="164"/>
      <c r="M137" s="169"/>
      <c r="T137" s="170"/>
      <c r="AT137" s="165" t="s">
        <v>236</v>
      </c>
      <c r="AU137" s="165" t="s">
        <v>21</v>
      </c>
      <c r="AV137" s="13" t="s">
        <v>232</v>
      </c>
      <c r="AW137" s="13" t="s">
        <v>36</v>
      </c>
      <c r="AX137" s="13" t="s">
        <v>88</v>
      </c>
      <c r="AY137" s="165" t="s">
        <v>225</v>
      </c>
    </row>
    <row r="138" spans="2:65" s="1" customFormat="1" ht="33" customHeight="1">
      <c r="B138" s="33"/>
      <c r="C138" s="138" t="s">
        <v>244</v>
      </c>
      <c r="D138" s="138" t="s">
        <v>227</v>
      </c>
      <c r="E138" s="139" t="s">
        <v>3579</v>
      </c>
      <c r="F138" s="140" t="s">
        <v>3580</v>
      </c>
      <c r="G138" s="141" t="s">
        <v>230</v>
      </c>
      <c r="H138" s="142">
        <v>844</v>
      </c>
      <c r="I138" s="143"/>
      <c r="J138" s="144">
        <f>ROUND(I138*H138,2)</f>
        <v>0</v>
      </c>
      <c r="K138" s="140" t="s">
        <v>2805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6.0000000000000002E-5</v>
      </c>
      <c r="R138" s="147">
        <f>Q138*H138</f>
        <v>5.0640000000000004E-2</v>
      </c>
      <c r="S138" s="147">
        <v>9.1999999999999998E-2</v>
      </c>
      <c r="T138" s="148">
        <f>S138*H138</f>
        <v>77.647999999999996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3581</v>
      </c>
    </row>
    <row r="139" spans="2:65" s="1" customFormat="1" ht="10.199999999999999">
      <c r="B139" s="33"/>
      <c r="D139" s="151" t="s">
        <v>234</v>
      </c>
      <c r="F139" s="152" t="s">
        <v>3582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3583</v>
      </c>
      <c r="H140" s="159">
        <v>134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3584</v>
      </c>
      <c r="H141" s="159">
        <v>710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225</v>
      </c>
    </row>
    <row r="142" spans="2:65" s="13" customFormat="1" ht="10.199999999999999">
      <c r="B142" s="164"/>
      <c r="D142" s="156" t="s">
        <v>236</v>
      </c>
      <c r="E142" s="165" t="s">
        <v>1</v>
      </c>
      <c r="F142" s="166" t="s">
        <v>270</v>
      </c>
      <c r="H142" s="167">
        <v>844</v>
      </c>
      <c r="I142" s="168"/>
      <c r="L142" s="164"/>
      <c r="M142" s="169"/>
      <c r="T142" s="170"/>
      <c r="AT142" s="165" t="s">
        <v>236</v>
      </c>
      <c r="AU142" s="165" t="s">
        <v>21</v>
      </c>
      <c r="AV142" s="13" t="s">
        <v>232</v>
      </c>
      <c r="AW142" s="13" t="s">
        <v>36</v>
      </c>
      <c r="AX142" s="13" t="s">
        <v>88</v>
      </c>
      <c r="AY142" s="165" t="s">
        <v>225</v>
      </c>
    </row>
    <row r="143" spans="2:65" s="1" customFormat="1" ht="33" customHeight="1">
      <c r="B143" s="33"/>
      <c r="C143" s="138" t="s">
        <v>232</v>
      </c>
      <c r="D143" s="138" t="s">
        <v>227</v>
      </c>
      <c r="E143" s="139" t="s">
        <v>3585</v>
      </c>
      <c r="F143" s="140" t="s">
        <v>3586</v>
      </c>
      <c r="G143" s="141" t="s">
        <v>230</v>
      </c>
      <c r="H143" s="142">
        <v>844</v>
      </c>
      <c r="I143" s="143"/>
      <c r="J143" s="144">
        <f>ROUND(I143*H143,2)</f>
        <v>0</v>
      </c>
      <c r="K143" s="140" t="s">
        <v>2805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2.4000000000000001E-4</v>
      </c>
      <c r="R143" s="147">
        <f>Q143*H143</f>
        <v>0.20256000000000002</v>
      </c>
      <c r="S143" s="147">
        <v>0.46</v>
      </c>
      <c r="T143" s="148">
        <f>S143*H143</f>
        <v>388.24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3587</v>
      </c>
    </row>
    <row r="144" spans="2:65" s="1" customFormat="1" ht="10.199999999999999">
      <c r="B144" s="33"/>
      <c r="D144" s="151" t="s">
        <v>234</v>
      </c>
      <c r="F144" s="152" t="s">
        <v>3588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3589</v>
      </c>
      <c r="H145" s="159">
        <v>134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2" customFormat="1" ht="10.199999999999999">
      <c r="B146" s="155"/>
      <c r="D146" s="156" t="s">
        <v>236</v>
      </c>
      <c r="E146" s="157" t="s">
        <v>1</v>
      </c>
      <c r="F146" s="158" t="s">
        <v>3590</v>
      </c>
      <c r="H146" s="159">
        <v>710</v>
      </c>
      <c r="I146" s="160"/>
      <c r="L146" s="155"/>
      <c r="M146" s="161"/>
      <c r="T146" s="162"/>
      <c r="AT146" s="157" t="s">
        <v>236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225</v>
      </c>
    </row>
    <row r="147" spans="2:65" s="13" customFormat="1" ht="10.199999999999999">
      <c r="B147" s="164"/>
      <c r="D147" s="156" t="s">
        <v>236</v>
      </c>
      <c r="E147" s="165" t="s">
        <v>1</v>
      </c>
      <c r="F147" s="166" t="s">
        <v>270</v>
      </c>
      <c r="H147" s="167">
        <v>844</v>
      </c>
      <c r="I147" s="168"/>
      <c r="L147" s="164"/>
      <c r="M147" s="169"/>
      <c r="T147" s="170"/>
      <c r="AT147" s="165" t="s">
        <v>236</v>
      </c>
      <c r="AU147" s="165" t="s">
        <v>21</v>
      </c>
      <c r="AV147" s="13" t="s">
        <v>232</v>
      </c>
      <c r="AW147" s="13" t="s">
        <v>36</v>
      </c>
      <c r="AX147" s="13" t="s">
        <v>88</v>
      </c>
      <c r="AY147" s="165" t="s">
        <v>225</v>
      </c>
    </row>
    <row r="148" spans="2:65" s="1" customFormat="1" ht="16.5" customHeight="1">
      <c r="B148" s="33"/>
      <c r="C148" s="138" t="s">
        <v>256</v>
      </c>
      <c r="D148" s="138" t="s">
        <v>227</v>
      </c>
      <c r="E148" s="139" t="s">
        <v>3591</v>
      </c>
      <c r="F148" s="140" t="s">
        <v>3592</v>
      </c>
      <c r="G148" s="141" t="s">
        <v>546</v>
      </c>
      <c r="H148" s="142">
        <v>18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0.28999999999999998</v>
      </c>
      <c r="T148" s="148">
        <f>S148*H148</f>
        <v>5.22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3593</v>
      </c>
    </row>
    <row r="149" spans="2:65" s="1" customFormat="1" ht="10.199999999999999">
      <c r="B149" s="33"/>
      <c r="D149" s="151" t="s">
        <v>234</v>
      </c>
      <c r="F149" s="152" t="s">
        <v>3594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3595</v>
      </c>
      <c r="H150" s="159">
        <v>18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225</v>
      </c>
    </row>
    <row r="151" spans="2:65" s="1" customFormat="1" ht="24.15" customHeight="1">
      <c r="B151" s="33"/>
      <c r="C151" s="138" t="s">
        <v>263</v>
      </c>
      <c r="D151" s="138" t="s">
        <v>227</v>
      </c>
      <c r="E151" s="139" t="s">
        <v>2354</v>
      </c>
      <c r="F151" s="140" t="s">
        <v>2355</v>
      </c>
      <c r="G151" s="141" t="s">
        <v>230</v>
      </c>
      <c r="H151" s="142">
        <v>112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3596</v>
      </c>
    </row>
    <row r="152" spans="2:65" s="1" customFormat="1" ht="10.199999999999999">
      <c r="B152" s="33"/>
      <c r="D152" s="151" t="s">
        <v>234</v>
      </c>
      <c r="F152" s="152" t="s">
        <v>2357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3597</v>
      </c>
      <c r="H153" s="159">
        <v>112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225</v>
      </c>
    </row>
    <row r="154" spans="2:65" s="1" customFormat="1" ht="33" customHeight="1">
      <c r="B154" s="33"/>
      <c r="C154" s="138" t="s">
        <v>271</v>
      </c>
      <c r="D154" s="138" t="s">
        <v>227</v>
      </c>
      <c r="E154" s="139" t="s">
        <v>3598</v>
      </c>
      <c r="F154" s="140" t="s">
        <v>3599</v>
      </c>
      <c r="G154" s="141" t="s">
        <v>240</v>
      </c>
      <c r="H154" s="142">
        <v>44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3600</v>
      </c>
    </row>
    <row r="155" spans="2:65" s="1" customFormat="1" ht="10.199999999999999">
      <c r="B155" s="33"/>
      <c r="D155" s="151" t="s">
        <v>234</v>
      </c>
      <c r="F155" s="152" t="s">
        <v>3601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3602</v>
      </c>
      <c r="H156" s="159">
        <v>44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225</v>
      </c>
    </row>
    <row r="157" spans="2:65" s="1" customFormat="1" ht="33" customHeight="1">
      <c r="B157" s="33"/>
      <c r="C157" s="138" t="s">
        <v>277</v>
      </c>
      <c r="D157" s="138" t="s">
        <v>227</v>
      </c>
      <c r="E157" s="139" t="s">
        <v>3603</v>
      </c>
      <c r="F157" s="140" t="s">
        <v>3604</v>
      </c>
      <c r="G157" s="141" t="s">
        <v>240</v>
      </c>
      <c r="H157" s="142">
        <v>37</v>
      </c>
      <c r="I157" s="143"/>
      <c r="J157" s="144">
        <f>ROUND(I157*H157,2)</f>
        <v>0</v>
      </c>
      <c r="K157" s="140" t="s">
        <v>231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232</v>
      </c>
      <c r="AT157" s="149" t="s">
        <v>227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232</v>
      </c>
      <c r="BM157" s="149" t="s">
        <v>3605</v>
      </c>
    </row>
    <row r="158" spans="2:65" s="1" customFormat="1" ht="10.199999999999999">
      <c r="B158" s="33"/>
      <c r="D158" s="151" t="s">
        <v>234</v>
      </c>
      <c r="F158" s="152" t="s">
        <v>3606</v>
      </c>
      <c r="I158" s="153"/>
      <c r="L158" s="33"/>
      <c r="M158" s="154"/>
      <c r="T158" s="57"/>
      <c r="AT158" s="17" t="s">
        <v>234</v>
      </c>
      <c r="AU158" s="17" t="s">
        <v>21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3607</v>
      </c>
      <c r="H159" s="159">
        <v>37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225</v>
      </c>
    </row>
    <row r="160" spans="2:65" s="1" customFormat="1" ht="37.799999999999997" customHeight="1">
      <c r="B160" s="33"/>
      <c r="C160" s="138" t="s">
        <v>283</v>
      </c>
      <c r="D160" s="138" t="s">
        <v>227</v>
      </c>
      <c r="E160" s="139" t="s">
        <v>296</v>
      </c>
      <c r="F160" s="140" t="s">
        <v>297</v>
      </c>
      <c r="G160" s="141" t="s">
        <v>240</v>
      </c>
      <c r="H160" s="142">
        <v>994.3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3608</v>
      </c>
    </row>
    <row r="161" spans="2:65" s="1" customFormat="1" ht="10.199999999999999">
      <c r="B161" s="33"/>
      <c r="D161" s="151" t="s">
        <v>234</v>
      </c>
      <c r="F161" s="152" t="s">
        <v>299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3609</v>
      </c>
      <c r="H162" s="159">
        <v>22.4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3610</v>
      </c>
      <c r="H163" s="159">
        <v>44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3607</v>
      </c>
      <c r="H164" s="159">
        <v>37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4" customFormat="1" ht="10.199999999999999">
      <c r="B165" s="171"/>
      <c r="D165" s="156" t="s">
        <v>236</v>
      </c>
      <c r="E165" s="172" t="s">
        <v>1</v>
      </c>
      <c r="F165" s="173" t="s">
        <v>303</v>
      </c>
      <c r="H165" s="174">
        <v>103.4</v>
      </c>
      <c r="I165" s="175"/>
      <c r="L165" s="171"/>
      <c r="M165" s="176"/>
      <c r="T165" s="177"/>
      <c r="AT165" s="172" t="s">
        <v>236</v>
      </c>
      <c r="AU165" s="172" t="s">
        <v>21</v>
      </c>
      <c r="AV165" s="14" t="s">
        <v>244</v>
      </c>
      <c r="AW165" s="14" t="s">
        <v>36</v>
      </c>
      <c r="AX165" s="14" t="s">
        <v>80</v>
      </c>
      <c r="AY165" s="172" t="s">
        <v>225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3611</v>
      </c>
      <c r="H166" s="159">
        <v>60.9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225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3612</v>
      </c>
      <c r="H167" s="159">
        <v>681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225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3613</v>
      </c>
      <c r="H168" s="159">
        <v>15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225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3614</v>
      </c>
      <c r="H169" s="159">
        <v>25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3615</v>
      </c>
      <c r="H170" s="159">
        <v>28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3616</v>
      </c>
      <c r="H171" s="159">
        <v>81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4" customFormat="1" ht="10.199999999999999">
      <c r="B172" s="171"/>
      <c r="D172" s="156" t="s">
        <v>236</v>
      </c>
      <c r="E172" s="172" t="s">
        <v>3568</v>
      </c>
      <c r="F172" s="173" t="s">
        <v>303</v>
      </c>
      <c r="H172" s="174">
        <v>890.9</v>
      </c>
      <c r="I172" s="175"/>
      <c r="L172" s="171"/>
      <c r="M172" s="176"/>
      <c r="T172" s="177"/>
      <c r="AT172" s="172" t="s">
        <v>236</v>
      </c>
      <c r="AU172" s="172" t="s">
        <v>21</v>
      </c>
      <c r="AV172" s="14" t="s">
        <v>244</v>
      </c>
      <c r="AW172" s="14" t="s">
        <v>36</v>
      </c>
      <c r="AX172" s="14" t="s">
        <v>80</v>
      </c>
      <c r="AY172" s="172" t="s">
        <v>225</v>
      </c>
    </row>
    <row r="173" spans="2:65" s="13" customFormat="1" ht="10.199999999999999">
      <c r="B173" s="164"/>
      <c r="D173" s="156" t="s">
        <v>236</v>
      </c>
      <c r="E173" s="165" t="s">
        <v>1</v>
      </c>
      <c r="F173" s="166" t="s">
        <v>270</v>
      </c>
      <c r="H173" s="167">
        <v>994.3</v>
      </c>
      <c r="I173" s="168"/>
      <c r="L173" s="164"/>
      <c r="M173" s="169"/>
      <c r="T173" s="170"/>
      <c r="AT173" s="165" t="s">
        <v>236</v>
      </c>
      <c r="AU173" s="165" t="s">
        <v>21</v>
      </c>
      <c r="AV173" s="13" t="s">
        <v>232</v>
      </c>
      <c r="AW173" s="13" t="s">
        <v>36</v>
      </c>
      <c r="AX173" s="13" t="s">
        <v>88</v>
      </c>
      <c r="AY173" s="165" t="s">
        <v>225</v>
      </c>
    </row>
    <row r="174" spans="2:65" s="1" customFormat="1" ht="37.799999999999997" customHeight="1">
      <c r="B174" s="33"/>
      <c r="C174" s="138" t="s">
        <v>289</v>
      </c>
      <c r="D174" s="138" t="s">
        <v>227</v>
      </c>
      <c r="E174" s="139" t="s">
        <v>680</v>
      </c>
      <c r="F174" s="140" t="s">
        <v>681</v>
      </c>
      <c r="G174" s="141" t="s">
        <v>240</v>
      </c>
      <c r="H174" s="142">
        <v>81</v>
      </c>
      <c r="I174" s="143"/>
      <c r="J174" s="144">
        <f>ROUND(I174*H174,2)</f>
        <v>0</v>
      </c>
      <c r="K174" s="140" t="s">
        <v>231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232</v>
      </c>
      <c r="AT174" s="149" t="s">
        <v>227</v>
      </c>
      <c r="AU174" s="149" t="s">
        <v>21</v>
      </c>
      <c r="AY174" s="17" t="s">
        <v>225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232</v>
      </c>
      <c r="BM174" s="149" t="s">
        <v>3617</v>
      </c>
    </row>
    <row r="175" spans="2:65" s="1" customFormat="1" ht="10.199999999999999">
      <c r="B175" s="33"/>
      <c r="D175" s="151" t="s">
        <v>234</v>
      </c>
      <c r="F175" s="152" t="s">
        <v>683</v>
      </c>
      <c r="I175" s="153"/>
      <c r="L175" s="33"/>
      <c r="M175" s="154"/>
      <c r="T175" s="57"/>
      <c r="AT175" s="17" t="s">
        <v>234</v>
      </c>
      <c r="AU175" s="17" t="s">
        <v>21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3618</v>
      </c>
      <c r="H176" s="159">
        <v>81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225</v>
      </c>
    </row>
    <row r="177" spans="2:65" s="1" customFormat="1" ht="37.799999999999997" customHeight="1">
      <c r="B177" s="33"/>
      <c r="C177" s="138" t="s">
        <v>295</v>
      </c>
      <c r="D177" s="138" t="s">
        <v>227</v>
      </c>
      <c r="E177" s="139" t="s">
        <v>687</v>
      </c>
      <c r="F177" s="140" t="s">
        <v>688</v>
      </c>
      <c r="G177" s="141" t="s">
        <v>240</v>
      </c>
      <c r="H177" s="142">
        <v>810</v>
      </c>
      <c r="I177" s="143"/>
      <c r="J177" s="144">
        <f>ROUND(I177*H177,2)</f>
        <v>0</v>
      </c>
      <c r="K177" s="140" t="s">
        <v>231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232</v>
      </c>
      <c r="AT177" s="149" t="s">
        <v>227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3619</v>
      </c>
    </row>
    <row r="178" spans="2:65" s="1" customFormat="1" ht="10.199999999999999">
      <c r="B178" s="33"/>
      <c r="D178" s="151" t="s">
        <v>234</v>
      </c>
      <c r="F178" s="152" t="s">
        <v>690</v>
      </c>
      <c r="I178" s="153"/>
      <c r="L178" s="33"/>
      <c r="M178" s="154"/>
      <c r="T178" s="57"/>
      <c r="AT178" s="17" t="s">
        <v>234</v>
      </c>
      <c r="AU178" s="17" t="s">
        <v>21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3620</v>
      </c>
      <c r="H179" s="159">
        <v>810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225</v>
      </c>
    </row>
    <row r="180" spans="2:65" s="1" customFormat="1" ht="24.15" customHeight="1">
      <c r="B180" s="33"/>
      <c r="C180" s="138" t="s">
        <v>317</v>
      </c>
      <c r="D180" s="138" t="s">
        <v>227</v>
      </c>
      <c r="E180" s="139" t="s">
        <v>3621</v>
      </c>
      <c r="F180" s="140" t="s">
        <v>3622</v>
      </c>
      <c r="G180" s="141" t="s">
        <v>240</v>
      </c>
      <c r="H180" s="142">
        <v>890.9</v>
      </c>
      <c r="I180" s="143"/>
      <c r="J180" s="144">
        <f>ROUND(I180*H180,2)</f>
        <v>0</v>
      </c>
      <c r="K180" s="140" t="s">
        <v>231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3623</v>
      </c>
    </row>
    <row r="181" spans="2:65" s="1" customFormat="1" ht="10.199999999999999">
      <c r="B181" s="33"/>
      <c r="D181" s="151" t="s">
        <v>234</v>
      </c>
      <c r="F181" s="152" t="s">
        <v>3624</v>
      </c>
      <c r="I181" s="153"/>
      <c r="L181" s="33"/>
      <c r="M181" s="154"/>
      <c r="T181" s="57"/>
      <c r="AT181" s="17" t="s">
        <v>234</v>
      </c>
      <c r="AU181" s="17" t="s">
        <v>21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3568</v>
      </c>
      <c r="H182" s="159">
        <v>890.9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225</v>
      </c>
    </row>
    <row r="183" spans="2:65" s="1" customFormat="1" ht="33" customHeight="1">
      <c r="B183" s="33"/>
      <c r="C183" s="138" t="s">
        <v>323</v>
      </c>
      <c r="D183" s="138" t="s">
        <v>227</v>
      </c>
      <c r="E183" s="139" t="s">
        <v>3625</v>
      </c>
      <c r="F183" s="140" t="s">
        <v>3626</v>
      </c>
      <c r="G183" s="141" t="s">
        <v>240</v>
      </c>
      <c r="H183" s="142">
        <v>709</v>
      </c>
      <c r="I183" s="143"/>
      <c r="J183" s="144">
        <f>ROUND(I183*H183,2)</f>
        <v>0</v>
      </c>
      <c r="K183" s="140" t="s">
        <v>231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3627</v>
      </c>
    </row>
    <row r="184" spans="2:65" s="1" customFormat="1" ht="10.199999999999999">
      <c r="B184" s="33"/>
      <c r="D184" s="151" t="s">
        <v>234</v>
      </c>
      <c r="F184" s="152" t="s">
        <v>3628</v>
      </c>
      <c r="I184" s="153"/>
      <c r="L184" s="33"/>
      <c r="M184" s="154"/>
      <c r="T184" s="57"/>
      <c r="AT184" s="17" t="s">
        <v>234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3629</v>
      </c>
      <c r="H185" s="159">
        <v>681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225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3615</v>
      </c>
      <c r="H186" s="159">
        <v>28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80</v>
      </c>
      <c r="AY186" s="157" t="s">
        <v>225</v>
      </c>
    </row>
    <row r="187" spans="2:65" s="13" customFormat="1" ht="10.199999999999999">
      <c r="B187" s="164"/>
      <c r="D187" s="156" t="s">
        <v>236</v>
      </c>
      <c r="E187" s="165" t="s">
        <v>1</v>
      </c>
      <c r="F187" s="166" t="s">
        <v>270</v>
      </c>
      <c r="H187" s="167">
        <v>709</v>
      </c>
      <c r="I187" s="168"/>
      <c r="L187" s="164"/>
      <c r="M187" s="169"/>
      <c r="T187" s="170"/>
      <c r="AT187" s="165" t="s">
        <v>236</v>
      </c>
      <c r="AU187" s="165" t="s">
        <v>21</v>
      </c>
      <c r="AV187" s="13" t="s">
        <v>232</v>
      </c>
      <c r="AW187" s="13" t="s">
        <v>36</v>
      </c>
      <c r="AX187" s="13" t="s">
        <v>88</v>
      </c>
      <c r="AY187" s="165" t="s">
        <v>225</v>
      </c>
    </row>
    <row r="188" spans="2:65" s="1" customFormat="1" ht="33" customHeight="1">
      <c r="B188" s="33"/>
      <c r="C188" s="138" t="s">
        <v>328</v>
      </c>
      <c r="D188" s="138" t="s">
        <v>227</v>
      </c>
      <c r="E188" s="139" t="s">
        <v>393</v>
      </c>
      <c r="F188" s="140" t="s">
        <v>394</v>
      </c>
      <c r="G188" s="141" t="s">
        <v>395</v>
      </c>
      <c r="H188" s="142">
        <v>162</v>
      </c>
      <c r="I188" s="143"/>
      <c r="J188" s="144">
        <f>ROUND(I188*H188,2)</f>
        <v>0</v>
      </c>
      <c r="K188" s="140" t="s">
        <v>231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232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3630</v>
      </c>
    </row>
    <row r="189" spans="2:65" s="1" customFormat="1" ht="10.199999999999999">
      <c r="B189" s="33"/>
      <c r="D189" s="151" t="s">
        <v>234</v>
      </c>
      <c r="F189" s="152" t="s">
        <v>397</v>
      </c>
      <c r="I189" s="153"/>
      <c r="L189" s="33"/>
      <c r="M189" s="154"/>
      <c r="T189" s="57"/>
      <c r="AT189" s="17" t="s">
        <v>234</v>
      </c>
      <c r="AU189" s="17" t="s">
        <v>21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3631</v>
      </c>
      <c r="H190" s="159">
        <v>162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88</v>
      </c>
      <c r="AY190" s="157" t="s">
        <v>225</v>
      </c>
    </row>
    <row r="191" spans="2:65" s="1" customFormat="1" ht="24.15" customHeight="1">
      <c r="B191" s="33"/>
      <c r="C191" s="138" t="s">
        <v>8</v>
      </c>
      <c r="D191" s="138" t="s">
        <v>227</v>
      </c>
      <c r="E191" s="139" t="s">
        <v>833</v>
      </c>
      <c r="F191" s="140" t="s">
        <v>834</v>
      </c>
      <c r="G191" s="141" t="s">
        <v>240</v>
      </c>
      <c r="H191" s="142">
        <v>27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3632</v>
      </c>
    </row>
    <row r="192" spans="2:65" s="1" customFormat="1" ht="10.199999999999999">
      <c r="B192" s="33"/>
      <c r="D192" s="151" t="s">
        <v>234</v>
      </c>
      <c r="F192" s="152" t="s">
        <v>836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3633</v>
      </c>
      <c r="H193" s="159">
        <v>25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3634</v>
      </c>
      <c r="H194" s="159">
        <v>2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225</v>
      </c>
    </row>
    <row r="195" spans="2:65" s="13" customFormat="1" ht="10.199999999999999">
      <c r="B195" s="164"/>
      <c r="D195" s="156" t="s">
        <v>236</v>
      </c>
      <c r="E195" s="165" t="s">
        <v>1</v>
      </c>
      <c r="F195" s="166" t="s">
        <v>270</v>
      </c>
      <c r="H195" s="167">
        <v>27</v>
      </c>
      <c r="I195" s="168"/>
      <c r="L195" s="164"/>
      <c r="M195" s="169"/>
      <c r="T195" s="170"/>
      <c r="AT195" s="165" t="s">
        <v>236</v>
      </c>
      <c r="AU195" s="165" t="s">
        <v>21</v>
      </c>
      <c r="AV195" s="13" t="s">
        <v>232</v>
      </c>
      <c r="AW195" s="13" t="s">
        <v>36</v>
      </c>
      <c r="AX195" s="13" t="s">
        <v>88</v>
      </c>
      <c r="AY195" s="165" t="s">
        <v>225</v>
      </c>
    </row>
    <row r="196" spans="2:65" s="1" customFormat="1" ht="24.15" customHeight="1">
      <c r="B196" s="33"/>
      <c r="C196" s="138" t="s">
        <v>340</v>
      </c>
      <c r="D196" s="138" t="s">
        <v>227</v>
      </c>
      <c r="E196" s="139" t="s">
        <v>3635</v>
      </c>
      <c r="F196" s="140" t="s">
        <v>3636</v>
      </c>
      <c r="G196" s="141" t="s">
        <v>230</v>
      </c>
      <c r="H196" s="142">
        <v>1451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3637</v>
      </c>
    </row>
    <row r="197" spans="2:65" s="1" customFormat="1" ht="10.199999999999999">
      <c r="B197" s="33"/>
      <c r="D197" s="151" t="s">
        <v>234</v>
      </c>
      <c r="F197" s="152" t="s">
        <v>3638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3639</v>
      </c>
      <c r="H198" s="159">
        <v>1393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225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3640</v>
      </c>
      <c r="H199" s="159">
        <v>58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225</v>
      </c>
    </row>
    <row r="200" spans="2:65" s="13" customFormat="1" ht="10.199999999999999">
      <c r="B200" s="164"/>
      <c r="D200" s="156" t="s">
        <v>236</v>
      </c>
      <c r="E200" s="165" t="s">
        <v>1</v>
      </c>
      <c r="F200" s="166" t="s">
        <v>270</v>
      </c>
      <c r="H200" s="167">
        <v>1451</v>
      </c>
      <c r="I200" s="168"/>
      <c r="L200" s="164"/>
      <c r="M200" s="169"/>
      <c r="T200" s="170"/>
      <c r="AT200" s="165" t="s">
        <v>236</v>
      </c>
      <c r="AU200" s="165" t="s">
        <v>21</v>
      </c>
      <c r="AV200" s="13" t="s">
        <v>232</v>
      </c>
      <c r="AW200" s="13" t="s">
        <v>36</v>
      </c>
      <c r="AX200" s="13" t="s">
        <v>88</v>
      </c>
      <c r="AY200" s="165" t="s">
        <v>225</v>
      </c>
    </row>
    <row r="201" spans="2:65" s="1" customFormat="1" ht="24.15" customHeight="1">
      <c r="B201" s="33"/>
      <c r="C201" s="138" t="s">
        <v>346</v>
      </c>
      <c r="D201" s="138" t="s">
        <v>227</v>
      </c>
      <c r="E201" s="139" t="s">
        <v>3641</v>
      </c>
      <c r="F201" s="140" t="s">
        <v>3642</v>
      </c>
      <c r="G201" s="141" t="s">
        <v>230</v>
      </c>
      <c r="H201" s="142">
        <v>406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3643</v>
      </c>
    </row>
    <row r="202" spans="2:65" s="1" customFormat="1" ht="10.199999999999999">
      <c r="B202" s="33"/>
      <c r="D202" s="151" t="s">
        <v>234</v>
      </c>
      <c r="F202" s="152" t="s">
        <v>3644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2" customFormat="1" ht="10.199999999999999">
      <c r="B203" s="155"/>
      <c r="D203" s="156" t="s">
        <v>236</v>
      </c>
      <c r="E203" s="157" t="s">
        <v>1</v>
      </c>
      <c r="F203" s="158" t="s">
        <v>3645</v>
      </c>
      <c r="H203" s="159">
        <v>406</v>
      </c>
      <c r="I203" s="160"/>
      <c r="L203" s="155"/>
      <c r="M203" s="161"/>
      <c r="T203" s="162"/>
      <c r="AT203" s="157" t="s">
        <v>236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225</v>
      </c>
    </row>
    <row r="204" spans="2:65" s="1" customFormat="1" ht="24.15" customHeight="1">
      <c r="B204" s="33"/>
      <c r="C204" s="138" t="s">
        <v>352</v>
      </c>
      <c r="D204" s="138" t="s">
        <v>227</v>
      </c>
      <c r="E204" s="139" t="s">
        <v>426</v>
      </c>
      <c r="F204" s="140" t="s">
        <v>427</v>
      </c>
      <c r="G204" s="141" t="s">
        <v>230</v>
      </c>
      <c r="H204" s="142">
        <v>406</v>
      </c>
      <c r="I204" s="143"/>
      <c r="J204" s="144">
        <f>ROUND(I204*H204,2)</f>
        <v>0</v>
      </c>
      <c r="K204" s="140" t="s">
        <v>231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232</v>
      </c>
      <c r="AT204" s="149" t="s">
        <v>227</v>
      </c>
      <c r="AU204" s="149" t="s">
        <v>21</v>
      </c>
      <c r="AY204" s="17" t="s">
        <v>225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232</v>
      </c>
      <c r="BM204" s="149" t="s">
        <v>3646</v>
      </c>
    </row>
    <row r="205" spans="2:65" s="1" customFormat="1" ht="10.199999999999999">
      <c r="B205" s="33"/>
      <c r="D205" s="151" t="s">
        <v>234</v>
      </c>
      <c r="F205" s="152" t="s">
        <v>429</v>
      </c>
      <c r="I205" s="153"/>
      <c r="L205" s="33"/>
      <c r="M205" s="154"/>
      <c r="T205" s="57"/>
      <c r="AT205" s="17" t="s">
        <v>234</v>
      </c>
      <c r="AU205" s="17" t="s">
        <v>21</v>
      </c>
    </row>
    <row r="206" spans="2:65" s="1" customFormat="1" ht="16.5" customHeight="1">
      <c r="B206" s="33"/>
      <c r="C206" s="178" t="s">
        <v>358</v>
      </c>
      <c r="D206" s="178" t="s">
        <v>341</v>
      </c>
      <c r="E206" s="179" t="s">
        <v>431</v>
      </c>
      <c r="F206" s="180" t="s">
        <v>432</v>
      </c>
      <c r="G206" s="181" t="s">
        <v>433</v>
      </c>
      <c r="H206" s="182">
        <v>8.1199999999999992</v>
      </c>
      <c r="I206" s="183"/>
      <c r="J206" s="184">
        <f>ROUND(I206*H206,2)</f>
        <v>0</v>
      </c>
      <c r="K206" s="180" t="s">
        <v>231</v>
      </c>
      <c r="L206" s="185"/>
      <c r="M206" s="186" t="s">
        <v>1</v>
      </c>
      <c r="N206" s="187" t="s">
        <v>45</v>
      </c>
      <c r="P206" s="147">
        <f>O206*H206</f>
        <v>0</v>
      </c>
      <c r="Q206" s="147">
        <v>1E-3</v>
      </c>
      <c r="R206" s="147">
        <f>Q206*H206</f>
        <v>8.1199999999999987E-3</v>
      </c>
      <c r="S206" s="147">
        <v>0</v>
      </c>
      <c r="T206" s="148">
        <f>S206*H206</f>
        <v>0</v>
      </c>
      <c r="AR206" s="149" t="s">
        <v>277</v>
      </c>
      <c r="AT206" s="149" t="s">
        <v>341</v>
      </c>
      <c r="AU206" s="149" t="s">
        <v>21</v>
      </c>
      <c r="AY206" s="17" t="s">
        <v>225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232</v>
      </c>
      <c r="BM206" s="149" t="s">
        <v>3647</v>
      </c>
    </row>
    <row r="207" spans="2:65" s="12" customFormat="1" ht="10.199999999999999">
      <c r="B207" s="155"/>
      <c r="D207" s="156" t="s">
        <v>236</v>
      </c>
      <c r="F207" s="158" t="s">
        <v>3648</v>
      </c>
      <c r="H207" s="159">
        <v>8.1199999999999992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4</v>
      </c>
      <c r="AX207" s="12" t="s">
        <v>88</v>
      </c>
      <c r="AY207" s="157" t="s">
        <v>225</v>
      </c>
    </row>
    <row r="208" spans="2:65" s="1" customFormat="1" ht="16.5" customHeight="1">
      <c r="B208" s="33"/>
      <c r="C208" s="138" t="s">
        <v>364</v>
      </c>
      <c r="D208" s="138" t="s">
        <v>227</v>
      </c>
      <c r="E208" s="139" t="s">
        <v>444</v>
      </c>
      <c r="F208" s="140" t="s">
        <v>445</v>
      </c>
      <c r="G208" s="141" t="s">
        <v>240</v>
      </c>
      <c r="H208" s="142">
        <v>8.1199999999999992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3649</v>
      </c>
    </row>
    <row r="209" spans="2:65" s="1" customFormat="1" ht="10.199999999999999">
      <c r="B209" s="33"/>
      <c r="D209" s="151" t="s">
        <v>234</v>
      </c>
      <c r="F209" s="152" t="s">
        <v>447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1" customFormat="1" ht="22.8" customHeight="1">
      <c r="B210" s="126"/>
      <c r="D210" s="127" t="s">
        <v>79</v>
      </c>
      <c r="E210" s="136" t="s">
        <v>21</v>
      </c>
      <c r="F210" s="136" t="s">
        <v>453</v>
      </c>
      <c r="I210" s="129"/>
      <c r="J210" s="137">
        <f>BK210</f>
        <v>0</v>
      </c>
      <c r="L210" s="126"/>
      <c r="M210" s="131"/>
      <c r="P210" s="132">
        <f>SUM(P211:P236)</f>
        <v>0</v>
      </c>
      <c r="R210" s="132">
        <f>SUM(R211:R236)</f>
        <v>74.212054170000002</v>
      </c>
      <c r="T210" s="133">
        <f>SUM(T211:T236)</f>
        <v>0</v>
      </c>
      <c r="AR210" s="127" t="s">
        <v>88</v>
      </c>
      <c r="AT210" s="134" t="s">
        <v>79</v>
      </c>
      <c r="AU210" s="134" t="s">
        <v>88</v>
      </c>
      <c r="AY210" s="127" t="s">
        <v>225</v>
      </c>
      <c r="BK210" s="135">
        <f>SUM(BK211:BK236)</f>
        <v>0</v>
      </c>
    </row>
    <row r="211" spans="2:65" s="1" customFormat="1" ht="24.15" customHeight="1">
      <c r="B211" s="33"/>
      <c r="C211" s="138" t="s">
        <v>7</v>
      </c>
      <c r="D211" s="138" t="s">
        <v>227</v>
      </c>
      <c r="E211" s="139" t="s">
        <v>3650</v>
      </c>
      <c r="F211" s="140" t="s">
        <v>3651</v>
      </c>
      <c r="G211" s="141" t="s">
        <v>230</v>
      </c>
      <c r="H211" s="142">
        <v>1709</v>
      </c>
      <c r="I211" s="143"/>
      <c r="J211" s="144">
        <f>ROUND(I211*H211,2)</f>
        <v>0</v>
      </c>
      <c r="K211" s="140" t="s">
        <v>231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2.7E-4</v>
      </c>
      <c r="R211" s="147">
        <f>Q211*H211</f>
        <v>0.46143000000000001</v>
      </c>
      <c r="S211" s="147">
        <v>0</v>
      </c>
      <c r="T211" s="148">
        <f>S211*H211</f>
        <v>0</v>
      </c>
      <c r="AR211" s="149" t="s">
        <v>232</v>
      </c>
      <c r="AT211" s="149" t="s">
        <v>227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3652</v>
      </c>
    </row>
    <row r="212" spans="2:65" s="1" customFormat="1" ht="10.199999999999999">
      <c r="B212" s="33"/>
      <c r="D212" s="151" t="s">
        <v>234</v>
      </c>
      <c r="F212" s="152" t="s">
        <v>3653</v>
      </c>
      <c r="I212" s="153"/>
      <c r="L212" s="33"/>
      <c r="M212" s="154"/>
      <c r="T212" s="57"/>
      <c r="AT212" s="17" t="s">
        <v>234</v>
      </c>
      <c r="AU212" s="17" t="s">
        <v>21</v>
      </c>
    </row>
    <row r="213" spans="2:65" s="12" customFormat="1" ht="10.199999999999999">
      <c r="B213" s="155"/>
      <c r="D213" s="156" t="s">
        <v>236</v>
      </c>
      <c r="E213" s="157" t="s">
        <v>1</v>
      </c>
      <c r="F213" s="158" t="s">
        <v>3654</v>
      </c>
      <c r="H213" s="159">
        <v>1207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225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3655</v>
      </c>
      <c r="H214" s="159">
        <v>13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80</v>
      </c>
      <c r="AY214" s="157" t="s">
        <v>225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3656</v>
      </c>
      <c r="H215" s="159">
        <v>489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225</v>
      </c>
    </row>
    <row r="216" spans="2:65" s="13" customFormat="1" ht="10.199999999999999">
      <c r="B216" s="164"/>
      <c r="D216" s="156" t="s">
        <v>236</v>
      </c>
      <c r="E216" s="165" t="s">
        <v>1</v>
      </c>
      <c r="F216" s="166" t="s">
        <v>270</v>
      </c>
      <c r="H216" s="167">
        <v>1709</v>
      </c>
      <c r="I216" s="168"/>
      <c r="L216" s="164"/>
      <c r="M216" s="169"/>
      <c r="T216" s="170"/>
      <c r="AT216" s="165" t="s">
        <v>236</v>
      </c>
      <c r="AU216" s="165" t="s">
        <v>21</v>
      </c>
      <c r="AV216" s="13" t="s">
        <v>232</v>
      </c>
      <c r="AW216" s="13" t="s">
        <v>36</v>
      </c>
      <c r="AX216" s="13" t="s">
        <v>88</v>
      </c>
      <c r="AY216" s="165" t="s">
        <v>225</v>
      </c>
    </row>
    <row r="217" spans="2:65" s="1" customFormat="1" ht="24.15" customHeight="1">
      <c r="B217" s="33"/>
      <c r="C217" s="178" t="s">
        <v>374</v>
      </c>
      <c r="D217" s="178" t="s">
        <v>341</v>
      </c>
      <c r="E217" s="179" t="s">
        <v>3657</v>
      </c>
      <c r="F217" s="180" t="s">
        <v>3658</v>
      </c>
      <c r="G217" s="181" t="s">
        <v>230</v>
      </c>
      <c r="H217" s="182">
        <v>2024.3109999999999</v>
      </c>
      <c r="I217" s="183"/>
      <c r="J217" s="184">
        <f>ROUND(I217*H217,2)</f>
        <v>0</v>
      </c>
      <c r="K217" s="180" t="s">
        <v>231</v>
      </c>
      <c r="L217" s="185"/>
      <c r="M217" s="186" t="s">
        <v>1</v>
      </c>
      <c r="N217" s="187" t="s">
        <v>45</v>
      </c>
      <c r="P217" s="147">
        <f>O217*H217</f>
        <v>0</v>
      </c>
      <c r="Q217" s="147">
        <v>2.9999999999999997E-4</v>
      </c>
      <c r="R217" s="147">
        <f>Q217*H217</f>
        <v>0.60729329999999992</v>
      </c>
      <c r="S217" s="147">
        <v>0</v>
      </c>
      <c r="T217" s="148">
        <f>S217*H217</f>
        <v>0</v>
      </c>
      <c r="AR217" s="149" t="s">
        <v>277</v>
      </c>
      <c r="AT217" s="149" t="s">
        <v>341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3659</v>
      </c>
    </row>
    <row r="218" spans="2:65" s="12" customFormat="1" ht="10.199999999999999">
      <c r="B218" s="155"/>
      <c r="D218" s="156" t="s">
        <v>236</v>
      </c>
      <c r="F218" s="158" t="s">
        <v>3660</v>
      </c>
      <c r="H218" s="159">
        <v>2024.3109999999999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4</v>
      </c>
      <c r="AX218" s="12" t="s">
        <v>88</v>
      </c>
      <c r="AY218" s="157" t="s">
        <v>225</v>
      </c>
    </row>
    <row r="219" spans="2:65" s="1" customFormat="1" ht="16.5" customHeight="1">
      <c r="B219" s="33"/>
      <c r="C219" s="138" t="s">
        <v>379</v>
      </c>
      <c r="D219" s="138" t="s">
        <v>227</v>
      </c>
      <c r="E219" s="139" t="s">
        <v>3661</v>
      </c>
      <c r="F219" s="140" t="s">
        <v>3662</v>
      </c>
      <c r="G219" s="141" t="s">
        <v>240</v>
      </c>
      <c r="H219" s="142">
        <v>9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2.3010199999999998</v>
      </c>
      <c r="R219" s="147">
        <f>Q219*H219</f>
        <v>20.70918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3663</v>
      </c>
    </row>
    <row r="220" spans="2:65" s="1" customFormat="1" ht="10.199999999999999">
      <c r="B220" s="33"/>
      <c r="D220" s="151" t="s">
        <v>234</v>
      </c>
      <c r="F220" s="152" t="s">
        <v>3664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2" customFormat="1" ht="10.199999999999999">
      <c r="B221" s="155"/>
      <c r="D221" s="156" t="s">
        <v>236</v>
      </c>
      <c r="E221" s="157" t="s">
        <v>1</v>
      </c>
      <c r="F221" s="158" t="s">
        <v>3665</v>
      </c>
      <c r="H221" s="159">
        <v>9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225</v>
      </c>
    </row>
    <row r="222" spans="2:65" s="1" customFormat="1" ht="37.799999999999997" customHeight="1">
      <c r="B222" s="33"/>
      <c r="C222" s="138" t="s">
        <v>386</v>
      </c>
      <c r="D222" s="138" t="s">
        <v>227</v>
      </c>
      <c r="E222" s="139" t="s">
        <v>3666</v>
      </c>
      <c r="F222" s="140" t="s">
        <v>3667</v>
      </c>
      <c r="G222" s="141" t="s">
        <v>546</v>
      </c>
      <c r="H222" s="142">
        <v>163</v>
      </c>
      <c r="I222" s="143"/>
      <c r="J222" s="144">
        <f>ROUND(I222*H222,2)</f>
        <v>0</v>
      </c>
      <c r="K222" s="140" t="s">
        <v>231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0.28736</v>
      </c>
      <c r="R222" s="147">
        <f>Q222*H222</f>
        <v>46.839680000000001</v>
      </c>
      <c r="S222" s="147">
        <v>0</v>
      </c>
      <c r="T222" s="148">
        <f>S222*H222</f>
        <v>0</v>
      </c>
      <c r="AR222" s="149" t="s">
        <v>232</v>
      </c>
      <c r="AT222" s="149" t="s">
        <v>227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232</v>
      </c>
      <c r="BM222" s="149" t="s">
        <v>3668</v>
      </c>
    </row>
    <row r="223" spans="2:65" s="1" customFormat="1" ht="10.199999999999999">
      <c r="B223" s="33"/>
      <c r="D223" s="151" t="s">
        <v>234</v>
      </c>
      <c r="F223" s="152" t="s">
        <v>3669</v>
      </c>
      <c r="I223" s="153"/>
      <c r="L223" s="33"/>
      <c r="M223" s="154"/>
      <c r="T223" s="57"/>
      <c r="AT223" s="17" t="s">
        <v>234</v>
      </c>
      <c r="AU223" s="17" t="s">
        <v>21</v>
      </c>
    </row>
    <row r="224" spans="2:65" s="12" customFormat="1" ht="10.199999999999999">
      <c r="B224" s="155"/>
      <c r="D224" s="156" t="s">
        <v>236</v>
      </c>
      <c r="E224" s="157" t="s">
        <v>1</v>
      </c>
      <c r="F224" s="158" t="s">
        <v>3670</v>
      </c>
      <c r="H224" s="159">
        <v>163</v>
      </c>
      <c r="I224" s="160"/>
      <c r="L224" s="155"/>
      <c r="M224" s="161"/>
      <c r="T224" s="162"/>
      <c r="AT224" s="157" t="s">
        <v>236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225</v>
      </c>
    </row>
    <row r="225" spans="2:65" s="1" customFormat="1" ht="24.15" customHeight="1">
      <c r="B225" s="33"/>
      <c r="C225" s="138" t="s">
        <v>392</v>
      </c>
      <c r="D225" s="138" t="s">
        <v>227</v>
      </c>
      <c r="E225" s="139" t="s">
        <v>2419</v>
      </c>
      <c r="F225" s="140" t="s">
        <v>2420</v>
      </c>
      <c r="G225" s="141" t="s">
        <v>240</v>
      </c>
      <c r="H225" s="142">
        <v>2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2.5018699999999998</v>
      </c>
      <c r="R225" s="147">
        <f>Q225*H225</f>
        <v>5.0037399999999996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3671</v>
      </c>
    </row>
    <row r="226" spans="2:65" s="1" customFormat="1" ht="10.199999999999999">
      <c r="B226" s="33"/>
      <c r="D226" s="151" t="s">
        <v>234</v>
      </c>
      <c r="F226" s="152" t="s">
        <v>2422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" customFormat="1" ht="19.2">
      <c r="B227" s="33"/>
      <c r="D227" s="156" t="s">
        <v>261</v>
      </c>
      <c r="F227" s="163" t="s">
        <v>3672</v>
      </c>
      <c r="I227" s="153"/>
      <c r="L227" s="33"/>
      <c r="M227" s="154"/>
      <c r="T227" s="57"/>
      <c r="AT227" s="17" t="s">
        <v>261</v>
      </c>
      <c r="AU227" s="17" t="s">
        <v>21</v>
      </c>
    </row>
    <row r="228" spans="2:65" s="1" customFormat="1" ht="16.5" customHeight="1">
      <c r="B228" s="33"/>
      <c r="C228" s="138" t="s">
        <v>399</v>
      </c>
      <c r="D228" s="138" t="s">
        <v>227</v>
      </c>
      <c r="E228" s="139" t="s">
        <v>3673</v>
      </c>
      <c r="F228" s="140" t="s">
        <v>3674</v>
      </c>
      <c r="G228" s="141" t="s">
        <v>230</v>
      </c>
      <c r="H228" s="142">
        <v>10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2.64E-3</v>
      </c>
      <c r="R228" s="147">
        <f>Q228*H228</f>
        <v>2.64E-2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3675</v>
      </c>
    </row>
    <row r="229" spans="2:65" s="1" customFormat="1" ht="10.199999999999999">
      <c r="B229" s="33"/>
      <c r="D229" s="151" t="s">
        <v>234</v>
      </c>
      <c r="F229" s="152" t="s">
        <v>3676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" customFormat="1" ht="16.5" customHeight="1">
      <c r="B230" s="33"/>
      <c r="C230" s="138" t="s">
        <v>405</v>
      </c>
      <c r="D230" s="138" t="s">
        <v>227</v>
      </c>
      <c r="E230" s="139" t="s">
        <v>3677</v>
      </c>
      <c r="F230" s="140" t="s">
        <v>3678</v>
      </c>
      <c r="G230" s="141" t="s">
        <v>230</v>
      </c>
      <c r="H230" s="142">
        <v>10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3679</v>
      </c>
    </row>
    <row r="231" spans="2:65" s="1" customFormat="1" ht="10.199999999999999">
      <c r="B231" s="33"/>
      <c r="D231" s="151" t="s">
        <v>234</v>
      </c>
      <c r="F231" s="152" t="s">
        <v>3680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" customFormat="1" ht="16.5" customHeight="1">
      <c r="B232" s="33"/>
      <c r="C232" s="138" t="s">
        <v>412</v>
      </c>
      <c r="D232" s="138" t="s">
        <v>227</v>
      </c>
      <c r="E232" s="139" t="s">
        <v>3681</v>
      </c>
      <c r="F232" s="140" t="s">
        <v>3682</v>
      </c>
      <c r="G232" s="141" t="s">
        <v>395</v>
      </c>
      <c r="H232" s="142">
        <v>0.53100000000000003</v>
      </c>
      <c r="I232" s="143"/>
      <c r="J232" s="144">
        <f>ROUND(I232*H232,2)</f>
        <v>0</v>
      </c>
      <c r="K232" s="140" t="s">
        <v>231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1.06277</v>
      </c>
      <c r="R232" s="147">
        <f>Q232*H232</f>
        <v>0.56433087000000004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3683</v>
      </c>
    </row>
    <row r="233" spans="2:65" s="1" customFormat="1" ht="10.199999999999999">
      <c r="B233" s="33"/>
      <c r="D233" s="151" t="s">
        <v>234</v>
      </c>
      <c r="F233" s="152" t="s">
        <v>3684</v>
      </c>
      <c r="I233" s="153"/>
      <c r="L233" s="33"/>
      <c r="M233" s="154"/>
      <c r="T233" s="57"/>
      <c r="AT233" s="17" t="s">
        <v>234</v>
      </c>
      <c r="AU233" s="17" t="s">
        <v>21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3685</v>
      </c>
      <c r="H234" s="159">
        <v>0.111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80</v>
      </c>
      <c r="AY234" s="157" t="s">
        <v>225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3686</v>
      </c>
      <c r="H235" s="159">
        <v>0.42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80</v>
      </c>
      <c r="AY235" s="157" t="s">
        <v>225</v>
      </c>
    </row>
    <row r="236" spans="2:65" s="13" customFormat="1" ht="10.199999999999999">
      <c r="B236" s="164"/>
      <c r="D236" s="156" t="s">
        <v>236</v>
      </c>
      <c r="E236" s="165" t="s">
        <v>1</v>
      </c>
      <c r="F236" s="166" t="s">
        <v>270</v>
      </c>
      <c r="H236" s="167">
        <v>0.53100000000000003</v>
      </c>
      <c r="I236" s="168"/>
      <c r="L236" s="164"/>
      <c r="M236" s="169"/>
      <c r="T236" s="170"/>
      <c r="AT236" s="165" t="s">
        <v>236</v>
      </c>
      <c r="AU236" s="165" t="s">
        <v>21</v>
      </c>
      <c r="AV236" s="13" t="s">
        <v>232</v>
      </c>
      <c r="AW236" s="13" t="s">
        <v>36</v>
      </c>
      <c r="AX236" s="13" t="s">
        <v>88</v>
      </c>
      <c r="AY236" s="165" t="s">
        <v>225</v>
      </c>
    </row>
    <row r="237" spans="2:65" s="11" customFormat="1" ht="22.8" customHeight="1">
      <c r="B237" s="126"/>
      <c r="D237" s="127" t="s">
        <v>79</v>
      </c>
      <c r="E237" s="136" t="s">
        <v>232</v>
      </c>
      <c r="F237" s="136" t="s">
        <v>478</v>
      </c>
      <c r="I237" s="129"/>
      <c r="J237" s="137">
        <f>BK237</f>
        <v>0</v>
      </c>
      <c r="L237" s="126"/>
      <c r="M237" s="131"/>
      <c r="P237" s="132">
        <f>SUM(P238:P246)</f>
        <v>0</v>
      </c>
      <c r="R237" s="132">
        <f>SUM(R238:R246)</f>
        <v>23.996589999999998</v>
      </c>
      <c r="T237" s="133">
        <f>SUM(T238:T246)</f>
        <v>0</v>
      </c>
      <c r="AR237" s="127" t="s">
        <v>88</v>
      </c>
      <c r="AT237" s="134" t="s">
        <v>79</v>
      </c>
      <c r="AU237" s="134" t="s">
        <v>88</v>
      </c>
      <c r="AY237" s="127" t="s">
        <v>225</v>
      </c>
      <c r="BK237" s="135">
        <f>SUM(BK238:BK246)</f>
        <v>0</v>
      </c>
    </row>
    <row r="238" spans="2:65" s="1" customFormat="1" ht="33" customHeight="1">
      <c r="B238" s="33"/>
      <c r="C238" s="138" t="s">
        <v>419</v>
      </c>
      <c r="D238" s="138" t="s">
        <v>227</v>
      </c>
      <c r="E238" s="139" t="s">
        <v>3687</v>
      </c>
      <c r="F238" s="140" t="s">
        <v>3688</v>
      </c>
      <c r="G238" s="141" t="s">
        <v>230</v>
      </c>
      <c r="H238" s="142">
        <v>23</v>
      </c>
      <c r="I238" s="143"/>
      <c r="J238" s="144">
        <f>ROUND(I238*H238,2)</f>
        <v>0</v>
      </c>
      <c r="K238" s="140" t="s">
        <v>231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3689</v>
      </c>
    </row>
    <row r="239" spans="2:65" s="1" customFormat="1" ht="10.199999999999999">
      <c r="B239" s="33"/>
      <c r="D239" s="151" t="s">
        <v>234</v>
      </c>
      <c r="F239" s="152" t="s">
        <v>3690</v>
      </c>
      <c r="I239" s="153"/>
      <c r="L239" s="33"/>
      <c r="M239" s="154"/>
      <c r="T239" s="57"/>
      <c r="AT239" s="17" t="s">
        <v>234</v>
      </c>
      <c r="AU239" s="17" t="s">
        <v>21</v>
      </c>
    </row>
    <row r="240" spans="2:65" s="1" customFormat="1" ht="24.15" customHeight="1">
      <c r="B240" s="33"/>
      <c r="C240" s="138" t="s">
        <v>425</v>
      </c>
      <c r="D240" s="138" t="s">
        <v>227</v>
      </c>
      <c r="E240" s="139" t="s">
        <v>3691</v>
      </c>
      <c r="F240" s="140" t="s">
        <v>3692</v>
      </c>
      <c r="G240" s="141" t="s">
        <v>230</v>
      </c>
      <c r="H240" s="142">
        <v>23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0.30005999999999999</v>
      </c>
      <c r="R240" s="147">
        <f>Q240*H240</f>
        <v>6.9013799999999996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3693</v>
      </c>
    </row>
    <row r="241" spans="2:65" s="1" customFormat="1" ht="10.199999999999999">
      <c r="B241" s="33"/>
      <c r="D241" s="151" t="s">
        <v>234</v>
      </c>
      <c r="F241" s="152" t="s">
        <v>3694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" customFormat="1" ht="24.15" customHeight="1">
      <c r="B242" s="33"/>
      <c r="C242" s="138" t="s">
        <v>430</v>
      </c>
      <c r="D242" s="138" t="s">
        <v>227</v>
      </c>
      <c r="E242" s="139" t="s">
        <v>1398</v>
      </c>
      <c r="F242" s="140" t="s">
        <v>1399</v>
      </c>
      <c r="G242" s="141" t="s">
        <v>230</v>
      </c>
      <c r="H242" s="142">
        <v>23</v>
      </c>
      <c r="I242" s="143"/>
      <c r="J242" s="144">
        <f>ROUND(I242*H242,2)</f>
        <v>0</v>
      </c>
      <c r="K242" s="140" t="s">
        <v>231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0.74326999999999999</v>
      </c>
      <c r="R242" s="147">
        <f>Q242*H242</f>
        <v>17.095209999999998</v>
      </c>
      <c r="S242" s="147">
        <v>0</v>
      </c>
      <c r="T242" s="148">
        <f>S242*H242</f>
        <v>0</v>
      </c>
      <c r="AR242" s="149" t="s">
        <v>232</v>
      </c>
      <c r="AT242" s="149" t="s">
        <v>227</v>
      </c>
      <c r="AU242" s="149" t="s">
        <v>21</v>
      </c>
      <c r="AY242" s="17" t="s">
        <v>225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232</v>
      </c>
      <c r="BM242" s="149" t="s">
        <v>3695</v>
      </c>
    </row>
    <row r="243" spans="2:65" s="1" customFormat="1" ht="10.199999999999999">
      <c r="B243" s="33"/>
      <c r="D243" s="151" t="s">
        <v>234</v>
      </c>
      <c r="F243" s="152" t="s">
        <v>1401</v>
      </c>
      <c r="I243" s="153"/>
      <c r="L243" s="33"/>
      <c r="M243" s="154"/>
      <c r="T243" s="57"/>
      <c r="AT243" s="17" t="s">
        <v>234</v>
      </c>
      <c r="AU243" s="17" t="s">
        <v>21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3696</v>
      </c>
      <c r="H244" s="159">
        <v>17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3697</v>
      </c>
      <c r="H245" s="159">
        <v>6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225</v>
      </c>
    </row>
    <row r="246" spans="2:65" s="13" customFormat="1" ht="10.199999999999999">
      <c r="B246" s="164"/>
      <c r="D246" s="156" t="s">
        <v>236</v>
      </c>
      <c r="E246" s="165" t="s">
        <v>1</v>
      </c>
      <c r="F246" s="166" t="s">
        <v>270</v>
      </c>
      <c r="H246" s="167">
        <v>23</v>
      </c>
      <c r="I246" s="168"/>
      <c r="L246" s="164"/>
      <c r="M246" s="169"/>
      <c r="T246" s="170"/>
      <c r="AT246" s="165" t="s">
        <v>236</v>
      </c>
      <c r="AU246" s="165" t="s">
        <v>21</v>
      </c>
      <c r="AV246" s="13" t="s">
        <v>232</v>
      </c>
      <c r="AW246" s="13" t="s">
        <v>36</v>
      </c>
      <c r="AX246" s="13" t="s">
        <v>88</v>
      </c>
      <c r="AY246" s="165" t="s">
        <v>225</v>
      </c>
    </row>
    <row r="247" spans="2:65" s="11" customFormat="1" ht="22.8" customHeight="1">
      <c r="B247" s="126"/>
      <c r="D247" s="127" t="s">
        <v>79</v>
      </c>
      <c r="E247" s="136" t="s">
        <v>256</v>
      </c>
      <c r="F247" s="136" t="s">
        <v>513</v>
      </c>
      <c r="I247" s="129"/>
      <c r="J247" s="137">
        <f>BK247</f>
        <v>0</v>
      </c>
      <c r="L247" s="126"/>
      <c r="M247" s="131"/>
      <c r="P247" s="132">
        <f>SUM(P248:P291)</f>
        <v>0</v>
      </c>
      <c r="R247" s="132">
        <f>SUM(R248:R291)</f>
        <v>78.344390000000004</v>
      </c>
      <c r="T247" s="133">
        <f>SUM(T248:T291)</f>
        <v>0</v>
      </c>
      <c r="AR247" s="127" t="s">
        <v>88</v>
      </c>
      <c r="AT247" s="134" t="s">
        <v>79</v>
      </c>
      <c r="AU247" s="134" t="s">
        <v>88</v>
      </c>
      <c r="AY247" s="127" t="s">
        <v>225</v>
      </c>
      <c r="BK247" s="135">
        <f>SUM(BK248:BK291)</f>
        <v>0</v>
      </c>
    </row>
    <row r="248" spans="2:65" s="1" customFormat="1" ht="24.15" customHeight="1">
      <c r="B248" s="33"/>
      <c r="C248" s="138" t="s">
        <v>437</v>
      </c>
      <c r="D248" s="138" t="s">
        <v>227</v>
      </c>
      <c r="E248" s="139" t="s">
        <v>3698</v>
      </c>
      <c r="F248" s="140" t="s">
        <v>3699</v>
      </c>
      <c r="G248" s="141" t="s">
        <v>230</v>
      </c>
      <c r="H248" s="142">
        <v>2326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3700</v>
      </c>
    </row>
    <row r="249" spans="2:65" s="1" customFormat="1" ht="10.199999999999999">
      <c r="B249" s="33"/>
      <c r="D249" s="151" t="s">
        <v>234</v>
      </c>
      <c r="F249" s="152" t="s">
        <v>3701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3702</v>
      </c>
      <c r="H250" s="159">
        <v>2326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225</v>
      </c>
    </row>
    <row r="251" spans="2:65" s="1" customFormat="1" ht="24.15" customHeight="1">
      <c r="B251" s="33"/>
      <c r="C251" s="138" t="s">
        <v>443</v>
      </c>
      <c r="D251" s="138" t="s">
        <v>227</v>
      </c>
      <c r="E251" s="139" t="s">
        <v>3703</v>
      </c>
      <c r="F251" s="140" t="s">
        <v>3704</v>
      </c>
      <c r="G251" s="141" t="s">
        <v>230</v>
      </c>
      <c r="H251" s="142">
        <v>57</v>
      </c>
      <c r="I251" s="143"/>
      <c r="J251" s="144">
        <f>ROUND(I251*H251,2)</f>
        <v>0</v>
      </c>
      <c r="K251" s="140" t="s">
        <v>231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3705</v>
      </c>
    </row>
    <row r="252" spans="2:65" s="1" customFormat="1" ht="10.199999999999999">
      <c r="B252" s="33"/>
      <c r="D252" s="151" t="s">
        <v>234</v>
      </c>
      <c r="F252" s="152" t="s">
        <v>3706</v>
      </c>
      <c r="I252" s="153"/>
      <c r="L252" s="33"/>
      <c r="M252" s="154"/>
      <c r="T252" s="57"/>
      <c r="AT252" s="17" t="s">
        <v>234</v>
      </c>
      <c r="AU252" s="17" t="s">
        <v>21</v>
      </c>
    </row>
    <row r="253" spans="2:65" s="12" customFormat="1" ht="10.199999999999999">
      <c r="B253" s="155"/>
      <c r="D253" s="156" t="s">
        <v>236</v>
      </c>
      <c r="E253" s="157" t="s">
        <v>1</v>
      </c>
      <c r="F253" s="158" t="s">
        <v>3707</v>
      </c>
      <c r="H253" s="159">
        <v>40</v>
      </c>
      <c r="I253" s="160"/>
      <c r="L253" s="155"/>
      <c r="M253" s="161"/>
      <c r="T253" s="162"/>
      <c r="AT253" s="157" t="s">
        <v>236</v>
      </c>
      <c r="AU253" s="157" t="s">
        <v>21</v>
      </c>
      <c r="AV253" s="12" t="s">
        <v>21</v>
      </c>
      <c r="AW253" s="12" t="s">
        <v>36</v>
      </c>
      <c r="AX253" s="12" t="s">
        <v>80</v>
      </c>
      <c r="AY253" s="157" t="s">
        <v>225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3708</v>
      </c>
      <c r="H254" s="159">
        <v>17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80</v>
      </c>
      <c r="AY254" s="157" t="s">
        <v>225</v>
      </c>
    </row>
    <row r="255" spans="2:65" s="13" customFormat="1" ht="10.199999999999999">
      <c r="B255" s="164"/>
      <c r="D255" s="156" t="s">
        <v>236</v>
      </c>
      <c r="E255" s="165" t="s">
        <v>1</v>
      </c>
      <c r="F255" s="166" t="s">
        <v>270</v>
      </c>
      <c r="H255" s="167">
        <v>57</v>
      </c>
      <c r="I255" s="168"/>
      <c r="L255" s="164"/>
      <c r="M255" s="169"/>
      <c r="T255" s="170"/>
      <c r="AT255" s="165" t="s">
        <v>236</v>
      </c>
      <c r="AU255" s="165" t="s">
        <v>21</v>
      </c>
      <c r="AV255" s="13" t="s">
        <v>232</v>
      </c>
      <c r="AW255" s="13" t="s">
        <v>36</v>
      </c>
      <c r="AX255" s="13" t="s">
        <v>88</v>
      </c>
      <c r="AY255" s="165" t="s">
        <v>225</v>
      </c>
    </row>
    <row r="256" spans="2:65" s="1" customFormat="1" ht="24.15" customHeight="1">
      <c r="B256" s="33"/>
      <c r="C256" s="138" t="s">
        <v>448</v>
      </c>
      <c r="D256" s="138" t="s">
        <v>227</v>
      </c>
      <c r="E256" s="139" t="s">
        <v>3709</v>
      </c>
      <c r="F256" s="140" t="s">
        <v>3710</v>
      </c>
      <c r="G256" s="141" t="s">
        <v>230</v>
      </c>
      <c r="H256" s="142">
        <v>12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3711</v>
      </c>
    </row>
    <row r="257" spans="2:65" s="1" customFormat="1" ht="10.199999999999999">
      <c r="B257" s="33"/>
      <c r="D257" s="151" t="s">
        <v>234</v>
      </c>
      <c r="F257" s="152" t="s">
        <v>3712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3713</v>
      </c>
      <c r="H258" s="159">
        <v>12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" customFormat="1" ht="33" customHeight="1">
      <c r="B259" s="33"/>
      <c r="C259" s="138" t="s">
        <v>454</v>
      </c>
      <c r="D259" s="138" t="s">
        <v>227</v>
      </c>
      <c r="E259" s="139" t="s">
        <v>3714</v>
      </c>
      <c r="F259" s="140" t="s">
        <v>3715</v>
      </c>
      <c r="G259" s="141" t="s">
        <v>230</v>
      </c>
      <c r="H259" s="142">
        <v>1002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3716</v>
      </c>
    </row>
    <row r="260" spans="2:65" s="1" customFormat="1" ht="10.199999999999999">
      <c r="B260" s="33"/>
      <c r="D260" s="151" t="s">
        <v>234</v>
      </c>
      <c r="F260" s="152" t="s">
        <v>3717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3718</v>
      </c>
      <c r="H261" s="159">
        <v>1002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" customFormat="1" ht="16.5" customHeight="1">
      <c r="B262" s="33"/>
      <c r="C262" s="138" t="s">
        <v>459</v>
      </c>
      <c r="D262" s="138" t="s">
        <v>227</v>
      </c>
      <c r="E262" s="139" t="s">
        <v>3719</v>
      </c>
      <c r="F262" s="140" t="s">
        <v>3720</v>
      </c>
      <c r="G262" s="141" t="s">
        <v>230</v>
      </c>
      <c r="H262" s="142">
        <v>198</v>
      </c>
      <c r="I262" s="143"/>
      <c r="J262" s="144">
        <f>ROUND(I262*H262,2)</f>
        <v>0</v>
      </c>
      <c r="K262" s="140" t="s">
        <v>231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0.34499999999999997</v>
      </c>
      <c r="R262" s="147">
        <f>Q262*H262</f>
        <v>68.309999999999988</v>
      </c>
      <c r="S262" s="147">
        <v>0</v>
      </c>
      <c r="T262" s="148">
        <f>S262*H262</f>
        <v>0</v>
      </c>
      <c r="AR262" s="149" t="s">
        <v>232</v>
      </c>
      <c r="AT262" s="149" t="s">
        <v>227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3721</v>
      </c>
    </row>
    <row r="263" spans="2:65" s="1" customFormat="1" ht="10.199999999999999">
      <c r="B263" s="33"/>
      <c r="D263" s="151" t="s">
        <v>234</v>
      </c>
      <c r="F263" s="152" t="s">
        <v>3722</v>
      </c>
      <c r="I263" s="153"/>
      <c r="L263" s="33"/>
      <c r="M263" s="154"/>
      <c r="T263" s="57"/>
      <c r="AT263" s="17" t="s">
        <v>234</v>
      </c>
      <c r="AU263" s="17" t="s">
        <v>21</v>
      </c>
    </row>
    <row r="264" spans="2:65" s="12" customFormat="1" ht="10.199999999999999">
      <c r="B264" s="155"/>
      <c r="D264" s="156" t="s">
        <v>236</v>
      </c>
      <c r="E264" s="157" t="s">
        <v>1</v>
      </c>
      <c r="F264" s="158" t="s">
        <v>3723</v>
      </c>
      <c r="H264" s="159">
        <v>198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88</v>
      </c>
      <c r="AY264" s="157" t="s">
        <v>225</v>
      </c>
    </row>
    <row r="265" spans="2:65" s="1" customFormat="1" ht="16.5" customHeight="1">
      <c r="B265" s="33"/>
      <c r="C265" s="138" t="s">
        <v>465</v>
      </c>
      <c r="D265" s="138" t="s">
        <v>227</v>
      </c>
      <c r="E265" s="139" t="s">
        <v>3724</v>
      </c>
      <c r="F265" s="140" t="s">
        <v>3725</v>
      </c>
      <c r="G265" s="141" t="s">
        <v>240</v>
      </c>
      <c r="H265" s="142">
        <v>15</v>
      </c>
      <c r="I265" s="143"/>
      <c r="J265" s="144">
        <f>ROUND(I265*H265,2)</f>
        <v>0</v>
      </c>
      <c r="K265" s="140" t="s">
        <v>231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232</v>
      </c>
      <c r="AT265" s="149" t="s">
        <v>227</v>
      </c>
      <c r="AU265" s="149" t="s">
        <v>21</v>
      </c>
      <c r="AY265" s="17" t="s">
        <v>225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232</v>
      </c>
      <c r="BM265" s="149" t="s">
        <v>3726</v>
      </c>
    </row>
    <row r="266" spans="2:65" s="1" customFormat="1" ht="10.199999999999999">
      <c r="B266" s="33"/>
      <c r="D266" s="151" t="s">
        <v>234</v>
      </c>
      <c r="F266" s="152" t="s">
        <v>3727</v>
      </c>
      <c r="I266" s="153"/>
      <c r="L266" s="33"/>
      <c r="M266" s="154"/>
      <c r="T266" s="57"/>
      <c r="AT266" s="17" t="s">
        <v>234</v>
      </c>
      <c r="AU266" s="17" t="s">
        <v>21</v>
      </c>
    </row>
    <row r="267" spans="2:65" s="12" customFormat="1" ht="10.199999999999999">
      <c r="B267" s="155"/>
      <c r="D267" s="156" t="s">
        <v>236</v>
      </c>
      <c r="E267" s="157" t="s">
        <v>1</v>
      </c>
      <c r="F267" s="158" t="s">
        <v>3613</v>
      </c>
      <c r="H267" s="159">
        <v>15</v>
      </c>
      <c r="I267" s="160"/>
      <c r="L267" s="155"/>
      <c r="M267" s="161"/>
      <c r="T267" s="162"/>
      <c r="AT267" s="157" t="s">
        <v>236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225</v>
      </c>
    </row>
    <row r="268" spans="2:65" s="1" customFormat="1" ht="24.15" customHeight="1">
      <c r="B268" s="33"/>
      <c r="C268" s="138" t="s">
        <v>472</v>
      </c>
      <c r="D268" s="138" t="s">
        <v>227</v>
      </c>
      <c r="E268" s="139" t="s">
        <v>3728</v>
      </c>
      <c r="F268" s="140" t="s">
        <v>3729</v>
      </c>
      <c r="G268" s="141" t="s">
        <v>230</v>
      </c>
      <c r="H268" s="142">
        <v>1119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3730</v>
      </c>
    </row>
    <row r="269" spans="2:65" s="1" customFormat="1" ht="10.199999999999999">
      <c r="B269" s="33"/>
      <c r="D269" s="151" t="s">
        <v>234</v>
      </c>
      <c r="F269" s="152" t="s">
        <v>3731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2" customFormat="1" ht="10.199999999999999">
      <c r="B270" s="155"/>
      <c r="D270" s="156" t="s">
        <v>236</v>
      </c>
      <c r="E270" s="157" t="s">
        <v>1</v>
      </c>
      <c r="F270" s="158" t="s">
        <v>3732</v>
      </c>
      <c r="H270" s="159">
        <v>1119</v>
      </c>
      <c r="I270" s="160"/>
      <c r="L270" s="155"/>
      <c r="M270" s="161"/>
      <c r="T270" s="162"/>
      <c r="AT270" s="157" t="s">
        <v>236</v>
      </c>
      <c r="AU270" s="157" t="s">
        <v>21</v>
      </c>
      <c r="AV270" s="12" t="s">
        <v>21</v>
      </c>
      <c r="AW270" s="12" t="s">
        <v>36</v>
      </c>
      <c r="AX270" s="12" t="s">
        <v>88</v>
      </c>
      <c r="AY270" s="157" t="s">
        <v>225</v>
      </c>
    </row>
    <row r="271" spans="2:65" s="1" customFormat="1" ht="24.15" customHeight="1">
      <c r="B271" s="33"/>
      <c r="C271" s="138" t="s">
        <v>479</v>
      </c>
      <c r="D271" s="138" t="s">
        <v>227</v>
      </c>
      <c r="E271" s="139" t="s">
        <v>3733</v>
      </c>
      <c r="F271" s="140" t="s">
        <v>3734</v>
      </c>
      <c r="G271" s="141" t="s">
        <v>230</v>
      </c>
      <c r="H271" s="142">
        <v>1991</v>
      </c>
      <c r="I271" s="143"/>
      <c r="J271" s="144">
        <f>ROUND(I271*H271,2)</f>
        <v>0</v>
      </c>
      <c r="K271" s="140" t="s">
        <v>231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232</v>
      </c>
      <c r="AT271" s="149" t="s">
        <v>227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3735</v>
      </c>
    </row>
    <row r="272" spans="2:65" s="1" customFormat="1" ht="10.199999999999999">
      <c r="B272" s="33"/>
      <c r="D272" s="151" t="s">
        <v>234</v>
      </c>
      <c r="F272" s="152" t="s">
        <v>3736</v>
      </c>
      <c r="I272" s="153"/>
      <c r="L272" s="33"/>
      <c r="M272" s="154"/>
      <c r="T272" s="57"/>
      <c r="AT272" s="17" t="s">
        <v>234</v>
      </c>
      <c r="AU272" s="17" t="s">
        <v>21</v>
      </c>
    </row>
    <row r="273" spans="2:65" s="12" customFormat="1" ht="10.199999999999999">
      <c r="B273" s="155"/>
      <c r="D273" s="156" t="s">
        <v>236</v>
      </c>
      <c r="E273" s="157" t="s">
        <v>1</v>
      </c>
      <c r="F273" s="158" t="s">
        <v>3737</v>
      </c>
      <c r="H273" s="159">
        <v>1991</v>
      </c>
      <c r="I273" s="160"/>
      <c r="L273" s="155"/>
      <c r="M273" s="161"/>
      <c r="T273" s="162"/>
      <c r="AT273" s="157" t="s">
        <v>236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225</v>
      </c>
    </row>
    <row r="274" spans="2:65" s="1" customFormat="1" ht="33" customHeight="1">
      <c r="B274" s="33"/>
      <c r="C274" s="138" t="s">
        <v>485</v>
      </c>
      <c r="D274" s="138" t="s">
        <v>227</v>
      </c>
      <c r="E274" s="139" t="s">
        <v>3738</v>
      </c>
      <c r="F274" s="140" t="s">
        <v>3739</v>
      </c>
      <c r="G274" s="141" t="s">
        <v>230</v>
      </c>
      <c r="H274" s="142">
        <v>976</v>
      </c>
      <c r="I274" s="143"/>
      <c r="J274" s="144">
        <f>ROUND(I274*H274,2)</f>
        <v>0</v>
      </c>
      <c r="K274" s="140" t="s">
        <v>231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232</v>
      </c>
      <c r="AT274" s="149" t="s">
        <v>227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3740</v>
      </c>
    </row>
    <row r="275" spans="2:65" s="1" customFormat="1" ht="10.199999999999999">
      <c r="B275" s="33"/>
      <c r="D275" s="151" t="s">
        <v>234</v>
      </c>
      <c r="F275" s="152" t="s">
        <v>3741</v>
      </c>
      <c r="I275" s="153"/>
      <c r="L275" s="33"/>
      <c r="M275" s="154"/>
      <c r="T275" s="57"/>
      <c r="AT275" s="17" t="s">
        <v>234</v>
      </c>
      <c r="AU275" s="17" t="s">
        <v>21</v>
      </c>
    </row>
    <row r="276" spans="2:65" s="12" customFormat="1" ht="10.199999999999999">
      <c r="B276" s="155"/>
      <c r="D276" s="156" t="s">
        <v>236</v>
      </c>
      <c r="E276" s="157" t="s">
        <v>1</v>
      </c>
      <c r="F276" s="158" t="s">
        <v>3742</v>
      </c>
      <c r="H276" s="159">
        <v>976</v>
      </c>
      <c r="I276" s="160"/>
      <c r="L276" s="155"/>
      <c r="M276" s="161"/>
      <c r="T276" s="162"/>
      <c r="AT276" s="157" t="s">
        <v>236</v>
      </c>
      <c r="AU276" s="157" t="s">
        <v>21</v>
      </c>
      <c r="AV276" s="12" t="s">
        <v>21</v>
      </c>
      <c r="AW276" s="12" t="s">
        <v>36</v>
      </c>
      <c r="AX276" s="12" t="s">
        <v>88</v>
      </c>
      <c r="AY276" s="157" t="s">
        <v>225</v>
      </c>
    </row>
    <row r="277" spans="2:65" s="1" customFormat="1" ht="24.15" customHeight="1">
      <c r="B277" s="33"/>
      <c r="C277" s="138" t="s">
        <v>490</v>
      </c>
      <c r="D277" s="138" t="s">
        <v>227</v>
      </c>
      <c r="E277" s="139" t="s">
        <v>3743</v>
      </c>
      <c r="F277" s="140" t="s">
        <v>3744</v>
      </c>
      <c r="G277" s="141" t="s">
        <v>230</v>
      </c>
      <c r="H277" s="142">
        <v>989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0</v>
      </c>
      <c r="R277" s="147">
        <f>Q277*H277</f>
        <v>0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3745</v>
      </c>
    </row>
    <row r="278" spans="2:65" s="1" customFormat="1" ht="10.199999999999999">
      <c r="B278" s="33"/>
      <c r="D278" s="151" t="s">
        <v>234</v>
      </c>
      <c r="F278" s="152" t="s">
        <v>3746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3747</v>
      </c>
      <c r="H279" s="159">
        <v>989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" customFormat="1" ht="24.15" customHeight="1">
      <c r="B280" s="33"/>
      <c r="C280" s="138" t="s">
        <v>496</v>
      </c>
      <c r="D280" s="138" t="s">
        <v>227</v>
      </c>
      <c r="E280" s="139" t="s">
        <v>3748</v>
      </c>
      <c r="F280" s="140" t="s">
        <v>3749</v>
      </c>
      <c r="G280" s="141" t="s">
        <v>230</v>
      </c>
      <c r="H280" s="142">
        <v>17</v>
      </c>
      <c r="I280" s="143"/>
      <c r="J280" s="144">
        <f>ROUND(I280*H280,2)</f>
        <v>0</v>
      </c>
      <c r="K280" s="140" t="s">
        <v>231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9.0620000000000006E-2</v>
      </c>
      <c r="R280" s="147">
        <f>Q280*H280</f>
        <v>1.54054</v>
      </c>
      <c r="S280" s="147">
        <v>0</v>
      </c>
      <c r="T280" s="148">
        <f>S280*H280</f>
        <v>0</v>
      </c>
      <c r="AR280" s="149" t="s">
        <v>232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232</v>
      </c>
      <c r="BM280" s="149" t="s">
        <v>3750</v>
      </c>
    </row>
    <row r="281" spans="2:65" s="1" customFormat="1" ht="10.199999999999999">
      <c r="B281" s="33"/>
      <c r="D281" s="151" t="s">
        <v>234</v>
      </c>
      <c r="F281" s="152" t="s">
        <v>3751</v>
      </c>
      <c r="I281" s="153"/>
      <c r="L281" s="33"/>
      <c r="M281" s="154"/>
      <c r="T281" s="57"/>
      <c r="AT281" s="17" t="s">
        <v>234</v>
      </c>
      <c r="AU281" s="17" t="s">
        <v>21</v>
      </c>
    </row>
    <row r="282" spans="2:65" s="12" customFormat="1" ht="10.199999999999999">
      <c r="B282" s="155"/>
      <c r="D282" s="156" t="s">
        <v>236</v>
      </c>
      <c r="E282" s="157" t="s">
        <v>1</v>
      </c>
      <c r="F282" s="158" t="s">
        <v>3752</v>
      </c>
      <c r="H282" s="159">
        <v>17</v>
      </c>
      <c r="I282" s="160"/>
      <c r="L282" s="155"/>
      <c r="M282" s="161"/>
      <c r="T282" s="162"/>
      <c r="AT282" s="157" t="s">
        <v>236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225</v>
      </c>
    </row>
    <row r="283" spans="2:65" s="1" customFormat="1" ht="24.15" customHeight="1">
      <c r="B283" s="33"/>
      <c r="C283" s="178" t="s">
        <v>501</v>
      </c>
      <c r="D283" s="178" t="s">
        <v>341</v>
      </c>
      <c r="E283" s="179" t="s">
        <v>3753</v>
      </c>
      <c r="F283" s="180" t="s">
        <v>3754</v>
      </c>
      <c r="G283" s="181" t="s">
        <v>230</v>
      </c>
      <c r="H283" s="182">
        <v>12.6</v>
      </c>
      <c r="I283" s="183"/>
      <c r="J283" s="184">
        <f>ROUND(I283*H283,2)</f>
        <v>0</v>
      </c>
      <c r="K283" s="180" t="s">
        <v>231</v>
      </c>
      <c r="L283" s="185"/>
      <c r="M283" s="186" t="s">
        <v>1</v>
      </c>
      <c r="N283" s="187" t="s">
        <v>45</v>
      </c>
      <c r="P283" s="147">
        <f>O283*H283</f>
        <v>0</v>
      </c>
      <c r="Q283" s="147">
        <v>0.17599999999999999</v>
      </c>
      <c r="R283" s="147">
        <f>Q283*H283</f>
        <v>2.2176</v>
      </c>
      <c r="S283" s="147">
        <v>0</v>
      </c>
      <c r="T283" s="148">
        <f>S283*H283</f>
        <v>0</v>
      </c>
      <c r="AR283" s="149" t="s">
        <v>277</v>
      </c>
      <c r="AT283" s="149" t="s">
        <v>341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3755</v>
      </c>
    </row>
    <row r="284" spans="2:65" s="12" customFormat="1" ht="10.199999999999999">
      <c r="B284" s="155"/>
      <c r="D284" s="156" t="s">
        <v>236</v>
      </c>
      <c r="F284" s="158" t="s">
        <v>3756</v>
      </c>
      <c r="H284" s="159">
        <v>12.6</v>
      </c>
      <c r="I284" s="160"/>
      <c r="L284" s="155"/>
      <c r="M284" s="161"/>
      <c r="T284" s="162"/>
      <c r="AT284" s="157" t="s">
        <v>236</v>
      </c>
      <c r="AU284" s="157" t="s">
        <v>21</v>
      </c>
      <c r="AV284" s="12" t="s">
        <v>21</v>
      </c>
      <c r="AW284" s="12" t="s">
        <v>4</v>
      </c>
      <c r="AX284" s="12" t="s">
        <v>88</v>
      </c>
      <c r="AY284" s="157" t="s">
        <v>225</v>
      </c>
    </row>
    <row r="285" spans="2:65" s="1" customFormat="1" ht="24.15" customHeight="1">
      <c r="B285" s="33"/>
      <c r="C285" s="178" t="s">
        <v>507</v>
      </c>
      <c r="D285" s="178" t="s">
        <v>341</v>
      </c>
      <c r="E285" s="179" t="s">
        <v>3757</v>
      </c>
      <c r="F285" s="180" t="s">
        <v>3758</v>
      </c>
      <c r="G285" s="181" t="s">
        <v>230</v>
      </c>
      <c r="H285" s="182">
        <v>5.25</v>
      </c>
      <c r="I285" s="183"/>
      <c r="J285" s="184">
        <f>ROUND(I285*H285,2)</f>
        <v>0</v>
      </c>
      <c r="K285" s="180" t="s">
        <v>231</v>
      </c>
      <c r="L285" s="185"/>
      <c r="M285" s="186" t="s">
        <v>1</v>
      </c>
      <c r="N285" s="187" t="s">
        <v>45</v>
      </c>
      <c r="P285" s="147">
        <f>O285*H285</f>
        <v>0</v>
      </c>
      <c r="Q285" s="147">
        <v>0.17499999999999999</v>
      </c>
      <c r="R285" s="147">
        <f>Q285*H285</f>
        <v>0.91874999999999996</v>
      </c>
      <c r="S285" s="147">
        <v>0</v>
      </c>
      <c r="T285" s="148">
        <f>S285*H285</f>
        <v>0</v>
      </c>
      <c r="AR285" s="149" t="s">
        <v>277</v>
      </c>
      <c r="AT285" s="149" t="s">
        <v>341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3759</v>
      </c>
    </row>
    <row r="286" spans="2:65" s="12" customFormat="1" ht="10.199999999999999">
      <c r="B286" s="155"/>
      <c r="D286" s="156" t="s">
        <v>236</v>
      </c>
      <c r="F286" s="158" t="s">
        <v>3760</v>
      </c>
      <c r="H286" s="159">
        <v>5.25</v>
      </c>
      <c r="I286" s="160"/>
      <c r="L286" s="155"/>
      <c r="M286" s="161"/>
      <c r="T286" s="162"/>
      <c r="AT286" s="157" t="s">
        <v>236</v>
      </c>
      <c r="AU286" s="157" t="s">
        <v>21</v>
      </c>
      <c r="AV286" s="12" t="s">
        <v>21</v>
      </c>
      <c r="AW286" s="12" t="s">
        <v>4</v>
      </c>
      <c r="AX286" s="12" t="s">
        <v>88</v>
      </c>
      <c r="AY286" s="157" t="s">
        <v>225</v>
      </c>
    </row>
    <row r="287" spans="2:65" s="1" customFormat="1" ht="33" customHeight="1">
      <c r="B287" s="33"/>
      <c r="C287" s="138" t="s">
        <v>514</v>
      </c>
      <c r="D287" s="138" t="s">
        <v>227</v>
      </c>
      <c r="E287" s="139" t="s">
        <v>3761</v>
      </c>
      <c r="F287" s="140" t="s">
        <v>3762</v>
      </c>
      <c r="G287" s="141" t="s">
        <v>230</v>
      </c>
      <c r="H287" s="142">
        <v>25</v>
      </c>
      <c r="I287" s="143"/>
      <c r="J287" s="144">
        <f>ROUND(I287*H287,2)</f>
        <v>0</v>
      </c>
      <c r="K287" s="140" t="s">
        <v>231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0.10100000000000001</v>
      </c>
      <c r="R287" s="147">
        <f>Q287*H287</f>
        <v>2.5250000000000004</v>
      </c>
      <c r="S287" s="147">
        <v>0</v>
      </c>
      <c r="T287" s="148">
        <f>S287*H287</f>
        <v>0</v>
      </c>
      <c r="AR287" s="149" t="s">
        <v>232</v>
      </c>
      <c r="AT287" s="149" t="s">
        <v>227</v>
      </c>
      <c r="AU287" s="149" t="s">
        <v>21</v>
      </c>
      <c r="AY287" s="17" t="s">
        <v>225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232</v>
      </c>
      <c r="BM287" s="149" t="s">
        <v>3763</v>
      </c>
    </row>
    <row r="288" spans="2:65" s="1" customFormat="1" ht="10.199999999999999">
      <c r="B288" s="33"/>
      <c r="D288" s="151" t="s">
        <v>234</v>
      </c>
      <c r="F288" s="152" t="s">
        <v>3764</v>
      </c>
      <c r="I288" s="153"/>
      <c r="L288" s="33"/>
      <c r="M288" s="154"/>
      <c r="T288" s="57"/>
      <c r="AT288" s="17" t="s">
        <v>234</v>
      </c>
      <c r="AU288" s="17" t="s">
        <v>21</v>
      </c>
    </row>
    <row r="289" spans="2:65" s="12" customFormat="1" ht="10.199999999999999">
      <c r="B289" s="155"/>
      <c r="D289" s="156" t="s">
        <v>236</v>
      </c>
      <c r="E289" s="157" t="s">
        <v>1</v>
      </c>
      <c r="F289" s="158" t="s">
        <v>3765</v>
      </c>
      <c r="H289" s="159">
        <v>25</v>
      </c>
      <c r="I289" s="160"/>
      <c r="L289" s="155"/>
      <c r="M289" s="161"/>
      <c r="T289" s="162"/>
      <c r="AT289" s="157" t="s">
        <v>236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225</v>
      </c>
    </row>
    <row r="290" spans="2:65" s="1" customFormat="1" ht="24.15" customHeight="1">
      <c r="B290" s="33"/>
      <c r="C290" s="178" t="s">
        <v>520</v>
      </c>
      <c r="D290" s="178" t="s">
        <v>341</v>
      </c>
      <c r="E290" s="179" t="s">
        <v>3766</v>
      </c>
      <c r="F290" s="180" t="s">
        <v>3767</v>
      </c>
      <c r="G290" s="181" t="s">
        <v>230</v>
      </c>
      <c r="H290" s="182">
        <v>25.75</v>
      </c>
      <c r="I290" s="183"/>
      <c r="J290" s="184">
        <f>ROUND(I290*H290,2)</f>
        <v>0</v>
      </c>
      <c r="K290" s="180" t="s">
        <v>231</v>
      </c>
      <c r="L290" s="185"/>
      <c r="M290" s="186" t="s">
        <v>1</v>
      </c>
      <c r="N290" s="187" t="s">
        <v>45</v>
      </c>
      <c r="P290" s="147">
        <f>O290*H290</f>
        <v>0</v>
      </c>
      <c r="Q290" s="147">
        <v>0.11</v>
      </c>
      <c r="R290" s="147">
        <f>Q290*H290</f>
        <v>2.8325</v>
      </c>
      <c r="S290" s="147">
        <v>0</v>
      </c>
      <c r="T290" s="148">
        <f>S290*H290</f>
        <v>0</v>
      </c>
      <c r="AR290" s="149" t="s">
        <v>277</v>
      </c>
      <c r="AT290" s="149" t="s">
        <v>341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3768</v>
      </c>
    </row>
    <row r="291" spans="2:65" s="12" customFormat="1" ht="10.199999999999999">
      <c r="B291" s="155"/>
      <c r="D291" s="156" t="s">
        <v>236</v>
      </c>
      <c r="F291" s="158" t="s">
        <v>3769</v>
      </c>
      <c r="H291" s="159">
        <v>25.75</v>
      </c>
      <c r="I291" s="160"/>
      <c r="L291" s="155"/>
      <c r="M291" s="161"/>
      <c r="T291" s="162"/>
      <c r="AT291" s="157" t="s">
        <v>236</v>
      </c>
      <c r="AU291" s="157" t="s">
        <v>21</v>
      </c>
      <c r="AV291" s="12" t="s">
        <v>21</v>
      </c>
      <c r="AW291" s="12" t="s">
        <v>4</v>
      </c>
      <c r="AX291" s="12" t="s">
        <v>88</v>
      </c>
      <c r="AY291" s="157" t="s">
        <v>225</v>
      </c>
    </row>
    <row r="292" spans="2:65" s="11" customFormat="1" ht="22.8" customHeight="1">
      <c r="B292" s="126"/>
      <c r="D292" s="127" t="s">
        <v>79</v>
      </c>
      <c r="E292" s="136" t="s">
        <v>263</v>
      </c>
      <c r="F292" s="136" t="s">
        <v>2663</v>
      </c>
      <c r="I292" s="129"/>
      <c r="J292" s="137">
        <f>BK292</f>
        <v>0</v>
      </c>
      <c r="L292" s="126"/>
      <c r="M292" s="131"/>
      <c r="P292" s="132">
        <f>SUM(P293:P295)</f>
        <v>0</v>
      </c>
      <c r="R292" s="132">
        <f>SUM(R293:R295)</f>
        <v>2.9392</v>
      </c>
      <c r="T292" s="133">
        <f>SUM(T293:T295)</f>
        <v>0</v>
      </c>
      <c r="AR292" s="127" t="s">
        <v>88</v>
      </c>
      <c r="AT292" s="134" t="s">
        <v>79</v>
      </c>
      <c r="AU292" s="134" t="s">
        <v>88</v>
      </c>
      <c r="AY292" s="127" t="s">
        <v>225</v>
      </c>
      <c r="BK292" s="135">
        <f>SUM(BK293:BK295)</f>
        <v>0</v>
      </c>
    </row>
    <row r="293" spans="2:65" s="1" customFormat="1" ht="21.75" customHeight="1">
      <c r="B293" s="33"/>
      <c r="C293" s="138" t="s">
        <v>526</v>
      </c>
      <c r="D293" s="138" t="s">
        <v>227</v>
      </c>
      <c r="E293" s="139" t="s">
        <v>3770</v>
      </c>
      <c r="F293" s="140" t="s">
        <v>3771</v>
      </c>
      <c r="G293" s="141" t="s">
        <v>230</v>
      </c>
      <c r="H293" s="142">
        <v>16</v>
      </c>
      <c r="I293" s="143"/>
      <c r="J293" s="144">
        <f>ROUND(I293*H293,2)</f>
        <v>0</v>
      </c>
      <c r="K293" s="140" t="s">
        <v>231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0.1837</v>
      </c>
      <c r="R293" s="147">
        <f>Q293*H293</f>
        <v>2.9392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3772</v>
      </c>
    </row>
    <row r="294" spans="2:65" s="1" customFormat="1" ht="10.199999999999999">
      <c r="B294" s="33"/>
      <c r="D294" s="151" t="s">
        <v>234</v>
      </c>
      <c r="F294" s="152" t="s">
        <v>3773</v>
      </c>
      <c r="I294" s="153"/>
      <c r="L294" s="33"/>
      <c r="M294" s="154"/>
      <c r="T294" s="57"/>
      <c r="AT294" s="17" t="s">
        <v>234</v>
      </c>
      <c r="AU294" s="17" t="s">
        <v>21</v>
      </c>
    </row>
    <row r="295" spans="2:65" s="12" customFormat="1" ht="10.199999999999999">
      <c r="B295" s="155"/>
      <c r="D295" s="156" t="s">
        <v>236</v>
      </c>
      <c r="E295" s="157" t="s">
        <v>1</v>
      </c>
      <c r="F295" s="158" t="s">
        <v>3774</v>
      </c>
      <c r="H295" s="159">
        <v>16</v>
      </c>
      <c r="I295" s="160"/>
      <c r="L295" s="155"/>
      <c r="M295" s="161"/>
      <c r="T295" s="162"/>
      <c r="AT295" s="157" t="s">
        <v>236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225</v>
      </c>
    </row>
    <row r="296" spans="2:65" s="11" customFormat="1" ht="22.8" customHeight="1">
      <c r="B296" s="126"/>
      <c r="D296" s="127" t="s">
        <v>79</v>
      </c>
      <c r="E296" s="136" t="s">
        <v>277</v>
      </c>
      <c r="F296" s="136" t="s">
        <v>763</v>
      </c>
      <c r="I296" s="129"/>
      <c r="J296" s="137">
        <f>BK296</f>
        <v>0</v>
      </c>
      <c r="L296" s="126"/>
      <c r="M296" s="131"/>
      <c r="P296" s="132">
        <f>SUM(P297:P314)</f>
        <v>0</v>
      </c>
      <c r="R296" s="132">
        <f>SUM(R297:R314)</f>
        <v>1.8345199999999999</v>
      </c>
      <c r="T296" s="133">
        <f>SUM(T297:T314)</f>
        <v>0</v>
      </c>
      <c r="AR296" s="127" t="s">
        <v>88</v>
      </c>
      <c r="AT296" s="134" t="s">
        <v>79</v>
      </c>
      <c r="AU296" s="134" t="s">
        <v>88</v>
      </c>
      <c r="AY296" s="127" t="s">
        <v>225</v>
      </c>
      <c r="BK296" s="135">
        <f>SUM(BK297:BK314)</f>
        <v>0</v>
      </c>
    </row>
    <row r="297" spans="2:65" s="1" customFormat="1" ht="24.15" customHeight="1">
      <c r="B297" s="33"/>
      <c r="C297" s="138" t="s">
        <v>532</v>
      </c>
      <c r="D297" s="138" t="s">
        <v>227</v>
      </c>
      <c r="E297" s="139" t="s">
        <v>3775</v>
      </c>
      <c r="F297" s="140" t="s">
        <v>3776</v>
      </c>
      <c r="G297" s="141" t="s">
        <v>546</v>
      </c>
      <c r="H297" s="142">
        <v>20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1.0000000000000001E-5</v>
      </c>
      <c r="R297" s="147">
        <f>Q297*H297</f>
        <v>2.0000000000000001E-4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3777</v>
      </c>
    </row>
    <row r="298" spans="2:65" s="1" customFormat="1" ht="10.199999999999999">
      <c r="B298" s="33"/>
      <c r="D298" s="151" t="s">
        <v>234</v>
      </c>
      <c r="F298" s="152" t="s">
        <v>3778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" customFormat="1" ht="24.15" customHeight="1">
      <c r="B299" s="33"/>
      <c r="C299" s="178" t="s">
        <v>537</v>
      </c>
      <c r="D299" s="178" t="s">
        <v>341</v>
      </c>
      <c r="E299" s="179" t="s">
        <v>3779</v>
      </c>
      <c r="F299" s="180" t="s">
        <v>3780</v>
      </c>
      <c r="G299" s="181" t="s">
        <v>546</v>
      </c>
      <c r="H299" s="182">
        <v>20</v>
      </c>
      <c r="I299" s="183"/>
      <c r="J299" s="184">
        <f>ROUND(I299*H299,2)</f>
        <v>0</v>
      </c>
      <c r="K299" s="180" t="s">
        <v>231</v>
      </c>
      <c r="L299" s="185"/>
      <c r="M299" s="186" t="s">
        <v>1</v>
      </c>
      <c r="N299" s="187" t="s">
        <v>45</v>
      </c>
      <c r="P299" s="147">
        <f>O299*H299</f>
        <v>0</v>
      </c>
      <c r="Q299" s="147">
        <v>4.1999999999999997E-3</v>
      </c>
      <c r="R299" s="147">
        <f>Q299*H299</f>
        <v>8.3999999999999991E-2</v>
      </c>
      <c r="S299" s="147">
        <v>0</v>
      </c>
      <c r="T299" s="148">
        <f>S299*H299</f>
        <v>0</v>
      </c>
      <c r="AR299" s="149" t="s">
        <v>277</v>
      </c>
      <c r="AT299" s="149" t="s">
        <v>341</v>
      </c>
      <c r="AU299" s="149" t="s">
        <v>21</v>
      </c>
      <c r="AY299" s="17" t="s">
        <v>225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232</v>
      </c>
      <c r="BM299" s="149" t="s">
        <v>3781</v>
      </c>
    </row>
    <row r="300" spans="2:65" s="1" customFormat="1" ht="33" customHeight="1">
      <c r="B300" s="33"/>
      <c r="C300" s="138" t="s">
        <v>543</v>
      </c>
      <c r="D300" s="138" t="s">
        <v>227</v>
      </c>
      <c r="E300" s="139" t="s">
        <v>3782</v>
      </c>
      <c r="F300" s="140" t="s">
        <v>3783</v>
      </c>
      <c r="G300" s="141" t="s">
        <v>468</v>
      </c>
      <c r="H300" s="142">
        <v>3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0.15321000000000001</v>
      </c>
      <c r="R300" s="147">
        <f>Q300*H300</f>
        <v>0.45963000000000004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3784</v>
      </c>
    </row>
    <row r="301" spans="2:65" s="1" customFormat="1" ht="10.199999999999999">
      <c r="B301" s="33"/>
      <c r="D301" s="151" t="s">
        <v>234</v>
      </c>
      <c r="F301" s="152" t="s">
        <v>3785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" customFormat="1" ht="19.2">
      <c r="B302" s="33"/>
      <c r="D302" s="156" t="s">
        <v>261</v>
      </c>
      <c r="F302" s="163" t="s">
        <v>3786</v>
      </c>
      <c r="I302" s="153"/>
      <c r="L302" s="33"/>
      <c r="M302" s="154"/>
      <c r="T302" s="57"/>
      <c r="AT302" s="17" t="s">
        <v>261</v>
      </c>
      <c r="AU302" s="17" t="s">
        <v>21</v>
      </c>
    </row>
    <row r="303" spans="2:65" s="1" customFormat="1" ht="37.799999999999997" customHeight="1">
      <c r="B303" s="33"/>
      <c r="C303" s="138" t="s">
        <v>551</v>
      </c>
      <c r="D303" s="138" t="s">
        <v>227</v>
      </c>
      <c r="E303" s="139" t="s">
        <v>3787</v>
      </c>
      <c r="F303" s="140" t="s">
        <v>3788</v>
      </c>
      <c r="G303" s="141" t="s">
        <v>468</v>
      </c>
      <c r="H303" s="142">
        <v>3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1.6809999999999999E-2</v>
      </c>
      <c r="R303" s="147">
        <f>Q303*H303</f>
        <v>5.0429999999999996E-2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3789</v>
      </c>
    </row>
    <row r="304" spans="2:65" s="1" customFormat="1" ht="10.199999999999999">
      <c r="B304" s="33"/>
      <c r="D304" s="151" t="s">
        <v>234</v>
      </c>
      <c r="F304" s="152" t="s">
        <v>3790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" customFormat="1" ht="37.799999999999997" customHeight="1">
      <c r="B305" s="33"/>
      <c r="C305" s="138" t="s">
        <v>556</v>
      </c>
      <c r="D305" s="138" t="s">
        <v>227</v>
      </c>
      <c r="E305" s="139" t="s">
        <v>3791</v>
      </c>
      <c r="F305" s="140" t="s">
        <v>3792</v>
      </c>
      <c r="G305" s="141" t="s">
        <v>468</v>
      </c>
      <c r="H305" s="142">
        <v>3</v>
      </c>
      <c r="I305" s="143"/>
      <c r="J305" s="144">
        <f>ROUND(I305*H305,2)</f>
        <v>0</v>
      </c>
      <c r="K305" s="140" t="s">
        <v>231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232</v>
      </c>
      <c r="AT305" s="149" t="s">
        <v>227</v>
      </c>
      <c r="AU305" s="149" t="s">
        <v>21</v>
      </c>
      <c r="AY305" s="17" t="s">
        <v>225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232</v>
      </c>
      <c r="BM305" s="149" t="s">
        <v>3793</v>
      </c>
    </row>
    <row r="306" spans="2:65" s="1" customFormat="1" ht="10.199999999999999">
      <c r="B306" s="33"/>
      <c r="D306" s="151" t="s">
        <v>234</v>
      </c>
      <c r="F306" s="152" t="s">
        <v>3794</v>
      </c>
      <c r="I306" s="153"/>
      <c r="L306" s="33"/>
      <c r="M306" s="154"/>
      <c r="T306" s="57"/>
      <c r="AT306" s="17" t="s">
        <v>234</v>
      </c>
      <c r="AU306" s="17" t="s">
        <v>21</v>
      </c>
    </row>
    <row r="307" spans="2:65" s="1" customFormat="1" ht="33" customHeight="1">
      <c r="B307" s="33"/>
      <c r="C307" s="138" t="s">
        <v>563</v>
      </c>
      <c r="D307" s="138" t="s">
        <v>227</v>
      </c>
      <c r="E307" s="139" t="s">
        <v>3795</v>
      </c>
      <c r="F307" s="140" t="s">
        <v>3796</v>
      </c>
      <c r="G307" s="141" t="s">
        <v>468</v>
      </c>
      <c r="H307" s="142">
        <v>6</v>
      </c>
      <c r="I307" s="143"/>
      <c r="J307" s="144">
        <f>ROUND(I307*H307,2)</f>
        <v>0</v>
      </c>
      <c r="K307" s="140" t="s">
        <v>231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1.7099999999999999E-3</v>
      </c>
      <c r="R307" s="147">
        <f>Q307*H307</f>
        <v>1.026E-2</v>
      </c>
      <c r="S307" s="147">
        <v>0</v>
      </c>
      <c r="T307" s="148">
        <f>S307*H307</f>
        <v>0</v>
      </c>
      <c r="AR307" s="149" t="s">
        <v>232</v>
      </c>
      <c r="AT307" s="149" t="s">
        <v>227</v>
      </c>
      <c r="AU307" s="149" t="s">
        <v>21</v>
      </c>
      <c r="AY307" s="17" t="s">
        <v>225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232</v>
      </c>
      <c r="BM307" s="149" t="s">
        <v>3797</v>
      </c>
    </row>
    <row r="308" spans="2:65" s="1" customFormat="1" ht="10.199999999999999">
      <c r="B308" s="33"/>
      <c r="D308" s="151" t="s">
        <v>234</v>
      </c>
      <c r="F308" s="152" t="s">
        <v>3798</v>
      </c>
      <c r="I308" s="153"/>
      <c r="L308" s="33"/>
      <c r="M308" s="154"/>
      <c r="T308" s="57"/>
      <c r="AT308" s="17" t="s">
        <v>234</v>
      </c>
      <c r="AU308" s="17" t="s">
        <v>21</v>
      </c>
    </row>
    <row r="309" spans="2:65" s="1" customFormat="1" ht="37.799999999999997" customHeight="1">
      <c r="B309" s="33"/>
      <c r="C309" s="138" t="s">
        <v>570</v>
      </c>
      <c r="D309" s="138" t="s">
        <v>227</v>
      </c>
      <c r="E309" s="139" t="s">
        <v>3799</v>
      </c>
      <c r="F309" s="140" t="s">
        <v>3800</v>
      </c>
      <c r="G309" s="141" t="s">
        <v>468</v>
      </c>
      <c r="H309" s="142">
        <v>3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0.23499999999999999</v>
      </c>
      <c r="R309" s="147">
        <f>Q309*H309</f>
        <v>0.70499999999999996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3801</v>
      </c>
    </row>
    <row r="310" spans="2:65" s="1" customFormat="1" ht="10.199999999999999">
      <c r="B310" s="33"/>
      <c r="D310" s="151" t="s">
        <v>234</v>
      </c>
      <c r="F310" s="152" t="s">
        <v>3802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" customFormat="1" ht="16.5" customHeight="1">
      <c r="B311" s="33"/>
      <c r="C311" s="178" t="s">
        <v>579</v>
      </c>
      <c r="D311" s="178" t="s">
        <v>341</v>
      </c>
      <c r="E311" s="179" t="s">
        <v>3803</v>
      </c>
      <c r="F311" s="180" t="s">
        <v>3804</v>
      </c>
      <c r="G311" s="181" t="s">
        <v>468</v>
      </c>
      <c r="H311" s="182">
        <v>3</v>
      </c>
      <c r="I311" s="183"/>
      <c r="J311" s="184">
        <f>ROUND(I311*H311,2)</f>
        <v>0</v>
      </c>
      <c r="K311" s="180" t="s">
        <v>231</v>
      </c>
      <c r="L311" s="185"/>
      <c r="M311" s="186" t="s">
        <v>1</v>
      </c>
      <c r="N311" s="187" t="s">
        <v>45</v>
      </c>
      <c r="P311" s="147">
        <f>O311*H311</f>
        <v>0</v>
      </c>
      <c r="Q311" s="147">
        <v>0.17499999999999999</v>
      </c>
      <c r="R311" s="147">
        <f>Q311*H311</f>
        <v>0.52499999999999991</v>
      </c>
      <c r="S311" s="147">
        <v>0</v>
      </c>
      <c r="T311" s="148">
        <f>S311*H311</f>
        <v>0</v>
      </c>
      <c r="AR311" s="149" t="s">
        <v>277</v>
      </c>
      <c r="AT311" s="149" t="s">
        <v>341</v>
      </c>
      <c r="AU311" s="149" t="s">
        <v>21</v>
      </c>
      <c r="AY311" s="17" t="s">
        <v>225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232</v>
      </c>
      <c r="BM311" s="149" t="s">
        <v>2139</v>
      </c>
    </row>
    <row r="312" spans="2:65" s="1" customFormat="1" ht="24.15" customHeight="1">
      <c r="B312" s="33"/>
      <c r="C312" s="138" t="s">
        <v>585</v>
      </c>
      <c r="D312" s="138" t="s">
        <v>227</v>
      </c>
      <c r="E312" s="139" t="s">
        <v>3805</v>
      </c>
      <c r="F312" s="140" t="s">
        <v>3806</v>
      </c>
      <c r="G312" s="141" t="s">
        <v>240</v>
      </c>
      <c r="H312" s="142">
        <v>3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3807</v>
      </c>
    </row>
    <row r="313" spans="2:65" s="1" customFormat="1" ht="10.199999999999999">
      <c r="B313" s="33"/>
      <c r="D313" s="151" t="s">
        <v>234</v>
      </c>
      <c r="F313" s="152" t="s">
        <v>3808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2" customFormat="1" ht="10.199999999999999">
      <c r="B314" s="155"/>
      <c r="D314" s="156" t="s">
        <v>236</v>
      </c>
      <c r="E314" s="157" t="s">
        <v>1</v>
      </c>
      <c r="F314" s="158" t="s">
        <v>3809</v>
      </c>
      <c r="H314" s="159">
        <v>3</v>
      </c>
      <c r="I314" s="160"/>
      <c r="L314" s="155"/>
      <c r="M314" s="161"/>
      <c r="T314" s="162"/>
      <c r="AT314" s="157" t="s">
        <v>236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225</v>
      </c>
    </row>
    <row r="315" spans="2:65" s="11" customFormat="1" ht="22.8" customHeight="1">
      <c r="B315" s="126"/>
      <c r="D315" s="127" t="s">
        <v>79</v>
      </c>
      <c r="E315" s="136" t="s">
        <v>283</v>
      </c>
      <c r="F315" s="136" t="s">
        <v>525</v>
      </c>
      <c r="I315" s="129"/>
      <c r="J315" s="137">
        <f>BK315</f>
        <v>0</v>
      </c>
      <c r="L315" s="126"/>
      <c r="M315" s="131"/>
      <c r="P315" s="132">
        <f>SUM(P316:P363)</f>
        <v>0</v>
      </c>
      <c r="R315" s="132">
        <f>SUM(R316:R363)</f>
        <v>205.5984004</v>
      </c>
      <c r="T315" s="133">
        <f>SUM(T316:T363)</f>
        <v>9.76</v>
      </c>
      <c r="AR315" s="127" t="s">
        <v>88</v>
      </c>
      <c r="AT315" s="134" t="s">
        <v>79</v>
      </c>
      <c r="AU315" s="134" t="s">
        <v>88</v>
      </c>
      <c r="AY315" s="127" t="s">
        <v>225</v>
      </c>
      <c r="BK315" s="135">
        <f>SUM(BK316:BK363)</f>
        <v>0</v>
      </c>
    </row>
    <row r="316" spans="2:65" s="1" customFormat="1" ht="24.15" customHeight="1">
      <c r="B316" s="33"/>
      <c r="C316" s="138" t="s">
        <v>593</v>
      </c>
      <c r="D316" s="138" t="s">
        <v>227</v>
      </c>
      <c r="E316" s="139" t="s">
        <v>3810</v>
      </c>
      <c r="F316" s="140" t="s">
        <v>3811</v>
      </c>
      <c r="G316" s="141" t="s">
        <v>468</v>
      </c>
      <c r="H316" s="142">
        <v>15</v>
      </c>
      <c r="I316" s="143"/>
      <c r="J316" s="144">
        <f>ROUND(I316*H316,2)</f>
        <v>0</v>
      </c>
      <c r="K316" s="140" t="s">
        <v>231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6.9999999999999999E-4</v>
      </c>
      <c r="R316" s="147">
        <f>Q316*H316</f>
        <v>1.0500000000000001E-2</v>
      </c>
      <c r="S316" s="147">
        <v>0</v>
      </c>
      <c r="T316" s="148">
        <f>S316*H316</f>
        <v>0</v>
      </c>
      <c r="AR316" s="149" t="s">
        <v>232</v>
      </c>
      <c r="AT316" s="149" t="s">
        <v>227</v>
      </c>
      <c r="AU316" s="149" t="s">
        <v>21</v>
      </c>
      <c r="AY316" s="17" t="s">
        <v>225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232</v>
      </c>
      <c r="BM316" s="149" t="s">
        <v>3812</v>
      </c>
    </row>
    <row r="317" spans="2:65" s="1" customFormat="1" ht="10.199999999999999">
      <c r="B317" s="33"/>
      <c r="D317" s="151" t="s">
        <v>234</v>
      </c>
      <c r="F317" s="152" t="s">
        <v>3813</v>
      </c>
      <c r="I317" s="153"/>
      <c r="L317" s="33"/>
      <c r="M317" s="154"/>
      <c r="T317" s="57"/>
      <c r="AT317" s="17" t="s">
        <v>234</v>
      </c>
      <c r="AU317" s="17" t="s">
        <v>21</v>
      </c>
    </row>
    <row r="318" spans="2:65" s="1" customFormat="1" ht="24.15" customHeight="1">
      <c r="B318" s="33"/>
      <c r="C318" s="138" t="s">
        <v>600</v>
      </c>
      <c r="D318" s="138" t="s">
        <v>227</v>
      </c>
      <c r="E318" s="139" t="s">
        <v>3814</v>
      </c>
      <c r="F318" s="140" t="s">
        <v>3815</v>
      </c>
      <c r="G318" s="141" t="s">
        <v>468</v>
      </c>
      <c r="H318" s="142">
        <v>8</v>
      </c>
      <c r="I318" s="143"/>
      <c r="J318" s="144">
        <f>ROUND(I318*H318,2)</f>
        <v>0</v>
      </c>
      <c r="K318" s="140" t="s">
        <v>231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0.11241</v>
      </c>
      <c r="R318" s="147">
        <f>Q318*H318</f>
        <v>0.89927999999999997</v>
      </c>
      <c r="S318" s="147">
        <v>0</v>
      </c>
      <c r="T318" s="148">
        <f>S318*H318</f>
        <v>0</v>
      </c>
      <c r="AR318" s="149" t="s">
        <v>232</v>
      </c>
      <c r="AT318" s="149" t="s">
        <v>227</v>
      </c>
      <c r="AU318" s="149" t="s">
        <v>21</v>
      </c>
      <c r="AY318" s="17" t="s">
        <v>225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232</v>
      </c>
      <c r="BM318" s="149" t="s">
        <v>3816</v>
      </c>
    </row>
    <row r="319" spans="2:65" s="1" customFormat="1" ht="10.199999999999999">
      <c r="B319" s="33"/>
      <c r="D319" s="151" t="s">
        <v>234</v>
      </c>
      <c r="F319" s="152" t="s">
        <v>3817</v>
      </c>
      <c r="I319" s="153"/>
      <c r="L319" s="33"/>
      <c r="M319" s="154"/>
      <c r="T319" s="57"/>
      <c r="AT319" s="17" t="s">
        <v>234</v>
      </c>
      <c r="AU319" s="17" t="s">
        <v>21</v>
      </c>
    </row>
    <row r="320" spans="2:65" s="1" customFormat="1" ht="21.75" customHeight="1">
      <c r="B320" s="33"/>
      <c r="C320" s="178" t="s">
        <v>962</v>
      </c>
      <c r="D320" s="178" t="s">
        <v>341</v>
      </c>
      <c r="E320" s="179" t="s">
        <v>3818</v>
      </c>
      <c r="F320" s="180" t="s">
        <v>3819</v>
      </c>
      <c r="G320" s="181" t="s">
        <v>468</v>
      </c>
      <c r="H320" s="182">
        <v>8</v>
      </c>
      <c r="I320" s="183"/>
      <c r="J320" s="184">
        <f t="shared" ref="J320:J331" si="0">ROUND(I320*H320,2)</f>
        <v>0</v>
      </c>
      <c r="K320" s="180" t="s">
        <v>231</v>
      </c>
      <c r="L320" s="185"/>
      <c r="M320" s="186" t="s">
        <v>1</v>
      </c>
      <c r="N320" s="187" t="s">
        <v>45</v>
      </c>
      <c r="P320" s="147">
        <f t="shared" ref="P320:P331" si="1">O320*H320</f>
        <v>0</v>
      </c>
      <c r="Q320" s="147">
        <v>2.5000000000000001E-3</v>
      </c>
      <c r="R320" s="147">
        <f t="shared" ref="R320:R331" si="2">Q320*H320</f>
        <v>0.02</v>
      </c>
      <c r="S320" s="147">
        <v>0</v>
      </c>
      <c r="T320" s="148">
        <f t="shared" ref="T320:T331" si="3">S320*H320</f>
        <v>0</v>
      </c>
      <c r="AR320" s="149" t="s">
        <v>277</v>
      </c>
      <c r="AT320" s="149" t="s">
        <v>341</v>
      </c>
      <c r="AU320" s="149" t="s">
        <v>21</v>
      </c>
      <c r="AY320" s="17" t="s">
        <v>225</v>
      </c>
      <c r="BE320" s="150">
        <f t="shared" ref="BE320:BE331" si="4">IF(N320="základní",J320,0)</f>
        <v>0</v>
      </c>
      <c r="BF320" s="150">
        <f t="shared" ref="BF320:BF331" si="5">IF(N320="snížená",J320,0)</f>
        <v>0</v>
      </c>
      <c r="BG320" s="150">
        <f t="shared" ref="BG320:BG331" si="6">IF(N320="zákl. přenesená",J320,0)</f>
        <v>0</v>
      </c>
      <c r="BH320" s="150">
        <f t="shared" ref="BH320:BH331" si="7">IF(N320="sníž. přenesená",J320,0)</f>
        <v>0</v>
      </c>
      <c r="BI320" s="150">
        <f t="shared" ref="BI320:BI331" si="8">IF(N320="nulová",J320,0)</f>
        <v>0</v>
      </c>
      <c r="BJ320" s="17" t="s">
        <v>88</v>
      </c>
      <c r="BK320" s="150">
        <f t="shared" ref="BK320:BK331" si="9">ROUND(I320*H320,2)</f>
        <v>0</v>
      </c>
      <c r="BL320" s="17" t="s">
        <v>232</v>
      </c>
      <c r="BM320" s="149" t="s">
        <v>3820</v>
      </c>
    </row>
    <row r="321" spans="2:65" s="1" customFormat="1" ht="16.5" customHeight="1">
      <c r="B321" s="33"/>
      <c r="C321" s="178" t="s">
        <v>966</v>
      </c>
      <c r="D321" s="178" t="s">
        <v>341</v>
      </c>
      <c r="E321" s="179" t="s">
        <v>3821</v>
      </c>
      <c r="F321" s="180" t="s">
        <v>3822</v>
      </c>
      <c r="G321" s="181" t="s">
        <v>468</v>
      </c>
      <c r="H321" s="182">
        <v>8</v>
      </c>
      <c r="I321" s="183"/>
      <c r="J321" s="184">
        <f t="shared" si="0"/>
        <v>0</v>
      </c>
      <c r="K321" s="180" t="s">
        <v>2805</v>
      </c>
      <c r="L321" s="185"/>
      <c r="M321" s="186" t="s">
        <v>1</v>
      </c>
      <c r="N321" s="187" t="s">
        <v>45</v>
      </c>
      <c r="P321" s="147">
        <f t="shared" si="1"/>
        <v>0</v>
      </c>
      <c r="Q321" s="147">
        <v>1E-4</v>
      </c>
      <c r="R321" s="147">
        <f t="shared" si="2"/>
        <v>8.0000000000000004E-4</v>
      </c>
      <c r="S321" s="147">
        <v>0</v>
      </c>
      <c r="T321" s="148">
        <f t="shared" si="3"/>
        <v>0</v>
      </c>
      <c r="AR321" s="149" t="s">
        <v>277</v>
      </c>
      <c r="AT321" s="149" t="s">
        <v>341</v>
      </c>
      <c r="AU321" s="149" t="s">
        <v>21</v>
      </c>
      <c r="AY321" s="17" t="s">
        <v>225</v>
      </c>
      <c r="BE321" s="150">
        <f t="shared" si="4"/>
        <v>0</v>
      </c>
      <c r="BF321" s="150">
        <f t="shared" si="5"/>
        <v>0</v>
      </c>
      <c r="BG321" s="150">
        <f t="shared" si="6"/>
        <v>0</v>
      </c>
      <c r="BH321" s="150">
        <f t="shared" si="7"/>
        <v>0</v>
      </c>
      <c r="BI321" s="150">
        <f t="shared" si="8"/>
        <v>0</v>
      </c>
      <c r="BJ321" s="17" t="s">
        <v>88</v>
      </c>
      <c r="BK321" s="150">
        <f t="shared" si="9"/>
        <v>0</v>
      </c>
      <c r="BL321" s="17" t="s">
        <v>232</v>
      </c>
      <c r="BM321" s="149" t="s">
        <v>3823</v>
      </c>
    </row>
    <row r="322" spans="2:65" s="1" customFormat="1" ht="16.5" customHeight="1">
      <c r="B322" s="33"/>
      <c r="C322" s="178" t="s">
        <v>970</v>
      </c>
      <c r="D322" s="178" t="s">
        <v>341</v>
      </c>
      <c r="E322" s="179" t="s">
        <v>3824</v>
      </c>
      <c r="F322" s="180" t="s">
        <v>3825</v>
      </c>
      <c r="G322" s="181" t="s">
        <v>468</v>
      </c>
      <c r="H322" s="182">
        <v>8</v>
      </c>
      <c r="I322" s="183"/>
      <c r="J322" s="184">
        <f t="shared" si="0"/>
        <v>0</v>
      </c>
      <c r="K322" s="180" t="s">
        <v>2805</v>
      </c>
      <c r="L322" s="185"/>
      <c r="M322" s="186" t="s">
        <v>1</v>
      </c>
      <c r="N322" s="187" t="s">
        <v>45</v>
      </c>
      <c r="P322" s="147">
        <f t="shared" si="1"/>
        <v>0</v>
      </c>
      <c r="Q322" s="147">
        <v>3.0000000000000001E-3</v>
      </c>
      <c r="R322" s="147">
        <f t="shared" si="2"/>
        <v>2.4E-2</v>
      </c>
      <c r="S322" s="147">
        <v>0</v>
      </c>
      <c r="T322" s="148">
        <f t="shared" si="3"/>
        <v>0</v>
      </c>
      <c r="AR322" s="149" t="s">
        <v>277</v>
      </c>
      <c r="AT322" s="149" t="s">
        <v>341</v>
      </c>
      <c r="AU322" s="149" t="s">
        <v>21</v>
      </c>
      <c r="AY322" s="17" t="s">
        <v>225</v>
      </c>
      <c r="BE322" s="150">
        <f t="shared" si="4"/>
        <v>0</v>
      </c>
      <c r="BF322" s="150">
        <f t="shared" si="5"/>
        <v>0</v>
      </c>
      <c r="BG322" s="150">
        <f t="shared" si="6"/>
        <v>0</v>
      </c>
      <c r="BH322" s="150">
        <f t="shared" si="7"/>
        <v>0</v>
      </c>
      <c r="BI322" s="150">
        <f t="shared" si="8"/>
        <v>0</v>
      </c>
      <c r="BJ322" s="17" t="s">
        <v>88</v>
      </c>
      <c r="BK322" s="150">
        <f t="shared" si="9"/>
        <v>0</v>
      </c>
      <c r="BL322" s="17" t="s">
        <v>232</v>
      </c>
      <c r="BM322" s="149" t="s">
        <v>3826</v>
      </c>
    </row>
    <row r="323" spans="2:65" s="1" customFormat="1" ht="16.5" customHeight="1">
      <c r="B323" s="33"/>
      <c r="C323" s="178" t="s">
        <v>973</v>
      </c>
      <c r="D323" s="178" t="s">
        <v>341</v>
      </c>
      <c r="E323" s="179" t="s">
        <v>3827</v>
      </c>
      <c r="F323" s="180" t="s">
        <v>3828</v>
      </c>
      <c r="G323" s="181" t="s">
        <v>468</v>
      </c>
      <c r="H323" s="182">
        <v>1</v>
      </c>
      <c r="I323" s="183"/>
      <c r="J323" s="184">
        <f t="shared" si="0"/>
        <v>0</v>
      </c>
      <c r="K323" s="180" t="s">
        <v>231</v>
      </c>
      <c r="L323" s="185"/>
      <c r="M323" s="186" t="s">
        <v>1</v>
      </c>
      <c r="N323" s="187" t="s">
        <v>45</v>
      </c>
      <c r="P323" s="147">
        <f t="shared" si="1"/>
        <v>0</v>
      </c>
      <c r="Q323" s="147">
        <v>2.5000000000000001E-3</v>
      </c>
      <c r="R323" s="147">
        <f t="shared" si="2"/>
        <v>2.5000000000000001E-3</v>
      </c>
      <c r="S323" s="147">
        <v>0</v>
      </c>
      <c r="T323" s="148">
        <f t="shared" si="3"/>
        <v>0</v>
      </c>
      <c r="AR323" s="149" t="s">
        <v>277</v>
      </c>
      <c r="AT323" s="149" t="s">
        <v>341</v>
      </c>
      <c r="AU323" s="149" t="s">
        <v>21</v>
      </c>
      <c r="AY323" s="17" t="s">
        <v>225</v>
      </c>
      <c r="BE323" s="150">
        <f t="shared" si="4"/>
        <v>0</v>
      </c>
      <c r="BF323" s="150">
        <f t="shared" si="5"/>
        <v>0</v>
      </c>
      <c r="BG323" s="150">
        <f t="shared" si="6"/>
        <v>0</v>
      </c>
      <c r="BH323" s="150">
        <f t="shared" si="7"/>
        <v>0</v>
      </c>
      <c r="BI323" s="150">
        <f t="shared" si="8"/>
        <v>0</v>
      </c>
      <c r="BJ323" s="17" t="s">
        <v>88</v>
      </c>
      <c r="BK323" s="150">
        <f t="shared" si="9"/>
        <v>0</v>
      </c>
      <c r="BL323" s="17" t="s">
        <v>232</v>
      </c>
      <c r="BM323" s="149" t="s">
        <v>3829</v>
      </c>
    </row>
    <row r="324" spans="2:65" s="1" customFormat="1" ht="24.15" customHeight="1">
      <c r="B324" s="33"/>
      <c r="C324" s="178" t="s">
        <v>976</v>
      </c>
      <c r="D324" s="178" t="s">
        <v>341</v>
      </c>
      <c r="E324" s="179" t="s">
        <v>3830</v>
      </c>
      <c r="F324" s="180" t="s">
        <v>3831</v>
      </c>
      <c r="G324" s="181" t="s">
        <v>468</v>
      </c>
      <c r="H324" s="182">
        <v>4</v>
      </c>
      <c r="I324" s="183"/>
      <c r="J324" s="184">
        <f t="shared" si="0"/>
        <v>0</v>
      </c>
      <c r="K324" s="180" t="s">
        <v>231</v>
      </c>
      <c r="L324" s="185"/>
      <c r="M324" s="186" t="s">
        <v>1</v>
      </c>
      <c r="N324" s="187" t="s">
        <v>45</v>
      </c>
      <c r="P324" s="147">
        <f t="shared" si="1"/>
        <v>0</v>
      </c>
      <c r="Q324" s="147">
        <v>1.2999999999999999E-3</v>
      </c>
      <c r="R324" s="147">
        <f t="shared" si="2"/>
        <v>5.1999999999999998E-3</v>
      </c>
      <c r="S324" s="147">
        <v>0</v>
      </c>
      <c r="T324" s="148">
        <f t="shared" si="3"/>
        <v>0</v>
      </c>
      <c r="AR324" s="149" t="s">
        <v>277</v>
      </c>
      <c r="AT324" s="149" t="s">
        <v>341</v>
      </c>
      <c r="AU324" s="149" t="s">
        <v>21</v>
      </c>
      <c r="AY324" s="17" t="s">
        <v>225</v>
      </c>
      <c r="BE324" s="150">
        <f t="shared" si="4"/>
        <v>0</v>
      </c>
      <c r="BF324" s="150">
        <f t="shared" si="5"/>
        <v>0</v>
      </c>
      <c r="BG324" s="150">
        <f t="shared" si="6"/>
        <v>0</v>
      </c>
      <c r="BH324" s="150">
        <f t="shared" si="7"/>
        <v>0</v>
      </c>
      <c r="BI324" s="150">
        <f t="shared" si="8"/>
        <v>0</v>
      </c>
      <c r="BJ324" s="17" t="s">
        <v>88</v>
      </c>
      <c r="BK324" s="150">
        <f t="shared" si="9"/>
        <v>0</v>
      </c>
      <c r="BL324" s="17" t="s">
        <v>232</v>
      </c>
      <c r="BM324" s="149" t="s">
        <v>3832</v>
      </c>
    </row>
    <row r="325" spans="2:65" s="1" customFormat="1" ht="24.15" customHeight="1">
      <c r="B325" s="33"/>
      <c r="C325" s="178" t="s">
        <v>596</v>
      </c>
      <c r="D325" s="178" t="s">
        <v>341</v>
      </c>
      <c r="E325" s="179" t="s">
        <v>3833</v>
      </c>
      <c r="F325" s="180" t="s">
        <v>3834</v>
      </c>
      <c r="G325" s="181" t="s">
        <v>468</v>
      </c>
      <c r="H325" s="182">
        <v>2</v>
      </c>
      <c r="I325" s="183"/>
      <c r="J325" s="184">
        <f t="shared" si="0"/>
        <v>0</v>
      </c>
      <c r="K325" s="180" t="s">
        <v>231</v>
      </c>
      <c r="L325" s="185"/>
      <c r="M325" s="186" t="s">
        <v>1</v>
      </c>
      <c r="N325" s="187" t="s">
        <v>45</v>
      </c>
      <c r="P325" s="147">
        <f t="shared" si="1"/>
        <v>0</v>
      </c>
      <c r="Q325" s="147">
        <v>4.4999999999999997E-3</v>
      </c>
      <c r="R325" s="147">
        <f t="shared" si="2"/>
        <v>8.9999999999999993E-3</v>
      </c>
      <c r="S325" s="147">
        <v>0</v>
      </c>
      <c r="T325" s="148">
        <f t="shared" si="3"/>
        <v>0</v>
      </c>
      <c r="AR325" s="149" t="s">
        <v>277</v>
      </c>
      <c r="AT325" s="149" t="s">
        <v>341</v>
      </c>
      <c r="AU325" s="149" t="s">
        <v>21</v>
      </c>
      <c r="AY325" s="17" t="s">
        <v>225</v>
      </c>
      <c r="BE325" s="150">
        <f t="shared" si="4"/>
        <v>0</v>
      </c>
      <c r="BF325" s="150">
        <f t="shared" si="5"/>
        <v>0</v>
      </c>
      <c r="BG325" s="150">
        <f t="shared" si="6"/>
        <v>0</v>
      </c>
      <c r="BH325" s="150">
        <f t="shared" si="7"/>
        <v>0</v>
      </c>
      <c r="BI325" s="150">
        <f t="shared" si="8"/>
        <v>0</v>
      </c>
      <c r="BJ325" s="17" t="s">
        <v>88</v>
      </c>
      <c r="BK325" s="150">
        <f t="shared" si="9"/>
        <v>0</v>
      </c>
      <c r="BL325" s="17" t="s">
        <v>232</v>
      </c>
      <c r="BM325" s="149" t="s">
        <v>3835</v>
      </c>
    </row>
    <row r="326" spans="2:65" s="1" customFormat="1" ht="16.5" customHeight="1">
      <c r="B326" s="33"/>
      <c r="C326" s="178" t="s">
        <v>1442</v>
      </c>
      <c r="D326" s="178" t="s">
        <v>341</v>
      </c>
      <c r="E326" s="179" t="s">
        <v>3836</v>
      </c>
      <c r="F326" s="180" t="s">
        <v>3837</v>
      </c>
      <c r="G326" s="181" t="s">
        <v>468</v>
      </c>
      <c r="H326" s="182">
        <v>3</v>
      </c>
      <c r="I326" s="183"/>
      <c r="J326" s="184">
        <f t="shared" si="0"/>
        <v>0</v>
      </c>
      <c r="K326" s="180" t="s">
        <v>231</v>
      </c>
      <c r="L326" s="185"/>
      <c r="M326" s="186" t="s">
        <v>1</v>
      </c>
      <c r="N326" s="187" t="s">
        <v>45</v>
      </c>
      <c r="P326" s="147">
        <f t="shared" si="1"/>
        <v>0</v>
      </c>
      <c r="Q326" s="147">
        <v>1.6999999999999999E-3</v>
      </c>
      <c r="R326" s="147">
        <f t="shared" si="2"/>
        <v>5.0999999999999995E-3</v>
      </c>
      <c r="S326" s="147">
        <v>0</v>
      </c>
      <c r="T326" s="148">
        <f t="shared" si="3"/>
        <v>0</v>
      </c>
      <c r="AR326" s="149" t="s">
        <v>277</v>
      </c>
      <c r="AT326" s="149" t="s">
        <v>341</v>
      </c>
      <c r="AU326" s="149" t="s">
        <v>21</v>
      </c>
      <c r="AY326" s="17" t="s">
        <v>225</v>
      </c>
      <c r="BE326" s="150">
        <f t="shared" si="4"/>
        <v>0</v>
      </c>
      <c r="BF326" s="150">
        <f t="shared" si="5"/>
        <v>0</v>
      </c>
      <c r="BG326" s="150">
        <f t="shared" si="6"/>
        <v>0</v>
      </c>
      <c r="BH326" s="150">
        <f t="shared" si="7"/>
        <v>0</v>
      </c>
      <c r="BI326" s="150">
        <f t="shared" si="8"/>
        <v>0</v>
      </c>
      <c r="BJ326" s="17" t="s">
        <v>88</v>
      </c>
      <c r="BK326" s="150">
        <f t="shared" si="9"/>
        <v>0</v>
      </c>
      <c r="BL326" s="17" t="s">
        <v>232</v>
      </c>
      <c r="BM326" s="149" t="s">
        <v>3838</v>
      </c>
    </row>
    <row r="327" spans="2:65" s="1" customFormat="1" ht="21.75" customHeight="1">
      <c r="B327" s="33"/>
      <c r="C327" s="178" t="s">
        <v>1446</v>
      </c>
      <c r="D327" s="178" t="s">
        <v>341</v>
      </c>
      <c r="E327" s="179" t="s">
        <v>3839</v>
      </c>
      <c r="F327" s="180" t="s">
        <v>3840</v>
      </c>
      <c r="G327" s="181" t="s">
        <v>468</v>
      </c>
      <c r="H327" s="182">
        <v>2</v>
      </c>
      <c r="I327" s="183"/>
      <c r="J327" s="184">
        <f t="shared" si="0"/>
        <v>0</v>
      </c>
      <c r="K327" s="180" t="s">
        <v>231</v>
      </c>
      <c r="L327" s="185"/>
      <c r="M327" s="186" t="s">
        <v>1</v>
      </c>
      <c r="N327" s="187" t="s">
        <v>45</v>
      </c>
      <c r="P327" s="147">
        <f t="shared" si="1"/>
        <v>0</v>
      </c>
      <c r="Q327" s="147">
        <v>4.0000000000000001E-3</v>
      </c>
      <c r="R327" s="147">
        <f t="shared" si="2"/>
        <v>8.0000000000000002E-3</v>
      </c>
      <c r="S327" s="147">
        <v>0</v>
      </c>
      <c r="T327" s="148">
        <f t="shared" si="3"/>
        <v>0</v>
      </c>
      <c r="AR327" s="149" t="s">
        <v>277</v>
      </c>
      <c r="AT327" s="149" t="s">
        <v>341</v>
      </c>
      <c r="AU327" s="149" t="s">
        <v>21</v>
      </c>
      <c r="AY327" s="17" t="s">
        <v>225</v>
      </c>
      <c r="BE327" s="150">
        <f t="shared" si="4"/>
        <v>0</v>
      </c>
      <c r="BF327" s="150">
        <f t="shared" si="5"/>
        <v>0</v>
      </c>
      <c r="BG327" s="150">
        <f t="shared" si="6"/>
        <v>0</v>
      </c>
      <c r="BH327" s="150">
        <f t="shared" si="7"/>
        <v>0</v>
      </c>
      <c r="BI327" s="150">
        <f t="shared" si="8"/>
        <v>0</v>
      </c>
      <c r="BJ327" s="17" t="s">
        <v>88</v>
      </c>
      <c r="BK327" s="150">
        <f t="shared" si="9"/>
        <v>0</v>
      </c>
      <c r="BL327" s="17" t="s">
        <v>232</v>
      </c>
      <c r="BM327" s="149" t="s">
        <v>3841</v>
      </c>
    </row>
    <row r="328" spans="2:65" s="1" customFormat="1" ht="24.15" customHeight="1">
      <c r="B328" s="33"/>
      <c r="C328" s="178" t="s">
        <v>1451</v>
      </c>
      <c r="D328" s="178" t="s">
        <v>341</v>
      </c>
      <c r="E328" s="179" t="s">
        <v>3842</v>
      </c>
      <c r="F328" s="180" t="s">
        <v>3843</v>
      </c>
      <c r="G328" s="181" t="s">
        <v>468</v>
      </c>
      <c r="H328" s="182">
        <v>1</v>
      </c>
      <c r="I328" s="183"/>
      <c r="J328" s="184">
        <f t="shared" si="0"/>
        <v>0</v>
      </c>
      <c r="K328" s="180" t="s">
        <v>231</v>
      </c>
      <c r="L328" s="185"/>
      <c r="M328" s="186" t="s">
        <v>1</v>
      </c>
      <c r="N328" s="187" t="s">
        <v>45</v>
      </c>
      <c r="P328" s="147">
        <f t="shared" si="1"/>
        <v>0</v>
      </c>
      <c r="Q328" s="147">
        <v>3.5999999999999999E-3</v>
      </c>
      <c r="R328" s="147">
        <f t="shared" si="2"/>
        <v>3.5999999999999999E-3</v>
      </c>
      <c r="S328" s="147">
        <v>0</v>
      </c>
      <c r="T328" s="148">
        <f t="shared" si="3"/>
        <v>0</v>
      </c>
      <c r="AR328" s="149" t="s">
        <v>277</v>
      </c>
      <c r="AT328" s="149" t="s">
        <v>341</v>
      </c>
      <c r="AU328" s="149" t="s">
        <v>21</v>
      </c>
      <c r="AY328" s="17" t="s">
        <v>225</v>
      </c>
      <c r="BE328" s="150">
        <f t="shared" si="4"/>
        <v>0</v>
      </c>
      <c r="BF328" s="150">
        <f t="shared" si="5"/>
        <v>0</v>
      </c>
      <c r="BG328" s="150">
        <f t="shared" si="6"/>
        <v>0</v>
      </c>
      <c r="BH328" s="150">
        <f t="shared" si="7"/>
        <v>0</v>
      </c>
      <c r="BI328" s="150">
        <f t="shared" si="8"/>
        <v>0</v>
      </c>
      <c r="BJ328" s="17" t="s">
        <v>88</v>
      </c>
      <c r="BK328" s="150">
        <f t="shared" si="9"/>
        <v>0</v>
      </c>
      <c r="BL328" s="17" t="s">
        <v>232</v>
      </c>
      <c r="BM328" s="149" t="s">
        <v>3844</v>
      </c>
    </row>
    <row r="329" spans="2:65" s="1" customFormat="1" ht="16.5" customHeight="1">
      <c r="B329" s="33"/>
      <c r="C329" s="178" t="s">
        <v>1455</v>
      </c>
      <c r="D329" s="178" t="s">
        <v>341</v>
      </c>
      <c r="E329" s="179" t="s">
        <v>3845</v>
      </c>
      <c r="F329" s="180" t="s">
        <v>3846</v>
      </c>
      <c r="G329" s="181" t="s">
        <v>468</v>
      </c>
      <c r="H329" s="182">
        <v>1</v>
      </c>
      <c r="I329" s="183"/>
      <c r="J329" s="184">
        <f t="shared" si="0"/>
        <v>0</v>
      </c>
      <c r="K329" s="180" t="s">
        <v>231</v>
      </c>
      <c r="L329" s="185"/>
      <c r="M329" s="186" t="s">
        <v>1</v>
      </c>
      <c r="N329" s="187" t="s">
        <v>45</v>
      </c>
      <c r="P329" s="147">
        <f t="shared" si="1"/>
        <v>0</v>
      </c>
      <c r="Q329" s="147">
        <v>5.0000000000000001E-3</v>
      </c>
      <c r="R329" s="147">
        <f t="shared" si="2"/>
        <v>5.0000000000000001E-3</v>
      </c>
      <c r="S329" s="147">
        <v>0</v>
      </c>
      <c r="T329" s="148">
        <f t="shared" si="3"/>
        <v>0</v>
      </c>
      <c r="AR329" s="149" t="s">
        <v>277</v>
      </c>
      <c r="AT329" s="149" t="s">
        <v>341</v>
      </c>
      <c r="AU329" s="149" t="s">
        <v>21</v>
      </c>
      <c r="AY329" s="17" t="s">
        <v>225</v>
      </c>
      <c r="BE329" s="150">
        <f t="shared" si="4"/>
        <v>0</v>
      </c>
      <c r="BF329" s="150">
        <f t="shared" si="5"/>
        <v>0</v>
      </c>
      <c r="BG329" s="150">
        <f t="shared" si="6"/>
        <v>0</v>
      </c>
      <c r="BH329" s="150">
        <f t="shared" si="7"/>
        <v>0</v>
      </c>
      <c r="BI329" s="150">
        <f t="shared" si="8"/>
        <v>0</v>
      </c>
      <c r="BJ329" s="17" t="s">
        <v>88</v>
      </c>
      <c r="BK329" s="150">
        <f t="shared" si="9"/>
        <v>0</v>
      </c>
      <c r="BL329" s="17" t="s">
        <v>232</v>
      </c>
      <c r="BM329" s="149" t="s">
        <v>3847</v>
      </c>
    </row>
    <row r="330" spans="2:65" s="1" customFormat="1" ht="16.5" customHeight="1">
      <c r="B330" s="33"/>
      <c r="C330" s="178" t="s">
        <v>1460</v>
      </c>
      <c r="D330" s="178" t="s">
        <v>341</v>
      </c>
      <c r="E330" s="179" t="s">
        <v>3848</v>
      </c>
      <c r="F330" s="180" t="s">
        <v>3849</v>
      </c>
      <c r="G330" s="181" t="s">
        <v>468</v>
      </c>
      <c r="H330" s="182">
        <v>1</v>
      </c>
      <c r="I330" s="183"/>
      <c r="J330" s="184">
        <f t="shared" si="0"/>
        <v>0</v>
      </c>
      <c r="K330" s="180" t="s">
        <v>231</v>
      </c>
      <c r="L330" s="185"/>
      <c r="M330" s="186" t="s">
        <v>1</v>
      </c>
      <c r="N330" s="187" t="s">
        <v>45</v>
      </c>
      <c r="P330" s="147">
        <f t="shared" si="1"/>
        <v>0</v>
      </c>
      <c r="Q330" s="147">
        <v>1.2999999999999999E-3</v>
      </c>
      <c r="R330" s="147">
        <f t="shared" si="2"/>
        <v>1.2999999999999999E-3</v>
      </c>
      <c r="S330" s="147">
        <v>0</v>
      </c>
      <c r="T330" s="148">
        <f t="shared" si="3"/>
        <v>0</v>
      </c>
      <c r="AR330" s="149" t="s">
        <v>277</v>
      </c>
      <c r="AT330" s="149" t="s">
        <v>341</v>
      </c>
      <c r="AU330" s="149" t="s">
        <v>21</v>
      </c>
      <c r="AY330" s="17" t="s">
        <v>225</v>
      </c>
      <c r="BE330" s="150">
        <f t="shared" si="4"/>
        <v>0</v>
      </c>
      <c r="BF330" s="150">
        <f t="shared" si="5"/>
        <v>0</v>
      </c>
      <c r="BG330" s="150">
        <f t="shared" si="6"/>
        <v>0</v>
      </c>
      <c r="BH330" s="150">
        <f t="shared" si="7"/>
        <v>0</v>
      </c>
      <c r="BI330" s="150">
        <f t="shared" si="8"/>
        <v>0</v>
      </c>
      <c r="BJ330" s="17" t="s">
        <v>88</v>
      </c>
      <c r="BK330" s="150">
        <f t="shared" si="9"/>
        <v>0</v>
      </c>
      <c r="BL330" s="17" t="s">
        <v>232</v>
      </c>
      <c r="BM330" s="149" t="s">
        <v>3850</v>
      </c>
    </row>
    <row r="331" spans="2:65" s="1" customFormat="1" ht="24.15" customHeight="1">
      <c r="B331" s="33"/>
      <c r="C331" s="138" t="s">
        <v>1464</v>
      </c>
      <c r="D331" s="138" t="s">
        <v>227</v>
      </c>
      <c r="E331" s="139" t="s">
        <v>3851</v>
      </c>
      <c r="F331" s="140" t="s">
        <v>3852</v>
      </c>
      <c r="G331" s="141" t="s">
        <v>546</v>
      </c>
      <c r="H331" s="142">
        <v>92</v>
      </c>
      <c r="I331" s="143"/>
      <c r="J331" s="144">
        <f t="shared" si="0"/>
        <v>0</v>
      </c>
      <c r="K331" s="140" t="s">
        <v>231</v>
      </c>
      <c r="L331" s="33"/>
      <c r="M331" s="145" t="s">
        <v>1</v>
      </c>
      <c r="N331" s="146" t="s">
        <v>45</v>
      </c>
      <c r="P331" s="147">
        <f t="shared" si="1"/>
        <v>0</v>
      </c>
      <c r="Q331" s="147">
        <v>0.20219000000000001</v>
      </c>
      <c r="R331" s="147">
        <f t="shared" si="2"/>
        <v>18.601480000000002</v>
      </c>
      <c r="S331" s="147">
        <v>0</v>
      </c>
      <c r="T331" s="148">
        <f t="shared" si="3"/>
        <v>0</v>
      </c>
      <c r="AR331" s="149" t="s">
        <v>232</v>
      </c>
      <c r="AT331" s="149" t="s">
        <v>227</v>
      </c>
      <c r="AU331" s="149" t="s">
        <v>21</v>
      </c>
      <c r="AY331" s="17" t="s">
        <v>225</v>
      </c>
      <c r="BE331" s="150">
        <f t="shared" si="4"/>
        <v>0</v>
      </c>
      <c r="BF331" s="150">
        <f t="shared" si="5"/>
        <v>0</v>
      </c>
      <c r="BG331" s="150">
        <f t="shared" si="6"/>
        <v>0</v>
      </c>
      <c r="BH331" s="150">
        <f t="shared" si="7"/>
        <v>0</v>
      </c>
      <c r="BI331" s="150">
        <f t="shared" si="8"/>
        <v>0</v>
      </c>
      <c r="BJ331" s="17" t="s">
        <v>88</v>
      </c>
      <c r="BK331" s="150">
        <f t="shared" si="9"/>
        <v>0</v>
      </c>
      <c r="BL331" s="17" t="s">
        <v>232</v>
      </c>
      <c r="BM331" s="149" t="s">
        <v>3853</v>
      </c>
    </row>
    <row r="332" spans="2:65" s="1" customFormat="1" ht="10.199999999999999">
      <c r="B332" s="33"/>
      <c r="D332" s="151" t="s">
        <v>234</v>
      </c>
      <c r="F332" s="152" t="s">
        <v>3854</v>
      </c>
      <c r="I332" s="153"/>
      <c r="L332" s="33"/>
      <c r="M332" s="154"/>
      <c r="T332" s="57"/>
      <c r="AT332" s="17" t="s">
        <v>234</v>
      </c>
      <c r="AU332" s="17" t="s">
        <v>21</v>
      </c>
    </row>
    <row r="333" spans="2:65" s="1" customFormat="1" ht="19.2">
      <c r="B333" s="33"/>
      <c r="D333" s="156" t="s">
        <v>261</v>
      </c>
      <c r="F333" s="163" t="s">
        <v>3855</v>
      </c>
      <c r="I333" s="153"/>
      <c r="L333" s="33"/>
      <c r="M333" s="154"/>
      <c r="T333" s="57"/>
      <c r="AT333" s="17" t="s">
        <v>261</v>
      </c>
      <c r="AU333" s="17" t="s">
        <v>21</v>
      </c>
    </row>
    <row r="334" spans="2:65" s="12" customFormat="1" ht="10.199999999999999">
      <c r="B334" s="155"/>
      <c r="D334" s="156" t="s">
        <v>236</v>
      </c>
      <c r="E334" s="157" t="s">
        <v>1</v>
      </c>
      <c r="F334" s="158" t="s">
        <v>3856</v>
      </c>
      <c r="H334" s="159">
        <v>87</v>
      </c>
      <c r="I334" s="160"/>
      <c r="L334" s="155"/>
      <c r="M334" s="161"/>
      <c r="T334" s="162"/>
      <c r="AT334" s="157" t="s">
        <v>236</v>
      </c>
      <c r="AU334" s="157" t="s">
        <v>21</v>
      </c>
      <c r="AV334" s="12" t="s">
        <v>21</v>
      </c>
      <c r="AW334" s="12" t="s">
        <v>36</v>
      </c>
      <c r="AX334" s="12" t="s">
        <v>80</v>
      </c>
      <c r="AY334" s="157" t="s">
        <v>225</v>
      </c>
    </row>
    <row r="335" spans="2:65" s="12" customFormat="1" ht="10.199999999999999">
      <c r="B335" s="155"/>
      <c r="D335" s="156" t="s">
        <v>236</v>
      </c>
      <c r="E335" s="157" t="s">
        <v>1</v>
      </c>
      <c r="F335" s="158" t="s">
        <v>3857</v>
      </c>
      <c r="H335" s="159">
        <v>1</v>
      </c>
      <c r="I335" s="160"/>
      <c r="L335" s="155"/>
      <c r="M335" s="161"/>
      <c r="T335" s="162"/>
      <c r="AT335" s="157" t="s">
        <v>236</v>
      </c>
      <c r="AU335" s="157" t="s">
        <v>21</v>
      </c>
      <c r="AV335" s="12" t="s">
        <v>21</v>
      </c>
      <c r="AW335" s="12" t="s">
        <v>36</v>
      </c>
      <c r="AX335" s="12" t="s">
        <v>80</v>
      </c>
      <c r="AY335" s="157" t="s">
        <v>225</v>
      </c>
    </row>
    <row r="336" spans="2:65" s="12" customFormat="1" ht="10.199999999999999">
      <c r="B336" s="155"/>
      <c r="D336" s="156" t="s">
        <v>236</v>
      </c>
      <c r="E336" s="157" t="s">
        <v>1</v>
      </c>
      <c r="F336" s="158" t="s">
        <v>3858</v>
      </c>
      <c r="H336" s="159">
        <v>4</v>
      </c>
      <c r="I336" s="160"/>
      <c r="L336" s="155"/>
      <c r="M336" s="161"/>
      <c r="T336" s="162"/>
      <c r="AT336" s="157" t="s">
        <v>236</v>
      </c>
      <c r="AU336" s="157" t="s">
        <v>21</v>
      </c>
      <c r="AV336" s="12" t="s">
        <v>21</v>
      </c>
      <c r="AW336" s="12" t="s">
        <v>36</v>
      </c>
      <c r="AX336" s="12" t="s">
        <v>80</v>
      </c>
      <c r="AY336" s="157" t="s">
        <v>225</v>
      </c>
    </row>
    <row r="337" spans="2:65" s="13" customFormat="1" ht="10.199999999999999">
      <c r="B337" s="164"/>
      <c r="D337" s="156" t="s">
        <v>236</v>
      </c>
      <c r="E337" s="165" t="s">
        <v>1</v>
      </c>
      <c r="F337" s="166" t="s">
        <v>270</v>
      </c>
      <c r="H337" s="167">
        <v>92</v>
      </c>
      <c r="I337" s="168"/>
      <c r="L337" s="164"/>
      <c r="M337" s="169"/>
      <c r="T337" s="170"/>
      <c r="AT337" s="165" t="s">
        <v>236</v>
      </c>
      <c r="AU337" s="165" t="s">
        <v>21</v>
      </c>
      <c r="AV337" s="13" t="s">
        <v>232</v>
      </c>
      <c r="AW337" s="13" t="s">
        <v>36</v>
      </c>
      <c r="AX337" s="13" t="s">
        <v>88</v>
      </c>
      <c r="AY337" s="165" t="s">
        <v>225</v>
      </c>
    </row>
    <row r="338" spans="2:65" s="1" customFormat="1" ht="16.5" customHeight="1">
      <c r="B338" s="33"/>
      <c r="C338" s="178" t="s">
        <v>1470</v>
      </c>
      <c r="D338" s="178" t="s">
        <v>341</v>
      </c>
      <c r="E338" s="179" t="s">
        <v>3859</v>
      </c>
      <c r="F338" s="180" t="s">
        <v>3860</v>
      </c>
      <c r="G338" s="181" t="s">
        <v>546</v>
      </c>
      <c r="H338" s="182">
        <v>87</v>
      </c>
      <c r="I338" s="183"/>
      <c r="J338" s="184">
        <f>ROUND(I338*H338,2)</f>
        <v>0</v>
      </c>
      <c r="K338" s="180" t="s">
        <v>231</v>
      </c>
      <c r="L338" s="185"/>
      <c r="M338" s="186" t="s">
        <v>1</v>
      </c>
      <c r="N338" s="187" t="s">
        <v>45</v>
      </c>
      <c r="P338" s="147">
        <f>O338*H338</f>
        <v>0</v>
      </c>
      <c r="Q338" s="147">
        <v>5.5E-2</v>
      </c>
      <c r="R338" s="147">
        <f>Q338*H338</f>
        <v>4.7850000000000001</v>
      </c>
      <c r="S338" s="147">
        <v>0</v>
      </c>
      <c r="T338" s="148">
        <f>S338*H338</f>
        <v>0</v>
      </c>
      <c r="AR338" s="149" t="s">
        <v>277</v>
      </c>
      <c r="AT338" s="149" t="s">
        <v>341</v>
      </c>
      <c r="AU338" s="149" t="s">
        <v>21</v>
      </c>
      <c r="AY338" s="17" t="s">
        <v>225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232</v>
      </c>
      <c r="BM338" s="149" t="s">
        <v>3861</v>
      </c>
    </row>
    <row r="339" spans="2:65" s="1" customFormat="1" ht="16.5" customHeight="1">
      <c r="B339" s="33"/>
      <c r="C339" s="178" t="s">
        <v>1475</v>
      </c>
      <c r="D339" s="178" t="s">
        <v>341</v>
      </c>
      <c r="E339" s="179" t="s">
        <v>2679</v>
      </c>
      <c r="F339" s="180" t="s">
        <v>2680</v>
      </c>
      <c r="G339" s="181" t="s">
        <v>546</v>
      </c>
      <c r="H339" s="182">
        <v>1</v>
      </c>
      <c r="I339" s="183"/>
      <c r="J339" s="184">
        <f>ROUND(I339*H339,2)</f>
        <v>0</v>
      </c>
      <c r="K339" s="180" t="s">
        <v>231</v>
      </c>
      <c r="L339" s="185"/>
      <c r="M339" s="186" t="s">
        <v>1</v>
      </c>
      <c r="N339" s="187" t="s">
        <v>45</v>
      </c>
      <c r="P339" s="147">
        <f>O339*H339</f>
        <v>0</v>
      </c>
      <c r="Q339" s="147">
        <v>0.08</v>
      </c>
      <c r="R339" s="147">
        <f>Q339*H339</f>
        <v>0.08</v>
      </c>
      <c r="S339" s="147">
        <v>0</v>
      </c>
      <c r="T339" s="148">
        <f>S339*H339</f>
        <v>0</v>
      </c>
      <c r="AR339" s="149" t="s">
        <v>277</v>
      </c>
      <c r="AT339" s="149" t="s">
        <v>341</v>
      </c>
      <c r="AU339" s="149" t="s">
        <v>21</v>
      </c>
      <c r="AY339" s="17" t="s">
        <v>225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232</v>
      </c>
      <c r="BM339" s="149" t="s">
        <v>3862</v>
      </c>
    </row>
    <row r="340" spans="2:65" s="1" customFormat="1" ht="24.15" customHeight="1">
      <c r="B340" s="33"/>
      <c r="C340" s="178" t="s">
        <v>1480</v>
      </c>
      <c r="D340" s="178" t="s">
        <v>341</v>
      </c>
      <c r="E340" s="179" t="s">
        <v>3863</v>
      </c>
      <c r="F340" s="180" t="s">
        <v>3864</v>
      </c>
      <c r="G340" s="181" t="s">
        <v>546</v>
      </c>
      <c r="H340" s="182">
        <v>4</v>
      </c>
      <c r="I340" s="183"/>
      <c r="J340" s="184">
        <f>ROUND(I340*H340,2)</f>
        <v>0</v>
      </c>
      <c r="K340" s="180" t="s">
        <v>231</v>
      </c>
      <c r="L340" s="185"/>
      <c r="M340" s="186" t="s">
        <v>1</v>
      </c>
      <c r="N340" s="187" t="s">
        <v>45</v>
      </c>
      <c r="P340" s="147">
        <f>O340*H340</f>
        <v>0</v>
      </c>
      <c r="Q340" s="147">
        <v>6.5670000000000006E-2</v>
      </c>
      <c r="R340" s="147">
        <f>Q340*H340</f>
        <v>0.26268000000000002</v>
      </c>
      <c r="S340" s="147">
        <v>0</v>
      </c>
      <c r="T340" s="148">
        <f>S340*H340</f>
        <v>0</v>
      </c>
      <c r="AR340" s="149" t="s">
        <v>277</v>
      </c>
      <c r="AT340" s="149" t="s">
        <v>341</v>
      </c>
      <c r="AU340" s="149" t="s">
        <v>21</v>
      </c>
      <c r="AY340" s="17" t="s">
        <v>225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232</v>
      </c>
      <c r="BM340" s="149" t="s">
        <v>3865</v>
      </c>
    </row>
    <row r="341" spans="2:65" s="12" customFormat="1" ht="20.399999999999999">
      <c r="B341" s="155"/>
      <c r="D341" s="156" t="s">
        <v>236</v>
      </c>
      <c r="F341" s="158" t="s">
        <v>3866</v>
      </c>
      <c r="H341" s="159">
        <v>4</v>
      </c>
      <c r="I341" s="160"/>
      <c r="L341" s="155"/>
      <c r="M341" s="161"/>
      <c r="T341" s="162"/>
      <c r="AT341" s="157" t="s">
        <v>236</v>
      </c>
      <c r="AU341" s="157" t="s">
        <v>21</v>
      </c>
      <c r="AV341" s="12" t="s">
        <v>21</v>
      </c>
      <c r="AW341" s="12" t="s">
        <v>4</v>
      </c>
      <c r="AX341" s="12" t="s">
        <v>88</v>
      </c>
      <c r="AY341" s="157" t="s">
        <v>225</v>
      </c>
    </row>
    <row r="342" spans="2:65" s="1" customFormat="1" ht="33" customHeight="1">
      <c r="B342" s="33"/>
      <c r="C342" s="138" t="s">
        <v>1486</v>
      </c>
      <c r="D342" s="138" t="s">
        <v>227</v>
      </c>
      <c r="E342" s="139" t="s">
        <v>2684</v>
      </c>
      <c r="F342" s="140" t="s">
        <v>2685</v>
      </c>
      <c r="G342" s="141" t="s">
        <v>546</v>
      </c>
      <c r="H342" s="142">
        <v>21</v>
      </c>
      <c r="I342" s="143"/>
      <c r="J342" s="144">
        <f>ROUND(I342*H342,2)</f>
        <v>0</v>
      </c>
      <c r="K342" s="140" t="s">
        <v>231</v>
      </c>
      <c r="L342" s="33"/>
      <c r="M342" s="145" t="s">
        <v>1</v>
      </c>
      <c r="N342" s="146" t="s">
        <v>45</v>
      </c>
      <c r="P342" s="147">
        <f>O342*H342</f>
        <v>0</v>
      </c>
      <c r="Q342" s="147">
        <v>0.1295</v>
      </c>
      <c r="R342" s="147">
        <f>Q342*H342</f>
        <v>2.7195</v>
      </c>
      <c r="S342" s="147">
        <v>0</v>
      </c>
      <c r="T342" s="148">
        <f>S342*H342</f>
        <v>0</v>
      </c>
      <c r="AR342" s="149" t="s">
        <v>232</v>
      </c>
      <c r="AT342" s="149" t="s">
        <v>227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232</v>
      </c>
      <c r="BM342" s="149" t="s">
        <v>3867</v>
      </c>
    </row>
    <row r="343" spans="2:65" s="1" customFormat="1" ht="10.199999999999999">
      <c r="B343" s="33"/>
      <c r="D343" s="151" t="s">
        <v>234</v>
      </c>
      <c r="F343" s="152" t="s">
        <v>2687</v>
      </c>
      <c r="I343" s="153"/>
      <c r="L343" s="33"/>
      <c r="M343" s="154"/>
      <c r="T343" s="57"/>
      <c r="AT343" s="17" t="s">
        <v>234</v>
      </c>
      <c r="AU343" s="17" t="s">
        <v>21</v>
      </c>
    </row>
    <row r="344" spans="2:65" s="1" customFormat="1" ht="16.5" customHeight="1">
      <c r="B344" s="33"/>
      <c r="C344" s="178" t="s">
        <v>1492</v>
      </c>
      <c r="D344" s="178" t="s">
        <v>341</v>
      </c>
      <c r="E344" s="179" t="s">
        <v>3868</v>
      </c>
      <c r="F344" s="180" t="s">
        <v>3869</v>
      </c>
      <c r="G344" s="181" t="s">
        <v>546</v>
      </c>
      <c r="H344" s="182">
        <v>21.42</v>
      </c>
      <c r="I344" s="183"/>
      <c r="J344" s="184">
        <f>ROUND(I344*H344,2)</f>
        <v>0</v>
      </c>
      <c r="K344" s="180" t="s">
        <v>231</v>
      </c>
      <c r="L344" s="185"/>
      <c r="M344" s="186" t="s">
        <v>1</v>
      </c>
      <c r="N344" s="187" t="s">
        <v>45</v>
      </c>
      <c r="P344" s="147">
        <f>O344*H344</f>
        <v>0</v>
      </c>
      <c r="Q344" s="147">
        <v>5.6120000000000003E-2</v>
      </c>
      <c r="R344" s="147">
        <f>Q344*H344</f>
        <v>1.2020904000000001</v>
      </c>
      <c r="S344" s="147">
        <v>0</v>
      </c>
      <c r="T344" s="148">
        <f>S344*H344</f>
        <v>0</v>
      </c>
      <c r="AR344" s="149" t="s">
        <v>277</v>
      </c>
      <c r="AT344" s="149" t="s">
        <v>341</v>
      </c>
      <c r="AU344" s="149" t="s">
        <v>21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3870</v>
      </c>
    </row>
    <row r="345" spans="2:65" s="12" customFormat="1" ht="10.199999999999999">
      <c r="B345" s="155"/>
      <c r="D345" s="156" t="s">
        <v>236</v>
      </c>
      <c r="F345" s="158" t="s">
        <v>3871</v>
      </c>
      <c r="H345" s="159">
        <v>21.42</v>
      </c>
      <c r="I345" s="160"/>
      <c r="L345" s="155"/>
      <c r="M345" s="161"/>
      <c r="T345" s="162"/>
      <c r="AT345" s="157" t="s">
        <v>236</v>
      </c>
      <c r="AU345" s="157" t="s">
        <v>21</v>
      </c>
      <c r="AV345" s="12" t="s">
        <v>21</v>
      </c>
      <c r="AW345" s="12" t="s">
        <v>4</v>
      </c>
      <c r="AX345" s="12" t="s">
        <v>88</v>
      </c>
      <c r="AY345" s="157" t="s">
        <v>225</v>
      </c>
    </row>
    <row r="346" spans="2:65" s="1" customFormat="1" ht="24.15" customHeight="1">
      <c r="B346" s="33"/>
      <c r="C346" s="138" t="s">
        <v>1494</v>
      </c>
      <c r="D346" s="138" t="s">
        <v>227</v>
      </c>
      <c r="E346" s="139" t="s">
        <v>3872</v>
      </c>
      <c r="F346" s="140" t="s">
        <v>3873</v>
      </c>
      <c r="G346" s="141" t="s">
        <v>546</v>
      </c>
      <c r="H346" s="142">
        <v>45</v>
      </c>
      <c r="I346" s="143"/>
      <c r="J346" s="144">
        <f>ROUND(I346*H346,2)</f>
        <v>0</v>
      </c>
      <c r="K346" s="140" t="s">
        <v>231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4.0999999999999999E-4</v>
      </c>
      <c r="R346" s="147">
        <f>Q346*H346</f>
        <v>1.8450000000000001E-2</v>
      </c>
      <c r="S346" s="147">
        <v>0</v>
      </c>
      <c r="T346" s="148">
        <f>S346*H346</f>
        <v>0</v>
      </c>
      <c r="AR346" s="149" t="s">
        <v>232</v>
      </c>
      <c r="AT346" s="149" t="s">
        <v>227</v>
      </c>
      <c r="AU346" s="149" t="s">
        <v>21</v>
      </c>
      <c r="AY346" s="17" t="s">
        <v>225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232</v>
      </c>
      <c r="BM346" s="149" t="s">
        <v>3874</v>
      </c>
    </row>
    <row r="347" spans="2:65" s="1" customFormat="1" ht="10.199999999999999">
      <c r="B347" s="33"/>
      <c r="D347" s="151" t="s">
        <v>234</v>
      </c>
      <c r="F347" s="152" t="s">
        <v>3875</v>
      </c>
      <c r="I347" s="153"/>
      <c r="L347" s="33"/>
      <c r="M347" s="154"/>
      <c r="T347" s="57"/>
      <c r="AT347" s="17" t="s">
        <v>234</v>
      </c>
      <c r="AU347" s="17" t="s">
        <v>21</v>
      </c>
    </row>
    <row r="348" spans="2:65" s="1" customFormat="1" ht="19.2">
      <c r="B348" s="33"/>
      <c r="D348" s="156" t="s">
        <v>261</v>
      </c>
      <c r="F348" s="163" t="s">
        <v>3876</v>
      </c>
      <c r="I348" s="153"/>
      <c r="L348" s="33"/>
      <c r="M348" s="154"/>
      <c r="T348" s="57"/>
      <c r="AT348" s="17" t="s">
        <v>261</v>
      </c>
      <c r="AU348" s="17" t="s">
        <v>21</v>
      </c>
    </row>
    <row r="349" spans="2:65" s="1" customFormat="1" ht="24.15" customHeight="1">
      <c r="B349" s="33"/>
      <c r="C349" s="138" t="s">
        <v>1496</v>
      </c>
      <c r="D349" s="138" t="s">
        <v>227</v>
      </c>
      <c r="E349" s="139" t="s">
        <v>3877</v>
      </c>
      <c r="F349" s="140" t="s">
        <v>3878</v>
      </c>
      <c r="G349" s="141" t="s">
        <v>546</v>
      </c>
      <c r="H349" s="142">
        <v>45</v>
      </c>
      <c r="I349" s="143"/>
      <c r="J349" s="144">
        <f>ROUND(I349*H349,2)</f>
        <v>0</v>
      </c>
      <c r="K349" s="140" t="s">
        <v>231</v>
      </c>
      <c r="L349" s="33"/>
      <c r="M349" s="145" t="s">
        <v>1</v>
      </c>
      <c r="N349" s="146" t="s">
        <v>45</v>
      </c>
      <c r="P349" s="147">
        <f>O349*H349</f>
        <v>0</v>
      </c>
      <c r="Q349" s="147">
        <v>0</v>
      </c>
      <c r="R349" s="147">
        <f>Q349*H349</f>
        <v>0</v>
      </c>
      <c r="S349" s="147">
        <v>0</v>
      </c>
      <c r="T349" s="148">
        <f>S349*H349</f>
        <v>0</v>
      </c>
      <c r="AR349" s="149" t="s">
        <v>232</v>
      </c>
      <c r="AT349" s="149" t="s">
        <v>227</v>
      </c>
      <c r="AU349" s="149" t="s">
        <v>21</v>
      </c>
      <c r="AY349" s="17" t="s">
        <v>225</v>
      </c>
      <c r="BE349" s="150">
        <f>IF(N349="základní",J349,0)</f>
        <v>0</v>
      </c>
      <c r="BF349" s="150">
        <f>IF(N349="snížená",J349,0)</f>
        <v>0</v>
      </c>
      <c r="BG349" s="150">
        <f>IF(N349="zákl. přenesená",J349,0)</f>
        <v>0</v>
      </c>
      <c r="BH349" s="150">
        <f>IF(N349="sníž. přenesená",J349,0)</f>
        <v>0</v>
      </c>
      <c r="BI349" s="150">
        <f>IF(N349="nulová",J349,0)</f>
        <v>0</v>
      </c>
      <c r="BJ349" s="17" t="s">
        <v>88</v>
      </c>
      <c r="BK349" s="150">
        <f>ROUND(I349*H349,2)</f>
        <v>0</v>
      </c>
      <c r="BL349" s="17" t="s">
        <v>232</v>
      </c>
      <c r="BM349" s="149" t="s">
        <v>3879</v>
      </c>
    </row>
    <row r="350" spans="2:65" s="1" customFormat="1" ht="10.199999999999999">
      <c r="B350" s="33"/>
      <c r="D350" s="151" t="s">
        <v>234</v>
      </c>
      <c r="F350" s="152" t="s">
        <v>3880</v>
      </c>
      <c r="I350" s="153"/>
      <c r="L350" s="33"/>
      <c r="M350" s="154"/>
      <c r="T350" s="57"/>
      <c r="AT350" s="17" t="s">
        <v>234</v>
      </c>
      <c r="AU350" s="17" t="s">
        <v>21</v>
      </c>
    </row>
    <row r="351" spans="2:65" s="12" customFormat="1" ht="10.199999999999999">
      <c r="B351" s="155"/>
      <c r="D351" s="156" t="s">
        <v>236</v>
      </c>
      <c r="E351" s="157" t="s">
        <v>1</v>
      </c>
      <c r="F351" s="158" t="s">
        <v>3881</v>
      </c>
      <c r="H351" s="159">
        <v>45</v>
      </c>
      <c r="I351" s="160"/>
      <c r="L351" s="155"/>
      <c r="M351" s="161"/>
      <c r="T351" s="162"/>
      <c r="AT351" s="157" t="s">
        <v>236</v>
      </c>
      <c r="AU351" s="157" t="s">
        <v>21</v>
      </c>
      <c r="AV351" s="12" t="s">
        <v>21</v>
      </c>
      <c r="AW351" s="12" t="s">
        <v>36</v>
      </c>
      <c r="AX351" s="12" t="s">
        <v>88</v>
      </c>
      <c r="AY351" s="157" t="s">
        <v>225</v>
      </c>
    </row>
    <row r="352" spans="2:65" s="1" customFormat="1" ht="24.15" customHeight="1">
      <c r="B352" s="33"/>
      <c r="C352" s="138" t="s">
        <v>1499</v>
      </c>
      <c r="D352" s="138" t="s">
        <v>227</v>
      </c>
      <c r="E352" s="139" t="s">
        <v>1487</v>
      </c>
      <c r="F352" s="140" t="s">
        <v>1488</v>
      </c>
      <c r="G352" s="141" t="s">
        <v>546</v>
      </c>
      <c r="H352" s="142">
        <v>87</v>
      </c>
      <c r="I352" s="143"/>
      <c r="J352" s="144">
        <f>ROUND(I352*H352,2)</f>
        <v>0</v>
      </c>
      <c r="K352" s="140" t="s">
        <v>231</v>
      </c>
      <c r="L352" s="33"/>
      <c r="M352" s="145" t="s">
        <v>1</v>
      </c>
      <c r="N352" s="146" t="s">
        <v>45</v>
      </c>
      <c r="P352" s="147">
        <f>O352*H352</f>
        <v>0</v>
      </c>
      <c r="Q352" s="147">
        <v>0.16370999999999999</v>
      </c>
      <c r="R352" s="147">
        <f>Q352*H352</f>
        <v>14.24277</v>
      </c>
      <c r="S352" s="147">
        <v>0</v>
      </c>
      <c r="T352" s="148">
        <f>S352*H352</f>
        <v>0</v>
      </c>
      <c r="AR352" s="149" t="s">
        <v>232</v>
      </c>
      <c r="AT352" s="149" t="s">
        <v>227</v>
      </c>
      <c r="AU352" s="149" t="s">
        <v>21</v>
      </c>
      <c r="AY352" s="17" t="s">
        <v>225</v>
      </c>
      <c r="BE352" s="150">
        <f>IF(N352="základní",J352,0)</f>
        <v>0</v>
      </c>
      <c r="BF352" s="150">
        <f>IF(N352="snížená",J352,0)</f>
        <v>0</v>
      </c>
      <c r="BG352" s="150">
        <f>IF(N352="zákl. přenesená",J352,0)</f>
        <v>0</v>
      </c>
      <c r="BH352" s="150">
        <f>IF(N352="sníž. přenesená",J352,0)</f>
        <v>0</v>
      </c>
      <c r="BI352" s="150">
        <f>IF(N352="nulová",J352,0)</f>
        <v>0</v>
      </c>
      <c r="BJ352" s="17" t="s">
        <v>88</v>
      </c>
      <c r="BK352" s="150">
        <f>ROUND(I352*H352,2)</f>
        <v>0</v>
      </c>
      <c r="BL352" s="17" t="s">
        <v>232</v>
      </c>
      <c r="BM352" s="149" t="s">
        <v>3882</v>
      </c>
    </row>
    <row r="353" spans="2:65" s="1" customFormat="1" ht="10.199999999999999">
      <c r="B353" s="33"/>
      <c r="D353" s="151" t="s">
        <v>234</v>
      </c>
      <c r="F353" s="152" t="s">
        <v>1490</v>
      </c>
      <c r="I353" s="153"/>
      <c r="L353" s="33"/>
      <c r="M353" s="154"/>
      <c r="T353" s="57"/>
      <c r="AT353" s="17" t="s">
        <v>234</v>
      </c>
      <c r="AU353" s="17" t="s">
        <v>21</v>
      </c>
    </row>
    <row r="354" spans="2:65" s="12" customFormat="1" ht="10.199999999999999">
      <c r="B354" s="155"/>
      <c r="D354" s="156" t="s">
        <v>236</v>
      </c>
      <c r="E354" s="157" t="s">
        <v>1</v>
      </c>
      <c r="F354" s="158" t="s">
        <v>3883</v>
      </c>
      <c r="H354" s="159">
        <v>87</v>
      </c>
      <c r="I354" s="160"/>
      <c r="L354" s="155"/>
      <c r="M354" s="161"/>
      <c r="T354" s="162"/>
      <c r="AT354" s="157" t="s">
        <v>236</v>
      </c>
      <c r="AU354" s="157" t="s">
        <v>21</v>
      </c>
      <c r="AV354" s="12" t="s">
        <v>21</v>
      </c>
      <c r="AW354" s="12" t="s">
        <v>36</v>
      </c>
      <c r="AX354" s="12" t="s">
        <v>88</v>
      </c>
      <c r="AY354" s="157" t="s">
        <v>225</v>
      </c>
    </row>
    <row r="355" spans="2:65" s="1" customFormat="1" ht="16.5" customHeight="1">
      <c r="B355" s="33"/>
      <c r="C355" s="178" t="s">
        <v>1502</v>
      </c>
      <c r="D355" s="178" t="s">
        <v>341</v>
      </c>
      <c r="E355" s="179" t="s">
        <v>3884</v>
      </c>
      <c r="F355" s="180" t="s">
        <v>3885</v>
      </c>
      <c r="G355" s="181" t="s">
        <v>546</v>
      </c>
      <c r="H355" s="182">
        <v>87</v>
      </c>
      <c r="I355" s="183"/>
      <c r="J355" s="184">
        <f>ROUND(I355*H355,2)</f>
        <v>0</v>
      </c>
      <c r="K355" s="180" t="s">
        <v>231</v>
      </c>
      <c r="L355" s="185"/>
      <c r="M355" s="186" t="s">
        <v>1</v>
      </c>
      <c r="N355" s="187" t="s">
        <v>45</v>
      </c>
      <c r="P355" s="147">
        <f>O355*H355</f>
        <v>0</v>
      </c>
      <c r="Q355" s="147">
        <v>0.13400000000000001</v>
      </c>
      <c r="R355" s="147">
        <f>Q355*H355</f>
        <v>11.658000000000001</v>
      </c>
      <c r="S355" s="147">
        <v>0</v>
      </c>
      <c r="T355" s="148">
        <f>S355*H355</f>
        <v>0</v>
      </c>
      <c r="AR355" s="149" t="s">
        <v>277</v>
      </c>
      <c r="AT355" s="149" t="s">
        <v>341</v>
      </c>
      <c r="AU355" s="149" t="s">
        <v>21</v>
      </c>
      <c r="AY355" s="17" t="s">
        <v>225</v>
      </c>
      <c r="BE355" s="150">
        <f>IF(N355="základní",J355,0)</f>
        <v>0</v>
      </c>
      <c r="BF355" s="150">
        <f>IF(N355="snížená",J355,0)</f>
        <v>0</v>
      </c>
      <c r="BG355" s="150">
        <f>IF(N355="zákl. přenesená",J355,0)</f>
        <v>0</v>
      </c>
      <c r="BH355" s="150">
        <f>IF(N355="sníž. přenesená",J355,0)</f>
        <v>0</v>
      </c>
      <c r="BI355" s="150">
        <f>IF(N355="nulová",J355,0)</f>
        <v>0</v>
      </c>
      <c r="BJ355" s="17" t="s">
        <v>88</v>
      </c>
      <c r="BK355" s="150">
        <f>ROUND(I355*H355,2)</f>
        <v>0</v>
      </c>
      <c r="BL355" s="17" t="s">
        <v>232</v>
      </c>
      <c r="BM355" s="149" t="s">
        <v>3886</v>
      </c>
    </row>
    <row r="356" spans="2:65" s="1" customFormat="1" ht="24.15" customHeight="1">
      <c r="B356" s="33"/>
      <c r="C356" s="138" t="s">
        <v>1505</v>
      </c>
      <c r="D356" s="138" t="s">
        <v>227</v>
      </c>
      <c r="E356" s="139" t="s">
        <v>3887</v>
      </c>
      <c r="F356" s="140" t="s">
        <v>3888</v>
      </c>
      <c r="G356" s="141" t="s">
        <v>546</v>
      </c>
      <c r="H356" s="142">
        <v>515</v>
      </c>
      <c r="I356" s="143"/>
      <c r="J356" s="144">
        <f>ROUND(I356*H356,2)</f>
        <v>0</v>
      </c>
      <c r="K356" s="140" t="s">
        <v>231</v>
      </c>
      <c r="L356" s="33"/>
      <c r="M356" s="145" t="s">
        <v>1</v>
      </c>
      <c r="N356" s="146" t="s">
        <v>45</v>
      </c>
      <c r="P356" s="147">
        <f>O356*H356</f>
        <v>0</v>
      </c>
      <c r="Q356" s="147">
        <v>0.29221000000000003</v>
      </c>
      <c r="R356" s="147">
        <f>Q356*H356</f>
        <v>150.48815000000002</v>
      </c>
      <c r="S356" s="147">
        <v>0</v>
      </c>
      <c r="T356" s="148">
        <f>S356*H356</f>
        <v>0</v>
      </c>
      <c r="AR356" s="149" t="s">
        <v>232</v>
      </c>
      <c r="AT356" s="149" t="s">
        <v>227</v>
      </c>
      <c r="AU356" s="149" t="s">
        <v>21</v>
      </c>
      <c r="AY356" s="17" t="s">
        <v>225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232</v>
      </c>
      <c r="BM356" s="149" t="s">
        <v>3889</v>
      </c>
    </row>
    <row r="357" spans="2:65" s="1" customFormat="1" ht="10.199999999999999">
      <c r="B357" s="33"/>
      <c r="D357" s="151" t="s">
        <v>234</v>
      </c>
      <c r="F357" s="152" t="s">
        <v>3890</v>
      </c>
      <c r="I357" s="153"/>
      <c r="L357" s="33"/>
      <c r="M357" s="154"/>
      <c r="T357" s="57"/>
      <c r="AT357" s="17" t="s">
        <v>234</v>
      </c>
      <c r="AU357" s="17" t="s">
        <v>21</v>
      </c>
    </row>
    <row r="358" spans="2:65" s="1" customFormat="1" ht="19.2">
      <c r="B358" s="33"/>
      <c r="D358" s="156" t="s">
        <v>261</v>
      </c>
      <c r="F358" s="163" t="s">
        <v>2386</v>
      </c>
      <c r="I358" s="153"/>
      <c r="L358" s="33"/>
      <c r="M358" s="154"/>
      <c r="T358" s="57"/>
      <c r="AT358" s="17" t="s">
        <v>261</v>
      </c>
      <c r="AU358" s="17" t="s">
        <v>21</v>
      </c>
    </row>
    <row r="359" spans="2:65" s="1" customFormat="1" ht="24.15" customHeight="1">
      <c r="B359" s="33"/>
      <c r="C359" s="178" t="s">
        <v>1508</v>
      </c>
      <c r="D359" s="178" t="s">
        <v>341</v>
      </c>
      <c r="E359" s="179" t="s">
        <v>3891</v>
      </c>
      <c r="F359" s="180" t="s">
        <v>3892</v>
      </c>
      <c r="G359" s="181" t="s">
        <v>546</v>
      </c>
      <c r="H359" s="182">
        <v>35</v>
      </c>
      <c r="I359" s="183"/>
      <c r="J359" s="184">
        <f>ROUND(I359*H359,2)</f>
        <v>0</v>
      </c>
      <c r="K359" s="180" t="s">
        <v>231</v>
      </c>
      <c r="L359" s="185"/>
      <c r="M359" s="186" t="s">
        <v>1</v>
      </c>
      <c r="N359" s="187" t="s">
        <v>45</v>
      </c>
      <c r="P359" s="147">
        <f>O359*H359</f>
        <v>0</v>
      </c>
      <c r="Q359" s="147">
        <v>1.5599999999999999E-2</v>
      </c>
      <c r="R359" s="147">
        <f>Q359*H359</f>
        <v>0.54599999999999993</v>
      </c>
      <c r="S359" s="147">
        <v>0</v>
      </c>
      <c r="T359" s="148">
        <f>S359*H359</f>
        <v>0</v>
      </c>
      <c r="AR359" s="149" t="s">
        <v>277</v>
      </c>
      <c r="AT359" s="149" t="s">
        <v>341</v>
      </c>
      <c r="AU359" s="149" t="s">
        <v>21</v>
      </c>
      <c r="AY359" s="17" t="s">
        <v>225</v>
      </c>
      <c r="BE359" s="150">
        <f>IF(N359="základní",J359,0)</f>
        <v>0</v>
      </c>
      <c r="BF359" s="150">
        <f>IF(N359="snížená",J359,0)</f>
        <v>0</v>
      </c>
      <c r="BG359" s="150">
        <f>IF(N359="zákl. přenesená",J359,0)</f>
        <v>0</v>
      </c>
      <c r="BH359" s="150">
        <f>IF(N359="sníž. přenesená",J359,0)</f>
        <v>0</v>
      </c>
      <c r="BI359" s="150">
        <f>IF(N359="nulová",J359,0)</f>
        <v>0</v>
      </c>
      <c r="BJ359" s="17" t="s">
        <v>88</v>
      </c>
      <c r="BK359" s="150">
        <f>ROUND(I359*H359,2)</f>
        <v>0</v>
      </c>
      <c r="BL359" s="17" t="s">
        <v>232</v>
      </c>
      <c r="BM359" s="149" t="s">
        <v>3893</v>
      </c>
    </row>
    <row r="360" spans="2:65" s="1" customFormat="1" ht="16.5" customHeight="1">
      <c r="B360" s="33"/>
      <c r="C360" s="178" t="s">
        <v>1512</v>
      </c>
      <c r="D360" s="178" t="s">
        <v>341</v>
      </c>
      <c r="E360" s="179" t="s">
        <v>3894</v>
      </c>
      <c r="F360" s="180" t="s">
        <v>3895</v>
      </c>
      <c r="G360" s="181" t="s">
        <v>546</v>
      </c>
      <c r="H360" s="182">
        <v>35</v>
      </c>
      <c r="I360" s="183"/>
      <c r="J360" s="184">
        <f>ROUND(I360*H360,2)</f>
        <v>0</v>
      </c>
      <c r="K360" s="180" t="s">
        <v>1</v>
      </c>
      <c r="L360" s="185"/>
      <c r="M360" s="186" t="s">
        <v>1</v>
      </c>
      <c r="N360" s="187" t="s">
        <v>45</v>
      </c>
      <c r="P360" s="147">
        <f>O360*H360</f>
        <v>0</v>
      </c>
      <c r="Q360" s="147">
        <v>0</v>
      </c>
      <c r="R360" s="147">
        <f>Q360*H360</f>
        <v>0</v>
      </c>
      <c r="S360" s="147">
        <v>0</v>
      </c>
      <c r="T360" s="148">
        <f>S360*H360</f>
        <v>0</v>
      </c>
      <c r="AR360" s="149" t="s">
        <v>277</v>
      </c>
      <c r="AT360" s="149" t="s">
        <v>341</v>
      </c>
      <c r="AU360" s="149" t="s">
        <v>21</v>
      </c>
      <c r="AY360" s="17" t="s">
        <v>225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232</v>
      </c>
      <c r="BM360" s="149" t="s">
        <v>3896</v>
      </c>
    </row>
    <row r="361" spans="2:65" s="1" customFormat="1" ht="16.5" customHeight="1">
      <c r="B361" s="33"/>
      <c r="C361" s="138" t="s">
        <v>1516</v>
      </c>
      <c r="D361" s="138" t="s">
        <v>227</v>
      </c>
      <c r="E361" s="139" t="s">
        <v>3897</v>
      </c>
      <c r="F361" s="140" t="s">
        <v>3898</v>
      </c>
      <c r="G361" s="141" t="s">
        <v>230</v>
      </c>
      <c r="H361" s="142">
        <v>976</v>
      </c>
      <c r="I361" s="143"/>
      <c r="J361" s="144">
        <f>ROUND(I361*H361,2)</f>
        <v>0</v>
      </c>
      <c r="K361" s="140" t="s">
        <v>231</v>
      </c>
      <c r="L361" s="33"/>
      <c r="M361" s="145" t="s">
        <v>1</v>
      </c>
      <c r="N361" s="146" t="s">
        <v>45</v>
      </c>
      <c r="P361" s="147">
        <f>O361*H361</f>
        <v>0</v>
      </c>
      <c r="Q361" s="147">
        <v>0</v>
      </c>
      <c r="R361" s="147">
        <f>Q361*H361</f>
        <v>0</v>
      </c>
      <c r="S361" s="147">
        <v>0.01</v>
      </c>
      <c r="T361" s="148">
        <f>S361*H361</f>
        <v>9.76</v>
      </c>
      <c r="AR361" s="149" t="s">
        <v>232</v>
      </c>
      <c r="AT361" s="149" t="s">
        <v>227</v>
      </c>
      <c r="AU361" s="149" t="s">
        <v>21</v>
      </c>
      <c r="AY361" s="17" t="s">
        <v>225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232</v>
      </c>
      <c r="BM361" s="149" t="s">
        <v>3899</v>
      </c>
    </row>
    <row r="362" spans="2:65" s="1" customFormat="1" ht="10.199999999999999">
      <c r="B362" s="33"/>
      <c r="D362" s="151" t="s">
        <v>234</v>
      </c>
      <c r="F362" s="152" t="s">
        <v>3900</v>
      </c>
      <c r="I362" s="153"/>
      <c r="L362" s="33"/>
      <c r="M362" s="154"/>
      <c r="T362" s="57"/>
      <c r="AT362" s="17" t="s">
        <v>234</v>
      </c>
      <c r="AU362" s="17" t="s">
        <v>21</v>
      </c>
    </row>
    <row r="363" spans="2:65" s="12" customFormat="1" ht="10.199999999999999">
      <c r="B363" s="155"/>
      <c r="D363" s="156" t="s">
        <v>236</v>
      </c>
      <c r="E363" s="157" t="s">
        <v>1</v>
      </c>
      <c r="F363" s="158" t="s">
        <v>3901</v>
      </c>
      <c r="H363" s="159">
        <v>976</v>
      </c>
      <c r="I363" s="160"/>
      <c r="L363" s="155"/>
      <c r="M363" s="161"/>
      <c r="T363" s="162"/>
      <c r="AT363" s="157" t="s">
        <v>236</v>
      </c>
      <c r="AU363" s="157" t="s">
        <v>21</v>
      </c>
      <c r="AV363" s="12" t="s">
        <v>21</v>
      </c>
      <c r="AW363" s="12" t="s">
        <v>36</v>
      </c>
      <c r="AX363" s="12" t="s">
        <v>88</v>
      </c>
      <c r="AY363" s="157" t="s">
        <v>225</v>
      </c>
    </row>
    <row r="364" spans="2:65" s="11" customFormat="1" ht="22.8" customHeight="1">
      <c r="B364" s="126"/>
      <c r="D364" s="127" t="s">
        <v>79</v>
      </c>
      <c r="E364" s="136" t="s">
        <v>549</v>
      </c>
      <c r="F364" s="136" t="s">
        <v>550</v>
      </c>
      <c r="I364" s="129"/>
      <c r="J364" s="137">
        <f>BK364</f>
        <v>0</v>
      </c>
      <c r="L364" s="126"/>
      <c r="M364" s="131"/>
      <c r="P364" s="132">
        <f>SUM(P365:P376)</f>
        <v>0</v>
      </c>
      <c r="R364" s="132">
        <f>SUM(R365:R376)</f>
        <v>0</v>
      </c>
      <c r="T364" s="133">
        <f>SUM(T365:T376)</f>
        <v>0</v>
      </c>
      <c r="AR364" s="127" t="s">
        <v>88</v>
      </c>
      <c r="AT364" s="134" t="s">
        <v>79</v>
      </c>
      <c r="AU364" s="134" t="s">
        <v>88</v>
      </c>
      <c r="AY364" s="127" t="s">
        <v>225</v>
      </c>
      <c r="BK364" s="135">
        <f>SUM(BK365:BK376)</f>
        <v>0</v>
      </c>
    </row>
    <row r="365" spans="2:65" s="1" customFormat="1" ht="21.75" customHeight="1">
      <c r="B365" s="33"/>
      <c r="C365" s="138" t="s">
        <v>1520</v>
      </c>
      <c r="D365" s="138" t="s">
        <v>227</v>
      </c>
      <c r="E365" s="139" t="s">
        <v>3902</v>
      </c>
      <c r="F365" s="140" t="s">
        <v>3903</v>
      </c>
      <c r="G365" s="141" t="s">
        <v>395</v>
      </c>
      <c r="H365" s="142">
        <v>859.76800000000003</v>
      </c>
      <c r="I365" s="143"/>
      <c r="J365" s="144">
        <f>ROUND(I365*H365,2)</f>
        <v>0</v>
      </c>
      <c r="K365" s="140" t="s">
        <v>231</v>
      </c>
      <c r="L365" s="33"/>
      <c r="M365" s="145" t="s">
        <v>1</v>
      </c>
      <c r="N365" s="146" t="s">
        <v>45</v>
      </c>
      <c r="P365" s="147">
        <f>O365*H365</f>
        <v>0</v>
      </c>
      <c r="Q365" s="147">
        <v>0</v>
      </c>
      <c r="R365" s="147">
        <f>Q365*H365</f>
        <v>0</v>
      </c>
      <c r="S365" s="147">
        <v>0</v>
      </c>
      <c r="T365" s="148">
        <f>S365*H365</f>
        <v>0</v>
      </c>
      <c r="AR365" s="149" t="s">
        <v>232</v>
      </c>
      <c r="AT365" s="149" t="s">
        <v>227</v>
      </c>
      <c r="AU365" s="149" t="s">
        <v>21</v>
      </c>
      <c r="AY365" s="17" t="s">
        <v>225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232</v>
      </c>
      <c r="BM365" s="149" t="s">
        <v>3904</v>
      </c>
    </row>
    <row r="366" spans="2:65" s="1" customFormat="1" ht="10.199999999999999">
      <c r="B366" s="33"/>
      <c r="D366" s="151" t="s">
        <v>234</v>
      </c>
      <c r="F366" s="152" t="s">
        <v>3905</v>
      </c>
      <c r="I366" s="153"/>
      <c r="L366" s="33"/>
      <c r="M366" s="154"/>
      <c r="T366" s="57"/>
      <c r="AT366" s="17" t="s">
        <v>234</v>
      </c>
      <c r="AU366" s="17" t="s">
        <v>21</v>
      </c>
    </row>
    <row r="367" spans="2:65" s="1" customFormat="1" ht="24.15" customHeight="1">
      <c r="B367" s="33"/>
      <c r="C367" s="138" t="s">
        <v>1524</v>
      </c>
      <c r="D367" s="138" t="s">
        <v>227</v>
      </c>
      <c r="E367" s="139" t="s">
        <v>3906</v>
      </c>
      <c r="F367" s="140" t="s">
        <v>3907</v>
      </c>
      <c r="G367" s="141" t="s">
        <v>395</v>
      </c>
      <c r="H367" s="142">
        <v>15977.175999999999</v>
      </c>
      <c r="I367" s="143"/>
      <c r="J367" s="144">
        <f>ROUND(I367*H367,2)</f>
        <v>0</v>
      </c>
      <c r="K367" s="140" t="s">
        <v>231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0</v>
      </c>
      <c r="R367" s="147">
        <f>Q367*H367</f>
        <v>0</v>
      </c>
      <c r="S367" s="147">
        <v>0</v>
      </c>
      <c r="T367" s="148">
        <f>S367*H367</f>
        <v>0</v>
      </c>
      <c r="AR367" s="149" t="s">
        <v>232</v>
      </c>
      <c r="AT367" s="149" t="s">
        <v>227</v>
      </c>
      <c r="AU367" s="149" t="s">
        <v>21</v>
      </c>
      <c r="AY367" s="17" t="s">
        <v>225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232</v>
      </c>
      <c r="BM367" s="149" t="s">
        <v>3908</v>
      </c>
    </row>
    <row r="368" spans="2:65" s="1" customFormat="1" ht="10.199999999999999">
      <c r="B368" s="33"/>
      <c r="D368" s="151" t="s">
        <v>234</v>
      </c>
      <c r="F368" s="152" t="s">
        <v>3909</v>
      </c>
      <c r="I368" s="153"/>
      <c r="L368" s="33"/>
      <c r="M368" s="154"/>
      <c r="T368" s="57"/>
      <c r="AT368" s="17" t="s">
        <v>234</v>
      </c>
      <c r="AU368" s="17" t="s">
        <v>21</v>
      </c>
    </row>
    <row r="369" spans="2:65" s="12" customFormat="1" ht="10.199999999999999">
      <c r="B369" s="155"/>
      <c r="D369" s="156" t="s">
        <v>236</v>
      </c>
      <c r="E369" s="157" t="s">
        <v>1</v>
      </c>
      <c r="F369" s="158" t="s">
        <v>3910</v>
      </c>
      <c r="H369" s="159">
        <v>15977.175999999999</v>
      </c>
      <c r="I369" s="160"/>
      <c r="L369" s="155"/>
      <c r="M369" s="161"/>
      <c r="T369" s="162"/>
      <c r="AT369" s="157" t="s">
        <v>236</v>
      </c>
      <c r="AU369" s="157" t="s">
        <v>21</v>
      </c>
      <c r="AV369" s="12" t="s">
        <v>21</v>
      </c>
      <c r="AW369" s="12" t="s">
        <v>36</v>
      </c>
      <c r="AX369" s="12" t="s">
        <v>88</v>
      </c>
      <c r="AY369" s="157" t="s">
        <v>225</v>
      </c>
    </row>
    <row r="370" spans="2:65" s="1" customFormat="1" ht="33" customHeight="1">
      <c r="B370" s="33"/>
      <c r="C370" s="138" t="s">
        <v>1528</v>
      </c>
      <c r="D370" s="138" t="s">
        <v>227</v>
      </c>
      <c r="E370" s="139" t="s">
        <v>3911</v>
      </c>
      <c r="F370" s="140" t="s">
        <v>3912</v>
      </c>
      <c r="G370" s="141" t="s">
        <v>395</v>
      </c>
      <c r="H370" s="142">
        <v>10.42</v>
      </c>
      <c r="I370" s="143"/>
      <c r="J370" s="144">
        <f>ROUND(I370*H370,2)</f>
        <v>0</v>
      </c>
      <c r="K370" s="140" t="s">
        <v>231</v>
      </c>
      <c r="L370" s="33"/>
      <c r="M370" s="145" t="s">
        <v>1</v>
      </c>
      <c r="N370" s="146" t="s">
        <v>45</v>
      </c>
      <c r="P370" s="147">
        <f>O370*H370</f>
        <v>0</v>
      </c>
      <c r="Q370" s="147">
        <v>0</v>
      </c>
      <c r="R370" s="147">
        <f>Q370*H370</f>
        <v>0</v>
      </c>
      <c r="S370" s="147">
        <v>0</v>
      </c>
      <c r="T370" s="148">
        <f>S370*H370</f>
        <v>0</v>
      </c>
      <c r="AR370" s="149" t="s">
        <v>232</v>
      </c>
      <c r="AT370" s="149" t="s">
        <v>227</v>
      </c>
      <c r="AU370" s="149" t="s">
        <v>21</v>
      </c>
      <c r="AY370" s="17" t="s">
        <v>225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232</v>
      </c>
      <c r="BM370" s="149" t="s">
        <v>3913</v>
      </c>
    </row>
    <row r="371" spans="2:65" s="1" customFormat="1" ht="10.199999999999999">
      <c r="B371" s="33"/>
      <c r="D371" s="151" t="s">
        <v>234</v>
      </c>
      <c r="F371" s="152" t="s">
        <v>3914</v>
      </c>
      <c r="I371" s="153"/>
      <c r="L371" s="33"/>
      <c r="M371" s="154"/>
      <c r="T371" s="57"/>
      <c r="AT371" s="17" t="s">
        <v>234</v>
      </c>
      <c r="AU371" s="17" t="s">
        <v>21</v>
      </c>
    </row>
    <row r="372" spans="2:65" s="1" customFormat="1" ht="24.15" customHeight="1">
      <c r="B372" s="33"/>
      <c r="C372" s="138" t="s">
        <v>1533</v>
      </c>
      <c r="D372" s="138" t="s">
        <v>227</v>
      </c>
      <c r="E372" s="139" t="s">
        <v>564</v>
      </c>
      <c r="F372" s="140" t="s">
        <v>565</v>
      </c>
      <c r="G372" s="141" t="s">
        <v>395</v>
      </c>
      <c r="H372" s="142">
        <v>363.43</v>
      </c>
      <c r="I372" s="143"/>
      <c r="J372" s="144">
        <f>ROUND(I372*H372,2)</f>
        <v>0</v>
      </c>
      <c r="K372" s="140" t="s">
        <v>231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0</v>
      </c>
      <c r="R372" s="147">
        <f>Q372*H372</f>
        <v>0</v>
      </c>
      <c r="S372" s="147">
        <v>0</v>
      </c>
      <c r="T372" s="148">
        <f>S372*H372</f>
        <v>0</v>
      </c>
      <c r="AR372" s="149" t="s">
        <v>232</v>
      </c>
      <c r="AT372" s="149" t="s">
        <v>227</v>
      </c>
      <c r="AU372" s="149" t="s">
        <v>21</v>
      </c>
      <c r="AY372" s="17" t="s">
        <v>225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232</v>
      </c>
      <c r="BM372" s="149" t="s">
        <v>3915</v>
      </c>
    </row>
    <row r="373" spans="2:65" s="1" customFormat="1" ht="10.199999999999999">
      <c r="B373" s="33"/>
      <c r="D373" s="151" t="s">
        <v>234</v>
      </c>
      <c r="F373" s="152" t="s">
        <v>567</v>
      </c>
      <c r="I373" s="153"/>
      <c r="L373" s="33"/>
      <c r="M373" s="154"/>
      <c r="T373" s="57"/>
      <c r="AT373" s="17" t="s">
        <v>234</v>
      </c>
      <c r="AU373" s="17" t="s">
        <v>21</v>
      </c>
    </row>
    <row r="374" spans="2:65" s="12" customFormat="1" ht="10.199999999999999">
      <c r="B374" s="155"/>
      <c r="D374" s="156" t="s">
        <v>236</v>
      </c>
      <c r="E374" s="157" t="s">
        <v>1</v>
      </c>
      <c r="F374" s="158" t="s">
        <v>3916</v>
      </c>
      <c r="H374" s="159">
        <v>363.43</v>
      </c>
      <c r="I374" s="160"/>
      <c r="L374" s="155"/>
      <c r="M374" s="161"/>
      <c r="T374" s="162"/>
      <c r="AT374" s="157" t="s">
        <v>236</v>
      </c>
      <c r="AU374" s="157" t="s">
        <v>21</v>
      </c>
      <c r="AV374" s="12" t="s">
        <v>21</v>
      </c>
      <c r="AW374" s="12" t="s">
        <v>36</v>
      </c>
      <c r="AX374" s="12" t="s">
        <v>88</v>
      </c>
      <c r="AY374" s="157" t="s">
        <v>225</v>
      </c>
    </row>
    <row r="375" spans="2:65" s="1" customFormat="1" ht="33" customHeight="1">
      <c r="B375" s="33"/>
      <c r="C375" s="138" t="s">
        <v>2141</v>
      </c>
      <c r="D375" s="138" t="s">
        <v>227</v>
      </c>
      <c r="E375" s="139" t="s">
        <v>3917</v>
      </c>
      <c r="F375" s="140" t="s">
        <v>3918</v>
      </c>
      <c r="G375" s="141" t="s">
        <v>395</v>
      </c>
      <c r="H375" s="142">
        <v>457.42</v>
      </c>
      <c r="I375" s="143"/>
      <c r="J375" s="144">
        <f>ROUND(I375*H375,2)</f>
        <v>0</v>
      </c>
      <c r="K375" s="140" t="s">
        <v>231</v>
      </c>
      <c r="L375" s="33"/>
      <c r="M375" s="145" t="s">
        <v>1</v>
      </c>
      <c r="N375" s="146" t="s">
        <v>45</v>
      </c>
      <c r="P375" s="147">
        <f>O375*H375</f>
        <v>0</v>
      </c>
      <c r="Q375" s="147">
        <v>0</v>
      </c>
      <c r="R375" s="147">
        <f>Q375*H375</f>
        <v>0</v>
      </c>
      <c r="S375" s="147">
        <v>0</v>
      </c>
      <c r="T375" s="148">
        <f>S375*H375</f>
        <v>0</v>
      </c>
      <c r="AR375" s="149" t="s">
        <v>232</v>
      </c>
      <c r="AT375" s="149" t="s">
        <v>227</v>
      </c>
      <c r="AU375" s="149" t="s">
        <v>21</v>
      </c>
      <c r="AY375" s="17" t="s">
        <v>225</v>
      </c>
      <c r="BE375" s="150">
        <f>IF(N375="základní",J375,0)</f>
        <v>0</v>
      </c>
      <c r="BF375" s="150">
        <f>IF(N375="snížená",J375,0)</f>
        <v>0</v>
      </c>
      <c r="BG375" s="150">
        <f>IF(N375="zákl. přenesená",J375,0)</f>
        <v>0</v>
      </c>
      <c r="BH375" s="150">
        <f>IF(N375="sníž. přenesená",J375,0)</f>
        <v>0</v>
      </c>
      <c r="BI375" s="150">
        <f>IF(N375="nulová",J375,0)</f>
        <v>0</v>
      </c>
      <c r="BJ375" s="17" t="s">
        <v>88</v>
      </c>
      <c r="BK375" s="150">
        <f>ROUND(I375*H375,2)</f>
        <v>0</v>
      </c>
      <c r="BL375" s="17" t="s">
        <v>232</v>
      </c>
      <c r="BM375" s="149" t="s">
        <v>3919</v>
      </c>
    </row>
    <row r="376" spans="2:65" s="1" customFormat="1" ht="10.199999999999999">
      <c r="B376" s="33"/>
      <c r="D376" s="151" t="s">
        <v>234</v>
      </c>
      <c r="F376" s="152" t="s">
        <v>3920</v>
      </c>
      <c r="I376" s="153"/>
      <c r="L376" s="33"/>
      <c r="M376" s="154"/>
      <c r="T376" s="57"/>
      <c r="AT376" s="17" t="s">
        <v>234</v>
      </c>
      <c r="AU376" s="17" t="s">
        <v>21</v>
      </c>
    </row>
    <row r="377" spans="2:65" s="11" customFormat="1" ht="22.8" customHeight="1">
      <c r="B377" s="126"/>
      <c r="D377" s="127" t="s">
        <v>79</v>
      </c>
      <c r="E377" s="136" t="s">
        <v>568</v>
      </c>
      <c r="F377" s="136" t="s">
        <v>569</v>
      </c>
      <c r="I377" s="129"/>
      <c r="J377" s="137">
        <f>BK377</f>
        <v>0</v>
      </c>
      <c r="L377" s="126"/>
      <c r="M377" s="131"/>
      <c r="P377" s="132">
        <f>SUM(P378:P379)</f>
        <v>0</v>
      </c>
      <c r="R377" s="132">
        <f>SUM(R378:R379)</f>
        <v>0</v>
      </c>
      <c r="T377" s="133">
        <f>SUM(T378:T379)</f>
        <v>0</v>
      </c>
      <c r="AR377" s="127" t="s">
        <v>88</v>
      </c>
      <c r="AT377" s="134" t="s">
        <v>79</v>
      </c>
      <c r="AU377" s="134" t="s">
        <v>88</v>
      </c>
      <c r="AY377" s="127" t="s">
        <v>225</v>
      </c>
      <c r="BK377" s="135">
        <f>SUM(BK378:BK379)</f>
        <v>0</v>
      </c>
    </row>
    <row r="378" spans="2:65" s="1" customFormat="1" ht="33" customHeight="1">
      <c r="B378" s="33"/>
      <c r="C378" s="138" t="s">
        <v>2146</v>
      </c>
      <c r="D378" s="138" t="s">
        <v>227</v>
      </c>
      <c r="E378" s="139" t="s">
        <v>3921</v>
      </c>
      <c r="F378" s="140" t="s">
        <v>3922</v>
      </c>
      <c r="G378" s="141" t="s">
        <v>395</v>
      </c>
      <c r="H378" s="142">
        <v>387.18599999999998</v>
      </c>
      <c r="I378" s="143"/>
      <c r="J378" s="144">
        <f>ROUND(I378*H378,2)</f>
        <v>0</v>
      </c>
      <c r="K378" s="140" t="s">
        <v>231</v>
      </c>
      <c r="L378" s="33"/>
      <c r="M378" s="145" t="s">
        <v>1</v>
      </c>
      <c r="N378" s="146" t="s">
        <v>45</v>
      </c>
      <c r="P378" s="147">
        <f>O378*H378</f>
        <v>0</v>
      </c>
      <c r="Q378" s="147">
        <v>0</v>
      </c>
      <c r="R378" s="147">
        <f>Q378*H378</f>
        <v>0</v>
      </c>
      <c r="S378" s="147">
        <v>0</v>
      </c>
      <c r="T378" s="148">
        <f>S378*H378</f>
        <v>0</v>
      </c>
      <c r="AR378" s="149" t="s">
        <v>232</v>
      </c>
      <c r="AT378" s="149" t="s">
        <v>227</v>
      </c>
      <c r="AU378" s="149" t="s">
        <v>21</v>
      </c>
      <c r="AY378" s="17" t="s">
        <v>225</v>
      </c>
      <c r="BE378" s="150">
        <f>IF(N378="základní",J378,0)</f>
        <v>0</v>
      </c>
      <c r="BF378" s="150">
        <f>IF(N378="snížená",J378,0)</f>
        <v>0</v>
      </c>
      <c r="BG378" s="150">
        <f>IF(N378="zákl. přenesená",J378,0)</f>
        <v>0</v>
      </c>
      <c r="BH378" s="150">
        <f>IF(N378="sníž. přenesená",J378,0)</f>
        <v>0</v>
      </c>
      <c r="BI378" s="150">
        <f>IF(N378="nulová",J378,0)</f>
        <v>0</v>
      </c>
      <c r="BJ378" s="17" t="s">
        <v>88</v>
      </c>
      <c r="BK378" s="150">
        <f>ROUND(I378*H378,2)</f>
        <v>0</v>
      </c>
      <c r="BL378" s="17" t="s">
        <v>232</v>
      </c>
      <c r="BM378" s="149" t="s">
        <v>3923</v>
      </c>
    </row>
    <row r="379" spans="2:65" s="1" customFormat="1" ht="10.199999999999999">
      <c r="B379" s="33"/>
      <c r="D379" s="151" t="s">
        <v>234</v>
      </c>
      <c r="F379" s="152" t="s">
        <v>3924</v>
      </c>
      <c r="I379" s="153"/>
      <c r="L379" s="33"/>
      <c r="M379" s="154"/>
      <c r="T379" s="57"/>
      <c r="AT379" s="17" t="s">
        <v>234</v>
      </c>
      <c r="AU379" s="17" t="s">
        <v>21</v>
      </c>
    </row>
    <row r="380" spans="2:65" s="11" customFormat="1" ht="25.95" customHeight="1">
      <c r="B380" s="126"/>
      <c r="D380" s="127" t="s">
        <v>79</v>
      </c>
      <c r="E380" s="128" t="s">
        <v>778</v>
      </c>
      <c r="F380" s="128" t="s">
        <v>779</v>
      </c>
      <c r="I380" s="129"/>
      <c r="J380" s="130">
        <f>BK380</f>
        <v>0</v>
      </c>
      <c r="L380" s="126"/>
      <c r="M380" s="131"/>
      <c r="P380" s="132">
        <f>P381</f>
        <v>0</v>
      </c>
      <c r="R380" s="132">
        <f>R381</f>
        <v>0</v>
      </c>
      <c r="T380" s="133">
        <f>T381</f>
        <v>0</v>
      </c>
      <c r="AR380" s="127" t="s">
        <v>232</v>
      </c>
      <c r="AT380" s="134" t="s">
        <v>79</v>
      </c>
      <c r="AU380" s="134" t="s">
        <v>80</v>
      </c>
      <c r="AY380" s="127" t="s">
        <v>225</v>
      </c>
      <c r="BK380" s="135">
        <f>BK381</f>
        <v>0</v>
      </c>
    </row>
    <row r="381" spans="2:65" s="1" customFormat="1" ht="16.5" customHeight="1">
      <c r="B381" s="33"/>
      <c r="C381" s="138" t="s">
        <v>2148</v>
      </c>
      <c r="D381" s="138" t="s">
        <v>227</v>
      </c>
      <c r="E381" s="139" t="s">
        <v>3925</v>
      </c>
      <c r="F381" s="140" t="s">
        <v>3926</v>
      </c>
      <c r="G381" s="141" t="s">
        <v>259</v>
      </c>
      <c r="H381" s="142">
        <v>8</v>
      </c>
      <c r="I381" s="143"/>
      <c r="J381" s="144">
        <f>ROUND(I381*H381,2)</f>
        <v>0</v>
      </c>
      <c r="K381" s="140" t="s">
        <v>1</v>
      </c>
      <c r="L381" s="33"/>
      <c r="M381" s="193" t="s">
        <v>1</v>
      </c>
      <c r="N381" s="194" t="s">
        <v>45</v>
      </c>
      <c r="O381" s="190"/>
      <c r="P381" s="191">
        <f>O381*H381</f>
        <v>0</v>
      </c>
      <c r="Q381" s="191">
        <v>0</v>
      </c>
      <c r="R381" s="191">
        <f>Q381*H381</f>
        <v>0</v>
      </c>
      <c r="S381" s="191">
        <v>0</v>
      </c>
      <c r="T381" s="192">
        <f>S381*H381</f>
        <v>0</v>
      </c>
      <c r="AR381" s="149" t="s">
        <v>2844</v>
      </c>
      <c r="AT381" s="149" t="s">
        <v>227</v>
      </c>
      <c r="AU381" s="149" t="s">
        <v>88</v>
      </c>
      <c r="AY381" s="17" t="s">
        <v>225</v>
      </c>
      <c r="BE381" s="150">
        <f>IF(N381="základní",J381,0)</f>
        <v>0</v>
      </c>
      <c r="BF381" s="150">
        <f>IF(N381="snížená",J381,0)</f>
        <v>0</v>
      </c>
      <c r="BG381" s="150">
        <f>IF(N381="zákl. přenesená",J381,0)</f>
        <v>0</v>
      </c>
      <c r="BH381" s="150">
        <f>IF(N381="sníž. přenesená",J381,0)</f>
        <v>0</v>
      </c>
      <c r="BI381" s="150">
        <f>IF(N381="nulová",J381,0)</f>
        <v>0</v>
      </c>
      <c r="BJ381" s="17" t="s">
        <v>88</v>
      </c>
      <c r="BK381" s="150">
        <f>ROUND(I381*H381,2)</f>
        <v>0</v>
      </c>
      <c r="BL381" s="17" t="s">
        <v>2844</v>
      </c>
      <c r="BM381" s="149" t="s">
        <v>3927</v>
      </c>
    </row>
    <row r="382" spans="2:65" s="1" customFormat="1" ht="6.9" customHeight="1">
      <c r="B382" s="45"/>
      <c r="C382" s="46"/>
      <c r="D382" s="46"/>
      <c r="E382" s="46"/>
      <c r="F382" s="46"/>
      <c r="G382" s="46"/>
      <c r="H382" s="46"/>
      <c r="I382" s="46"/>
      <c r="J382" s="46"/>
      <c r="K382" s="46"/>
      <c r="L382" s="33"/>
    </row>
  </sheetData>
  <sheetProtection algorithmName="SHA-512" hashValue="uIdqNATpnx8Rq7UXKjwV6AfN6obM2ykSG+DVZ6lziJGDxJ00BP+fhrdxsrsmmO4gZszGxoDZEo82qSEH5/L1Qw==" saltValue="nKzaoTQUPLwXdpONtH6QMwrSIl+dVu/MCtOKhO0RtZaUeL/ou15DgHa7sTVAWRpmaHu5yGLIKGLx4a5gTNUf5w==" spinCount="100000" sheet="1" objects="1" scenarios="1" formatColumns="0" formatRows="0" autoFilter="0"/>
  <autoFilter ref="C126:K381" xr:uid="{00000000-0009-0000-0000-00000F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0F00-000000000000}"/>
    <hyperlink ref="F134" r:id="rId2" xr:uid="{00000000-0004-0000-0F00-000001000000}"/>
    <hyperlink ref="F139" r:id="rId3" xr:uid="{00000000-0004-0000-0F00-000002000000}"/>
    <hyperlink ref="F144" r:id="rId4" xr:uid="{00000000-0004-0000-0F00-000003000000}"/>
    <hyperlink ref="F149" r:id="rId5" xr:uid="{00000000-0004-0000-0F00-000004000000}"/>
    <hyperlink ref="F152" r:id="rId6" xr:uid="{00000000-0004-0000-0F00-000005000000}"/>
    <hyperlink ref="F155" r:id="rId7" xr:uid="{00000000-0004-0000-0F00-000006000000}"/>
    <hyperlink ref="F158" r:id="rId8" xr:uid="{00000000-0004-0000-0F00-000007000000}"/>
    <hyperlink ref="F161" r:id="rId9" xr:uid="{00000000-0004-0000-0F00-000008000000}"/>
    <hyperlink ref="F175" r:id="rId10" xr:uid="{00000000-0004-0000-0F00-000009000000}"/>
    <hyperlink ref="F178" r:id="rId11" xr:uid="{00000000-0004-0000-0F00-00000A000000}"/>
    <hyperlink ref="F181" r:id="rId12" xr:uid="{00000000-0004-0000-0F00-00000B000000}"/>
    <hyperlink ref="F184" r:id="rId13" xr:uid="{00000000-0004-0000-0F00-00000C000000}"/>
    <hyperlink ref="F189" r:id="rId14" xr:uid="{00000000-0004-0000-0F00-00000D000000}"/>
    <hyperlink ref="F192" r:id="rId15" xr:uid="{00000000-0004-0000-0F00-00000E000000}"/>
    <hyperlink ref="F197" r:id="rId16" xr:uid="{00000000-0004-0000-0F00-00000F000000}"/>
    <hyperlink ref="F202" r:id="rId17" xr:uid="{00000000-0004-0000-0F00-000010000000}"/>
    <hyperlink ref="F205" r:id="rId18" xr:uid="{00000000-0004-0000-0F00-000011000000}"/>
    <hyperlink ref="F209" r:id="rId19" xr:uid="{00000000-0004-0000-0F00-000012000000}"/>
    <hyperlink ref="F212" r:id="rId20" xr:uid="{00000000-0004-0000-0F00-000013000000}"/>
    <hyperlink ref="F220" r:id="rId21" xr:uid="{00000000-0004-0000-0F00-000014000000}"/>
    <hyperlink ref="F223" r:id="rId22" xr:uid="{00000000-0004-0000-0F00-000015000000}"/>
    <hyperlink ref="F226" r:id="rId23" xr:uid="{00000000-0004-0000-0F00-000016000000}"/>
    <hyperlink ref="F229" r:id="rId24" xr:uid="{00000000-0004-0000-0F00-000017000000}"/>
    <hyperlink ref="F231" r:id="rId25" xr:uid="{00000000-0004-0000-0F00-000018000000}"/>
    <hyperlink ref="F233" r:id="rId26" xr:uid="{00000000-0004-0000-0F00-000019000000}"/>
    <hyperlink ref="F239" r:id="rId27" xr:uid="{00000000-0004-0000-0F00-00001A000000}"/>
    <hyperlink ref="F241" r:id="rId28" xr:uid="{00000000-0004-0000-0F00-00001B000000}"/>
    <hyperlink ref="F243" r:id="rId29" xr:uid="{00000000-0004-0000-0F00-00001C000000}"/>
    <hyperlink ref="F249" r:id="rId30" xr:uid="{00000000-0004-0000-0F00-00001D000000}"/>
    <hyperlink ref="F252" r:id="rId31" xr:uid="{00000000-0004-0000-0F00-00001E000000}"/>
    <hyperlink ref="F257" r:id="rId32" xr:uid="{00000000-0004-0000-0F00-00001F000000}"/>
    <hyperlink ref="F260" r:id="rId33" xr:uid="{00000000-0004-0000-0F00-000020000000}"/>
    <hyperlink ref="F263" r:id="rId34" xr:uid="{00000000-0004-0000-0F00-000021000000}"/>
    <hyperlink ref="F266" r:id="rId35" xr:uid="{00000000-0004-0000-0F00-000022000000}"/>
    <hyperlink ref="F269" r:id="rId36" xr:uid="{00000000-0004-0000-0F00-000023000000}"/>
    <hyperlink ref="F272" r:id="rId37" xr:uid="{00000000-0004-0000-0F00-000024000000}"/>
    <hyperlink ref="F275" r:id="rId38" xr:uid="{00000000-0004-0000-0F00-000025000000}"/>
    <hyperlink ref="F278" r:id="rId39" xr:uid="{00000000-0004-0000-0F00-000026000000}"/>
    <hyperlink ref="F281" r:id="rId40" xr:uid="{00000000-0004-0000-0F00-000027000000}"/>
    <hyperlink ref="F288" r:id="rId41" xr:uid="{00000000-0004-0000-0F00-000028000000}"/>
    <hyperlink ref="F294" r:id="rId42" xr:uid="{00000000-0004-0000-0F00-000029000000}"/>
    <hyperlink ref="F298" r:id="rId43" xr:uid="{00000000-0004-0000-0F00-00002A000000}"/>
    <hyperlink ref="F301" r:id="rId44" xr:uid="{00000000-0004-0000-0F00-00002B000000}"/>
    <hyperlink ref="F304" r:id="rId45" xr:uid="{00000000-0004-0000-0F00-00002C000000}"/>
    <hyperlink ref="F306" r:id="rId46" xr:uid="{00000000-0004-0000-0F00-00002D000000}"/>
    <hyperlink ref="F308" r:id="rId47" xr:uid="{00000000-0004-0000-0F00-00002E000000}"/>
    <hyperlink ref="F310" r:id="rId48" xr:uid="{00000000-0004-0000-0F00-00002F000000}"/>
    <hyperlink ref="F313" r:id="rId49" xr:uid="{00000000-0004-0000-0F00-000030000000}"/>
    <hyperlink ref="F317" r:id="rId50" xr:uid="{00000000-0004-0000-0F00-000031000000}"/>
    <hyperlink ref="F319" r:id="rId51" xr:uid="{00000000-0004-0000-0F00-000032000000}"/>
    <hyperlink ref="F332" r:id="rId52" xr:uid="{00000000-0004-0000-0F00-000033000000}"/>
    <hyperlink ref="F343" r:id="rId53" xr:uid="{00000000-0004-0000-0F00-000034000000}"/>
    <hyperlink ref="F347" r:id="rId54" xr:uid="{00000000-0004-0000-0F00-000035000000}"/>
    <hyperlink ref="F350" r:id="rId55" xr:uid="{00000000-0004-0000-0F00-000036000000}"/>
    <hyperlink ref="F353" r:id="rId56" xr:uid="{00000000-0004-0000-0F00-000037000000}"/>
    <hyperlink ref="F357" r:id="rId57" xr:uid="{00000000-0004-0000-0F00-000038000000}"/>
    <hyperlink ref="F362" r:id="rId58" xr:uid="{00000000-0004-0000-0F00-000039000000}"/>
    <hyperlink ref="F366" r:id="rId59" xr:uid="{00000000-0004-0000-0F00-00003A000000}"/>
    <hyperlink ref="F368" r:id="rId60" xr:uid="{00000000-0004-0000-0F00-00003B000000}"/>
    <hyperlink ref="F371" r:id="rId61" xr:uid="{00000000-0004-0000-0F00-00003C000000}"/>
    <hyperlink ref="F373" r:id="rId62" xr:uid="{00000000-0004-0000-0F00-00003D000000}"/>
    <hyperlink ref="F376" r:id="rId63" xr:uid="{00000000-0004-0000-0F00-00003E000000}"/>
    <hyperlink ref="F379" r:id="rId64" xr:uid="{00000000-0004-0000-0F00-00003F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65"/>
  <headerFooter>
    <oddFooter>&amp;CStrana &amp;P z &amp;N&amp;R&amp;A</oddFooter>
  </headerFooter>
  <drawing r:id="rId6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136</v>
      </c>
      <c r="AZ2" s="94" t="s">
        <v>3928</v>
      </c>
      <c r="BA2" s="94" t="s">
        <v>1</v>
      </c>
      <c r="BB2" s="94" t="s">
        <v>1</v>
      </c>
      <c r="BC2" s="94" t="s">
        <v>3929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1847</v>
      </c>
      <c r="BA3" s="94" t="s">
        <v>1</v>
      </c>
      <c r="BB3" s="94" t="s">
        <v>1</v>
      </c>
      <c r="BC3" s="94" t="s">
        <v>3930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3931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ROUND(J127,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ROUND((SUM(BE127:BE337)),  2)</f>
        <v>0</v>
      </c>
      <c r="I33" s="98">
        <v>0.21</v>
      </c>
      <c r="J33" s="87">
        <f>ROUND(((SUM(BE127:BE337))*I33),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ROUND((SUM(BF127:BF337)),  2)</f>
        <v>0</v>
      </c>
      <c r="I34" s="98">
        <v>0.15</v>
      </c>
      <c r="J34" s="87">
        <f>ROUND(((SUM(BF127:BF337))*I34),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ROUND((SUM(BG127:BG337)),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ROUND((SUM(BH127:BH337)),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ROUND((SUM(BI127:BI337)),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030.32.2 - Příjezdová komunikace k jezu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J127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J128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J129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J216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J223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J235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J247</f>
        <v>0</v>
      </c>
      <c r="L102" s="114"/>
    </row>
    <row r="103" spans="2:12" s="9" customFormat="1" ht="19.95" customHeight="1">
      <c r="B103" s="114"/>
      <c r="D103" s="115" t="s">
        <v>611</v>
      </c>
      <c r="E103" s="116"/>
      <c r="F103" s="116"/>
      <c r="G103" s="116"/>
      <c r="H103" s="116"/>
      <c r="I103" s="116"/>
      <c r="J103" s="117">
        <f>J280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J298</f>
        <v>0</v>
      </c>
      <c r="L104" s="114"/>
    </row>
    <row r="105" spans="2:12" s="9" customFormat="1" ht="19.95" customHeight="1">
      <c r="B105" s="114"/>
      <c r="D105" s="115" t="s">
        <v>204</v>
      </c>
      <c r="E105" s="116"/>
      <c r="F105" s="116"/>
      <c r="G105" s="116"/>
      <c r="H105" s="116"/>
      <c r="I105" s="116"/>
      <c r="J105" s="117">
        <f>J321</f>
        <v>0</v>
      </c>
      <c r="L105" s="114"/>
    </row>
    <row r="106" spans="2:12" s="9" customFormat="1" ht="19.95" customHeight="1">
      <c r="B106" s="114"/>
      <c r="D106" s="115" t="s">
        <v>205</v>
      </c>
      <c r="E106" s="116"/>
      <c r="F106" s="116"/>
      <c r="G106" s="116"/>
      <c r="H106" s="116"/>
      <c r="I106" s="116"/>
      <c r="J106" s="117">
        <f>J332</f>
        <v>0</v>
      </c>
      <c r="L106" s="114"/>
    </row>
    <row r="107" spans="2:12" s="8" customFormat="1" ht="24.9" customHeight="1">
      <c r="B107" s="110"/>
      <c r="D107" s="111" t="s">
        <v>612</v>
      </c>
      <c r="E107" s="112"/>
      <c r="F107" s="112"/>
      <c r="G107" s="112"/>
      <c r="H107" s="112"/>
      <c r="I107" s="112"/>
      <c r="J107" s="113">
        <f>J335</f>
        <v>0</v>
      </c>
      <c r="L107" s="110"/>
    </row>
    <row r="108" spans="2:12" s="1" customFormat="1" ht="21.75" customHeight="1">
      <c r="B108" s="33"/>
      <c r="L108" s="33"/>
    </row>
    <row r="109" spans="2:12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63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" customHeight="1">
      <c r="B114" s="33"/>
      <c r="C114" s="21" t="s">
        <v>210</v>
      </c>
      <c r="L114" s="33"/>
    </row>
    <row r="115" spans="2:63" s="1" customFormat="1" ht="6.9" customHeight="1">
      <c r="B115" s="33"/>
      <c r="L115" s="33"/>
    </row>
    <row r="116" spans="2:63" s="1" customFormat="1" ht="12" customHeight="1">
      <c r="B116" s="33"/>
      <c r="C116" s="27" t="s">
        <v>16</v>
      </c>
      <c r="L116" s="33"/>
    </row>
    <row r="117" spans="2:63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63" s="1" customFormat="1" ht="12" customHeight="1">
      <c r="B118" s="33"/>
      <c r="C118" s="27" t="s">
        <v>190</v>
      </c>
      <c r="L118" s="33"/>
    </row>
    <row r="119" spans="2:63" s="1" customFormat="1" ht="16.5" customHeight="1">
      <c r="B119" s="33"/>
      <c r="E119" s="238" t="str">
        <f>E9</f>
        <v>030.32.2 - Příjezdová komunikace k jezu</v>
      </c>
      <c r="F119" s="258"/>
      <c r="G119" s="258"/>
      <c r="H119" s="258"/>
      <c r="L119" s="33"/>
    </row>
    <row r="120" spans="2:63" s="1" customFormat="1" ht="6.9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F12</f>
        <v>Loučky u Zátoru</v>
      </c>
      <c r="I121" s="27" t="s">
        <v>24</v>
      </c>
      <c r="J121" s="53" t="str">
        <f>IF(J12="","",J12)</f>
        <v>20. 12. 2024</v>
      </c>
      <c r="L121" s="33"/>
    </row>
    <row r="122" spans="2:63" s="1" customFormat="1" ht="6.9" customHeight="1">
      <c r="B122" s="33"/>
      <c r="L122" s="33"/>
    </row>
    <row r="123" spans="2:63" s="1" customFormat="1" ht="15.15" customHeight="1">
      <c r="B123" s="33"/>
      <c r="C123" s="27" t="s">
        <v>28</v>
      </c>
      <c r="F123" s="25" t="str">
        <f>E15</f>
        <v>Povodí Odry, státní podnik</v>
      </c>
      <c r="I123" s="27" t="s">
        <v>34</v>
      </c>
      <c r="J123" s="31" t="str">
        <f>E21</f>
        <v>AQUATIS, a.s.</v>
      </c>
      <c r="L123" s="33"/>
    </row>
    <row r="124" spans="2:63" s="1" customFormat="1" ht="25.65" customHeight="1">
      <c r="B124" s="33"/>
      <c r="C124" s="27" t="s">
        <v>32</v>
      </c>
      <c r="F124" s="25" t="str">
        <f>IF(E18="","",E18)</f>
        <v>Vyplň údaj</v>
      </c>
      <c r="I124" s="27" t="s">
        <v>37</v>
      </c>
      <c r="J124" s="31" t="str">
        <f>E24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211</v>
      </c>
      <c r="D126" s="120" t="s">
        <v>65</v>
      </c>
      <c r="E126" s="120" t="s">
        <v>61</v>
      </c>
      <c r="F126" s="120" t="s">
        <v>62</v>
      </c>
      <c r="G126" s="120" t="s">
        <v>212</v>
      </c>
      <c r="H126" s="120" t="s">
        <v>213</v>
      </c>
      <c r="I126" s="120" t="s">
        <v>214</v>
      </c>
      <c r="J126" s="120" t="s">
        <v>194</v>
      </c>
      <c r="K126" s="121" t="s">
        <v>215</v>
      </c>
      <c r="L126" s="118"/>
      <c r="M126" s="60" t="s">
        <v>1</v>
      </c>
      <c r="N126" s="61" t="s">
        <v>44</v>
      </c>
      <c r="O126" s="61" t="s">
        <v>216</v>
      </c>
      <c r="P126" s="61" t="s">
        <v>217</v>
      </c>
      <c r="Q126" s="61" t="s">
        <v>218</v>
      </c>
      <c r="R126" s="61" t="s">
        <v>219</v>
      </c>
      <c r="S126" s="61" t="s">
        <v>220</v>
      </c>
      <c r="T126" s="62" t="s">
        <v>221</v>
      </c>
    </row>
    <row r="127" spans="2:63" s="1" customFormat="1" ht="22.8" customHeight="1">
      <c r="B127" s="33"/>
      <c r="C127" s="65" t="s">
        <v>222</v>
      </c>
      <c r="J127" s="122">
        <f>BK127</f>
        <v>0</v>
      </c>
      <c r="L127" s="33"/>
      <c r="M127" s="63"/>
      <c r="N127" s="54"/>
      <c r="O127" s="54"/>
      <c r="P127" s="123">
        <f>P128+P335</f>
        <v>0</v>
      </c>
      <c r="Q127" s="54"/>
      <c r="R127" s="123">
        <f>R128+R335</f>
        <v>251.45436914999999</v>
      </c>
      <c r="S127" s="54"/>
      <c r="T127" s="124">
        <f>T128+T335</f>
        <v>103.58</v>
      </c>
      <c r="AT127" s="17" t="s">
        <v>79</v>
      </c>
      <c r="AU127" s="17" t="s">
        <v>196</v>
      </c>
      <c r="BK127" s="125">
        <f>BK128+BK335</f>
        <v>0</v>
      </c>
    </row>
    <row r="128" spans="2:63" s="11" customFormat="1" ht="25.95" customHeight="1">
      <c r="B128" s="126"/>
      <c r="D128" s="127" t="s">
        <v>79</v>
      </c>
      <c r="E128" s="128" t="s">
        <v>223</v>
      </c>
      <c r="F128" s="128" t="s">
        <v>224</v>
      </c>
      <c r="I128" s="129"/>
      <c r="J128" s="130">
        <f>BK128</f>
        <v>0</v>
      </c>
      <c r="L128" s="126"/>
      <c r="M128" s="131"/>
      <c r="P128" s="132">
        <f>P129+P216+P223+P235+P247+P280+P298+P321+P332</f>
        <v>0</v>
      </c>
      <c r="R128" s="132">
        <f>R129+R216+R223+R235+R247+R280+R298+R321+R332</f>
        <v>251.45436914999999</v>
      </c>
      <c r="T128" s="133">
        <f>T129+T216+T223+T235+T247+T280+T298+T321+T332</f>
        <v>103.58</v>
      </c>
      <c r="AR128" s="127" t="s">
        <v>88</v>
      </c>
      <c r="AT128" s="134" t="s">
        <v>79</v>
      </c>
      <c r="AU128" s="134" t="s">
        <v>80</v>
      </c>
      <c r="AY128" s="127" t="s">
        <v>225</v>
      </c>
      <c r="BK128" s="135">
        <f>BK129+BK216+BK223+BK235+BK247+BK280+BK298+BK321+BK332</f>
        <v>0</v>
      </c>
    </row>
    <row r="129" spans="2:65" s="11" customFormat="1" ht="22.8" customHeight="1">
      <c r="B129" s="126"/>
      <c r="D129" s="127" t="s">
        <v>79</v>
      </c>
      <c r="E129" s="136" t="s">
        <v>88</v>
      </c>
      <c r="F129" s="136" t="s">
        <v>226</v>
      </c>
      <c r="I129" s="129"/>
      <c r="J129" s="137">
        <f>BK129</f>
        <v>0</v>
      </c>
      <c r="L129" s="126"/>
      <c r="M129" s="131"/>
      <c r="P129" s="132">
        <f>SUM(P130:P215)</f>
        <v>0</v>
      </c>
      <c r="R129" s="132">
        <f>SUM(R130:R215)</f>
        <v>3.0785999999999998</v>
      </c>
      <c r="T129" s="133">
        <f>SUM(T130:T215)</f>
        <v>95.11</v>
      </c>
      <c r="AR129" s="127" t="s">
        <v>88</v>
      </c>
      <c r="AT129" s="134" t="s">
        <v>79</v>
      </c>
      <c r="AU129" s="134" t="s">
        <v>88</v>
      </c>
      <c r="AY129" s="127" t="s">
        <v>225</v>
      </c>
      <c r="BK129" s="135">
        <f>SUM(BK130:BK215)</f>
        <v>0</v>
      </c>
    </row>
    <row r="130" spans="2:65" s="1" customFormat="1" ht="24.15" customHeight="1">
      <c r="B130" s="33"/>
      <c r="C130" s="138" t="s">
        <v>88</v>
      </c>
      <c r="D130" s="138" t="s">
        <v>227</v>
      </c>
      <c r="E130" s="139" t="s">
        <v>3932</v>
      </c>
      <c r="F130" s="140" t="s">
        <v>3933</v>
      </c>
      <c r="G130" s="141" t="s">
        <v>230</v>
      </c>
      <c r="H130" s="142">
        <v>163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0.28999999999999998</v>
      </c>
      <c r="T130" s="148">
        <f>S130*H130</f>
        <v>47.269999999999996</v>
      </c>
      <c r="AR130" s="149" t="s">
        <v>232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232</v>
      </c>
      <c r="BM130" s="149" t="s">
        <v>3934</v>
      </c>
    </row>
    <row r="131" spans="2:65" s="1" customFormat="1" ht="10.199999999999999">
      <c r="B131" s="33"/>
      <c r="D131" s="151" t="s">
        <v>234</v>
      </c>
      <c r="F131" s="152" t="s">
        <v>3935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3936</v>
      </c>
      <c r="H132" s="159">
        <v>104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80</v>
      </c>
      <c r="AY132" s="157" t="s">
        <v>225</v>
      </c>
    </row>
    <row r="133" spans="2:65" s="12" customFormat="1" ht="10.199999999999999">
      <c r="B133" s="155"/>
      <c r="D133" s="156" t="s">
        <v>236</v>
      </c>
      <c r="E133" s="157" t="s">
        <v>1</v>
      </c>
      <c r="F133" s="158" t="s">
        <v>3937</v>
      </c>
      <c r="H133" s="159">
        <v>59</v>
      </c>
      <c r="I133" s="160"/>
      <c r="L133" s="155"/>
      <c r="M133" s="161"/>
      <c r="T133" s="162"/>
      <c r="AT133" s="157" t="s">
        <v>236</v>
      </c>
      <c r="AU133" s="157" t="s">
        <v>21</v>
      </c>
      <c r="AV133" s="12" t="s">
        <v>21</v>
      </c>
      <c r="AW133" s="12" t="s">
        <v>36</v>
      </c>
      <c r="AX133" s="12" t="s">
        <v>80</v>
      </c>
      <c r="AY133" s="157" t="s">
        <v>225</v>
      </c>
    </row>
    <row r="134" spans="2:65" s="13" customFormat="1" ht="10.199999999999999">
      <c r="B134" s="164"/>
      <c r="D134" s="156" t="s">
        <v>236</v>
      </c>
      <c r="E134" s="165" t="s">
        <v>1</v>
      </c>
      <c r="F134" s="166" t="s">
        <v>270</v>
      </c>
      <c r="H134" s="167">
        <v>163</v>
      </c>
      <c r="I134" s="168"/>
      <c r="L134" s="164"/>
      <c r="M134" s="169"/>
      <c r="T134" s="170"/>
      <c r="AT134" s="165" t="s">
        <v>236</v>
      </c>
      <c r="AU134" s="165" t="s">
        <v>21</v>
      </c>
      <c r="AV134" s="13" t="s">
        <v>232</v>
      </c>
      <c r="AW134" s="13" t="s">
        <v>36</v>
      </c>
      <c r="AX134" s="13" t="s">
        <v>88</v>
      </c>
      <c r="AY134" s="165" t="s">
        <v>225</v>
      </c>
    </row>
    <row r="135" spans="2:65" s="1" customFormat="1" ht="33" customHeight="1">
      <c r="B135" s="33"/>
      <c r="C135" s="138" t="s">
        <v>21</v>
      </c>
      <c r="D135" s="138" t="s">
        <v>227</v>
      </c>
      <c r="E135" s="139" t="s">
        <v>3585</v>
      </c>
      <c r="F135" s="140" t="s">
        <v>3586</v>
      </c>
      <c r="G135" s="141" t="s">
        <v>230</v>
      </c>
      <c r="H135" s="142">
        <v>104</v>
      </c>
      <c r="I135" s="143"/>
      <c r="J135" s="144">
        <f>ROUND(I135*H135,2)</f>
        <v>0</v>
      </c>
      <c r="K135" s="140" t="s">
        <v>2805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2.4000000000000001E-4</v>
      </c>
      <c r="R135" s="147">
        <f>Q135*H135</f>
        <v>2.496E-2</v>
      </c>
      <c r="S135" s="147">
        <v>0.46</v>
      </c>
      <c r="T135" s="148">
        <f>S135*H135</f>
        <v>47.84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3938</v>
      </c>
    </row>
    <row r="136" spans="2:65" s="1" customFormat="1" ht="10.199999999999999">
      <c r="B136" s="33"/>
      <c r="D136" s="151" t="s">
        <v>234</v>
      </c>
      <c r="F136" s="152" t="s">
        <v>3588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3939</v>
      </c>
      <c r="H137" s="159">
        <v>104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24.15" customHeight="1">
      <c r="B138" s="33"/>
      <c r="C138" s="138" t="s">
        <v>244</v>
      </c>
      <c r="D138" s="138" t="s">
        <v>227</v>
      </c>
      <c r="E138" s="139" t="s">
        <v>264</v>
      </c>
      <c r="F138" s="140" t="s">
        <v>265</v>
      </c>
      <c r="G138" s="141" t="s">
        <v>230</v>
      </c>
      <c r="H138" s="142">
        <v>1403</v>
      </c>
      <c r="I138" s="143"/>
      <c r="J138" s="144">
        <f>ROUND(I138*H138,2)</f>
        <v>0</v>
      </c>
      <c r="K138" s="140" t="s">
        <v>2805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3940</v>
      </c>
    </row>
    <row r="139" spans="2:65" s="1" customFormat="1" ht="10.199999999999999">
      <c r="B139" s="33"/>
      <c r="D139" s="151" t="s">
        <v>234</v>
      </c>
      <c r="F139" s="152" t="s">
        <v>3941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3942</v>
      </c>
      <c r="H140" s="159">
        <v>1403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225</v>
      </c>
    </row>
    <row r="141" spans="2:65" s="1" customFormat="1" ht="33" customHeight="1">
      <c r="B141" s="33"/>
      <c r="C141" s="138" t="s">
        <v>232</v>
      </c>
      <c r="D141" s="138" t="s">
        <v>227</v>
      </c>
      <c r="E141" s="139" t="s">
        <v>3943</v>
      </c>
      <c r="F141" s="140" t="s">
        <v>3944</v>
      </c>
      <c r="G141" s="141" t="s">
        <v>240</v>
      </c>
      <c r="H141" s="142">
        <v>286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3945</v>
      </c>
    </row>
    <row r="142" spans="2:65" s="1" customFormat="1" ht="10.199999999999999">
      <c r="B142" s="33"/>
      <c r="D142" s="151" t="s">
        <v>234</v>
      </c>
      <c r="F142" s="152" t="s">
        <v>3946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3947</v>
      </c>
      <c r="H143" s="159">
        <v>286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225</v>
      </c>
    </row>
    <row r="144" spans="2:65" s="1" customFormat="1" ht="33" customHeight="1">
      <c r="B144" s="33"/>
      <c r="C144" s="138" t="s">
        <v>256</v>
      </c>
      <c r="D144" s="138" t="s">
        <v>227</v>
      </c>
      <c r="E144" s="139" t="s">
        <v>3948</v>
      </c>
      <c r="F144" s="140" t="s">
        <v>3949</v>
      </c>
      <c r="G144" s="141" t="s">
        <v>240</v>
      </c>
      <c r="H144" s="142">
        <v>203</v>
      </c>
      <c r="I144" s="143"/>
      <c r="J144" s="144">
        <f>ROUND(I144*H144,2)</f>
        <v>0</v>
      </c>
      <c r="K144" s="140" t="s">
        <v>231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232</v>
      </c>
      <c r="AT144" s="149" t="s">
        <v>227</v>
      </c>
      <c r="AU144" s="149" t="s">
        <v>21</v>
      </c>
      <c r="AY144" s="17" t="s">
        <v>225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232</v>
      </c>
      <c r="BM144" s="149" t="s">
        <v>3950</v>
      </c>
    </row>
    <row r="145" spans="2:65" s="1" customFormat="1" ht="10.199999999999999">
      <c r="B145" s="33"/>
      <c r="D145" s="151" t="s">
        <v>234</v>
      </c>
      <c r="F145" s="152" t="s">
        <v>3951</v>
      </c>
      <c r="I145" s="153"/>
      <c r="L145" s="33"/>
      <c r="M145" s="154"/>
      <c r="T145" s="57"/>
      <c r="AT145" s="17" t="s">
        <v>234</v>
      </c>
      <c r="AU145" s="17" t="s">
        <v>21</v>
      </c>
    </row>
    <row r="146" spans="2:65" s="12" customFormat="1" ht="10.199999999999999">
      <c r="B146" s="155"/>
      <c r="D146" s="156" t="s">
        <v>236</v>
      </c>
      <c r="E146" s="157" t="s">
        <v>1</v>
      </c>
      <c r="F146" s="158" t="s">
        <v>3952</v>
      </c>
      <c r="H146" s="159">
        <v>203</v>
      </c>
      <c r="I146" s="160"/>
      <c r="L146" s="155"/>
      <c r="M146" s="161"/>
      <c r="T146" s="162"/>
      <c r="AT146" s="157" t="s">
        <v>236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225</v>
      </c>
    </row>
    <row r="147" spans="2:65" s="1" customFormat="1" ht="24.15" customHeight="1">
      <c r="B147" s="33"/>
      <c r="C147" s="138" t="s">
        <v>263</v>
      </c>
      <c r="D147" s="138" t="s">
        <v>227</v>
      </c>
      <c r="E147" s="139" t="s">
        <v>3953</v>
      </c>
      <c r="F147" s="140" t="s">
        <v>3954</v>
      </c>
      <c r="G147" s="141" t="s">
        <v>230</v>
      </c>
      <c r="H147" s="142">
        <v>87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3955</v>
      </c>
    </row>
    <row r="148" spans="2:65" s="1" customFormat="1" ht="10.199999999999999">
      <c r="B148" s="33"/>
      <c r="D148" s="151" t="s">
        <v>234</v>
      </c>
      <c r="F148" s="152" t="s">
        <v>3956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3957</v>
      </c>
      <c r="H149" s="159">
        <v>87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78" t="s">
        <v>271</v>
      </c>
      <c r="D150" s="178" t="s">
        <v>341</v>
      </c>
      <c r="E150" s="179" t="s">
        <v>3958</v>
      </c>
      <c r="F150" s="180" t="s">
        <v>3959</v>
      </c>
      <c r="G150" s="181" t="s">
        <v>230</v>
      </c>
      <c r="H150" s="182">
        <v>87</v>
      </c>
      <c r="I150" s="183"/>
      <c r="J150" s="184">
        <f>ROUND(I150*H150,2)</f>
        <v>0</v>
      </c>
      <c r="K150" s="180" t="s">
        <v>231</v>
      </c>
      <c r="L150" s="185"/>
      <c r="M150" s="186" t="s">
        <v>1</v>
      </c>
      <c r="N150" s="187" t="s">
        <v>45</v>
      </c>
      <c r="P150" s="147">
        <f>O150*H150</f>
        <v>0</v>
      </c>
      <c r="Q150" s="147">
        <v>5.1999999999999995E-4</v>
      </c>
      <c r="R150" s="147">
        <f>Q150*H150</f>
        <v>4.5239999999999995E-2</v>
      </c>
      <c r="S150" s="147">
        <v>0</v>
      </c>
      <c r="T150" s="148">
        <f>S150*H150</f>
        <v>0</v>
      </c>
      <c r="AR150" s="149" t="s">
        <v>277</v>
      </c>
      <c r="AT150" s="149" t="s">
        <v>341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3960</v>
      </c>
    </row>
    <row r="151" spans="2:65" s="1" customFormat="1" ht="37.799999999999997" customHeight="1">
      <c r="B151" s="33"/>
      <c r="C151" s="138" t="s">
        <v>277</v>
      </c>
      <c r="D151" s="138" t="s">
        <v>227</v>
      </c>
      <c r="E151" s="139" t="s">
        <v>296</v>
      </c>
      <c r="F151" s="140" t="s">
        <v>297</v>
      </c>
      <c r="G151" s="141" t="s">
        <v>240</v>
      </c>
      <c r="H151" s="142">
        <v>1369.9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3961</v>
      </c>
    </row>
    <row r="152" spans="2:65" s="1" customFormat="1" ht="10.199999999999999">
      <c r="B152" s="33"/>
      <c r="D152" s="151" t="s">
        <v>234</v>
      </c>
      <c r="F152" s="152" t="s">
        <v>299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3962</v>
      </c>
      <c r="H153" s="159">
        <v>420.9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225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3947</v>
      </c>
      <c r="H154" s="159">
        <v>286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225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3952</v>
      </c>
      <c r="H155" s="159">
        <v>203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4" customFormat="1" ht="10.199999999999999">
      <c r="B156" s="171"/>
      <c r="D156" s="156" t="s">
        <v>236</v>
      </c>
      <c r="E156" s="172" t="s">
        <v>1</v>
      </c>
      <c r="F156" s="173" t="s">
        <v>303</v>
      </c>
      <c r="H156" s="174">
        <v>909.9</v>
      </c>
      <c r="I156" s="175"/>
      <c r="L156" s="171"/>
      <c r="M156" s="176"/>
      <c r="T156" s="177"/>
      <c r="AT156" s="172" t="s">
        <v>236</v>
      </c>
      <c r="AU156" s="172" t="s">
        <v>21</v>
      </c>
      <c r="AV156" s="14" t="s">
        <v>244</v>
      </c>
      <c r="AW156" s="14" t="s">
        <v>36</v>
      </c>
      <c r="AX156" s="14" t="s">
        <v>80</v>
      </c>
      <c r="AY156" s="172" t="s">
        <v>225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3963</v>
      </c>
      <c r="H157" s="159">
        <v>63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3964</v>
      </c>
      <c r="H158" s="159">
        <v>76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3965</v>
      </c>
      <c r="H159" s="159">
        <v>28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3966</v>
      </c>
      <c r="H160" s="159">
        <v>79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3967</v>
      </c>
      <c r="H161" s="159">
        <v>110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3968</v>
      </c>
      <c r="H162" s="159">
        <v>100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3969</v>
      </c>
      <c r="H163" s="159">
        <v>4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4" customFormat="1" ht="10.199999999999999">
      <c r="B164" s="171"/>
      <c r="D164" s="156" t="s">
        <v>236</v>
      </c>
      <c r="E164" s="172" t="s">
        <v>3928</v>
      </c>
      <c r="F164" s="173" t="s">
        <v>303</v>
      </c>
      <c r="H164" s="174">
        <v>460</v>
      </c>
      <c r="I164" s="175"/>
      <c r="L164" s="171"/>
      <c r="M164" s="176"/>
      <c r="T164" s="177"/>
      <c r="AT164" s="172" t="s">
        <v>236</v>
      </c>
      <c r="AU164" s="172" t="s">
        <v>21</v>
      </c>
      <c r="AV164" s="14" t="s">
        <v>244</v>
      </c>
      <c r="AW164" s="14" t="s">
        <v>36</v>
      </c>
      <c r="AX164" s="14" t="s">
        <v>80</v>
      </c>
      <c r="AY164" s="172" t="s">
        <v>225</v>
      </c>
    </row>
    <row r="165" spans="2:65" s="13" customFormat="1" ht="10.199999999999999">
      <c r="B165" s="164"/>
      <c r="D165" s="156" t="s">
        <v>236</v>
      </c>
      <c r="E165" s="165" t="s">
        <v>1</v>
      </c>
      <c r="F165" s="166" t="s">
        <v>270</v>
      </c>
      <c r="H165" s="167">
        <v>1369.9</v>
      </c>
      <c r="I165" s="168"/>
      <c r="L165" s="164"/>
      <c r="M165" s="169"/>
      <c r="T165" s="170"/>
      <c r="AT165" s="165" t="s">
        <v>236</v>
      </c>
      <c r="AU165" s="165" t="s">
        <v>21</v>
      </c>
      <c r="AV165" s="13" t="s">
        <v>232</v>
      </c>
      <c r="AW165" s="13" t="s">
        <v>36</v>
      </c>
      <c r="AX165" s="13" t="s">
        <v>88</v>
      </c>
      <c r="AY165" s="165" t="s">
        <v>225</v>
      </c>
    </row>
    <row r="166" spans="2:65" s="1" customFormat="1" ht="37.799999999999997" customHeight="1">
      <c r="B166" s="33"/>
      <c r="C166" s="138" t="s">
        <v>283</v>
      </c>
      <c r="D166" s="138" t="s">
        <v>227</v>
      </c>
      <c r="E166" s="139" t="s">
        <v>680</v>
      </c>
      <c r="F166" s="140" t="s">
        <v>681</v>
      </c>
      <c r="G166" s="141" t="s">
        <v>240</v>
      </c>
      <c r="H166" s="142">
        <v>214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3970</v>
      </c>
    </row>
    <row r="167" spans="2:65" s="1" customFormat="1" ht="10.199999999999999">
      <c r="B167" s="33"/>
      <c r="D167" s="151" t="s">
        <v>234</v>
      </c>
      <c r="F167" s="152" t="s">
        <v>683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3971</v>
      </c>
      <c r="H168" s="159">
        <v>49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225</v>
      </c>
    </row>
    <row r="169" spans="2:65" s="14" customFormat="1" ht="10.199999999999999">
      <c r="B169" s="171"/>
      <c r="D169" s="156" t="s">
        <v>236</v>
      </c>
      <c r="E169" s="172" t="s">
        <v>1</v>
      </c>
      <c r="F169" s="173" t="s">
        <v>303</v>
      </c>
      <c r="H169" s="174">
        <v>49</v>
      </c>
      <c r="I169" s="175"/>
      <c r="L169" s="171"/>
      <c r="M169" s="176"/>
      <c r="T169" s="177"/>
      <c r="AT169" s="172" t="s">
        <v>236</v>
      </c>
      <c r="AU169" s="172" t="s">
        <v>21</v>
      </c>
      <c r="AV169" s="14" t="s">
        <v>244</v>
      </c>
      <c r="AW169" s="14" t="s">
        <v>36</v>
      </c>
      <c r="AX169" s="14" t="s">
        <v>80</v>
      </c>
      <c r="AY169" s="172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3972</v>
      </c>
      <c r="H170" s="159">
        <v>165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4" customFormat="1" ht="10.199999999999999">
      <c r="B171" s="171"/>
      <c r="D171" s="156" t="s">
        <v>236</v>
      </c>
      <c r="E171" s="172" t="s">
        <v>1</v>
      </c>
      <c r="F171" s="173" t="s">
        <v>303</v>
      </c>
      <c r="H171" s="174">
        <v>165</v>
      </c>
      <c r="I171" s="175"/>
      <c r="L171" s="171"/>
      <c r="M171" s="176"/>
      <c r="T171" s="177"/>
      <c r="AT171" s="172" t="s">
        <v>236</v>
      </c>
      <c r="AU171" s="172" t="s">
        <v>21</v>
      </c>
      <c r="AV171" s="14" t="s">
        <v>244</v>
      </c>
      <c r="AW171" s="14" t="s">
        <v>36</v>
      </c>
      <c r="AX171" s="14" t="s">
        <v>80</v>
      </c>
      <c r="AY171" s="172" t="s">
        <v>225</v>
      </c>
    </row>
    <row r="172" spans="2:65" s="13" customFormat="1" ht="10.199999999999999">
      <c r="B172" s="164"/>
      <c r="D172" s="156" t="s">
        <v>236</v>
      </c>
      <c r="E172" s="165" t="s">
        <v>1</v>
      </c>
      <c r="F172" s="166" t="s">
        <v>270</v>
      </c>
      <c r="H172" s="167">
        <v>214</v>
      </c>
      <c r="I172" s="168"/>
      <c r="L172" s="164"/>
      <c r="M172" s="169"/>
      <c r="T172" s="170"/>
      <c r="AT172" s="165" t="s">
        <v>236</v>
      </c>
      <c r="AU172" s="165" t="s">
        <v>21</v>
      </c>
      <c r="AV172" s="13" t="s">
        <v>232</v>
      </c>
      <c r="AW172" s="13" t="s">
        <v>36</v>
      </c>
      <c r="AX172" s="13" t="s">
        <v>88</v>
      </c>
      <c r="AY172" s="165" t="s">
        <v>225</v>
      </c>
    </row>
    <row r="173" spans="2:65" s="1" customFormat="1" ht="37.799999999999997" customHeight="1">
      <c r="B173" s="33"/>
      <c r="C173" s="138" t="s">
        <v>289</v>
      </c>
      <c r="D173" s="138" t="s">
        <v>227</v>
      </c>
      <c r="E173" s="139" t="s">
        <v>687</v>
      </c>
      <c r="F173" s="140" t="s">
        <v>688</v>
      </c>
      <c r="G173" s="141" t="s">
        <v>240</v>
      </c>
      <c r="H173" s="142">
        <v>2140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3973</v>
      </c>
    </row>
    <row r="174" spans="2:65" s="1" customFormat="1" ht="10.199999999999999">
      <c r="B174" s="33"/>
      <c r="D174" s="151" t="s">
        <v>234</v>
      </c>
      <c r="F174" s="152" t="s">
        <v>690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3974</v>
      </c>
      <c r="H175" s="159">
        <v>2140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" customFormat="1" ht="24.15" customHeight="1">
      <c r="B176" s="33"/>
      <c r="C176" s="138" t="s">
        <v>295</v>
      </c>
      <c r="D176" s="138" t="s">
        <v>227</v>
      </c>
      <c r="E176" s="139" t="s">
        <v>3621</v>
      </c>
      <c r="F176" s="140" t="s">
        <v>3622</v>
      </c>
      <c r="G176" s="141" t="s">
        <v>240</v>
      </c>
      <c r="H176" s="142">
        <v>625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3975</v>
      </c>
    </row>
    <row r="177" spans="2:65" s="1" customFormat="1" ht="10.199999999999999">
      <c r="B177" s="33"/>
      <c r="D177" s="151" t="s">
        <v>234</v>
      </c>
      <c r="F177" s="152" t="s">
        <v>3624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3928</v>
      </c>
      <c r="H178" s="159">
        <v>460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225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1847</v>
      </c>
      <c r="H179" s="159">
        <v>165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225</v>
      </c>
    </row>
    <row r="180" spans="2:65" s="13" customFormat="1" ht="10.199999999999999">
      <c r="B180" s="164"/>
      <c r="D180" s="156" t="s">
        <v>236</v>
      </c>
      <c r="E180" s="165" t="s">
        <v>1</v>
      </c>
      <c r="F180" s="166" t="s">
        <v>270</v>
      </c>
      <c r="H180" s="167">
        <v>625</v>
      </c>
      <c r="I180" s="168"/>
      <c r="L180" s="164"/>
      <c r="M180" s="169"/>
      <c r="T180" s="170"/>
      <c r="AT180" s="165" t="s">
        <v>236</v>
      </c>
      <c r="AU180" s="165" t="s">
        <v>21</v>
      </c>
      <c r="AV180" s="13" t="s">
        <v>232</v>
      </c>
      <c r="AW180" s="13" t="s">
        <v>36</v>
      </c>
      <c r="AX180" s="13" t="s">
        <v>88</v>
      </c>
      <c r="AY180" s="165" t="s">
        <v>225</v>
      </c>
    </row>
    <row r="181" spans="2:65" s="1" customFormat="1" ht="33" customHeight="1">
      <c r="B181" s="33"/>
      <c r="C181" s="138" t="s">
        <v>317</v>
      </c>
      <c r="D181" s="138" t="s">
        <v>227</v>
      </c>
      <c r="E181" s="139" t="s">
        <v>3625</v>
      </c>
      <c r="F181" s="140" t="s">
        <v>3626</v>
      </c>
      <c r="G181" s="141" t="s">
        <v>240</v>
      </c>
      <c r="H181" s="142">
        <v>100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3976</v>
      </c>
    </row>
    <row r="182" spans="2:65" s="1" customFormat="1" ht="10.199999999999999">
      <c r="B182" s="33"/>
      <c r="D182" s="151" t="s">
        <v>234</v>
      </c>
      <c r="F182" s="152" t="s">
        <v>3628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3968</v>
      </c>
      <c r="H183" s="159">
        <v>100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" customFormat="1" ht="33" customHeight="1">
      <c r="B184" s="33"/>
      <c r="C184" s="138" t="s">
        <v>323</v>
      </c>
      <c r="D184" s="138" t="s">
        <v>227</v>
      </c>
      <c r="E184" s="139" t="s">
        <v>393</v>
      </c>
      <c r="F184" s="140" t="s">
        <v>394</v>
      </c>
      <c r="G184" s="141" t="s">
        <v>395</v>
      </c>
      <c r="H184" s="142">
        <v>428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3977</v>
      </c>
    </row>
    <row r="185" spans="2:65" s="1" customFormat="1" ht="10.199999999999999">
      <c r="B185" s="33"/>
      <c r="D185" s="151" t="s">
        <v>234</v>
      </c>
      <c r="F185" s="152" t="s">
        <v>397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3978</v>
      </c>
      <c r="H186" s="159">
        <v>428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24.15" customHeight="1">
      <c r="B187" s="33"/>
      <c r="C187" s="138" t="s">
        <v>328</v>
      </c>
      <c r="D187" s="138" t="s">
        <v>227</v>
      </c>
      <c r="E187" s="139" t="s">
        <v>833</v>
      </c>
      <c r="F187" s="140" t="s">
        <v>834</v>
      </c>
      <c r="G187" s="141" t="s">
        <v>240</v>
      </c>
      <c r="H187" s="142">
        <v>155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3979</v>
      </c>
    </row>
    <row r="188" spans="2:65" s="1" customFormat="1" ht="10.199999999999999">
      <c r="B188" s="33"/>
      <c r="D188" s="151" t="s">
        <v>234</v>
      </c>
      <c r="F188" s="152" t="s">
        <v>836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3980</v>
      </c>
      <c r="H189" s="159">
        <v>38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3981</v>
      </c>
      <c r="H190" s="159">
        <v>38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225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3966</v>
      </c>
      <c r="H191" s="159">
        <v>79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225</v>
      </c>
    </row>
    <row r="192" spans="2:65" s="13" customFormat="1" ht="10.199999999999999">
      <c r="B192" s="164"/>
      <c r="D192" s="156" t="s">
        <v>236</v>
      </c>
      <c r="E192" s="165" t="s">
        <v>1</v>
      </c>
      <c r="F192" s="166" t="s">
        <v>270</v>
      </c>
      <c r="H192" s="167">
        <v>155</v>
      </c>
      <c r="I192" s="168"/>
      <c r="L192" s="164"/>
      <c r="M192" s="169"/>
      <c r="T192" s="170"/>
      <c r="AT192" s="165" t="s">
        <v>236</v>
      </c>
      <c r="AU192" s="165" t="s">
        <v>21</v>
      </c>
      <c r="AV192" s="13" t="s">
        <v>232</v>
      </c>
      <c r="AW192" s="13" t="s">
        <v>36</v>
      </c>
      <c r="AX192" s="13" t="s">
        <v>88</v>
      </c>
      <c r="AY192" s="165" t="s">
        <v>225</v>
      </c>
    </row>
    <row r="193" spans="2:65" s="1" customFormat="1" ht="24.15" customHeight="1">
      <c r="B193" s="33"/>
      <c r="C193" s="138" t="s">
        <v>8</v>
      </c>
      <c r="D193" s="138" t="s">
        <v>227</v>
      </c>
      <c r="E193" s="139" t="s">
        <v>3982</v>
      </c>
      <c r="F193" s="140" t="s">
        <v>3983</v>
      </c>
      <c r="G193" s="141" t="s">
        <v>240</v>
      </c>
      <c r="H193" s="142">
        <v>5.5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3984</v>
      </c>
    </row>
    <row r="194" spans="2:65" s="1" customFormat="1" ht="10.199999999999999">
      <c r="B194" s="33"/>
      <c r="D194" s="151" t="s">
        <v>234</v>
      </c>
      <c r="F194" s="152" t="s">
        <v>3985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3986</v>
      </c>
      <c r="H195" s="159">
        <v>1.5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225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3969</v>
      </c>
      <c r="H196" s="159">
        <v>4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225</v>
      </c>
    </row>
    <row r="197" spans="2:65" s="13" customFormat="1" ht="10.199999999999999">
      <c r="B197" s="164"/>
      <c r="D197" s="156" t="s">
        <v>236</v>
      </c>
      <c r="E197" s="165" t="s">
        <v>1</v>
      </c>
      <c r="F197" s="166" t="s">
        <v>270</v>
      </c>
      <c r="H197" s="167">
        <v>5.5</v>
      </c>
      <c r="I197" s="168"/>
      <c r="L197" s="164"/>
      <c r="M197" s="169"/>
      <c r="T197" s="170"/>
      <c r="AT197" s="165" t="s">
        <v>236</v>
      </c>
      <c r="AU197" s="165" t="s">
        <v>21</v>
      </c>
      <c r="AV197" s="13" t="s">
        <v>232</v>
      </c>
      <c r="AW197" s="13" t="s">
        <v>36</v>
      </c>
      <c r="AX197" s="13" t="s">
        <v>88</v>
      </c>
      <c r="AY197" s="165" t="s">
        <v>225</v>
      </c>
    </row>
    <row r="198" spans="2:65" s="1" customFormat="1" ht="16.5" customHeight="1">
      <c r="B198" s="33"/>
      <c r="C198" s="178" t="s">
        <v>340</v>
      </c>
      <c r="D198" s="178" t="s">
        <v>341</v>
      </c>
      <c r="E198" s="179" t="s">
        <v>1838</v>
      </c>
      <c r="F198" s="180" t="s">
        <v>1839</v>
      </c>
      <c r="G198" s="181" t="s">
        <v>395</v>
      </c>
      <c r="H198" s="182">
        <v>3</v>
      </c>
      <c r="I198" s="183"/>
      <c r="J198" s="184">
        <f>ROUND(I198*H198,2)</f>
        <v>0</v>
      </c>
      <c r="K198" s="180" t="s">
        <v>231</v>
      </c>
      <c r="L198" s="185"/>
      <c r="M198" s="186" t="s">
        <v>1</v>
      </c>
      <c r="N198" s="187" t="s">
        <v>45</v>
      </c>
      <c r="P198" s="147">
        <f>O198*H198</f>
        <v>0</v>
      </c>
      <c r="Q198" s="147">
        <v>1</v>
      </c>
      <c r="R198" s="147">
        <f>Q198*H198</f>
        <v>3</v>
      </c>
      <c r="S198" s="147">
        <v>0</v>
      </c>
      <c r="T198" s="148">
        <f>S198*H198</f>
        <v>0</v>
      </c>
      <c r="AR198" s="149" t="s">
        <v>277</v>
      </c>
      <c r="AT198" s="149" t="s">
        <v>341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3987</v>
      </c>
    </row>
    <row r="199" spans="2:65" s="12" customFormat="1" ht="10.199999999999999">
      <c r="B199" s="155"/>
      <c r="D199" s="156" t="s">
        <v>236</v>
      </c>
      <c r="F199" s="158" t="s">
        <v>3988</v>
      </c>
      <c r="H199" s="159">
        <v>3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4</v>
      </c>
      <c r="AX199" s="12" t="s">
        <v>88</v>
      </c>
      <c r="AY199" s="157" t="s">
        <v>225</v>
      </c>
    </row>
    <row r="200" spans="2:65" s="1" customFormat="1" ht="24.15" customHeight="1">
      <c r="B200" s="33"/>
      <c r="C200" s="138" t="s">
        <v>346</v>
      </c>
      <c r="D200" s="138" t="s">
        <v>227</v>
      </c>
      <c r="E200" s="139" t="s">
        <v>3641</v>
      </c>
      <c r="F200" s="140" t="s">
        <v>3642</v>
      </c>
      <c r="G200" s="141" t="s">
        <v>230</v>
      </c>
      <c r="H200" s="142">
        <v>420</v>
      </c>
      <c r="I200" s="143"/>
      <c r="J200" s="144">
        <f>ROUND(I200*H200,2)</f>
        <v>0</v>
      </c>
      <c r="K200" s="140" t="s">
        <v>231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232</v>
      </c>
      <c r="AT200" s="149" t="s">
        <v>227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3989</v>
      </c>
    </row>
    <row r="201" spans="2:65" s="1" customFormat="1" ht="10.199999999999999">
      <c r="B201" s="33"/>
      <c r="D201" s="151" t="s">
        <v>234</v>
      </c>
      <c r="F201" s="152" t="s">
        <v>3644</v>
      </c>
      <c r="I201" s="153"/>
      <c r="L201" s="33"/>
      <c r="M201" s="154"/>
      <c r="T201" s="57"/>
      <c r="AT201" s="17" t="s">
        <v>234</v>
      </c>
      <c r="AU201" s="17" t="s">
        <v>21</v>
      </c>
    </row>
    <row r="202" spans="2:65" s="12" customFormat="1" ht="10.199999999999999">
      <c r="B202" s="155"/>
      <c r="D202" s="156" t="s">
        <v>236</v>
      </c>
      <c r="E202" s="157" t="s">
        <v>1</v>
      </c>
      <c r="F202" s="158" t="s">
        <v>3990</v>
      </c>
      <c r="H202" s="159">
        <v>420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36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352</v>
      </c>
      <c r="D203" s="138" t="s">
        <v>227</v>
      </c>
      <c r="E203" s="139" t="s">
        <v>426</v>
      </c>
      <c r="F203" s="140" t="s">
        <v>427</v>
      </c>
      <c r="G203" s="141" t="s">
        <v>230</v>
      </c>
      <c r="H203" s="142">
        <v>420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3991</v>
      </c>
    </row>
    <row r="204" spans="2:65" s="1" customFormat="1" ht="10.199999999999999">
      <c r="B204" s="33"/>
      <c r="D204" s="151" t="s">
        <v>234</v>
      </c>
      <c r="F204" s="152" t="s">
        <v>429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" customFormat="1" ht="16.5" customHeight="1">
      <c r="B205" s="33"/>
      <c r="C205" s="178" t="s">
        <v>358</v>
      </c>
      <c r="D205" s="178" t="s">
        <v>341</v>
      </c>
      <c r="E205" s="179" t="s">
        <v>431</v>
      </c>
      <c r="F205" s="180" t="s">
        <v>432</v>
      </c>
      <c r="G205" s="181" t="s">
        <v>433</v>
      </c>
      <c r="H205" s="182">
        <v>8.4</v>
      </c>
      <c r="I205" s="183"/>
      <c r="J205" s="184">
        <f>ROUND(I205*H205,2)</f>
        <v>0</v>
      </c>
      <c r="K205" s="180" t="s">
        <v>231</v>
      </c>
      <c r="L205" s="185"/>
      <c r="M205" s="186" t="s">
        <v>1</v>
      </c>
      <c r="N205" s="187" t="s">
        <v>45</v>
      </c>
      <c r="P205" s="147">
        <f>O205*H205</f>
        <v>0</v>
      </c>
      <c r="Q205" s="147">
        <v>1E-3</v>
      </c>
      <c r="R205" s="147">
        <f>Q205*H205</f>
        <v>8.4000000000000012E-3</v>
      </c>
      <c r="S205" s="147">
        <v>0</v>
      </c>
      <c r="T205" s="148">
        <f>S205*H205</f>
        <v>0</v>
      </c>
      <c r="AR205" s="149" t="s">
        <v>277</v>
      </c>
      <c r="AT205" s="149" t="s">
        <v>341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3992</v>
      </c>
    </row>
    <row r="206" spans="2:65" s="12" customFormat="1" ht="10.199999999999999">
      <c r="B206" s="155"/>
      <c r="D206" s="156" t="s">
        <v>236</v>
      </c>
      <c r="F206" s="158" t="s">
        <v>3993</v>
      </c>
      <c r="H206" s="159">
        <v>8.4</v>
      </c>
      <c r="I206" s="160"/>
      <c r="L206" s="155"/>
      <c r="M206" s="161"/>
      <c r="T206" s="162"/>
      <c r="AT206" s="157" t="s">
        <v>236</v>
      </c>
      <c r="AU206" s="157" t="s">
        <v>21</v>
      </c>
      <c r="AV206" s="12" t="s">
        <v>21</v>
      </c>
      <c r="AW206" s="12" t="s">
        <v>4</v>
      </c>
      <c r="AX206" s="12" t="s">
        <v>88</v>
      </c>
      <c r="AY206" s="157" t="s">
        <v>225</v>
      </c>
    </row>
    <row r="207" spans="2:65" s="1" customFormat="1" ht="24.15" customHeight="1">
      <c r="B207" s="33"/>
      <c r="C207" s="138" t="s">
        <v>364</v>
      </c>
      <c r="D207" s="138" t="s">
        <v>227</v>
      </c>
      <c r="E207" s="139" t="s">
        <v>3635</v>
      </c>
      <c r="F207" s="140" t="s">
        <v>3636</v>
      </c>
      <c r="G207" s="141" t="s">
        <v>230</v>
      </c>
      <c r="H207" s="142">
        <v>1277</v>
      </c>
      <c r="I207" s="143"/>
      <c r="J207" s="144">
        <f>ROUND(I207*H207,2)</f>
        <v>0</v>
      </c>
      <c r="K207" s="140" t="s">
        <v>231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3994</v>
      </c>
    </row>
    <row r="208" spans="2:65" s="1" customFormat="1" ht="10.199999999999999">
      <c r="B208" s="33"/>
      <c r="D208" s="151" t="s">
        <v>234</v>
      </c>
      <c r="F208" s="152" t="s">
        <v>3638</v>
      </c>
      <c r="I208" s="153"/>
      <c r="L208" s="33"/>
      <c r="M208" s="154"/>
      <c r="T208" s="57"/>
      <c r="AT208" s="17" t="s">
        <v>234</v>
      </c>
      <c r="AU208" s="17" t="s">
        <v>21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3995</v>
      </c>
      <c r="H209" s="159">
        <v>687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225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3996</v>
      </c>
      <c r="H210" s="159">
        <v>590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80</v>
      </c>
      <c r="AY210" s="157" t="s">
        <v>225</v>
      </c>
    </row>
    <row r="211" spans="2:65" s="13" customFormat="1" ht="10.199999999999999">
      <c r="B211" s="164"/>
      <c r="D211" s="156" t="s">
        <v>236</v>
      </c>
      <c r="E211" s="165" t="s">
        <v>1</v>
      </c>
      <c r="F211" s="166" t="s">
        <v>270</v>
      </c>
      <c r="H211" s="167">
        <v>1277</v>
      </c>
      <c r="I211" s="168"/>
      <c r="L211" s="164"/>
      <c r="M211" s="169"/>
      <c r="T211" s="170"/>
      <c r="AT211" s="165" t="s">
        <v>236</v>
      </c>
      <c r="AU211" s="165" t="s">
        <v>21</v>
      </c>
      <c r="AV211" s="13" t="s">
        <v>232</v>
      </c>
      <c r="AW211" s="13" t="s">
        <v>36</v>
      </c>
      <c r="AX211" s="13" t="s">
        <v>88</v>
      </c>
      <c r="AY211" s="165" t="s">
        <v>225</v>
      </c>
    </row>
    <row r="212" spans="2:65" s="1" customFormat="1" ht="16.5" customHeight="1">
      <c r="B212" s="33"/>
      <c r="C212" s="138" t="s">
        <v>7</v>
      </c>
      <c r="D212" s="138" t="s">
        <v>227</v>
      </c>
      <c r="E212" s="139" t="s">
        <v>444</v>
      </c>
      <c r="F212" s="140" t="s">
        <v>445</v>
      </c>
      <c r="G212" s="141" t="s">
        <v>240</v>
      </c>
      <c r="H212" s="142">
        <v>8.4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3997</v>
      </c>
    </row>
    <row r="213" spans="2:65" s="1" customFormat="1" ht="10.199999999999999">
      <c r="B213" s="33"/>
      <c r="D213" s="151" t="s">
        <v>234</v>
      </c>
      <c r="F213" s="152" t="s">
        <v>447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" customFormat="1" ht="16.5" customHeight="1">
      <c r="B214" s="33"/>
      <c r="C214" s="138" t="s">
        <v>374</v>
      </c>
      <c r="D214" s="138" t="s">
        <v>227</v>
      </c>
      <c r="E214" s="139" t="s">
        <v>375</v>
      </c>
      <c r="F214" s="140" t="s">
        <v>376</v>
      </c>
      <c r="G214" s="141" t="s">
        <v>240</v>
      </c>
      <c r="H214" s="142">
        <v>275</v>
      </c>
      <c r="I214" s="143"/>
      <c r="J214" s="144">
        <f>ROUND(I214*H214,2)</f>
        <v>0</v>
      </c>
      <c r="K214" s="140" t="s">
        <v>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232</v>
      </c>
      <c r="AT214" s="149" t="s">
        <v>227</v>
      </c>
      <c r="AU214" s="149" t="s">
        <v>21</v>
      </c>
      <c r="AY214" s="17" t="s">
        <v>225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232</v>
      </c>
      <c r="BM214" s="149" t="s">
        <v>3998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3999</v>
      </c>
      <c r="H215" s="159">
        <v>275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1" customFormat="1" ht="22.8" customHeight="1">
      <c r="B216" s="126"/>
      <c r="D216" s="127" t="s">
        <v>79</v>
      </c>
      <c r="E216" s="136" t="s">
        <v>21</v>
      </c>
      <c r="F216" s="136" t="s">
        <v>453</v>
      </c>
      <c r="I216" s="129"/>
      <c r="J216" s="137">
        <f>BK216</f>
        <v>0</v>
      </c>
      <c r="L216" s="126"/>
      <c r="M216" s="131"/>
      <c r="P216" s="132">
        <f>SUM(P217:P222)</f>
        <v>0</v>
      </c>
      <c r="R216" s="132">
        <f>SUM(R217:R222)</f>
        <v>104.79982000000001</v>
      </c>
      <c r="T216" s="133">
        <f>SUM(T217:T222)</f>
        <v>0</v>
      </c>
      <c r="AR216" s="127" t="s">
        <v>88</v>
      </c>
      <c r="AT216" s="134" t="s">
        <v>79</v>
      </c>
      <c r="AU216" s="134" t="s">
        <v>88</v>
      </c>
      <c r="AY216" s="127" t="s">
        <v>225</v>
      </c>
      <c r="BK216" s="135">
        <f>SUM(BK217:BK222)</f>
        <v>0</v>
      </c>
    </row>
    <row r="217" spans="2:65" s="1" customFormat="1" ht="16.5" customHeight="1">
      <c r="B217" s="33"/>
      <c r="C217" s="138" t="s">
        <v>379</v>
      </c>
      <c r="D217" s="138" t="s">
        <v>227</v>
      </c>
      <c r="E217" s="139" t="s">
        <v>4000</v>
      </c>
      <c r="F217" s="140" t="s">
        <v>4001</v>
      </c>
      <c r="G217" s="141" t="s">
        <v>240</v>
      </c>
      <c r="H217" s="142">
        <v>13</v>
      </c>
      <c r="I217" s="143"/>
      <c r="J217" s="144">
        <f>ROUND(I217*H217,2)</f>
        <v>0</v>
      </c>
      <c r="K217" s="140" t="s">
        <v>231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1.92</v>
      </c>
      <c r="R217" s="147">
        <f>Q217*H217</f>
        <v>24.96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4002</v>
      </c>
    </row>
    <row r="218" spans="2:65" s="1" customFormat="1" ht="10.199999999999999">
      <c r="B218" s="33"/>
      <c r="D218" s="151" t="s">
        <v>234</v>
      </c>
      <c r="F218" s="152" t="s">
        <v>4003</v>
      </c>
      <c r="I218" s="153"/>
      <c r="L218" s="33"/>
      <c r="M218" s="154"/>
      <c r="T218" s="57"/>
      <c r="AT218" s="17" t="s">
        <v>234</v>
      </c>
      <c r="AU218" s="17" t="s">
        <v>21</v>
      </c>
    </row>
    <row r="219" spans="2:65" s="1" customFormat="1" ht="19.2">
      <c r="B219" s="33"/>
      <c r="D219" s="156" t="s">
        <v>261</v>
      </c>
      <c r="F219" s="163" t="s">
        <v>4004</v>
      </c>
      <c r="I219" s="153"/>
      <c r="L219" s="33"/>
      <c r="M219" s="154"/>
      <c r="T219" s="57"/>
      <c r="AT219" s="17" t="s">
        <v>261</v>
      </c>
      <c r="AU219" s="17" t="s">
        <v>21</v>
      </c>
    </row>
    <row r="220" spans="2:65" s="1" customFormat="1" ht="37.799999999999997" customHeight="1">
      <c r="B220" s="33"/>
      <c r="C220" s="138" t="s">
        <v>386</v>
      </c>
      <c r="D220" s="138" t="s">
        <v>227</v>
      </c>
      <c r="E220" s="139" t="s">
        <v>4005</v>
      </c>
      <c r="F220" s="140" t="s">
        <v>4006</v>
      </c>
      <c r="G220" s="141" t="s">
        <v>546</v>
      </c>
      <c r="H220" s="142">
        <v>254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0.31433</v>
      </c>
      <c r="R220" s="147">
        <f>Q220*H220</f>
        <v>79.839820000000003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4007</v>
      </c>
    </row>
    <row r="221" spans="2:65" s="1" customFormat="1" ht="10.199999999999999">
      <c r="B221" s="33"/>
      <c r="D221" s="151" t="s">
        <v>234</v>
      </c>
      <c r="F221" s="152" t="s">
        <v>4008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4009</v>
      </c>
      <c r="H222" s="159">
        <v>254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225</v>
      </c>
    </row>
    <row r="223" spans="2:65" s="11" customFormat="1" ht="22.8" customHeight="1">
      <c r="B223" s="126"/>
      <c r="D223" s="127" t="s">
        <v>79</v>
      </c>
      <c r="E223" s="136" t="s">
        <v>244</v>
      </c>
      <c r="F223" s="136" t="s">
        <v>471</v>
      </c>
      <c r="I223" s="129"/>
      <c r="J223" s="137">
        <f>BK223</f>
        <v>0</v>
      </c>
      <c r="L223" s="126"/>
      <c r="M223" s="131"/>
      <c r="P223" s="132">
        <f>SUM(P224:P234)</f>
        <v>0</v>
      </c>
      <c r="R223" s="132">
        <f>SUM(R224:R234)</f>
        <v>7.0289149999999995E-2</v>
      </c>
      <c r="T223" s="133">
        <f>SUM(T224:T234)</f>
        <v>0</v>
      </c>
      <c r="AR223" s="127" t="s">
        <v>88</v>
      </c>
      <c r="AT223" s="134" t="s">
        <v>79</v>
      </c>
      <c r="AU223" s="134" t="s">
        <v>88</v>
      </c>
      <c r="AY223" s="127" t="s">
        <v>225</v>
      </c>
      <c r="BK223" s="135">
        <f>SUM(BK224:BK234)</f>
        <v>0</v>
      </c>
    </row>
    <row r="224" spans="2:65" s="1" customFormat="1" ht="24.15" customHeight="1">
      <c r="B224" s="33"/>
      <c r="C224" s="138" t="s">
        <v>392</v>
      </c>
      <c r="D224" s="138" t="s">
        <v>227</v>
      </c>
      <c r="E224" s="139" t="s">
        <v>889</v>
      </c>
      <c r="F224" s="140" t="s">
        <v>890</v>
      </c>
      <c r="G224" s="141" t="s">
        <v>240</v>
      </c>
      <c r="H224" s="142">
        <v>2</v>
      </c>
      <c r="I224" s="143"/>
      <c r="J224" s="144">
        <f>ROUND(I224*H224,2)</f>
        <v>0</v>
      </c>
      <c r="K224" s="140" t="s">
        <v>231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4010</v>
      </c>
    </row>
    <row r="225" spans="2:65" s="1" customFormat="1" ht="10.199999999999999">
      <c r="B225" s="33"/>
      <c r="D225" s="151" t="s">
        <v>234</v>
      </c>
      <c r="F225" s="152" t="s">
        <v>892</v>
      </c>
      <c r="I225" s="153"/>
      <c r="L225" s="33"/>
      <c r="M225" s="154"/>
      <c r="T225" s="57"/>
      <c r="AT225" s="17" t="s">
        <v>234</v>
      </c>
      <c r="AU225" s="17" t="s">
        <v>21</v>
      </c>
    </row>
    <row r="226" spans="2:65" s="12" customFormat="1" ht="10.199999999999999">
      <c r="B226" s="155"/>
      <c r="D226" s="156" t="s">
        <v>236</v>
      </c>
      <c r="E226" s="157" t="s">
        <v>1</v>
      </c>
      <c r="F226" s="158" t="s">
        <v>4011</v>
      </c>
      <c r="H226" s="159">
        <v>2</v>
      </c>
      <c r="I226" s="160"/>
      <c r="L226" s="155"/>
      <c r="M226" s="161"/>
      <c r="T226" s="162"/>
      <c r="AT226" s="157" t="s">
        <v>236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225</v>
      </c>
    </row>
    <row r="227" spans="2:65" s="1" customFormat="1" ht="21.75" customHeight="1">
      <c r="B227" s="33"/>
      <c r="C227" s="138" t="s">
        <v>399</v>
      </c>
      <c r="D227" s="138" t="s">
        <v>227</v>
      </c>
      <c r="E227" s="139" t="s">
        <v>728</v>
      </c>
      <c r="F227" s="140" t="s">
        <v>729</v>
      </c>
      <c r="G227" s="141" t="s">
        <v>230</v>
      </c>
      <c r="H227" s="142">
        <v>4.16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8.6499999999999997E-3</v>
      </c>
      <c r="R227" s="147">
        <f>Q227*H227</f>
        <v>3.5984000000000002E-2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4012</v>
      </c>
    </row>
    <row r="228" spans="2:65" s="1" customFormat="1" ht="10.199999999999999">
      <c r="B228" s="33"/>
      <c r="D228" s="151" t="s">
        <v>234</v>
      </c>
      <c r="F228" s="152" t="s">
        <v>731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2" customFormat="1" ht="10.199999999999999">
      <c r="B229" s="155"/>
      <c r="D229" s="156" t="s">
        <v>236</v>
      </c>
      <c r="E229" s="157" t="s">
        <v>1</v>
      </c>
      <c r="F229" s="158" t="s">
        <v>4013</v>
      </c>
      <c r="H229" s="159">
        <v>4.16</v>
      </c>
      <c r="I229" s="160"/>
      <c r="L229" s="155"/>
      <c r="M229" s="161"/>
      <c r="T229" s="162"/>
      <c r="AT229" s="157" t="s">
        <v>236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225</v>
      </c>
    </row>
    <row r="230" spans="2:65" s="1" customFormat="1" ht="21.75" customHeight="1">
      <c r="B230" s="33"/>
      <c r="C230" s="138" t="s">
        <v>405</v>
      </c>
      <c r="D230" s="138" t="s">
        <v>227</v>
      </c>
      <c r="E230" s="139" t="s">
        <v>733</v>
      </c>
      <c r="F230" s="140" t="s">
        <v>734</v>
      </c>
      <c r="G230" s="141" t="s">
        <v>230</v>
      </c>
      <c r="H230" s="142">
        <v>4.16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4014</v>
      </c>
    </row>
    <row r="231" spans="2:65" s="1" customFormat="1" ht="10.199999999999999">
      <c r="B231" s="33"/>
      <c r="D231" s="151" t="s">
        <v>234</v>
      </c>
      <c r="F231" s="152" t="s">
        <v>736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" customFormat="1" ht="24.15" customHeight="1">
      <c r="B232" s="33"/>
      <c r="C232" s="138" t="s">
        <v>412</v>
      </c>
      <c r="D232" s="138" t="s">
        <v>227</v>
      </c>
      <c r="E232" s="139" t="s">
        <v>742</v>
      </c>
      <c r="F232" s="140" t="s">
        <v>743</v>
      </c>
      <c r="G232" s="141" t="s">
        <v>395</v>
      </c>
      <c r="H232" s="142">
        <v>3.3000000000000002E-2</v>
      </c>
      <c r="I232" s="143"/>
      <c r="J232" s="144">
        <f>ROUND(I232*H232,2)</f>
        <v>0</v>
      </c>
      <c r="K232" s="140" t="s">
        <v>231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1.03955</v>
      </c>
      <c r="R232" s="147">
        <f>Q232*H232</f>
        <v>3.430515E-2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4015</v>
      </c>
    </row>
    <row r="233" spans="2:65" s="1" customFormat="1" ht="10.199999999999999">
      <c r="B233" s="33"/>
      <c r="D233" s="151" t="s">
        <v>234</v>
      </c>
      <c r="F233" s="152" t="s">
        <v>745</v>
      </c>
      <c r="I233" s="153"/>
      <c r="L233" s="33"/>
      <c r="M233" s="154"/>
      <c r="T233" s="57"/>
      <c r="AT233" s="17" t="s">
        <v>234</v>
      </c>
      <c r="AU233" s="17" t="s">
        <v>21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4016</v>
      </c>
      <c r="H234" s="159">
        <v>3.3000000000000002E-2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225</v>
      </c>
    </row>
    <row r="235" spans="2:65" s="11" customFormat="1" ht="22.8" customHeight="1">
      <c r="B235" s="126"/>
      <c r="D235" s="127" t="s">
        <v>79</v>
      </c>
      <c r="E235" s="136" t="s">
        <v>232</v>
      </c>
      <c r="F235" s="136" t="s">
        <v>478</v>
      </c>
      <c r="I235" s="129"/>
      <c r="J235" s="137">
        <f>BK235</f>
        <v>0</v>
      </c>
      <c r="L235" s="126"/>
      <c r="M235" s="131"/>
      <c r="P235" s="132">
        <f>SUM(P236:P246)</f>
        <v>0</v>
      </c>
      <c r="R235" s="132">
        <f>SUM(R236:R246)</f>
        <v>5.8891900000000001</v>
      </c>
      <c r="T235" s="133">
        <f>SUM(T236:T246)</f>
        <v>0</v>
      </c>
      <c r="AR235" s="127" t="s">
        <v>88</v>
      </c>
      <c r="AT235" s="134" t="s">
        <v>79</v>
      </c>
      <c r="AU235" s="134" t="s">
        <v>88</v>
      </c>
      <c r="AY235" s="127" t="s">
        <v>225</v>
      </c>
      <c r="BK235" s="135">
        <f>SUM(BK236:BK246)</f>
        <v>0</v>
      </c>
    </row>
    <row r="236" spans="2:65" s="1" customFormat="1" ht="33" customHeight="1">
      <c r="B236" s="33"/>
      <c r="C236" s="138" t="s">
        <v>419</v>
      </c>
      <c r="D236" s="138" t="s">
        <v>227</v>
      </c>
      <c r="E236" s="139" t="s">
        <v>4017</v>
      </c>
      <c r="F236" s="140" t="s">
        <v>4018</v>
      </c>
      <c r="G236" s="141" t="s">
        <v>230</v>
      </c>
      <c r="H236" s="142">
        <v>8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4019</v>
      </c>
    </row>
    <row r="237" spans="2:65" s="1" customFormat="1" ht="10.199999999999999">
      <c r="B237" s="33"/>
      <c r="D237" s="151" t="s">
        <v>234</v>
      </c>
      <c r="F237" s="152" t="s">
        <v>4020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" customFormat="1" ht="24.15" customHeight="1">
      <c r="B238" s="33"/>
      <c r="C238" s="138" t="s">
        <v>425</v>
      </c>
      <c r="D238" s="138" t="s">
        <v>227</v>
      </c>
      <c r="E238" s="139" t="s">
        <v>3691</v>
      </c>
      <c r="F238" s="140" t="s">
        <v>3692</v>
      </c>
      <c r="G238" s="141" t="s">
        <v>230</v>
      </c>
      <c r="H238" s="142">
        <v>4</v>
      </c>
      <c r="I238" s="143"/>
      <c r="J238" s="144">
        <f>ROUND(I238*H238,2)</f>
        <v>0</v>
      </c>
      <c r="K238" s="140" t="s">
        <v>231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0.30005999999999999</v>
      </c>
      <c r="R238" s="147">
        <f>Q238*H238</f>
        <v>1.20024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4021</v>
      </c>
    </row>
    <row r="239" spans="2:65" s="1" customFormat="1" ht="10.199999999999999">
      <c r="B239" s="33"/>
      <c r="D239" s="151" t="s">
        <v>234</v>
      </c>
      <c r="F239" s="152" t="s">
        <v>3694</v>
      </c>
      <c r="I239" s="153"/>
      <c r="L239" s="33"/>
      <c r="M239" s="154"/>
      <c r="T239" s="57"/>
      <c r="AT239" s="17" t="s">
        <v>234</v>
      </c>
      <c r="AU239" s="17" t="s">
        <v>21</v>
      </c>
    </row>
    <row r="240" spans="2:65" s="1" customFormat="1" ht="24.15" customHeight="1">
      <c r="B240" s="33"/>
      <c r="C240" s="138" t="s">
        <v>430</v>
      </c>
      <c r="D240" s="138" t="s">
        <v>227</v>
      </c>
      <c r="E240" s="139" t="s">
        <v>4022</v>
      </c>
      <c r="F240" s="140" t="s">
        <v>4023</v>
      </c>
      <c r="G240" s="141" t="s">
        <v>230</v>
      </c>
      <c r="H240" s="142">
        <v>5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0.93779000000000001</v>
      </c>
      <c r="R240" s="147">
        <f>Q240*H240</f>
        <v>4.6889500000000002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4024</v>
      </c>
    </row>
    <row r="241" spans="2:65" s="1" customFormat="1" ht="10.199999999999999">
      <c r="B241" s="33"/>
      <c r="D241" s="151" t="s">
        <v>234</v>
      </c>
      <c r="F241" s="152" t="s">
        <v>4025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4026</v>
      </c>
      <c r="H242" s="159">
        <v>3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4027</v>
      </c>
      <c r="H243" s="159">
        <v>2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3" customFormat="1" ht="10.199999999999999">
      <c r="B244" s="164"/>
      <c r="D244" s="156" t="s">
        <v>236</v>
      </c>
      <c r="E244" s="165" t="s">
        <v>1</v>
      </c>
      <c r="F244" s="166" t="s">
        <v>270</v>
      </c>
      <c r="H244" s="167">
        <v>5</v>
      </c>
      <c r="I244" s="168"/>
      <c r="L244" s="164"/>
      <c r="M244" s="169"/>
      <c r="T244" s="170"/>
      <c r="AT244" s="165" t="s">
        <v>236</v>
      </c>
      <c r="AU244" s="165" t="s">
        <v>21</v>
      </c>
      <c r="AV244" s="13" t="s">
        <v>232</v>
      </c>
      <c r="AW244" s="13" t="s">
        <v>36</v>
      </c>
      <c r="AX244" s="13" t="s">
        <v>88</v>
      </c>
      <c r="AY244" s="165" t="s">
        <v>225</v>
      </c>
    </row>
    <row r="245" spans="2:65" s="1" customFormat="1" ht="16.5" customHeight="1">
      <c r="B245" s="33"/>
      <c r="C245" s="138" t="s">
        <v>437</v>
      </c>
      <c r="D245" s="138" t="s">
        <v>227</v>
      </c>
      <c r="E245" s="139" t="s">
        <v>4028</v>
      </c>
      <c r="F245" s="140" t="s">
        <v>4029</v>
      </c>
      <c r="G245" s="141" t="s">
        <v>546</v>
      </c>
      <c r="H245" s="142">
        <v>8</v>
      </c>
      <c r="I245" s="143"/>
      <c r="J245" s="144">
        <f>ROUND(I245*H245,2)</f>
        <v>0</v>
      </c>
      <c r="K245" s="140" t="s">
        <v>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4030</v>
      </c>
    </row>
    <row r="246" spans="2:65" s="1" customFormat="1" ht="19.2">
      <c r="B246" s="33"/>
      <c r="D246" s="156" t="s">
        <v>261</v>
      </c>
      <c r="F246" s="163" t="s">
        <v>4031</v>
      </c>
      <c r="I246" s="153"/>
      <c r="L246" s="33"/>
      <c r="M246" s="154"/>
      <c r="T246" s="57"/>
      <c r="AT246" s="17" t="s">
        <v>261</v>
      </c>
      <c r="AU246" s="17" t="s">
        <v>21</v>
      </c>
    </row>
    <row r="247" spans="2:65" s="11" customFormat="1" ht="22.8" customHeight="1">
      <c r="B247" s="126"/>
      <c r="D247" s="127" t="s">
        <v>79</v>
      </c>
      <c r="E247" s="136" t="s">
        <v>256</v>
      </c>
      <c r="F247" s="136" t="s">
        <v>513</v>
      </c>
      <c r="I247" s="129"/>
      <c r="J247" s="137">
        <f>BK247</f>
        <v>0</v>
      </c>
      <c r="L247" s="126"/>
      <c r="M247" s="131"/>
      <c r="P247" s="132">
        <f>SUM(P248:P279)</f>
        <v>0</v>
      </c>
      <c r="R247" s="132">
        <f>SUM(R248:R279)</f>
        <v>123.55</v>
      </c>
      <c r="T247" s="133">
        <f>SUM(T248:T279)</f>
        <v>0</v>
      </c>
      <c r="AR247" s="127" t="s">
        <v>88</v>
      </c>
      <c r="AT247" s="134" t="s">
        <v>79</v>
      </c>
      <c r="AU247" s="134" t="s">
        <v>88</v>
      </c>
      <c r="AY247" s="127" t="s">
        <v>225</v>
      </c>
      <c r="BK247" s="135">
        <f>SUM(BK248:BK279)</f>
        <v>0</v>
      </c>
    </row>
    <row r="248" spans="2:65" s="1" customFormat="1" ht="24.15" customHeight="1">
      <c r="B248" s="33"/>
      <c r="C248" s="138" t="s">
        <v>443</v>
      </c>
      <c r="D248" s="138" t="s">
        <v>227</v>
      </c>
      <c r="E248" s="139" t="s">
        <v>3698</v>
      </c>
      <c r="F248" s="140" t="s">
        <v>3699</v>
      </c>
      <c r="G248" s="141" t="s">
        <v>230</v>
      </c>
      <c r="H248" s="142">
        <v>1120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4032</v>
      </c>
    </row>
    <row r="249" spans="2:65" s="1" customFormat="1" ht="10.199999999999999">
      <c r="B249" s="33"/>
      <c r="D249" s="151" t="s">
        <v>234</v>
      </c>
      <c r="F249" s="152" t="s">
        <v>3701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4033</v>
      </c>
      <c r="H250" s="159">
        <v>558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80</v>
      </c>
      <c r="AY250" s="157" t="s">
        <v>225</v>
      </c>
    </row>
    <row r="251" spans="2:65" s="12" customFormat="1" ht="10.199999999999999">
      <c r="B251" s="155"/>
      <c r="D251" s="156" t="s">
        <v>236</v>
      </c>
      <c r="E251" s="157" t="s">
        <v>1</v>
      </c>
      <c r="F251" s="158" t="s">
        <v>4034</v>
      </c>
      <c r="H251" s="159">
        <v>562</v>
      </c>
      <c r="I251" s="160"/>
      <c r="L251" s="155"/>
      <c r="M251" s="161"/>
      <c r="T251" s="162"/>
      <c r="AT251" s="157" t="s">
        <v>236</v>
      </c>
      <c r="AU251" s="157" t="s">
        <v>21</v>
      </c>
      <c r="AV251" s="12" t="s">
        <v>21</v>
      </c>
      <c r="AW251" s="12" t="s">
        <v>36</v>
      </c>
      <c r="AX251" s="12" t="s">
        <v>80</v>
      </c>
      <c r="AY251" s="157" t="s">
        <v>225</v>
      </c>
    </row>
    <row r="252" spans="2:65" s="13" customFormat="1" ht="10.199999999999999">
      <c r="B252" s="164"/>
      <c r="D252" s="156" t="s">
        <v>236</v>
      </c>
      <c r="E252" s="165" t="s">
        <v>1</v>
      </c>
      <c r="F252" s="166" t="s">
        <v>270</v>
      </c>
      <c r="H252" s="167">
        <v>1120</v>
      </c>
      <c r="I252" s="168"/>
      <c r="L252" s="164"/>
      <c r="M252" s="169"/>
      <c r="T252" s="170"/>
      <c r="AT252" s="165" t="s">
        <v>236</v>
      </c>
      <c r="AU252" s="165" t="s">
        <v>21</v>
      </c>
      <c r="AV252" s="13" t="s">
        <v>232</v>
      </c>
      <c r="AW252" s="13" t="s">
        <v>36</v>
      </c>
      <c r="AX252" s="13" t="s">
        <v>88</v>
      </c>
      <c r="AY252" s="165" t="s">
        <v>225</v>
      </c>
    </row>
    <row r="253" spans="2:65" s="1" customFormat="1" ht="24.15" customHeight="1">
      <c r="B253" s="33"/>
      <c r="C253" s="138" t="s">
        <v>448</v>
      </c>
      <c r="D253" s="138" t="s">
        <v>227</v>
      </c>
      <c r="E253" s="139" t="s">
        <v>4035</v>
      </c>
      <c r="F253" s="140" t="s">
        <v>4036</v>
      </c>
      <c r="G253" s="141" t="s">
        <v>230</v>
      </c>
      <c r="H253" s="142">
        <v>655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4037</v>
      </c>
    </row>
    <row r="254" spans="2:65" s="1" customFormat="1" ht="10.199999999999999">
      <c r="B254" s="33"/>
      <c r="D254" s="151" t="s">
        <v>234</v>
      </c>
      <c r="F254" s="152" t="s">
        <v>4038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4039</v>
      </c>
      <c r="H255" s="159">
        <v>655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24.15" customHeight="1">
      <c r="B256" s="33"/>
      <c r="C256" s="138" t="s">
        <v>454</v>
      </c>
      <c r="D256" s="138" t="s">
        <v>227</v>
      </c>
      <c r="E256" s="139" t="s">
        <v>4040</v>
      </c>
      <c r="F256" s="140" t="s">
        <v>4041</v>
      </c>
      <c r="G256" s="141" t="s">
        <v>230</v>
      </c>
      <c r="H256" s="142">
        <v>447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4042</v>
      </c>
    </row>
    <row r="257" spans="2:65" s="1" customFormat="1" ht="10.199999999999999">
      <c r="B257" s="33"/>
      <c r="D257" s="151" t="s">
        <v>234</v>
      </c>
      <c r="F257" s="152" t="s">
        <v>4043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4044</v>
      </c>
      <c r="H258" s="159">
        <v>447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" customFormat="1" ht="33" customHeight="1">
      <c r="B259" s="33"/>
      <c r="C259" s="138" t="s">
        <v>459</v>
      </c>
      <c r="D259" s="138" t="s">
        <v>227</v>
      </c>
      <c r="E259" s="139" t="s">
        <v>4045</v>
      </c>
      <c r="F259" s="140" t="s">
        <v>4046</v>
      </c>
      <c r="G259" s="141" t="s">
        <v>230</v>
      </c>
      <c r="H259" s="142">
        <v>476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4047</v>
      </c>
    </row>
    <row r="260" spans="2:65" s="1" customFormat="1" ht="10.199999999999999">
      <c r="B260" s="33"/>
      <c r="D260" s="151" t="s">
        <v>234</v>
      </c>
      <c r="F260" s="152" t="s">
        <v>4048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4049</v>
      </c>
      <c r="H261" s="159">
        <v>476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" customFormat="1" ht="16.5" customHeight="1">
      <c r="B262" s="33"/>
      <c r="C262" s="138" t="s">
        <v>465</v>
      </c>
      <c r="D262" s="138" t="s">
        <v>227</v>
      </c>
      <c r="E262" s="139" t="s">
        <v>3719</v>
      </c>
      <c r="F262" s="140" t="s">
        <v>3720</v>
      </c>
      <c r="G262" s="141" t="s">
        <v>230</v>
      </c>
      <c r="H262" s="142">
        <v>238</v>
      </c>
      <c r="I262" s="143"/>
      <c r="J262" s="144">
        <f>ROUND(I262*H262,2)</f>
        <v>0</v>
      </c>
      <c r="K262" s="140" t="s">
        <v>231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0.34499999999999997</v>
      </c>
      <c r="R262" s="147">
        <f>Q262*H262</f>
        <v>82.11</v>
      </c>
      <c r="S262" s="147">
        <v>0</v>
      </c>
      <c r="T262" s="148">
        <f>S262*H262</f>
        <v>0</v>
      </c>
      <c r="AR262" s="149" t="s">
        <v>232</v>
      </c>
      <c r="AT262" s="149" t="s">
        <v>227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4050</v>
      </c>
    </row>
    <row r="263" spans="2:65" s="1" customFormat="1" ht="10.199999999999999">
      <c r="B263" s="33"/>
      <c r="D263" s="151" t="s">
        <v>234</v>
      </c>
      <c r="F263" s="152" t="s">
        <v>3722</v>
      </c>
      <c r="I263" s="153"/>
      <c r="L263" s="33"/>
      <c r="M263" s="154"/>
      <c r="T263" s="57"/>
      <c r="AT263" s="17" t="s">
        <v>234</v>
      </c>
      <c r="AU263" s="17" t="s">
        <v>21</v>
      </c>
    </row>
    <row r="264" spans="2:65" s="12" customFormat="1" ht="10.199999999999999">
      <c r="B264" s="155"/>
      <c r="D264" s="156" t="s">
        <v>236</v>
      </c>
      <c r="E264" s="157" t="s">
        <v>1</v>
      </c>
      <c r="F264" s="158" t="s">
        <v>4051</v>
      </c>
      <c r="H264" s="159">
        <v>238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88</v>
      </c>
      <c r="AY264" s="157" t="s">
        <v>225</v>
      </c>
    </row>
    <row r="265" spans="2:65" s="1" customFormat="1" ht="16.5" customHeight="1">
      <c r="B265" s="33"/>
      <c r="C265" s="138" t="s">
        <v>472</v>
      </c>
      <c r="D265" s="138" t="s">
        <v>227</v>
      </c>
      <c r="E265" s="139" t="s">
        <v>3724</v>
      </c>
      <c r="F265" s="140" t="s">
        <v>3725</v>
      </c>
      <c r="G265" s="141" t="s">
        <v>240</v>
      </c>
      <c r="H265" s="142">
        <v>28</v>
      </c>
      <c r="I265" s="143"/>
      <c r="J265" s="144">
        <f>ROUND(I265*H265,2)</f>
        <v>0</v>
      </c>
      <c r="K265" s="140" t="s">
        <v>231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232</v>
      </c>
      <c r="AT265" s="149" t="s">
        <v>227</v>
      </c>
      <c r="AU265" s="149" t="s">
        <v>21</v>
      </c>
      <c r="AY265" s="17" t="s">
        <v>225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232</v>
      </c>
      <c r="BM265" s="149" t="s">
        <v>4052</v>
      </c>
    </row>
    <row r="266" spans="2:65" s="1" customFormat="1" ht="10.199999999999999">
      <c r="B266" s="33"/>
      <c r="D266" s="151" t="s">
        <v>234</v>
      </c>
      <c r="F266" s="152" t="s">
        <v>3727</v>
      </c>
      <c r="I266" s="153"/>
      <c r="L266" s="33"/>
      <c r="M266" s="154"/>
      <c r="T266" s="57"/>
      <c r="AT266" s="17" t="s">
        <v>234</v>
      </c>
      <c r="AU266" s="17" t="s">
        <v>21</v>
      </c>
    </row>
    <row r="267" spans="2:65" s="12" customFormat="1" ht="10.199999999999999">
      <c r="B267" s="155"/>
      <c r="D267" s="156" t="s">
        <v>236</v>
      </c>
      <c r="E267" s="157" t="s">
        <v>1</v>
      </c>
      <c r="F267" s="158" t="s">
        <v>4053</v>
      </c>
      <c r="H267" s="159">
        <v>28</v>
      </c>
      <c r="I267" s="160"/>
      <c r="L267" s="155"/>
      <c r="M267" s="161"/>
      <c r="T267" s="162"/>
      <c r="AT267" s="157" t="s">
        <v>236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225</v>
      </c>
    </row>
    <row r="268" spans="2:65" s="1" customFormat="1" ht="24.15" customHeight="1">
      <c r="B268" s="33"/>
      <c r="C268" s="138" t="s">
        <v>479</v>
      </c>
      <c r="D268" s="138" t="s">
        <v>227</v>
      </c>
      <c r="E268" s="139" t="s">
        <v>4054</v>
      </c>
      <c r="F268" s="140" t="s">
        <v>4055</v>
      </c>
      <c r="G268" s="141" t="s">
        <v>240</v>
      </c>
      <c r="H268" s="142">
        <v>28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1.48</v>
      </c>
      <c r="R268" s="147">
        <f>Q268*H268</f>
        <v>41.44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4056</v>
      </c>
    </row>
    <row r="269" spans="2:65" s="1" customFormat="1" ht="10.199999999999999">
      <c r="B269" s="33"/>
      <c r="D269" s="151" t="s">
        <v>234</v>
      </c>
      <c r="F269" s="152" t="s">
        <v>4057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2" customFormat="1" ht="10.199999999999999">
      <c r="B270" s="155"/>
      <c r="D270" s="156" t="s">
        <v>236</v>
      </c>
      <c r="E270" s="157" t="s">
        <v>1</v>
      </c>
      <c r="F270" s="158" t="s">
        <v>4058</v>
      </c>
      <c r="H270" s="159">
        <v>28</v>
      </c>
      <c r="I270" s="160"/>
      <c r="L270" s="155"/>
      <c r="M270" s="161"/>
      <c r="T270" s="162"/>
      <c r="AT270" s="157" t="s">
        <v>236</v>
      </c>
      <c r="AU270" s="157" t="s">
        <v>21</v>
      </c>
      <c r="AV270" s="12" t="s">
        <v>21</v>
      </c>
      <c r="AW270" s="12" t="s">
        <v>36</v>
      </c>
      <c r="AX270" s="12" t="s">
        <v>88</v>
      </c>
      <c r="AY270" s="157" t="s">
        <v>225</v>
      </c>
    </row>
    <row r="271" spans="2:65" s="1" customFormat="1" ht="24.15" customHeight="1">
      <c r="B271" s="33"/>
      <c r="C271" s="138" t="s">
        <v>485</v>
      </c>
      <c r="D271" s="138" t="s">
        <v>227</v>
      </c>
      <c r="E271" s="139" t="s">
        <v>3728</v>
      </c>
      <c r="F271" s="140" t="s">
        <v>3729</v>
      </c>
      <c r="G271" s="141" t="s">
        <v>230</v>
      </c>
      <c r="H271" s="142">
        <v>558</v>
      </c>
      <c r="I271" s="143"/>
      <c r="J271" s="144">
        <f>ROUND(I271*H271,2)</f>
        <v>0</v>
      </c>
      <c r="K271" s="140" t="s">
        <v>231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232</v>
      </c>
      <c r="AT271" s="149" t="s">
        <v>227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4059</v>
      </c>
    </row>
    <row r="272" spans="2:65" s="1" customFormat="1" ht="10.199999999999999">
      <c r="B272" s="33"/>
      <c r="D272" s="151" t="s">
        <v>234</v>
      </c>
      <c r="F272" s="152" t="s">
        <v>3731</v>
      </c>
      <c r="I272" s="153"/>
      <c r="L272" s="33"/>
      <c r="M272" s="154"/>
      <c r="T272" s="57"/>
      <c r="AT272" s="17" t="s">
        <v>234</v>
      </c>
      <c r="AU272" s="17" t="s">
        <v>21</v>
      </c>
    </row>
    <row r="273" spans="2:65" s="1" customFormat="1" ht="19.2">
      <c r="B273" s="33"/>
      <c r="D273" s="156" t="s">
        <v>261</v>
      </c>
      <c r="F273" s="163" t="s">
        <v>4060</v>
      </c>
      <c r="I273" s="153"/>
      <c r="L273" s="33"/>
      <c r="M273" s="154"/>
      <c r="T273" s="57"/>
      <c r="AT273" s="17" t="s">
        <v>261</v>
      </c>
      <c r="AU273" s="17" t="s">
        <v>21</v>
      </c>
    </row>
    <row r="274" spans="2:65" s="1" customFormat="1" ht="24.15" customHeight="1">
      <c r="B274" s="33"/>
      <c r="C274" s="138" t="s">
        <v>490</v>
      </c>
      <c r="D274" s="138" t="s">
        <v>227</v>
      </c>
      <c r="E274" s="139" t="s">
        <v>3733</v>
      </c>
      <c r="F274" s="140" t="s">
        <v>3734</v>
      </c>
      <c r="G274" s="141" t="s">
        <v>230</v>
      </c>
      <c r="H274" s="142">
        <v>476</v>
      </c>
      <c r="I274" s="143"/>
      <c r="J274" s="144">
        <f>ROUND(I274*H274,2)</f>
        <v>0</v>
      </c>
      <c r="K274" s="140" t="s">
        <v>231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232</v>
      </c>
      <c r="AT274" s="149" t="s">
        <v>227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4061</v>
      </c>
    </row>
    <row r="275" spans="2:65" s="1" customFormat="1" ht="10.199999999999999">
      <c r="B275" s="33"/>
      <c r="D275" s="151" t="s">
        <v>234</v>
      </c>
      <c r="F275" s="152" t="s">
        <v>3736</v>
      </c>
      <c r="I275" s="153"/>
      <c r="L275" s="33"/>
      <c r="M275" s="154"/>
      <c r="T275" s="57"/>
      <c r="AT275" s="17" t="s">
        <v>234</v>
      </c>
      <c r="AU275" s="17" t="s">
        <v>21</v>
      </c>
    </row>
    <row r="276" spans="2:65" s="12" customFormat="1" ht="10.199999999999999">
      <c r="B276" s="155"/>
      <c r="D276" s="156" t="s">
        <v>236</v>
      </c>
      <c r="E276" s="157" t="s">
        <v>1</v>
      </c>
      <c r="F276" s="158" t="s">
        <v>4062</v>
      </c>
      <c r="H276" s="159">
        <v>476</v>
      </c>
      <c r="I276" s="160"/>
      <c r="L276" s="155"/>
      <c r="M276" s="161"/>
      <c r="T276" s="162"/>
      <c r="AT276" s="157" t="s">
        <v>236</v>
      </c>
      <c r="AU276" s="157" t="s">
        <v>21</v>
      </c>
      <c r="AV276" s="12" t="s">
        <v>21</v>
      </c>
      <c r="AW276" s="12" t="s">
        <v>36</v>
      </c>
      <c r="AX276" s="12" t="s">
        <v>88</v>
      </c>
      <c r="AY276" s="157" t="s">
        <v>225</v>
      </c>
    </row>
    <row r="277" spans="2:65" s="1" customFormat="1" ht="33" customHeight="1">
      <c r="B277" s="33"/>
      <c r="C277" s="138" t="s">
        <v>496</v>
      </c>
      <c r="D277" s="138" t="s">
        <v>227</v>
      </c>
      <c r="E277" s="139" t="s">
        <v>3738</v>
      </c>
      <c r="F277" s="140" t="s">
        <v>3739</v>
      </c>
      <c r="G277" s="141" t="s">
        <v>230</v>
      </c>
      <c r="H277" s="142">
        <v>463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0</v>
      </c>
      <c r="R277" s="147">
        <f>Q277*H277</f>
        <v>0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4063</v>
      </c>
    </row>
    <row r="278" spans="2:65" s="1" customFormat="1" ht="10.199999999999999">
      <c r="B278" s="33"/>
      <c r="D278" s="151" t="s">
        <v>234</v>
      </c>
      <c r="F278" s="152" t="s">
        <v>3741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4064</v>
      </c>
      <c r="H279" s="159">
        <v>463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1" customFormat="1" ht="22.8" customHeight="1">
      <c r="B280" s="126"/>
      <c r="D280" s="127" t="s">
        <v>79</v>
      </c>
      <c r="E280" s="136" t="s">
        <v>277</v>
      </c>
      <c r="F280" s="136" t="s">
        <v>763</v>
      </c>
      <c r="I280" s="129"/>
      <c r="J280" s="137">
        <f>BK280</f>
        <v>0</v>
      </c>
      <c r="L280" s="126"/>
      <c r="M280" s="131"/>
      <c r="P280" s="132">
        <f>SUM(P281:P297)</f>
        <v>0</v>
      </c>
      <c r="R280" s="132">
        <f>SUM(R281:R297)</f>
        <v>2.3311999999999999</v>
      </c>
      <c r="T280" s="133">
        <f>SUM(T281:T297)</f>
        <v>3.84</v>
      </c>
      <c r="AR280" s="127" t="s">
        <v>88</v>
      </c>
      <c r="AT280" s="134" t="s">
        <v>79</v>
      </c>
      <c r="AU280" s="134" t="s">
        <v>88</v>
      </c>
      <c r="AY280" s="127" t="s">
        <v>225</v>
      </c>
      <c r="BK280" s="135">
        <f>SUM(BK281:BK297)</f>
        <v>0</v>
      </c>
    </row>
    <row r="281" spans="2:65" s="1" customFormat="1" ht="24.15" customHeight="1">
      <c r="B281" s="33"/>
      <c r="C281" s="138" t="s">
        <v>501</v>
      </c>
      <c r="D281" s="138" t="s">
        <v>227</v>
      </c>
      <c r="E281" s="139" t="s">
        <v>1406</v>
      </c>
      <c r="F281" s="140" t="s">
        <v>1407</v>
      </c>
      <c r="G281" s="141" t="s">
        <v>240</v>
      </c>
      <c r="H281" s="142">
        <v>2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1.92</v>
      </c>
      <c r="T281" s="148">
        <f>S281*H281</f>
        <v>3.84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4065</v>
      </c>
    </row>
    <row r="282" spans="2:65" s="1" customFormat="1" ht="10.199999999999999">
      <c r="B282" s="33"/>
      <c r="D282" s="151" t="s">
        <v>234</v>
      </c>
      <c r="F282" s="152" t="s">
        <v>1409</v>
      </c>
      <c r="I282" s="153"/>
      <c r="L282" s="33"/>
      <c r="M282" s="154"/>
      <c r="T282" s="57"/>
      <c r="AT282" s="17" t="s">
        <v>234</v>
      </c>
      <c r="AU282" s="17" t="s">
        <v>21</v>
      </c>
    </row>
    <row r="283" spans="2:65" s="12" customFormat="1" ht="10.199999999999999">
      <c r="B283" s="155"/>
      <c r="D283" s="156" t="s">
        <v>236</v>
      </c>
      <c r="E283" s="157" t="s">
        <v>1</v>
      </c>
      <c r="F283" s="158" t="s">
        <v>4066</v>
      </c>
      <c r="H283" s="159">
        <v>1</v>
      </c>
      <c r="I283" s="160"/>
      <c r="L283" s="155"/>
      <c r="M283" s="161"/>
      <c r="T283" s="162"/>
      <c r="AT283" s="157" t="s">
        <v>236</v>
      </c>
      <c r="AU283" s="157" t="s">
        <v>21</v>
      </c>
      <c r="AV283" s="12" t="s">
        <v>21</v>
      </c>
      <c r="AW283" s="12" t="s">
        <v>36</v>
      </c>
      <c r="AX283" s="12" t="s">
        <v>80</v>
      </c>
      <c r="AY283" s="157" t="s">
        <v>225</v>
      </c>
    </row>
    <row r="284" spans="2:65" s="12" customFormat="1" ht="10.199999999999999">
      <c r="B284" s="155"/>
      <c r="D284" s="156" t="s">
        <v>236</v>
      </c>
      <c r="E284" s="157" t="s">
        <v>1</v>
      </c>
      <c r="F284" s="158" t="s">
        <v>4067</v>
      </c>
      <c r="H284" s="159">
        <v>1</v>
      </c>
      <c r="I284" s="160"/>
      <c r="L284" s="155"/>
      <c r="M284" s="161"/>
      <c r="T284" s="162"/>
      <c r="AT284" s="157" t="s">
        <v>236</v>
      </c>
      <c r="AU284" s="157" t="s">
        <v>21</v>
      </c>
      <c r="AV284" s="12" t="s">
        <v>21</v>
      </c>
      <c r="AW284" s="12" t="s">
        <v>36</v>
      </c>
      <c r="AX284" s="12" t="s">
        <v>80</v>
      </c>
      <c r="AY284" s="157" t="s">
        <v>225</v>
      </c>
    </row>
    <row r="285" spans="2:65" s="13" customFormat="1" ht="10.199999999999999">
      <c r="B285" s="164"/>
      <c r="D285" s="156" t="s">
        <v>236</v>
      </c>
      <c r="E285" s="165" t="s">
        <v>1</v>
      </c>
      <c r="F285" s="166" t="s">
        <v>270</v>
      </c>
      <c r="H285" s="167">
        <v>2</v>
      </c>
      <c r="I285" s="168"/>
      <c r="L285" s="164"/>
      <c r="M285" s="169"/>
      <c r="T285" s="170"/>
      <c r="AT285" s="165" t="s">
        <v>236</v>
      </c>
      <c r="AU285" s="165" t="s">
        <v>21</v>
      </c>
      <c r="AV285" s="13" t="s">
        <v>232</v>
      </c>
      <c r="AW285" s="13" t="s">
        <v>36</v>
      </c>
      <c r="AX285" s="13" t="s">
        <v>88</v>
      </c>
      <c r="AY285" s="165" t="s">
        <v>225</v>
      </c>
    </row>
    <row r="286" spans="2:65" s="1" customFormat="1" ht="33" customHeight="1">
      <c r="B286" s="33"/>
      <c r="C286" s="138" t="s">
        <v>507</v>
      </c>
      <c r="D286" s="138" t="s">
        <v>227</v>
      </c>
      <c r="E286" s="139" t="s">
        <v>3782</v>
      </c>
      <c r="F286" s="140" t="s">
        <v>3783</v>
      </c>
      <c r="G286" s="141" t="s">
        <v>468</v>
      </c>
      <c r="H286" s="142">
        <v>4</v>
      </c>
      <c r="I286" s="143"/>
      <c r="J286" s="144">
        <f>ROUND(I286*H286,2)</f>
        <v>0</v>
      </c>
      <c r="K286" s="140" t="s">
        <v>231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0.15321000000000001</v>
      </c>
      <c r="R286" s="147">
        <f>Q286*H286</f>
        <v>0.61284000000000005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4068</v>
      </c>
    </row>
    <row r="287" spans="2:65" s="1" customFormat="1" ht="10.199999999999999">
      <c r="B287" s="33"/>
      <c r="D287" s="151" t="s">
        <v>234</v>
      </c>
      <c r="F287" s="152" t="s">
        <v>3785</v>
      </c>
      <c r="I287" s="153"/>
      <c r="L287" s="33"/>
      <c r="M287" s="154"/>
      <c r="T287" s="57"/>
      <c r="AT287" s="17" t="s">
        <v>234</v>
      </c>
      <c r="AU287" s="17" t="s">
        <v>21</v>
      </c>
    </row>
    <row r="288" spans="2:65" s="1" customFormat="1" ht="19.2">
      <c r="B288" s="33"/>
      <c r="D288" s="156" t="s">
        <v>261</v>
      </c>
      <c r="F288" s="163" t="s">
        <v>4069</v>
      </c>
      <c r="I288" s="153"/>
      <c r="L288" s="33"/>
      <c r="M288" s="154"/>
      <c r="T288" s="57"/>
      <c r="AT288" s="17" t="s">
        <v>261</v>
      </c>
      <c r="AU288" s="17" t="s">
        <v>21</v>
      </c>
    </row>
    <row r="289" spans="2:65" s="1" customFormat="1" ht="37.799999999999997" customHeight="1">
      <c r="B289" s="33"/>
      <c r="C289" s="138" t="s">
        <v>514</v>
      </c>
      <c r="D289" s="138" t="s">
        <v>227</v>
      </c>
      <c r="E289" s="139" t="s">
        <v>3787</v>
      </c>
      <c r="F289" s="140" t="s">
        <v>3788</v>
      </c>
      <c r="G289" s="141" t="s">
        <v>468</v>
      </c>
      <c r="H289" s="142">
        <v>4</v>
      </c>
      <c r="I289" s="143"/>
      <c r="J289" s="144">
        <f>ROUND(I289*H289,2)</f>
        <v>0</v>
      </c>
      <c r="K289" s="140" t="s">
        <v>231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1.6809999999999999E-2</v>
      </c>
      <c r="R289" s="147">
        <f>Q289*H289</f>
        <v>6.7239999999999994E-2</v>
      </c>
      <c r="S289" s="147">
        <v>0</v>
      </c>
      <c r="T289" s="148">
        <f>S289*H289</f>
        <v>0</v>
      </c>
      <c r="AR289" s="149" t="s">
        <v>232</v>
      </c>
      <c r="AT289" s="149" t="s">
        <v>227</v>
      </c>
      <c r="AU289" s="149" t="s">
        <v>21</v>
      </c>
      <c r="AY289" s="17" t="s">
        <v>225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232</v>
      </c>
      <c r="BM289" s="149" t="s">
        <v>4070</v>
      </c>
    </row>
    <row r="290" spans="2:65" s="1" customFormat="1" ht="10.199999999999999">
      <c r="B290" s="33"/>
      <c r="D290" s="151" t="s">
        <v>234</v>
      </c>
      <c r="F290" s="152" t="s">
        <v>3790</v>
      </c>
      <c r="I290" s="153"/>
      <c r="L290" s="33"/>
      <c r="M290" s="154"/>
      <c r="T290" s="57"/>
      <c r="AT290" s="17" t="s">
        <v>234</v>
      </c>
      <c r="AU290" s="17" t="s">
        <v>21</v>
      </c>
    </row>
    <row r="291" spans="2:65" s="1" customFormat="1" ht="37.799999999999997" customHeight="1">
      <c r="B291" s="33"/>
      <c r="C291" s="138" t="s">
        <v>520</v>
      </c>
      <c r="D291" s="138" t="s">
        <v>227</v>
      </c>
      <c r="E291" s="139" t="s">
        <v>3791</v>
      </c>
      <c r="F291" s="140" t="s">
        <v>3792</v>
      </c>
      <c r="G291" s="141" t="s">
        <v>468</v>
      </c>
      <c r="H291" s="142">
        <v>4</v>
      </c>
      <c r="I291" s="143"/>
      <c r="J291" s="144">
        <f>ROUND(I291*H291,2)</f>
        <v>0</v>
      </c>
      <c r="K291" s="140" t="s">
        <v>231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4071</v>
      </c>
    </row>
    <row r="292" spans="2:65" s="1" customFormat="1" ht="10.199999999999999">
      <c r="B292" s="33"/>
      <c r="D292" s="151" t="s">
        <v>234</v>
      </c>
      <c r="F292" s="152" t="s">
        <v>3794</v>
      </c>
      <c r="I292" s="153"/>
      <c r="L292" s="33"/>
      <c r="M292" s="154"/>
      <c r="T292" s="57"/>
      <c r="AT292" s="17" t="s">
        <v>234</v>
      </c>
      <c r="AU292" s="17" t="s">
        <v>21</v>
      </c>
    </row>
    <row r="293" spans="2:65" s="1" customFormat="1" ht="33" customHeight="1">
      <c r="B293" s="33"/>
      <c r="C293" s="138" t="s">
        <v>526</v>
      </c>
      <c r="D293" s="138" t="s">
        <v>227</v>
      </c>
      <c r="E293" s="139" t="s">
        <v>4072</v>
      </c>
      <c r="F293" s="140" t="s">
        <v>4073</v>
      </c>
      <c r="G293" s="141" t="s">
        <v>468</v>
      </c>
      <c r="H293" s="142">
        <v>8</v>
      </c>
      <c r="I293" s="143"/>
      <c r="J293" s="144">
        <f>ROUND(I293*H293,2)</f>
        <v>0</v>
      </c>
      <c r="K293" s="140" t="s">
        <v>231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1.39E-3</v>
      </c>
      <c r="R293" s="147">
        <f>Q293*H293</f>
        <v>1.112E-2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4074</v>
      </c>
    </row>
    <row r="294" spans="2:65" s="1" customFormat="1" ht="10.199999999999999">
      <c r="B294" s="33"/>
      <c r="D294" s="151" t="s">
        <v>234</v>
      </c>
      <c r="F294" s="152" t="s">
        <v>4075</v>
      </c>
      <c r="I294" s="153"/>
      <c r="L294" s="33"/>
      <c r="M294" s="154"/>
      <c r="T294" s="57"/>
      <c r="AT294" s="17" t="s">
        <v>234</v>
      </c>
      <c r="AU294" s="17" t="s">
        <v>21</v>
      </c>
    </row>
    <row r="295" spans="2:65" s="1" customFormat="1" ht="37.799999999999997" customHeight="1">
      <c r="B295" s="33"/>
      <c r="C295" s="138" t="s">
        <v>532</v>
      </c>
      <c r="D295" s="138" t="s">
        <v>227</v>
      </c>
      <c r="E295" s="139" t="s">
        <v>3799</v>
      </c>
      <c r="F295" s="140" t="s">
        <v>3800</v>
      </c>
      <c r="G295" s="141" t="s">
        <v>468</v>
      </c>
      <c r="H295" s="142">
        <v>4</v>
      </c>
      <c r="I295" s="143"/>
      <c r="J295" s="144">
        <f>ROUND(I295*H295,2)</f>
        <v>0</v>
      </c>
      <c r="K295" s="140" t="s">
        <v>231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0.23499999999999999</v>
      </c>
      <c r="R295" s="147">
        <f>Q295*H295</f>
        <v>0.94</v>
      </c>
      <c r="S295" s="147">
        <v>0</v>
      </c>
      <c r="T295" s="148">
        <f>S295*H295</f>
        <v>0</v>
      </c>
      <c r="AR295" s="149" t="s">
        <v>232</v>
      </c>
      <c r="AT295" s="149" t="s">
        <v>227</v>
      </c>
      <c r="AU295" s="149" t="s">
        <v>21</v>
      </c>
      <c r="AY295" s="17" t="s">
        <v>225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232</v>
      </c>
      <c r="BM295" s="149" t="s">
        <v>4076</v>
      </c>
    </row>
    <row r="296" spans="2:65" s="1" customFormat="1" ht="10.199999999999999">
      <c r="B296" s="33"/>
      <c r="D296" s="151" t="s">
        <v>234</v>
      </c>
      <c r="F296" s="152" t="s">
        <v>3802</v>
      </c>
      <c r="I296" s="153"/>
      <c r="L296" s="33"/>
      <c r="M296" s="154"/>
      <c r="T296" s="57"/>
      <c r="AT296" s="17" t="s">
        <v>234</v>
      </c>
      <c r="AU296" s="17" t="s">
        <v>21</v>
      </c>
    </row>
    <row r="297" spans="2:65" s="1" customFormat="1" ht="16.5" customHeight="1">
      <c r="B297" s="33"/>
      <c r="C297" s="178" t="s">
        <v>537</v>
      </c>
      <c r="D297" s="178" t="s">
        <v>341</v>
      </c>
      <c r="E297" s="179" t="s">
        <v>3803</v>
      </c>
      <c r="F297" s="180" t="s">
        <v>3804</v>
      </c>
      <c r="G297" s="181" t="s">
        <v>468</v>
      </c>
      <c r="H297" s="182">
        <v>4</v>
      </c>
      <c r="I297" s="183"/>
      <c r="J297" s="184">
        <f>ROUND(I297*H297,2)</f>
        <v>0</v>
      </c>
      <c r="K297" s="180" t="s">
        <v>231</v>
      </c>
      <c r="L297" s="185"/>
      <c r="M297" s="186" t="s">
        <v>1</v>
      </c>
      <c r="N297" s="187" t="s">
        <v>45</v>
      </c>
      <c r="P297" s="147">
        <f>O297*H297</f>
        <v>0</v>
      </c>
      <c r="Q297" s="147">
        <v>0.17499999999999999</v>
      </c>
      <c r="R297" s="147">
        <f>Q297*H297</f>
        <v>0.7</v>
      </c>
      <c r="S297" s="147">
        <v>0</v>
      </c>
      <c r="T297" s="148">
        <f>S297*H297</f>
        <v>0</v>
      </c>
      <c r="AR297" s="149" t="s">
        <v>277</v>
      </c>
      <c r="AT297" s="149" t="s">
        <v>341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4077</v>
      </c>
    </row>
    <row r="298" spans="2:65" s="11" customFormat="1" ht="22.8" customHeight="1">
      <c r="B298" s="126"/>
      <c r="D298" s="127" t="s">
        <v>79</v>
      </c>
      <c r="E298" s="136" t="s">
        <v>283</v>
      </c>
      <c r="F298" s="136" t="s">
        <v>525</v>
      </c>
      <c r="I298" s="129"/>
      <c r="J298" s="137">
        <f>BK298</f>
        <v>0</v>
      </c>
      <c r="L298" s="126"/>
      <c r="M298" s="131"/>
      <c r="P298" s="132">
        <f>SUM(P299:P320)</f>
        <v>0</v>
      </c>
      <c r="R298" s="132">
        <f>SUM(R299:R320)</f>
        <v>11.73527</v>
      </c>
      <c r="T298" s="133">
        <f>SUM(T299:T320)</f>
        <v>4.63</v>
      </c>
      <c r="AR298" s="127" t="s">
        <v>88</v>
      </c>
      <c r="AT298" s="134" t="s">
        <v>79</v>
      </c>
      <c r="AU298" s="134" t="s">
        <v>88</v>
      </c>
      <c r="AY298" s="127" t="s">
        <v>225</v>
      </c>
      <c r="BK298" s="135">
        <f>SUM(BK299:BK320)</f>
        <v>0</v>
      </c>
    </row>
    <row r="299" spans="2:65" s="1" customFormat="1" ht="24.15" customHeight="1">
      <c r="B299" s="33"/>
      <c r="C299" s="138" t="s">
        <v>543</v>
      </c>
      <c r="D299" s="138" t="s">
        <v>227</v>
      </c>
      <c r="E299" s="139" t="s">
        <v>3810</v>
      </c>
      <c r="F299" s="140" t="s">
        <v>3811</v>
      </c>
      <c r="G299" s="141" t="s">
        <v>468</v>
      </c>
      <c r="H299" s="142">
        <v>1</v>
      </c>
      <c r="I299" s="143"/>
      <c r="J299" s="144">
        <f>ROUND(I299*H299,2)</f>
        <v>0</v>
      </c>
      <c r="K299" s="140" t="s">
        <v>231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6.9999999999999999E-4</v>
      </c>
      <c r="R299" s="147">
        <f>Q299*H299</f>
        <v>6.9999999999999999E-4</v>
      </c>
      <c r="S299" s="147">
        <v>0</v>
      </c>
      <c r="T299" s="148">
        <f>S299*H299</f>
        <v>0</v>
      </c>
      <c r="AR299" s="149" t="s">
        <v>232</v>
      </c>
      <c r="AT299" s="149" t="s">
        <v>227</v>
      </c>
      <c r="AU299" s="149" t="s">
        <v>21</v>
      </c>
      <c r="AY299" s="17" t="s">
        <v>225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232</v>
      </c>
      <c r="BM299" s="149" t="s">
        <v>4078</v>
      </c>
    </row>
    <row r="300" spans="2:65" s="1" customFormat="1" ht="10.199999999999999">
      <c r="B300" s="33"/>
      <c r="D300" s="151" t="s">
        <v>234</v>
      </c>
      <c r="F300" s="152" t="s">
        <v>3813</v>
      </c>
      <c r="I300" s="153"/>
      <c r="L300" s="33"/>
      <c r="M300" s="154"/>
      <c r="T300" s="57"/>
      <c r="AT300" s="17" t="s">
        <v>234</v>
      </c>
      <c r="AU300" s="17" t="s">
        <v>21</v>
      </c>
    </row>
    <row r="301" spans="2:65" s="1" customFormat="1" ht="19.2">
      <c r="B301" s="33"/>
      <c r="D301" s="156" t="s">
        <v>261</v>
      </c>
      <c r="F301" s="163" t="s">
        <v>3786</v>
      </c>
      <c r="I301" s="153"/>
      <c r="L301" s="33"/>
      <c r="M301" s="154"/>
      <c r="T301" s="57"/>
      <c r="AT301" s="17" t="s">
        <v>261</v>
      </c>
      <c r="AU301" s="17" t="s">
        <v>21</v>
      </c>
    </row>
    <row r="302" spans="2:65" s="1" customFormat="1" ht="24.15" customHeight="1">
      <c r="B302" s="33"/>
      <c r="C302" s="178" t="s">
        <v>551</v>
      </c>
      <c r="D302" s="178" t="s">
        <v>341</v>
      </c>
      <c r="E302" s="179" t="s">
        <v>3830</v>
      </c>
      <c r="F302" s="180" t="s">
        <v>3831</v>
      </c>
      <c r="G302" s="181" t="s">
        <v>468</v>
      </c>
      <c r="H302" s="182">
        <v>1</v>
      </c>
      <c r="I302" s="183"/>
      <c r="J302" s="184">
        <f>ROUND(I302*H302,2)</f>
        <v>0</v>
      </c>
      <c r="K302" s="180" t="s">
        <v>231</v>
      </c>
      <c r="L302" s="185"/>
      <c r="M302" s="186" t="s">
        <v>1</v>
      </c>
      <c r="N302" s="187" t="s">
        <v>45</v>
      </c>
      <c r="P302" s="147">
        <f>O302*H302</f>
        <v>0</v>
      </c>
      <c r="Q302" s="147">
        <v>1.2999999999999999E-3</v>
      </c>
      <c r="R302" s="147">
        <f>Q302*H302</f>
        <v>1.2999999999999999E-3</v>
      </c>
      <c r="S302" s="147">
        <v>0</v>
      </c>
      <c r="T302" s="148">
        <f>S302*H302</f>
        <v>0</v>
      </c>
      <c r="AR302" s="149" t="s">
        <v>277</v>
      </c>
      <c r="AT302" s="149" t="s">
        <v>341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4079</v>
      </c>
    </row>
    <row r="303" spans="2:65" s="1" customFormat="1" ht="24.15" customHeight="1">
      <c r="B303" s="33"/>
      <c r="C303" s="138" t="s">
        <v>556</v>
      </c>
      <c r="D303" s="138" t="s">
        <v>227</v>
      </c>
      <c r="E303" s="139" t="s">
        <v>3814</v>
      </c>
      <c r="F303" s="140" t="s">
        <v>3815</v>
      </c>
      <c r="G303" s="141" t="s">
        <v>468</v>
      </c>
      <c r="H303" s="142">
        <v>1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0.11241</v>
      </c>
      <c r="R303" s="147">
        <f>Q303*H303</f>
        <v>0.11241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4080</v>
      </c>
    </row>
    <row r="304" spans="2:65" s="1" customFormat="1" ht="10.199999999999999">
      <c r="B304" s="33"/>
      <c r="D304" s="151" t="s">
        <v>234</v>
      </c>
      <c r="F304" s="152" t="s">
        <v>3817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" customFormat="1" ht="21.75" customHeight="1">
      <c r="B305" s="33"/>
      <c r="C305" s="178" t="s">
        <v>563</v>
      </c>
      <c r="D305" s="178" t="s">
        <v>341</v>
      </c>
      <c r="E305" s="179" t="s">
        <v>3818</v>
      </c>
      <c r="F305" s="180" t="s">
        <v>3819</v>
      </c>
      <c r="G305" s="181" t="s">
        <v>468</v>
      </c>
      <c r="H305" s="182">
        <v>1</v>
      </c>
      <c r="I305" s="183"/>
      <c r="J305" s="184">
        <f>ROUND(I305*H305,2)</f>
        <v>0</v>
      </c>
      <c r="K305" s="180" t="s">
        <v>231</v>
      </c>
      <c r="L305" s="185"/>
      <c r="M305" s="186" t="s">
        <v>1</v>
      </c>
      <c r="N305" s="187" t="s">
        <v>45</v>
      </c>
      <c r="P305" s="147">
        <f>O305*H305</f>
        <v>0</v>
      </c>
      <c r="Q305" s="147">
        <v>2.5000000000000001E-3</v>
      </c>
      <c r="R305" s="147">
        <f>Q305*H305</f>
        <v>2.5000000000000001E-3</v>
      </c>
      <c r="S305" s="147">
        <v>0</v>
      </c>
      <c r="T305" s="148">
        <f>S305*H305</f>
        <v>0</v>
      </c>
      <c r="AR305" s="149" t="s">
        <v>277</v>
      </c>
      <c r="AT305" s="149" t="s">
        <v>341</v>
      </c>
      <c r="AU305" s="149" t="s">
        <v>21</v>
      </c>
      <c r="AY305" s="17" t="s">
        <v>225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232</v>
      </c>
      <c r="BM305" s="149" t="s">
        <v>4081</v>
      </c>
    </row>
    <row r="306" spans="2:65" s="1" customFormat="1" ht="16.5" customHeight="1">
      <c r="B306" s="33"/>
      <c r="C306" s="178" t="s">
        <v>570</v>
      </c>
      <c r="D306" s="178" t="s">
        <v>341</v>
      </c>
      <c r="E306" s="179" t="s">
        <v>3821</v>
      </c>
      <c r="F306" s="180" t="s">
        <v>3822</v>
      </c>
      <c r="G306" s="181" t="s">
        <v>468</v>
      </c>
      <c r="H306" s="182">
        <v>1</v>
      </c>
      <c r="I306" s="183"/>
      <c r="J306" s="184">
        <f>ROUND(I306*H306,2)</f>
        <v>0</v>
      </c>
      <c r="K306" s="180" t="s">
        <v>1</v>
      </c>
      <c r="L306" s="185"/>
      <c r="M306" s="186" t="s">
        <v>1</v>
      </c>
      <c r="N306" s="187" t="s">
        <v>45</v>
      </c>
      <c r="P306" s="147">
        <f>O306*H306</f>
        <v>0</v>
      </c>
      <c r="Q306" s="147">
        <v>1E-4</v>
      </c>
      <c r="R306" s="147">
        <f>Q306*H306</f>
        <v>1E-4</v>
      </c>
      <c r="S306" s="147">
        <v>0</v>
      </c>
      <c r="T306" s="148">
        <f>S306*H306</f>
        <v>0</v>
      </c>
      <c r="AR306" s="149" t="s">
        <v>277</v>
      </c>
      <c r="AT306" s="149" t="s">
        <v>341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4082</v>
      </c>
    </row>
    <row r="307" spans="2:65" s="1" customFormat="1" ht="16.5" customHeight="1">
      <c r="B307" s="33"/>
      <c r="C307" s="178" t="s">
        <v>579</v>
      </c>
      <c r="D307" s="178" t="s">
        <v>341</v>
      </c>
      <c r="E307" s="179" t="s">
        <v>3824</v>
      </c>
      <c r="F307" s="180" t="s">
        <v>3825</v>
      </c>
      <c r="G307" s="181" t="s">
        <v>468</v>
      </c>
      <c r="H307" s="182">
        <v>1</v>
      </c>
      <c r="I307" s="183"/>
      <c r="J307" s="184">
        <f>ROUND(I307*H307,2)</f>
        <v>0</v>
      </c>
      <c r="K307" s="180" t="s">
        <v>1</v>
      </c>
      <c r="L307" s="185"/>
      <c r="M307" s="186" t="s">
        <v>1</v>
      </c>
      <c r="N307" s="187" t="s">
        <v>45</v>
      </c>
      <c r="P307" s="147">
        <f>O307*H307</f>
        <v>0</v>
      </c>
      <c r="Q307" s="147">
        <v>3.0000000000000001E-3</v>
      </c>
      <c r="R307" s="147">
        <f>Q307*H307</f>
        <v>3.0000000000000001E-3</v>
      </c>
      <c r="S307" s="147">
        <v>0</v>
      </c>
      <c r="T307" s="148">
        <f>S307*H307</f>
        <v>0</v>
      </c>
      <c r="AR307" s="149" t="s">
        <v>277</v>
      </c>
      <c r="AT307" s="149" t="s">
        <v>341</v>
      </c>
      <c r="AU307" s="149" t="s">
        <v>21</v>
      </c>
      <c r="AY307" s="17" t="s">
        <v>225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232</v>
      </c>
      <c r="BM307" s="149" t="s">
        <v>4083</v>
      </c>
    </row>
    <row r="308" spans="2:65" s="1" customFormat="1" ht="24.15" customHeight="1">
      <c r="B308" s="33"/>
      <c r="C308" s="138" t="s">
        <v>585</v>
      </c>
      <c r="D308" s="138" t="s">
        <v>227</v>
      </c>
      <c r="E308" s="139" t="s">
        <v>3293</v>
      </c>
      <c r="F308" s="140" t="s">
        <v>3294</v>
      </c>
      <c r="G308" s="141" t="s">
        <v>230</v>
      </c>
      <c r="H308" s="142">
        <v>1910</v>
      </c>
      <c r="I308" s="143"/>
      <c r="J308" s="144">
        <f>ROUND(I308*H308,2)</f>
        <v>0</v>
      </c>
      <c r="K308" s="140" t="s">
        <v>231</v>
      </c>
      <c r="L308" s="33"/>
      <c r="M308" s="145" t="s">
        <v>1</v>
      </c>
      <c r="N308" s="146" t="s">
        <v>45</v>
      </c>
      <c r="P308" s="147">
        <f>O308*H308</f>
        <v>0</v>
      </c>
      <c r="Q308" s="147">
        <v>4.6999999999999999E-4</v>
      </c>
      <c r="R308" s="147">
        <f>Q308*H308</f>
        <v>0.89769999999999994</v>
      </c>
      <c r="S308" s="147">
        <v>0</v>
      </c>
      <c r="T308" s="148">
        <f>S308*H308</f>
        <v>0</v>
      </c>
      <c r="AR308" s="149" t="s">
        <v>232</v>
      </c>
      <c r="AT308" s="149" t="s">
        <v>227</v>
      </c>
      <c r="AU308" s="149" t="s">
        <v>21</v>
      </c>
      <c r="AY308" s="17" t="s">
        <v>225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232</v>
      </c>
      <c r="BM308" s="149" t="s">
        <v>4084</v>
      </c>
    </row>
    <row r="309" spans="2:65" s="1" customFormat="1" ht="10.199999999999999">
      <c r="B309" s="33"/>
      <c r="D309" s="151" t="s">
        <v>234</v>
      </c>
      <c r="F309" s="152" t="s">
        <v>3296</v>
      </c>
      <c r="I309" s="153"/>
      <c r="L309" s="33"/>
      <c r="M309" s="154"/>
      <c r="T309" s="57"/>
      <c r="AT309" s="17" t="s">
        <v>234</v>
      </c>
      <c r="AU309" s="17" t="s">
        <v>21</v>
      </c>
    </row>
    <row r="310" spans="2:65" s="12" customFormat="1" ht="10.199999999999999">
      <c r="B310" s="155"/>
      <c r="D310" s="156" t="s">
        <v>236</v>
      </c>
      <c r="E310" s="157" t="s">
        <v>1</v>
      </c>
      <c r="F310" s="158" t="s">
        <v>4085</v>
      </c>
      <c r="H310" s="159">
        <v>687</v>
      </c>
      <c r="I310" s="160"/>
      <c r="L310" s="155"/>
      <c r="M310" s="161"/>
      <c r="T310" s="162"/>
      <c r="AT310" s="157" t="s">
        <v>236</v>
      </c>
      <c r="AU310" s="157" t="s">
        <v>21</v>
      </c>
      <c r="AV310" s="12" t="s">
        <v>21</v>
      </c>
      <c r="AW310" s="12" t="s">
        <v>36</v>
      </c>
      <c r="AX310" s="12" t="s">
        <v>80</v>
      </c>
      <c r="AY310" s="157" t="s">
        <v>225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4086</v>
      </c>
      <c r="H311" s="159">
        <v>590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80</v>
      </c>
      <c r="AY311" s="157" t="s">
        <v>225</v>
      </c>
    </row>
    <row r="312" spans="2:65" s="12" customFormat="1" ht="10.199999999999999">
      <c r="B312" s="155"/>
      <c r="D312" s="156" t="s">
        <v>236</v>
      </c>
      <c r="E312" s="157" t="s">
        <v>1</v>
      </c>
      <c r="F312" s="158" t="s">
        <v>4087</v>
      </c>
      <c r="H312" s="159">
        <v>633</v>
      </c>
      <c r="I312" s="160"/>
      <c r="L312" s="155"/>
      <c r="M312" s="161"/>
      <c r="T312" s="162"/>
      <c r="AT312" s="157" t="s">
        <v>236</v>
      </c>
      <c r="AU312" s="157" t="s">
        <v>21</v>
      </c>
      <c r="AV312" s="12" t="s">
        <v>21</v>
      </c>
      <c r="AW312" s="12" t="s">
        <v>36</v>
      </c>
      <c r="AX312" s="12" t="s">
        <v>80</v>
      </c>
      <c r="AY312" s="157" t="s">
        <v>225</v>
      </c>
    </row>
    <row r="313" spans="2:65" s="13" customFormat="1" ht="10.199999999999999">
      <c r="B313" s="164"/>
      <c r="D313" s="156" t="s">
        <v>236</v>
      </c>
      <c r="E313" s="165" t="s">
        <v>1</v>
      </c>
      <c r="F313" s="166" t="s">
        <v>270</v>
      </c>
      <c r="H313" s="167">
        <v>1910</v>
      </c>
      <c r="I313" s="168"/>
      <c r="L313" s="164"/>
      <c r="M313" s="169"/>
      <c r="T313" s="170"/>
      <c r="AT313" s="165" t="s">
        <v>236</v>
      </c>
      <c r="AU313" s="165" t="s">
        <v>21</v>
      </c>
      <c r="AV313" s="13" t="s">
        <v>232</v>
      </c>
      <c r="AW313" s="13" t="s">
        <v>36</v>
      </c>
      <c r="AX313" s="13" t="s">
        <v>88</v>
      </c>
      <c r="AY313" s="165" t="s">
        <v>225</v>
      </c>
    </row>
    <row r="314" spans="2:65" s="1" customFormat="1" ht="24.15" customHeight="1">
      <c r="B314" s="33"/>
      <c r="C314" s="138" t="s">
        <v>593</v>
      </c>
      <c r="D314" s="138" t="s">
        <v>227</v>
      </c>
      <c r="E314" s="139" t="s">
        <v>1487</v>
      </c>
      <c r="F314" s="140" t="s">
        <v>1488</v>
      </c>
      <c r="G314" s="141" t="s">
        <v>546</v>
      </c>
      <c r="H314" s="142">
        <v>36</v>
      </c>
      <c r="I314" s="143"/>
      <c r="J314" s="144">
        <f>ROUND(I314*H314,2)</f>
        <v>0</v>
      </c>
      <c r="K314" s="140" t="s">
        <v>231</v>
      </c>
      <c r="L314" s="33"/>
      <c r="M314" s="145" t="s">
        <v>1</v>
      </c>
      <c r="N314" s="146" t="s">
        <v>45</v>
      </c>
      <c r="P314" s="147">
        <f>O314*H314</f>
        <v>0</v>
      </c>
      <c r="Q314" s="147">
        <v>0.16370999999999999</v>
      </c>
      <c r="R314" s="147">
        <f>Q314*H314</f>
        <v>5.8935599999999999</v>
      </c>
      <c r="S314" s="147">
        <v>0</v>
      </c>
      <c r="T314" s="148">
        <f>S314*H314</f>
        <v>0</v>
      </c>
      <c r="AR314" s="149" t="s">
        <v>232</v>
      </c>
      <c r="AT314" s="149" t="s">
        <v>227</v>
      </c>
      <c r="AU314" s="149" t="s">
        <v>21</v>
      </c>
      <c r="AY314" s="17" t="s">
        <v>225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232</v>
      </c>
      <c r="BM314" s="149" t="s">
        <v>4088</v>
      </c>
    </row>
    <row r="315" spans="2:65" s="1" customFormat="1" ht="10.199999999999999">
      <c r="B315" s="33"/>
      <c r="D315" s="151" t="s">
        <v>234</v>
      </c>
      <c r="F315" s="152" t="s">
        <v>1490</v>
      </c>
      <c r="I315" s="153"/>
      <c r="L315" s="33"/>
      <c r="M315" s="154"/>
      <c r="T315" s="57"/>
      <c r="AT315" s="17" t="s">
        <v>234</v>
      </c>
      <c r="AU315" s="17" t="s">
        <v>21</v>
      </c>
    </row>
    <row r="316" spans="2:65" s="12" customFormat="1" ht="10.199999999999999">
      <c r="B316" s="155"/>
      <c r="D316" s="156" t="s">
        <v>236</v>
      </c>
      <c r="E316" s="157" t="s">
        <v>1</v>
      </c>
      <c r="F316" s="158" t="s">
        <v>4089</v>
      </c>
      <c r="H316" s="159">
        <v>36</v>
      </c>
      <c r="I316" s="160"/>
      <c r="L316" s="155"/>
      <c r="M316" s="161"/>
      <c r="T316" s="162"/>
      <c r="AT316" s="157" t="s">
        <v>236</v>
      </c>
      <c r="AU316" s="157" t="s">
        <v>21</v>
      </c>
      <c r="AV316" s="12" t="s">
        <v>21</v>
      </c>
      <c r="AW316" s="12" t="s">
        <v>36</v>
      </c>
      <c r="AX316" s="12" t="s">
        <v>88</v>
      </c>
      <c r="AY316" s="157" t="s">
        <v>225</v>
      </c>
    </row>
    <row r="317" spans="2:65" s="1" customFormat="1" ht="16.5" customHeight="1">
      <c r="B317" s="33"/>
      <c r="C317" s="178" t="s">
        <v>600</v>
      </c>
      <c r="D317" s="178" t="s">
        <v>341</v>
      </c>
      <c r="E317" s="179" t="s">
        <v>3884</v>
      </c>
      <c r="F317" s="180" t="s">
        <v>3885</v>
      </c>
      <c r="G317" s="181" t="s">
        <v>546</v>
      </c>
      <c r="H317" s="182">
        <v>36</v>
      </c>
      <c r="I317" s="183"/>
      <c r="J317" s="184">
        <f>ROUND(I317*H317,2)</f>
        <v>0</v>
      </c>
      <c r="K317" s="180" t="s">
        <v>231</v>
      </c>
      <c r="L317" s="185"/>
      <c r="M317" s="186" t="s">
        <v>1</v>
      </c>
      <c r="N317" s="187" t="s">
        <v>45</v>
      </c>
      <c r="P317" s="147">
        <f>O317*H317</f>
        <v>0</v>
      </c>
      <c r="Q317" s="147">
        <v>0.13400000000000001</v>
      </c>
      <c r="R317" s="147">
        <f>Q317*H317</f>
        <v>4.8239999999999998</v>
      </c>
      <c r="S317" s="147">
        <v>0</v>
      </c>
      <c r="T317" s="148">
        <f>S317*H317</f>
        <v>0</v>
      </c>
      <c r="AR317" s="149" t="s">
        <v>277</v>
      </c>
      <c r="AT317" s="149" t="s">
        <v>341</v>
      </c>
      <c r="AU317" s="149" t="s">
        <v>21</v>
      </c>
      <c r="AY317" s="17" t="s">
        <v>225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232</v>
      </c>
      <c r="BM317" s="149" t="s">
        <v>4090</v>
      </c>
    </row>
    <row r="318" spans="2:65" s="1" customFormat="1" ht="16.5" customHeight="1">
      <c r="B318" s="33"/>
      <c r="C318" s="138" t="s">
        <v>962</v>
      </c>
      <c r="D318" s="138" t="s">
        <v>227</v>
      </c>
      <c r="E318" s="139" t="s">
        <v>3897</v>
      </c>
      <c r="F318" s="140" t="s">
        <v>3898</v>
      </c>
      <c r="G318" s="141" t="s">
        <v>230</v>
      </c>
      <c r="H318" s="142">
        <v>463</v>
      </c>
      <c r="I318" s="143"/>
      <c r="J318" s="144">
        <f>ROUND(I318*H318,2)</f>
        <v>0</v>
      </c>
      <c r="K318" s="140" t="s">
        <v>231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</v>
      </c>
      <c r="R318" s="147">
        <f>Q318*H318</f>
        <v>0</v>
      </c>
      <c r="S318" s="147">
        <v>0.01</v>
      </c>
      <c r="T318" s="148">
        <f>S318*H318</f>
        <v>4.63</v>
      </c>
      <c r="AR318" s="149" t="s">
        <v>232</v>
      </c>
      <c r="AT318" s="149" t="s">
        <v>227</v>
      </c>
      <c r="AU318" s="149" t="s">
        <v>21</v>
      </c>
      <c r="AY318" s="17" t="s">
        <v>225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232</v>
      </c>
      <c r="BM318" s="149" t="s">
        <v>4091</v>
      </c>
    </row>
    <row r="319" spans="2:65" s="1" customFormat="1" ht="10.199999999999999">
      <c r="B319" s="33"/>
      <c r="D319" s="151" t="s">
        <v>234</v>
      </c>
      <c r="F319" s="152" t="s">
        <v>3900</v>
      </c>
      <c r="I319" s="153"/>
      <c r="L319" s="33"/>
      <c r="M319" s="154"/>
      <c r="T319" s="57"/>
      <c r="AT319" s="17" t="s">
        <v>234</v>
      </c>
      <c r="AU319" s="17" t="s">
        <v>21</v>
      </c>
    </row>
    <row r="320" spans="2:65" s="1" customFormat="1" ht="19.2">
      <c r="B320" s="33"/>
      <c r="D320" s="156" t="s">
        <v>261</v>
      </c>
      <c r="F320" s="163" t="s">
        <v>4092</v>
      </c>
      <c r="I320" s="153"/>
      <c r="L320" s="33"/>
      <c r="M320" s="154"/>
      <c r="T320" s="57"/>
      <c r="AT320" s="17" t="s">
        <v>261</v>
      </c>
      <c r="AU320" s="17" t="s">
        <v>21</v>
      </c>
    </row>
    <row r="321" spans="2:65" s="11" customFormat="1" ht="22.8" customHeight="1">
      <c r="B321" s="126"/>
      <c r="D321" s="127" t="s">
        <v>79</v>
      </c>
      <c r="E321" s="136" t="s">
        <v>549</v>
      </c>
      <c r="F321" s="136" t="s">
        <v>550</v>
      </c>
      <c r="I321" s="129"/>
      <c r="J321" s="137">
        <f>BK321</f>
        <v>0</v>
      </c>
      <c r="L321" s="126"/>
      <c r="M321" s="131"/>
      <c r="P321" s="132">
        <f>SUM(P322:P331)</f>
        <v>0</v>
      </c>
      <c r="R321" s="132">
        <f>SUM(R322:R331)</f>
        <v>0</v>
      </c>
      <c r="T321" s="133">
        <f>SUM(T322:T331)</f>
        <v>0</v>
      </c>
      <c r="AR321" s="127" t="s">
        <v>88</v>
      </c>
      <c r="AT321" s="134" t="s">
        <v>79</v>
      </c>
      <c r="AU321" s="134" t="s">
        <v>88</v>
      </c>
      <c r="AY321" s="127" t="s">
        <v>225</v>
      </c>
      <c r="BK321" s="135">
        <f>SUM(BK322:BK331)</f>
        <v>0</v>
      </c>
    </row>
    <row r="322" spans="2:65" s="1" customFormat="1" ht="21.75" customHeight="1">
      <c r="B322" s="33"/>
      <c r="C322" s="138" t="s">
        <v>966</v>
      </c>
      <c r="D322" s="138" t="s">
        <v>227</v>
      </c>
      <c r="E322" s="139" t="s">
        <v>3902</v>
      </c>
      <c r="F322" s="140" t="s">
        <v>3903</v>
      </c>
      <c r="G322" s="141" t="s">
        <v>395</v>
      </c>
      <c r="H322" s="142">
        <v>103.58</v>
      </c>
      <c r="I322" s="143"/>
      <c r="J322" s="144">
        <f>ROUND(I322*H322,2)</f>
        <v>0</v>
      </c>
      <c r="K322" s="140" t="s">
        <v>231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0</v>
      </c>
      <c r="R322" s="147">
        <f>Q322*H322</f>
        <v>0</v>
      </c>
      <c r="S322" s="147">
        <v>0</v>
      </c>
      <c r="T322" s="148">
        <f>S322*H322</f>
        <v>0</v>
      </c>
      <c r="AR322" s="149" t="s">
        <v>232</v>
      </c>
      <c r="AT322" s="149" t="s">
        <v>227</v>
      </c>
      <c r="AU322" s="149" t="s">
        <v>21</v>
      </c>
      <c r="AY322" s="17" t="s">
        <v>225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232</v>
      </c>
      <c r="BM322" s="149" t="s">
        <v>4093</v>
      </c>
    </row>
    <row r="323" spans="2:65" s="1" customFormat="1" ht="10.199999999999999">
      <c r="B323" s="33"/>
      <c r="D323" s="151" t="s">
        <v>234</v>
      </c>
      <c r="F323" s="152" t="s">
        <v>3905</v>
      </c>
      <c r="I323" s="153"/>
      <c r="L323" s="33"/>
      <c r="M323" s="154"/>
      <c r="T323" s="57"/>
      <c r="AT323" s="17" t="s">
        <v>234</v>
      </c>
      <c r="AU323" s="17" t="s">
        <v>21</v>
      </c>
    </row>
    <row r="324" spans="2:65" s="1" customFormat="1" ht="24.15" customHeight="1">
      <c r="B324" s="33"/>
      <c r="C324" s="138" t="s">
        <v>970</v>
      </c>
      <c r="D324" s="138" t="s">
        <v>227</v>
      </c>
      <c r="E324" s="139" t="s">
        <v>3906</v>
      </c>
      <c r="F324" s="140" t="s">
        <v>3907</v>
      </c>
      <c r="G324" s="141" t="s">
        <v>395</v>
      </c>
      <c r="H324" s="142">
        <v>1937.28</v>
      </c>
      <c r="I324" s="143"/>
      <c r="J324" s="144">
        <f>ROUND(I324*H324,2)</f>
        <v>0</v>
      </c>
      <c r="K324" s="140" t="s">
        <v>231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232</v>
      </c>
      <c r="AT324" s="149" t="s">
        <v>227</v>
      </c>
      <c r="AU324" s="149" t="s">
        <v>21</v>
      </c>
      <c r="AY324" s="17" t="s">
        <v>225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232</v>
      </c>
      <c r="BM324" s="149" t="s">
        <v>4094</v>
      </c>
    </row>
    <row r="325" spans="2:65" s="1" customFormat="1" ht="10.199999999999999">
      <c r="B325" s="33"/>
      <c r="D325" s="151" t="s">
        <v>234</v>
      </c>
      <c r="F325" s="152" t="s">
        <v>3909</v>
      </c>
      <c r="I325" s="153"/>
      <c r="L325" s="33"/>
      <c r="M325" s="154"/>
      <c r="T325" s="57"/>
      <c r="AT325" s="17" t="s">
        <v>234</v>
      </c>
      <c r="AU325" s="17" t="s">
        <v>21</v>
      </c>
    </row>
    <row r="326" spans="2:65" s="12" customFormat="1" ht="10.199999999999999">
      <c r="B326" s="155"/>
      <c r="D326" s="156" t="s">
        <v>236</v>
      </c>
      <c r="E326" s="157" t="s">
        <v>1</v>
      </c>
      <c r="F326" s="158" t="s">
        <v>4095</v>
      </c>
      <c r="H326" s="159">
        <v>1937.28</v>
      </c>
      <c r="I326" s="160"/>
      <c r="L326" s="155"/>
      <c r="M326" s="161"/>
      <c r="T326" s="162"/>
      <c r="AT326" s="157" t="s">
        <v>236</v>
      </c>
      <c r="AU326" s="157" t="s">
        <v>21</v>
      </c>
      <c r="AV326" s="12" t="s">
        <v>21</v>
      </c>
      <c r="AW326" s="12" t="s">
        <v>36</v>
      </c>
      <c r="AX326" s="12" t="s">
        <v>88</v>
      </c>
      <c r="AY326" s="157" t="s">
        <v>225</v>
      </c>
    </row>
    <row r="327" spans="2:65" s="1" customFormat="1" ht="44.25" customHeight="1">
      <c r="B327" s="33"/>
      <c r="C327" s="138" t="s">
        <v>973</v>
      </c>
      <c r="D327" s="138" t="s">
        <v>227</v>
      </c>
      <c r="E327" s="139" t="s">
        <v>4096</v>
      </c>
      <c r="F327" s="140" t="s">
        <v>4097</v>
      </c>
      <c r="G327" s="141" t="s">
        <v>395</v>
      </c>
      <c r="H327" s="142">
        <v>29.29</v>
      </c>
      <c r="I327" s="143"/>
      <c r="J327" s="144">
        <f>ROUND(I327*H327,2)</f>
        <v>0</v>
      </c>
      <c r="K327" s="140" t="s">
        <v>231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0</v>
      </c>
      <c r="R327" s="147">
        <f>Q327*H327</f>
        <v>0</v>
      </c>
      <c r="S327" s="147">
        <v>0</v>
      </c>
      <c r="T327" s="148">
        <f>S327*H327</f>
        <v>0</v>
      </c>
      <c r="AR327" s="149" t="s">
        <v>232</v>
      </c>
      <c r="AT327" s="149" t="s">
        <v>227</v>
      </c>
      <c r="AU327" s="149" t="s">
        <v>21</v>
      </c>
      <c r="AY327" s="17" t="s">
        <v>225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232</v>
      </c>
      <c r="BM327" s="149" t="s">
        <v>4098</v>
      </c>
    </row>
    <row r="328" spans="2:65" s="1" customFormat="1" ht="10.199999999999999">
      <c r="B328" s="33"/>
      <c r="D328" s="151" t="s">
        <v>234</v>
      </c>
      <c r="F328" s="152" t="s">
        <v>4099</v>
      </c>
      <c r="I328" s="153"/>
      <c r="L328" s="33"/>
      <c r="M328" s="154"/>
      <c r="T328" s="57"/>
      <c r="AT328" s="17" t="s">
        <v>234</v>
      </c>
      <c r="AU328" s="17" t="s">
        <v>21</v>
      </c>
    </row>
    <row r="329" spans="2:65" s="12" customFormat="1" ht="10.199999999999999">
      <c r="B329" s="155"/>
      <c r="D329" s="156" t="s">
        <v>236</v>
      </c>
      <c r="E329" s="157" t="s">
        <v>1</v>
      </c>
      <c r="F329" s="158" t="s">
        <v>4100</v>
      </c>
      <c r="H329" s="159">
        <v>29.29</v>
      </c>
      <c r="I329" s="160"/>
      <c r="L329" s="155"/>
      <c r="M329" s="161"/>
      <c r="T329" s="162"/>
      <c r="AT329" s="157" t="s">
        <v>236</v>
      </c>
      <c r="AU329" s="157" t="s">
        <v>21</v>
      </c>
      <c r="AV329" s="12" t="s">
        <v>21</v>
      </c>
      <c r="AW329" s="12" t="s">
        <v>36</v>
      </c>
      <c r="AX329" s="12" t="s">
        <v>88</v>
      </c>
      <c r="AY329" s="157" t="s">
        <v>225</v>
      </c>
    </row>
    <row r="330" spans="2:65" s="1" customFormat="1" ht="44.25" customHeight="1">
      <c r="B330" s="33"/>
      <c r="C330" s="138" t="s">
        <v>976</v>
      </c>
      <c r="D330" s="138" t="s">
        <v>227</v>
      </c>
      <c r="E330" s="139" t="s">
        <v>4101</v>
      </c>
      <c r="F330" s="140" t="s">
        <v>4102</v>
      </c>
      <c r="G330" s="141" t="s">
        <v>395</v>
      </c>
      <c r="H330" s="142">
        <v>46.46</v>
      </c>
      <c r="I330" s="143"/>
      <c r="J330" s="144">
        <f>ROUND(I330*H330,2)</f>
        <v>0</v>
      </c>
      <c r="K330" s="140" t="s">
        <v>231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0</v>
      </c>
      <c r="R330" s="147">
        <f>Q330*H330</f>
        <v>0</v>
      </c>
      <c r="S330" s="147">
        <v>0</v>
      </c>
      <c r="T330" s="148">
        <f>S330*H330</f>
        <v>0</v>
      </c>
      <c r="AR330" s="149" t="s">
        <v>232</v>
      </c>
      <c r="AT330" s="149" t="s">
        <v>227</v>
      </c>
      <c r="AU330" s="149" t="s">
        <v>21</v>
      </c>
      <c r="AY330" s="17" t="s">
        <v>225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232</v>
      </c>
      <c r="BM330" s="149" t="s">
        <v>4103</v>
      </c>
    </row>
    <row r="331" spans="2:65" s="1" customFormat="1" ht="10.199999999999999">
      <c r="B331" s="33"/>
      <c r="D331" s="151" t="s">
        <v>234</v>
      </c>
      <c r="F331" s="152" t="s">
        <v>4104</v>
      </c>
      <c r="I331" s="153"/>
      <c r="L331" s="33"/>
      <c r="M331" s="154"/>
      <c r="T331" s="57"/>
      <c r="AT331" s="17" t="s">
        <v>234</v>
      </c>
      <c r="AU331" s="17" t="s">
        <v>21</v>
      </c>
    </row>
    <row r="332" spans="2:65" s="11" customFormat="1" ht="22.8" customHeight="1">
      <c r="B332" s="126"/>
      <c r="D332" s="127" t="s">
        <v>79</v>
      </c>
      <c r="E332" s="136" t="s">
        <v>568</v>
      </c>
      <c r="F332" s="136" t="s">
        <v>569</v>
      </c>
      <c r="I332" s="129"/>
      <c r="J332" s="137">
        <f>BK332</f>
        <v>0</v>
      </c>
      <c r="L332" s="126"/>
      <c r="M332" s="131"/>
      <c r="P332" s="132">
        <f>SUM(P333:P334)</f>
        <v>0</v>
      </c>
      <c r="R332" s="132">
        <f>SUM(R333:R334)</f>
        <v>0</v>
      </c>
      <c r="T332" s="133">
        <f>SUM(T333:T334)</f>
        <v>0</v>
      </c>
      <c r="AR332" s="127" t="s">
        <v>88</v>
      </c>
      <c r="AT332" s="134" t="s">
        <v>79</v>
      </c>
      <c r="AU332" s="134" t="s">
        <v>88</v>
      </c>
      <c r="AY332" s="127" t="s">
        <v>225</v>
      </c>
      <c r="BK332" s="135">
        <f>SUM(BK333:BK334)</f>
        <v>0</v>
      </c>
    </row>
    <row r="333" spans="2:65" s="1" customFormat="1" ht="33" customHeight="1">
      <c r="B333" s="33"/>
      <c r="C333" s="138" t="s">
        <v>596</v>
      </c>
      <c r="D333" s="138" t="s">
        <v>227</v>
      </c>
      <c r="E333" s="139" t="s">
        <v>3921</v>
      </c>
      <c r="F333" s="140" t="s">
        <v>3922</v>
      </c>
      <c r="G333" s="141" t="s">
        <v>395</v>
      </c>
      <c r="H333" s="142">
        <v>251.45400000000001</v>
      </c>
      <c r="I333" s="143"/>
      <c r="J333" s="144">
        <f>ROUND(I333*H333,2)</f>
        <v>0</v>
      </c>
      <c r="K333" s="140" t="s">
        <v>231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0</v>
      </c>
      <c r="R333" s="147">
        <f>Q333*H333</f>
        <v>0</v>
      </c>
      <c r="S333" s="147">
        <v>0</v>
      </c>
      <c r="T333" s="148">
        <f>S333*H333</f>
        <v>0</v>
      </c>
      <c r="AR333" s="149" t="s">
        <v>232</v>
      </c>
      <c r="AT333" s="149" t="s">
        <v>227</v>
      </c>
      <c r="AU333" s="149" t="s">
        <v>21</v>
      </c>
      <c r="AY333" s="17" t="s">
        <v>225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232</v>
      </c>
      <c r="BM333" s="149" t="s">
        <v>4105</v>
      </c>
    </row>
    <row r="334" spans="2:65" s="1" customFormat="1" ht="10.199999999999999">
      <c r="B334" s="33"/>
      <c r="D334" s="151" t="s">
        <v>234</v>
      </c>
      <c r="F334" s="152" t="s">
        <v>3924</v>
      </c>
      <c r="I334" s="153"/>
      <c r="L334" s="33"/>
      <c r="M334" s="154"/>
      <c r="T334" s="57"/>
      <c r="AT334" s="17" t="s">
        <v>234</v>
      </c>
      <c r="AU334" s="17" t="s">
        <v>21</v>
      </c>
    </row>
    <row r="335" spans="2:65" s="11" customFormat="1" ht="25.95" customHeight="1">
      <c r="B335" s="126"/>
      <c r="D335" s="127" t="s">
        <v>79</v>
      </c>
      <c r="E335" s="128" t="s">
        <v>778</v>
      </c>
      <c r="F335" s="128" t="s">
        <v>779</v>
      </c>
      <c r="I335" s="129"/>
      <c r="J335" s="130">
        <f>BK335</f>
        <v>0</v>
      </c>
      <c r="L335" s="126"/>
      <c r="M335" s="131"/>
      <c r="P335" s="132">
        <f>SUM(P336:P337)</f>
        <v>0</v>
      </c>
      <c r="R335" s="132">
        <f>SUM(R336:R337)</f>
        <v>0</v>
      </c>
      <c r="T335" s="133">
        <f>SUM(T336:T337)</f>
        <v>0</v>
      </c>
      <c r="AR335" s="127" t="s">
        <v>232</v>
      </c>
      <c r="AT335" s="134" t="s">
        <v>79</v>
      </c>
      <c r="AU335" s="134" t="s">
        <v>80</v>
      </c>
      <c r="AY335" s="127" t="s">
        <v>225</v>
      </c>
      <c r="BK335" s="135">
        <f>SUM(BK336:BK337)</f>
        <v>0</v>
      </c>
    </row>
    <row r="336" spans="2:65" s="1" customFormat="1" ht="16.5" customHeight="1">
      <c r="B336" s="33"/>
      <c r="C336" s="138" t="s">
        <v>1442</v>
      </c>
      <c r="D336" s="138" t="s">
        <v>227</v>
      </c>
      <c r="E336" s="139" t="s">
        <v>3925</v>
      </c>
      <c r="F336" s="140" t="s">
        <v>3926</v>
      </c>
      <c r="G336" s="141" t="s">
        <v>259</v>
      </c>
      <c r="H336" s="142">
        <v>8</v>
      </c>
      <c r="I336" s="143"/>
      <c r="J336" s="144">
        <f>ROUND(I336*H336,2)</f>
        <v>0</v>
      </c>
      <c r="K336" s="140" t="s">
        <v>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2844</v>
      </c>
      <c r="AT336" s="149" t="s">
        <v>227</v>
      </c>
      <c r="AU336" s="149" t="s">
        <v>88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2844</v>
      </c>
      <c r="BM336" s="149" t="s">
        <v>4106</v>
      </c>
    </row>
    <row r="337" spans="2:65" s="1" customFormat="1" ht="16.5" customHeight="1">
      <c r="B337" s="33"/>
      <c r="C337" s="138" t="s">
        <v>1446</v>
      </c>
      <c r="D337" s="138" t="s">
        <v>227</v>
      </c>
      <c r="E337" s="139" t="s">
        <v>4107</v>
      </c>
      <c r="F337" s="140" t="s">
        <v>4108</v>
      </c>
      <c r="G337" s="141" t="s">
        <v>259</v>
      </c>
      <c r="H337" s="142">
        <v>1</v>
      </c>
      <c r="I337" s="143"/>
      <c r="J337" s="144">
        <f>ROUND(I337*H337,2)</f>
        <v>0</v>
      </c>
      <c r="K337" s="140" t="s">
        <v>1</v>
      </c>
      <c r="L337" s="33"/>
      <c r="M337" s="193" t="s">
        <v>1</v>
      </c>
      <c r="N337" s="194" t="s">
        <v>45</v>
      </c>
      <c r="O337" s="190"/>
      <c r="P337" s="191">
        <f>O337*H337</f>
        <v>0</v>
      </c>
      <c r="Q337" s="191">
        <v>0</v>
      </c>
      <c r="R337" s="191">
        <f>Q337*H337</f>
        <v>0</v>
      </c>
      <c r="S337" s="191">
        <v>0</v>
      </c>
      <c r="T337" s="192">
        <f>S337*H337</f>
        <v>0</v>
      </c>
      <c r="AR337" s="149" t="s">
        <v>2844</v>
      </c>
      <c r="AT337" s="149" t="s">
        <v>227</v>
      </c>
      <c r="AU337" s="149" t="s">
        <v>88</v>
      </c>
      <c r="AY337" s="17" t="s">
        <v>225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2844</v>
      </c>
      <c r="BM337" s="149" t="s">
        <v>4109</v>
      </c>
    </row>
    <row r="338" spans="2:65" s="1" customFormat="1" ht="6.9" customHeight="1">
      <c r="B338" s="45"/>
      <c r="C338" s="46"/>
      <c r="D338" s="46"/>
      <c r="E338" s="46"/>
      <c r="F338" s="46"/>
      <c r="G338" s="46"/>
      <c r="H338" s="46"/>
      <c r="I338" s="46"/>
      <c r="J338" s="46"/>
      <c r="K338" s="46"/>
      <c r="L338" s="33"/>
    </row>
  </sheetData>
  <sheetProtection algorithmName="SHA-512" hashValue="0Cz7eBqLcSp6+nYoBl/tkUuVRooiwqMiSkJJgFzZoB+/cl3bk/N7Ybm8L6r/uIZNrkQw6Rubn9f7H5G9OA1kiQ==" saltValue="RuJJ21FyN6pdtJzEVNLFm1KmJKW0HAOme9CFFfK9l89JrZZjDM5y45I2MvEEiv4SMKRsQjmnjfdnge7x57jqBQ==" spinCount="100000" sheet="1" objects="1" scenarios="1" formatColumns="0" formatRows="0" autoFilter="0"/>
  <autoFilter ref="C126:K337" xr:uid="{00000000-0009-0000-0000-000010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1000-000000000000}"/>
    <hyperlink ref="F136" r:id="rId2" xr:uid="{00000000-0004-0000-1000-000001000000}"/>
    <hyperlink ref="F139" r:id="rId3" xr:uid="{00000000-0004-0000-1000-000002000000}"/>
    <hyperlink ref="F142" r:id="rId4" xr:uid="{00000000-0004-0000-1000-000003000000}"/>
    <hyperlink ref="F145" r:id="rId5" xr:uid="{00000000-0004-0000-1000-000004000000}"/>
    <hyperlink ref="F148" r:id="rId6" xr:uid="{00000000-0004-0000-1000-000005000000}"/>
    <hyperlink ref="F152" r:id="rId7" xr:uid="{00000000-0004-0000-1000-000006000000}"/>
    <hyperlink ref="F167" r:id="rId8" xr:uid="{00000000-0004-0000-1000-000007000000}"/>
    <hyperlink ref="F174" r:id="rId9" xr:uid="{00000000-0004-0000-1000-000008000000}"/>
    <hyperlink ref="F177" r:id="rId10" xr:uid="{00000000-0004-0000-1000-000009000000}"/>
    <hyperlink ref="F182" r:id="rId11" xr:uid="{00000000-0004-0000-1000-00000A000000}"/>
    <hyperlink ref="F185" r:id="rId12" xr:uid="{00000000-0004-0000-1000-00000B000000}"/>
    <hyperlink ref="F188" r:id="rId13" xr:uid="{00000000-0004-0000-1000-00000C000000}"/>
    <hyperlink ref="F194" r:id="rId14" xr:uid="{00000000-0004-0000-1000-00000D000000}"/>
    <hyperlink ref="F201" r:id="rId15" xr:uid="{00000000-0004-0000-1000-00000E000000}"/>
    <hyperlink ref="F204" r:id="rId16" xr:uid="{00000000-0004-0000-1000-00000F000000}"/>
    <hyperlink ref="F208" r:id="rId17" xr:uid="{00000000-0004-0000-1000-000010000000}"/>
    <hyperlink ref="F213" r:id="rId18" xr:uid="{00000000-0004-0000-1000-000011000000}"/>
    <hyperlink ref="F218" r:id="rId19" xr:uid="{00000000-0004-0000-1000-000012000000}"/>
    <hyperlink ref="F221" r:id="rId20" xr:uid="{00000000-0004-0000-1000-000013000000}"/>
    <hyperlink ref="F225" r:id="rId21" xr:uid="{00000000-0004-0000-1000-000014000000}"/>
    <hyperlink ref="F228" r:id="rId22" xr:uid="{00000000-0004-0000-1000-000015000000}"/>
    <hyperlink ref="F231" r:id="rId23" xr:uid="{00000000-0004-0000-1000-000016000000}"/>
    <hyperlink ref="F233" r:id="rId24" xr:uid="{00000000-0004-0000-1000-000017000000}"/>
    <hyperlink ref="F237" r:id="rId25" xr:uid="{00000000-0004-0000-1000-000018000000}"/>
    <hyperlink ref="F239" r:id="rId26" xr:uid="{00000000-0004-0000-1000-000019000000}"/>
    <hyperlink ref="F241" r:id="rId27" xr:uid="{00000000-0004-0000-1000-00001A000000}"/>
    <hyperlink ref="F249" r:id="rId28" xr:uid="{00000000-0004-0000-1000-00001B000000}"/>
    <hyperlink ref="F254" r:id="rId29" xr:uid="{00000000-0004-0000-1000-00001C000000}"/>
    <hyperlink ref="F257" r:id="rId30" xr:uid="{00000000-0004-0000-1000-00001D000000}"/>
    <hyperlink ref="F260" r:id="rId31" xr:uid="{00000000-0004-0000-1000-00001E000000}"/>
    <hyperlink ref="F263" r:id="rId32" xr:uid="{00000000-0004-0000-1000-00001F000000}"/>
    <hyperlink ref="F266" r:id="rId33" xr:uid="{00000000-0004-0000-1000-000020000000}"/>
    <hyperlink ref="F269" r:id="rId34" xr:uid="{00000000-0004-0000-1000-000021000000}"/>
    <hyperlink ref="F272" r:id="rId35" xr:uid="{00000000-0004-0000-1000-000022000000}"/>
    <hyperlink ref="F275" r:id="rId36" xr:uid="{00000000-0004-0000-1000-000023000000}"/>
    <hyperlink ref="F278" r:id="rId37" xr:uid="{00000000-0004-0000-1000-000024000000}"/>
    <hyperlink ref="F282" r:id="rId38" xr:uid="{00000000-0004-0000-1000-000025000000}"/>
    <hyperlink ref="F287" r:id="rId39" xr:uid="{00000000-0004-0000-1000-000026000000}"/>
    <hyperlink ref="F290" r:id="rId40" xr:uid="{00000000-0004-0000-1000-000027000000}"/>
    <hyperlink ref="F292" r:id="rId41" xr:uid="{00000000-0004-0000-1000-000028000000}"/>
    <hyperlink ref="F294" r:id="rId42" xr:uid="{00000000-0004-0000-1000-000029000000}"/>
    <hyperlink ref="F296" r:id="rId43" xr:uid="{00000000-0004-0000-1000-00002A000000}"/>
    <hyperlink ref="F300" r:id="rId44" xr:uid="{00000000-0004-0000-1000-00002B000000}"/>
    <hyperlink ref="F304" r:id="rId45" xr:uid="{00000000-0004-0000-1000-00002C000000}"/>
    <hyperlink ref="F309" r:id="rId46" xr:uid="{00000000-0004-0000-1000-00002D000000}"/>
    <hyperlink ref="F315" r:id="rId47" xr:uid="{00000000-0004-0000-1000-00002E000000}"/>
    <hyperlink ref="F319" r:id="rId48" xr:uid="{00000000-0004-0000-1000-00002F000000}"/>
    <hyperlink ref="F323" r:id="rId49" xr:uid="{00000000-0004-0000-1000-000030000000}"/>
    <hyperlink ref="F325" r:id="rId50" xr:uid="{00000000-0004-0000-1000-000031000000}"/>
    <hyperlink ref="F328" r:id="rId51" xr:uid="{00000000-0004-0000-1000-000032000000}"/>
    <hyperlink ref="F331" r:id="rId52" xr:uid="{00000000-0004-0000-1000-000033000000}"/>
    <hyperlink ref="F334" r:id="rId53" xr:uid="{00000000-0004-0000-1000-000034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54"/>
  <headerFooter>
    <oddFooter>&amp;CStrana &amp;P z &amp;N&amp;R&amp;A</oddFooter>
  </headerFooter>
  <drawing r:id="rId5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3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139</v>
      </c>
      <c r="AZ2" s="94" t="s">
        <v>3928</v>
      </c>
      <c r="BA2" s="94" t="s">
        <v>1</v>
      </c>
      <c r="BB2" s="94" t="s">
        <v>1</v>
      </c>
      <c r="BC2" s="94" t="s">
        <v>4110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4111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ROUND(J121,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ROUND((SUM(BE121:BE238)),  2)</f>
        <v>0</v>
      </c>
      <c r="I33" s="98">
        <v>0.21</v>
      </c>
      <c r="J33" s="87">
        <f>ROUND(((SUM(BE121:BE238))*I33),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ROUND((SUM(BF121:BF238)),  2)</f>
        <v>0</v>
      </c>
      <c r="I34" s="98">
        <v>0.15</v>
      </c>
      <c r="J34" s="87">
        <f>ROUND(((SUM(BF121:BF238))*I34),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ROUND((SUM(BG121:BG238)),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ROUND((SUM(BH121:BH238)),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ROUND((SUM(BI121:BI238)),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 xml:space="preserve">030.33.1 - Sjezdová rampa do koryta 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J121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J122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J123</f>
        <v>0</v>
      </c>
      <c r="L98" s="114"/>
    </row>
    <row r="99" spans="2:12" s="9" customFormat="1" ht="19.95" customHeight="1">
      <c r="B99" s="114"/>
      <c r="D99" s="115" t="s">
        <v>201</v>
      </c>
      <c r="E99" s="116"/>
      <c r="F99" s="116"/>
      <c r="G99" s="116"/>
      <c r="H99" s="116"/>
      <c r="I99" s="116"/>
      <c r="J99" s="117">
        <f>J211</f>
        <v>0</v>
      </c>
      <c r="L99" s="114"/>
    </row>
    <row r="100" spans="2:12" s="9" customFormat="1" ht="19.95" customHeight="1">
      <c r="B100" s="114"/>
      <c r="D100" s="115" t="s">
        <v>202</v>
      </c>
      <c r="E100" s="116"/>
      <c r="F100" s="116"/>
      <c r="G100" s="116"/>
      <c r="H100" s="116"/>
      <c r="I100" s="116"/>
      <c r="J100" s="117">
        <f>J218</f>
        <v>0</v>
      </c>
      <c r="L100" s="114"/>
    </row>
    <row r="101" spans="2:12" s="9" customFormat="1" ht="19.95" customHeight="1">
      <c r="B101" s="114"/>
      <c r="D101" s="115" t="s">
        <v>205</v>
      </c>
      <c r="E101" s="116"/>
      <c r="F101" s="116"/>
      <c r="G101" s="116"/>
      <c r="H101" s="116"/>
      <c r="I101" s="116"/>
      <c r="J101" s="117">
        <f>J236</f>
        <v>0</v>
      </c>
      <c r="L101" s="114"/>
    </row>
    <row r="102" spans="2:12" s="1" customFormat="1" ht="21.75" customHeight="1">
      <c r="B102" s="33"/>
      <c r="L102" s="33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12" s="1" customFormat="1" ht="6.9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" customHeight="1">
      <c r="B108" s="33"/>
      <c r="C108" s="21" t="s">
        <v>210</v>
      </c>
      <c r="L108" s="33"/>
    </row>
    <row r="109" spans="2:12" s="1" customFormat="1" ht="6.9" customHeight="1">
      <c r="B109" s="33"/>
      <c r="L109" s="33"/>
    </row>
    <row r="110" spans="2:12" s="1" customFormat="1" ht="12" customHeight="1">
      <c r="B110" s="33"/>
      <c r="C110" s="27" t="s">
        <v>16</v>
      </c>
      <c r="L110" s="33"/>
    </row>
    <row r="111" spans="2:12" s="1" customFormat="1" ht="26.25" customHeight="1">
      <c r="B111" s="33"/>
      <c r="E111" s="256" t="str">
        <f>E7</f>
        <v>Opatření Zátor-Loučky, OHO, Dílčí stavba 02.030 Opatření pod přehradní hrází Nové Heřminovy</v>
      </c>
      <c r="F111" s="257"/>
      <c r="G111" s="257"/>
      <c r="H111" s="257"/>
      <c r="L111" s="33"/>
    </row>
    <row r="112" spans="2:12" s="1" customFormat="1" ht="12" customHeight="1">
      <c r="B112" s="33"/>
      <c r="C112" s="27" t="s">
        <v>190</v>
      </c>
      <c r="L112" s="33"/>
    </row>
    <row r="113" spans="2:65" s="1" customFormat="1" ht="16.5" customHeight="1">
      <c r="B113" s="33"/>
      <c r="E113" s="238" t="str">
        <f>E9</f>
        <v xml:space="preserve">030.33.1 - Sjezdová rampa do koryta </v>
      </c>
      <c r="F113" s="258"/>
      <c r="G113" s="258"/>
      <c r="H113" s="258"/>
      <c r="L113" s="33"/>
    </row>
    <row r="114" spans="2:65" s="1" customFormat="1" ht="6.9" customHeight="1">
      <c r="B114" s="33"/>
      <c r="L114" s="33"/>
    </row>
    <row r="115" spans="2:65" s="1" customFormat="1" ht="12" customHeight="1">
      <c r="B115" s="33"/>
      <c r="C115" s="27" t="s">
        <v>22</v>
      </c>
      <c r="F115" s="25" t="str">
        <f>F12</f>
        <v>Loučky u Zátoru</v>
      </c>
      <c r="I115" s="27" t="s">
        <v>24</v>
      </c>
      <c r="J115" s="53" t="str">
        <f>IF(J12="","",J12)</f>
        <v>20. 12. 2024</v>
      </c>
      <c r="L115" s="33"/>
    </row>
    <row r="116" spans="2:65" s="1" customFormat="1" ht="6.9" customHeight="1">
      <c r="B116" s="33"/>
      <c r="L116" s="33"/>
    </row>
    <row r="117" spans="2:65" s="1" customFormat="1" ht="15.15" customHeight="1">
      <c r="B117" s="33"/>
      <c r="C117" s="27" t="s">
        <v>28</v>
      </c>
      <c r="F117" s="25" t="str">
        <f>E15</f>
        <v>Povodí Odry, státní podnik</v>
      </c>
      <c r="I117" s="27" t="s">
        <v>34</v>
      </c>
      <c r="J117" s="31" t="str">
        <f>E21</f>
        <v>AQUATIS, a.s.</v>
      </c>
      <c r="L117" s="33"/>
    </row>
    <row r="118" spans="2:65" s="1" customFormat="1" ht="25.65" customHeight="1">
      <c r="B118" s="33"/>
      <c r="C118" s="27" t="s">
        <v>32</v>
      </c>
      <c r="F118" s="25" t="str">
        <f>IF(E18="","",E18)</f>
        <v>Vyplň údaj</v>
      </c>
      <c r="I118" s="27" t="s">
        <v>37</v>
      </c>
      <c r="J118" s="31" t="str">
        <f>E24</f>
        <v>Ing. Michal Jendruščák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8"/>
      <c r="C120" s="119" t="s">
        <v>211</v>
      </c>
      <c r="D120" s="120" t="s">
        <v>65</v>
      </c>
      <c r="E120" s="120" t="s">
        <v>61</v>
      </c>
      <c r="F120" s="120" t="s">
        <v>62</v>
      </c>
      <c r="G120" s="120" t="s">
        <v>212</v>
      </c>
      <c r="H120" s="120" t="s">
        <v>213</v>
      </c>
      <c r="I120" s="120" t="s">
        <v>214</v>
      </c>
      <c r="J120" s="120" t="s">
        <v>194</v>
      </c>
      <c r="K120" s="121" t="s">
        <v>215</v>
      </c>
      <c r="L120" s="118"/>
      <c r="M120" s="60" t="s">
        <v>1</v>
      </c>
      <c r="N120" s="61" t="s">
        <v>44</v>
      </c>
      <c r="O120" s="61" t="s">
        <v>216</v>
      </c>
      <c r="P120" s="61" t="s">
        <v>217</v>
      </c>
      <c r="Q120" s="61" t="s">
        <v>218</v>
      </c>
      <c r="R120" s="61" t="s">
        <v>219</v>
      </c>
      <c r="S120" s="61" t="s">
        <v>220</v>
      </c>
      <c r="T120" s="62" t="s">
        <v>221</v>
      </c>
    </row>
    <row r="121" spans="2:65" s="1" customFormat="1" ht="22.8" customHeight="1">
      <c r="B121" s="33"/>
      <c r="C121" s="65" t="s">
        <v>222</v>
      </c>
      <c r="J121" s="122">
        <f>BK121</f>
        <v>0</v>
      </c>
      <c r="L121" s="33"/>
      <c r="M121" s="63"/>
      <c r="N121" s="54"/>
      <c r="O121" s="54"/>
      <c r="P121" s="123">
        <f>P122</f>
        <v>0</v>
      </c>
      <c r="Q121" s="54"/>
      <c r="R121" s="123">
        <f>R122</f>
        <v>589.1933004</v>
      </c>
      <c r="S121" s="54"/>
      <c r="T121" s="124">
        <f>T122</f>
        <v>0</v>
      </c>
      <c r="AT121" s="17" t="s">
        <v>79</v>
      </c>
      <c r="AU121" s="17" t="s">
        <v>196</v>
      </c>
      <c r="BK121" s="125">
        <f>BK122</f>
        <v>0</v>
      </c>
    </row>
    <row r="122" spans="2:65" s="11" customFormat="1" ht="25.95" customHeight="1">
      <c r="B122" s="126"/>
      <c r="D122" s="127" t="s">
        <v>79</v>
      </c>
      <c r="E122" s="128" t="s">
        <v>223</v>
      </c>
      <c r="F122" s="128" t="s">
        <v>224</v>
      </c>
      <c r="I122" s="129"/>
      <c r="J122" s="130">
        <f>BK122</f>
        <v>0</v>
      </c>
      <c r="L122" s="126"/>
      <c r="M122" s="131"/>
      <c r="P122" s="132">
        <f>P123+P211+P218+P236</f>
        <v>0</v>
      </c>
      <c r="R122" s="132">
        <f>R123+R211+R218+R236</f>
        <v>589.1933004</v>
      </c>
      <c r="T122" s="133">
        <f>T123+T211+T218+T236</f>
        <v>0</v>
      </c>
      <c r="AR122" s="127" t="s">
        <v>88</v>
      </c>
      <c r="AT122" s="134" t="s">
        <v>79</v>
      </c>
      <c r="AU122" s="134" t="s">
        <v>80</v>
      </c>
      <c r="AY122" s="127" t="s">
        <v>225</v>
      </c>
      <c r="BK122" s="135">
        <f>BK123+BK211+BK218+BK236</f>
        <v>0</v>
      </c>
    </row>
    <row r="123" spans="2:65" s="11" customFormat="1" ht="22.8" customHeight="1">
      <c r="B123" s="126"/>
      <c r="D123" s="127" t="s">
        <v>79</v>
      </c>
      <c r="E123" s="136" t="s">
        <v>88</v>
      </c>
      <c r="F123" s="136" t="s">
        <v>226</v>
      </c>
      <c r="I123" s="129"/>
      <c r="J123" s="137">
        <f>BK123</f>
        <v>0</v>
      </c>
      <c r="L123" s="126"/>
      <c r="M123" s="131"/>
      <c r="P123" s="132">
        <f>SUM(P124:P210)</f>
        <v>0</v>
      </c>
      <c r="R123" s="132">
        <f>SUM(R124:R210)</f>
        <v>15.008780399999999</v>
      </c>
      <c r="T123" s="133">
        <f>SUM(T124:T210)</f>
        <v>0</v>
      </c>
      <c r="AR123" s="127" t="s">
        <v>88</v>
      </c>
      <c r="AT123" s="134" t="s">
        <v>79</v>
      </c>
      <c r="AU123" s="134" t="s">
        <v>88</v>
      </c>
      <c r="AY123" s="127" t="s">
        <v>225</v>
      </c>
      <c r="BK123" s="135">
        <f>SUM(BK124:BK210)</f>
        <v>0</v>
      </c>
    </row>
    <row r="124" spans="2:65" s="1" customFormat="1" ht="24.15" customHeight="1">
      <c r="B124" s="33"/>
      <c r="C124" s="138" t="s">
        <v>88</v>
      </c>
      <c r="D124" s="138" t="s">
        <v>227</v>
      </c>
      <c r="E124" s="139" t="s">
        <v>4112</v>
      </c>
      <c r="F124" s="140" t="s">
        <v>4113</v>
      </c>
      <c r="G124" s="141" t="s">
        <v>230</v>
      </c>
      <c r="H124" s="142">
        <v>76.650000000000006</v>
      </c>
      <c r="I124" s="143"/>
      <c r="J124" s="144">
        <f>ROUND(I124*H124,2)</f>
        <v>0</v>
      </c>
      <c r="K124" s="140" t="s">
        <v>231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</v>
      </c>
      <c r="T124" s="148">
        <f>S124*H124</f>
        <v>0</v>
      </c>
      <c r="AR124" s="149" t="s">
        <v>232</v>
      </c>
      <c r="AT124" s="149" t="s">
        <v>227</v>
      </c>
      <c r="AU124" s="149" t="s">
        <v>21</v>
      </c>
      <c r="AY124" s="17" t="s">
        <v>225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232</v>
      </c>
      <c r="BM124" s="149" t="s">
        <v>4114</v>
      </c>
    </row>
    <row r="125" spans="2:65" s="1" customFormat="1" ht="10.199999999999999">
      <c r="B125" s="33"/>
      <c r="D125" s="151" t="s">
        <v>234</v>
      </c>
      <c r="F125" s="152" t="s">
        <v>4115</v>
      </c>
      <c r="I125" s="153"/>
      <c r="L125" s="33"/>
      <c r="M125" s="154"/>
      <c r="T125" s="57"/>
      <c r="AT125" s="17" t="s">
        <v>234</v>
      </c>
      <c r="AU125" s="17" t="s">
        <v>21</v>
      </c>
    </row>
    <row r="126" spans="2:65" s="12" customFormat="1" ht="10.199999999999999">
      <c r="B126" s="155"/>
      <c r="D126" s="156" t="s">
        <v>236</v>
      </c>
      <c r="E126" s="157" t="s">
        <v>1</v>
      </c>
      <c r="F126" s="158" t="s">
        <v>4116</v>
      </c>
      <c r="H126" s="159">
        <v>64</v>
      </c>
      <c r="I126" s="160"/>
      <c r="L126" s="155"/>
      <c r="M126" s="161"/>
      <c r="T126" s="162"/>
      <c r="AT126" s="157" t="s">
        <v>236</v>
      </c>
      <c r="AU126" s="157" t="s">
        <v>21</v>
      </c>
      <c r="AV126" s="12" t="s">
        <v>21</v>
      </c>
      <c r="AW126" s="12" t="s">
        <v>36</v>
      </c>
      <c r="AX126" s="12" t="s">
        <v>80</v>
      </c>
      <c r="AY126" s="157" t="s">
        <v>225</v>
      </c>
    </row>
    <row r="127" spans="2:65" s="12" customFormat="1" ht="10.199999999999999">
      <c r="B127" s="155"/>
      <c r="D127" s="156" t="s">
        <v>236</v>
      </c>
      <c r="E127" s="157" t="s">
        <v>1</v>
      </c>
      <c r="F127" s="158" t="s">
        <v>4117</v>
      </c>
      <c r="H127" s="159">
        <v>12.65</v>
      </c>
      <c r="I127" s="160"/>
      <c r="L127" s="155"/>
      <c r="M127" s="161"/>
      <c r="T127" s="162"/>
      <c r="AT127" s="157" t="s">
        <v>236</v>
      </c>
      <c r="AU127" s="157" t="s">
        <v>21</v>
      </c>
      <c r="AV127" s="12" t="s">
        <v>21</v>
      </c>
      <c r="AW127" s="12" t="s">
        <v>36</v>
      </c>
      <c r="AX127" s="12" t="s">
        <v>80</v>
      </c>
      <c r="AY127" s="157" t="s">
        <v>225</v>
      </c>
    </row>
    <row r="128" spans="2:65" s="13" customFormat="1" ht="10.199999999999999">
      <c r="B128" s="164"/>
      <c r="D128" s="156" t="s">
        <v>236</v>
      </c>
      <c r="E128" s="165" t="s">
        <v>1</v>
      </c>
      <c r="F128" s="166" t="s">
        <v>270</v>
      </c>
      <c r="H128" s="167">
        <v>76.650000000000006</v>
      </c>
      <c r="I128" s="168"/>
      <c r="L128" s="164"/>
      <c r="M128" s="169"/>
      <c r="T128" s="170"/>
      <c r="AT128" s="165" t="s">
        <v>236</v>
      </c>
      <c r="AU128" s="165" t="s">
        <v>21</v>
      </c>
      <c r="AV128" s="13" t="s">
        <v>232</v>
      </c>
      <c r="AW128" s="13" t="s">
        <v>36</v>
      </c>
      <c r="AX128" s="13" t="s">
        <v>88</v>
      </c>
      <c r="AY128" s="165" t="s">
        <v>225</v>
      </c>
    </row>
    <row r="129" spans="2:65" s="1" customFormat="1" ht="33" customHeight="1">
      <c r="B129" s="33"/>
      <c r="C129" s="138" t="s">
        <v>21</v>
      </c>
      <c r="D129" s="138" t="s">
        <v>227</v>
      </c>
      <c r="E129" s="139" t="s">
        <v>3123</v>
      </c>
      <c r="F129" s="140" t="s">
        <v>3124</v>
      </c>
      <c r="G129" s="141" t="s">
        <v>240</v>
      </c>
      <c r="H129" s="142">
        <v>248</v>
      </c>
      <c r="I129" s="143"/>
      <c r="J129" s="144">
        <f>ROUND(I129*H129,2)</f>
        <v>0</v>
      </c>
      <c r="K129" s="140" t="s">
        <v>231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232</v>
      </c>
      <c r="AT129" s="149" t="s">
        <v>227</v>
      </c>
      <c r="AU129" s="149" t="s">
        <v>21</v>
      </c>
      <c r="AY129" s="17" t="s">
        <v>225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232</v>
      </c>
      <c r="BM129" s="149" t="s">
        <v>4118</v>
      </c>
    </row>
    <row r="130" spans="2:65" s="1" customFormat="1" ht="10.199999999999999">
      <c r="B130" s="33"/>
      <c r="D130" s="151" t="s">
        <v>234</v>
      </c>
      <c r="F130" s="152" t="s">
        <v>3126</v>
      </c>
      <c r="I130" s="153"/>
      <c r="L130" s="33"/>
      <c r="M130" s="154"/>
      <c r="T130" s="57"/>
      <c r="AT130" s="17" t="s">
        <v>234</v>
      </c>
      <c r="AU130" s="17" t="s">
        <v>21</v>
      </c>
    </row>
    <row r="131" spans="2:65" s="12" customFormat="1" ht="10.199999999999999">
      <c r="B131" s="155"/>
      <c r="D131" s="156" t="s">
        <v>236</v>
      </c>
      <c r="E131" s="157" t="s">
        <v>1</v>
      </c>
      <c r="F131" s="158" t="s">
        <v>4119</v>
      </c>
      <c r="H131" s="159">
        <v>248</v>
      </c>
      <c r="I131" s="160"/>
      <c r="L131" s="155"/>
      <c r="M131" s="161"/>
      <c r="T131" s="162"/>
      <c r="AT131" s="157" t="s">
        <v>236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225</v>
      </c>
    </row>
    <row r="132" spans="2:65" s="1" customFormat="1" ht="37.799999999999997" customHeight="1">
      <c r="B132" s="33"/>
      <c r="C132" s="138" t="s">
        <v>244</v>
      </c>
      <c r="D132" s="138" t="s">
        <v>227</v>
      </c>
      <c r="E132" s="139" t="s">
        <v>626</v>
      </c>
      <c r="F132" s="140" t="s">
        <v>627</v>
      </c>
      <c r="G132" s="141" t="s">
        <v>240</v>
      </c>
      <c r="H132" s="142">
        <v>218.06700000000001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4120</v>
      </c>
    </row>
    <row r="133" spans="2:65" s="1" customFormat="1" ht="10.199999999999999">
      <c r="B133" s="33"/>
      <c r="D133" s="151" t="s">
        <v>234</v>
      </c>
      <c r="F133" s="152" t="s">
        <v>629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4121</v>
      </c>
      <c r="H134" s="159">
        <v>218.06700000000001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37.799999999999997" customHeight="1">
      <c r="B135" s="33"/>
      <c r="C135" s="138" t="s">
        <v>232</v>
      </c>
      <c r="D135" s="138" t="s">
        <v>227</v>
      </c>
      <c r="E135" s="139" t="s">
        <v>640</v>
      </c>
      <c r="F135" s="140" t="s">
        <v>641</v>
      </c>
      <c r="G135" s="141" t="s">
        <v>240</v>
      </c>
      <c r="H135" s="142">
        <v>210.85400000000001</v>
      </c>
      <c r="I135" s="143"/>
      <c r="J135" s="144">
        <f>ROUND(I135*H135,2)</f>
        <v>0</v>
      </c>
      <c r="K135" s="140" t="s">
        <v>2805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4122</v>
      </c>
    </row>
    <row r="136" spans="2:65" s="1" customFormat="1" ht="10.199999999999999">
      <c r="B136" s="33"/>
      <c r="D136" s="151" t="s">
        <v>234</v>
      </c>
      <c r="F136" s="152" t="s">
        <v>4123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4124</v>
      </c>
      <c r="H137" s="159">
        <v>9.6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4125</v>
      </c>
      <c r="H138" s="159">
        <v>12.7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4" customFormat="1" ht="10.199999999999999">
      <c r="B139" s="171"/>
      <c r="D139" s="156" t="s">
        <v>236</v>
      </c>
      <c r="E139" s="172" t="s">
        <v>1</v>
      </c>
      <c r="F139" s="173" t="s">
        <v>303</v>
      </c>
      <c r="H139" s="174">
        <v>22.3</v>
      </c>
      <c r="I139" s="175"/>
      <c r="L139" s="171"/>
      <c r="M139" s="176"/>
      <c r="T139" s="177"/>
      <c r="AT139" s="172" t="s">
        <v>236</v>
      </c>
      <c r="AU139" s="172" t="s">
        <v>21</v>
      </c>
      <c r="AV139" s="14" t="s">
        <v>244</v>
      </c>
      <c r="AW139" s="14" t="s">
        <v>36</v>
      </c>
      <c r="AX139" s="14" t="s">
        <v>80</v>
      </c>
      <c r="AY139" s="172" t="s">
        <v>225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4126</v>
      </c>
      <c r="H140" s="159">
        <v>69.45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4127</v>
      </c>
      <c r="H141" s="159">
        <v>5.25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225</v>
      </c>
    </row>
    <row r="142" spans="2:65" s="12" customFormat="1" ht="10.199999999999999">
      <c r="B142" s="155"/>
      <c r="D142" s="156" t="s">
        <v>236</v>
      </c>
      <c r="E142" s="157" t="s">
        <v>1</v>
      </c>
      <c r="F142" s="158" t="s">
        <v>4128</v>
      </c>
      <c r="H142" s="159">
        <v>21.353999999999999</v>
      </c>
      <c r="I142" s="160"/>
      <c r="L142" s="155"/>
      <c r="M142" s="161"/>
      <c r="T142" s="162"/>
      <c r="AT142" s="157" t="s">
        <v>236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225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4129</v>
      </c>
      <c r="H143" s="159">
        <v>5.3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225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4130</v>
      </c>
      <c r="H144" s="159">
        <v>87.2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4" customFormat="1" ht="10.199999999999999">
      <c r="B145" s="171"/>
      <c r="D145" s="156" t="s">
        <v>236</v>
      </c>
      <c r="E145" s="172" t="s">
        <v>3928</v>
      </c>
      <c r="F145" s="173" t="s">
        <v>303</v>
      </c>
      <c r="H145" s="174">
        <v>188.554</v>
      </c>
      <c r="I145" s="175"/>
      <c r="L145" s="171"/>
      <c r="M145" s="176"/>
      <c r="T145" s="177"/>
      <c r="AT145" s="172" t="s">
        <v>236</v>
      </c>
      <c r="AU145" s="172" t="s">
        <v>21</v>
      </c>
      <c r="AV145" s="14" t="s">
        <v>244</v>
      </c>
      <c r="AW145" s="14" t="s">
        <v>36</v>
      </c>
      <c r="AX145" s="14" t="s">
        <v>80</v>
      </c>
      <c r="AY145" s="172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210.85400000000001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37.799999999999997" customHeight="1">
      <c r="B147" s="33"/>
      <c r="C147" s="138" t="s">
        <v>256</v>
      </c>
      <c r="D147" s="138" t="s">
        <v>227</v>
      </c>
      <c r="E147" s="139" t="s">
        <v>680</v>
      </c>
      <c r="F147" s="140" t="s">
        <v>681</v>
      </c>
      <c r="G147" s="141" t="s">
        <v>240</v>
      </c>
      <c r="H147" s="142">
        <v>155.613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4131</v>
      </c>
    </row>
    <row r="148" spans="2:65" s="1" customFormat="1" ht="10.199999999999999">
      <c r="B148" s="33"/>
      <c r="D148" s="151" t="s">
        <v>234</v>
      </c>
      <c r="F148" s="152" t="s">
        <v>683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4132</v>
      </c>
      <c r="H149" s="159">
        <v>24.812999999999999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4133</v>
      </c>
      <c r="H150" s="159">
        <v>130.80000000000001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3" customFormat="1" ht="10.199999999999999">
      <c r="B151" s="164"/>
      <c r="D151" s="156" t="s">
        <v>236</v>
      </c>
      <c r="E151" s="165" t="s">
        <v>1</v>
      </c>
      <c r="F151" s="166" t="s">
        <v>270</v>
      </c>
      <c r="H151" s="167">
        <v>155.613</v>
      </c>
      <c r="I151" s="168"/>
      <c r="L151" s="164"/>
      <c r="M151" s="169"/>
      <c r="T151" s="170"/>
      <c r="AT151" s="165" t="s">
        <v>236</v>
      </c>
      <c r="AU151" s="165" t="s">
        <v>21</v>
      </c>
      <c r="AV151" s="13" t="s">
        <v>232</v>
      </c>
      <c r="AW151" s="13" t="s">
        <v>36</v>
      </c>
      <c r="AX151" s="13" t="s">
        <v>88</v>
      </c>
      <c r="AY151" s="165" t="s">
        <v>225</v>
      </c>
    </row>
    <row r="152" spans="2:65" s="1" customFormat="1" ht="37.799999999999997" customHeight="1">
      <c r="B152" s="33"/>
      <c r="C152" s="138" t="s">
        <v>263</v>
      </c>
      <c r="D152" s="138" t="s">
        <v>227</v>
      </c>
      <c r="E152" s="139" t="s">
        <v>687</v>
      </c>
      <c r="F152" s="140" t="s">
        <v>688</v>
      </c>
      <c r="G152" s="141" t="s">
        <v>240</v>
      </c>
      <c r="H152" s="142">
        <v>2956.59</v>
      </c>
      <c r="I152" s="143"/>
      <c r="J152" s="144">
        <f>ROUND(I152*H152,2)</f>
        <v>0</v>
      </c>
      <c r="K152" s="140" t="s">
        <v>231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232</v>
      </c>
      <c r="AT152" s="149" t="s">
        <v>227</v>
      </c>
      <c r="AU152" s="149" t="s">
        <v>21</v>
      </c>
      <c r="AY152" s="17" t="s">
        <v>225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232</v>
      </c>
      <c r="BM152" s="149" t="s">
        <v>4134</v>
      </c>
    </row>
    <row r="153" spans="2:65" s="1" customFormat="1" ht="10.199999999999999">
      <c r="B153" s="33"/>
      <c r="D153" s="151" t="s">
        <v>234</v>
      </c>
      <c r="F153" s="152" t="s">
        <v>690</v>
      </c>
      <c r="I153" s="153"/>
      <c r="L153" s="33"/>
      <c r="M153" s="154"/>
      <c r="T153" s="57"/>
      <c r="AT153" s="17" t="s">
        <v>234</v>
      </c>
      <c r="AU153" s="17" t="s">
        <v>21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4135</v>
      </c>
      <c r="H154" s="159">
        <v>2956.59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225</v>
      </c>
    </row>
    <row r="155" spans="2:65" s="1" customFormat="1" ht="24.15" customHeight="1">
      <c r="B155" s="33"/>
      <c r="C155" s="138" t="s">
        <v>271</v>
      </c>
      <c r="D155" s="138" t="s">
        <v>227</v>
      </c>
      <c r="E155" s="139" t="s">
        <v>3621</v>
      </c>
      <c r="F155" s="140" t="s">
        <v>3622</v>
      </c>
      <c r="G155" s="141" t="s">
        <v>240</v>
      </c>
      <c r="H155" s="142">
        <v>319.35399999999998</v>
      </c>
      <c r="I155" s="143"/>
      <c r="J155" s="144">
        <f>ROUND(I155*H155,2)</f>
        <v>0</v>
      </c>
      <c r="K155" s="140" t="s">
        <v>231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232</v>
      </c>
      <c r="AT155" s="149" t="s">
        <v>227</v>
      </c>
      <c r="AU155" s="149" t="s">
        <v>21</v>
      </c>
      <c r="AY155" s="17" t="s">
        <v>225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232</v>
      </c>
      <c r="BM155" s="149" t="s">
        <v>4136</v>
      </c>
    </row>
    <row r="156" spans="2:65" s="1" customFormat="1" ht="10.199999999999999">
      <c r="B156" s="33"/>
      <c r="D156" s="151" t="s">
        <v>234</v>
      </c>
      <c r="F156" s="152" t="s">
        <v>3624</v>
      </c>
      <c r="I156" s="153"/>
      <c r="L156" s="33"/>
      <c r="M156" s="154"/>
      <c r="T156" s="57"/>
      <c r="AT156" s="17" t="s">
        <v>234</v>
      </c>
      <c r="AU156" s="17" t="s">
        <v>21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3928</v>
      </c>
      <c r="H157" s="159">
        <v>188.554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4133</v>
      </c>
      <c r="H158" s="159">
        <v>130.80000000000001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3" customFormat="1" ht="10.199999999999999">
      <c r="B159" s="164"/>
      <c r="D159" s="156" t="s">
        <v>236</v>
      </c>
      <c r="E159" s="165" t="s">
        <v>1</v>
      </c>
      <c r="F159" s="166" t="s">
        <v>270</v>
      </c>
      <c r="H159" s="167">
        <v>319.35399999999998</v>
      </c>
      <c r="I159" s="168"/>
      <c r="L159" s="164"/>
      <c r="M159" s="169"/>
      <c r="T159" s="170"/>
      <c r="AT159" s="165" t="s">
        <v>236</v>
      </c>
      <c r="AU159" s="165" t="s">
        <v>21</v>
      </c>
      <c r="AV159" s="13" t="s">
        <v>232</v>
      </c>
      <c r="AW159" s="13" t="s">
        <v>36</v>
      </c>
      <c r="AX159" s="13" t="s">
        <v>88</v>
      </c>
      <c r="AY159" s="165" t="s">
        <v>225</v>
      </c>
    </row>
    <row r="160" spans="2:65" s="1" customFormat="1" ht="24.15" customHeight="1">
      <c r="B160" s="33"/>
      <c r="C160" s="138" t="s">
        <v>277</v>
      </c>
      <c r="D160" s="138" t="s">
        <v>227</v>
      </c>
      <c r="E160" s="139" t="s">
        <v>318</v>
      </c>
      <c r="F160" s="140" t="s">
        <v>319</v>
      </c>
      <c r="G160" s="141" t="s">
        <v>230</v>
      </c>
      <c r="H160" s="142">
        <v>277.39999999999998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4137</v>
      </c>
    </row>
    <row r="161" spans="2:65" s="1" customFormat="1" ht="10.199999999999999">
      <c r="B161" s="33"/>
      <c r="D161" s="151" t="s">
        <v>234</v>
      </c>
      <c r="F161" s="152" t="s">
        <v>321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" customFormat="1" ht="19.2">
      <c r="B162" s="33"/>
      <c r="D162" s="156" t="s">
        <v>261</v>
      </c>
      <c r="F162" s="163" t="s">
        <v>4138</v>
      </c>
      <c r="I162" s="153"/>
      <c r="L162" s="33"/>
      <c r="M162" s="154"/>
      <c r="T162" s="57"/>
      <c r="AT162" s="17" t="s">
        <v>261</v>
      </c>
      <c r="AU162" s="17" t="s">
        <v>21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4139</v>
      </c>
      <c r="H163" s="159">
        <v>277.39999999999998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225</v>
      </c>
    </row>
    <row r="164" spans="2:65" s="1" customFormat="1" ht="33" customHeight="1">
      <c r="B164" s="33"/>
      <c r="C164" s="138" t="s">
        <v>283</v>
      </c>
      <c r="D164" s="138" t="s">
        <v>227</v>
      </c>
      <c r="E164" s="139" t="s">
        <v>393</v>
      </c>
      <c r="F164" s="140" t="s">
        <v>394</v>
      </c>
      <c r="G164" s="141" t="s">
        <v>395</v>
      </c>
      <c r="H164" s="142">
        <v>311.22000000000003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4140</v>
      </c>
    </row>
    <row r="165" spans="2:65" s="1" customFormat="1" ht="10.199999999999999">
      <c r="B165" s="33"/>
      <c r="D165" s="151" t="s">
        <v>234</v>
      </c>
      <c r="F165" s="152" t="s">
        <v>397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4141</v>
      </c>
      <c r="H166" s="159">
        <v>311.22000000000003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16.5" customHeight="1">
      <c r="B167" s="33"/>
      <c r="C167" s="138" t="s">
        <v>289</v>
      </c>
      <c r="D167" s="138" t="s">
        <v>227</v>
      </c>
      <c r="E167" s="139" t="s">
        <v>413</v>
      </c>
      <c r="F167" s="140" t="s">
        <v>414</v>
      </c>
      <c r="G167" s="141" t="s">
        <v>240</v>
      </c>
      <c r="H167" s="142">
        <v>259.62799999999999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4142</v>
      </c>
    </row>
    <row r="168" spans="2:65" s="1" customFormat="1" ht="10.199999999999999">
      <c r="B168" s="33"/>
      <c r="D168" s="151" t="s">
        <v>234</v>
      </c>
      <c r="F168" s="152" t="s">
        <v>416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4143</v>
      </c>
      <c r="H169" s="159">
        <v>248.13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4144</v>
      </c>
      <c r="H170" s="159">
        <v>11.497999999999999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3" customFormat="1" ht="10.199999999999999">
      <c r="B171" s="164"/>
      <c r="D171" s="156" t="s">
        <v>236</v>
      </c>
      <c r="E171" s="165" t="s">
        <v>1</v>
      </c>
      <c r="F171" s="166" t="s">
        <v>270</v>
      </c>
      <c r="H171" s="167">
        <v>259.62799999999999</v>
      </c>
      <c r="I171" s="168"/>
      <c r="L171" s="164"/>
      <c r="M171" s="169"/>
      <c r="T171" s="170"/>
      <c r="AT171" s="165" t="s">
        <v>236</v>
      </c>
      <c r="AU171" s="165" t="s">
        <v>21</v>
      </c>
      <c r="AV171" s="13" t="s">
        <v>232</v>
      </c>
      <c r="AW171" s="13" t="s">
        <v>36</v>
      </c>
      <c r="AX171" s="13" t="s">
        <v>88</v>
      </c>
      <c r="AY171" s="165" t="s">
        <v>225</v>
      </c>
    </row>
    <row r="172" spans="2:65" s="1" customFormat="1" ht="24.15" customHeight="1">
      <c r="B172" s="33"/>
      <c r="C172" s="138" t="s">
        <v>295</v>
      </c>
      <c r="D172" s="138" t="s">
        <v>227</v>
      </c>
      <c r="E172" s="139" t="s">
        <v>324</v>
      </c>
      <c r="F172" s="140" t="s">
        <v>325</v>
      </c>
      <c r="G172" s="141" t="s">
        <v>240</v>
      </c>
      <c r="H172" s="142">
        <v>12.75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4145</v>
      </c>
    </row>
    <row r="173" spans="2:65" s="1" customFormat="1" ht="10.199999999999999">
      <c r="B173" s="33"/>
      <c r="D173" s="151" t="s">
        <v>234</v>
      </c>
      <c r="F173" s="152" t="s">
        <v>327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30.6">
      <c r="B174" s="155"/>
      <c r="D174" s="156" t="s">
        <v>236</v>
      </c>
      <c r="E174" s="157" t="s">
        <v>1</v>
      </c>
      <c r="F174" s="158" t="s">
        <v>4146</v>
      </c>
      <c r="H174" s="159">
        <v>5.25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225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4147</v>
      </c>
      <c r="H175" s="159">
        <v>7.5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3" customFormat="1" ht="10.199999999999999">
      <c r="B176" s="164"/>
      <c r="D176" s="156" t="s">
        <v>236</v>
      </c>
      <c r="E176" s="165" t="s">
        <v>1</v>
      </c>
      <c r="F176" s="166" t="s">
        <v>270</v>
      </c>
      <c r="H176" s="167">
        <v>12.75</v>
      </c>
      <c r="I176" s="168"/>
      <c r="L176" s="164"/>
      <c r="M176" s="169"/>
      <c r="T176" s="170"/>
      <c r="AT176" s="165" t="s">
        <v>236</v>
      </c>
      <c r="AU176" s="165" t="s">
        <v>21</v>
      </c>
      <c r="AV176" s="13" t="s">
        <v>232</v>
      </c>
      <c r="AW176" s="13" t="s">
        <v>36</v>
      </c>
      <c r="AX176" s="13" t="s">
        <v>88</v>
      </c>
      <c r="AY176" s="165" t="s">
        <v>225</v>
      </c>
    </row>
    <row r="177" spans="2:65" s="1" customFormat="1" ht="16.5" customHeight="1">
      <c r="B177" s="33"/>
      <c r="C177" s="178" t="s">
        <v>317</v>
      </c>
      <c r="D177" s="178" t="s">
        <v>341</v>
      </c>
      <c r="E177" s="179" t="s">
        <v>4148</v>
      </c>
      <c r="F177" s="180" t="s">
        <v>4149</v>
      </c>
      <c r="G177" s="181" t="s">
        <v>395</v>
      </c>
      <c r="H177" s="182">
        <v>15</v>
      </c>
      <c r="I177" s="183"/>
      <c r="J177" s="184">
        <f>ROUND(I177*H177,2)</f>
        <v>0</v>
      </c>
      <c r="K177" s="180" t="s">
        <v>231</v>
      </c>
      <c r="L177" s="185"/>
      <c r="M177" s="186" t="s">
        <v>1</v>
      </c>
      <c r="N177" s="187" t="s">
        <v>45</v>
      </c>
      <c r="P177" s="147">
        <f>O177*H177</f>
        <v>0</v>
      </c>
      <c r="Q177" s="147">
        <v>1</v>
      </c>
      <c r="R177" s="147">
        <f>Q177*H177</f>
        <v>15</v>
      </c>
      <c r="S177" s="147">
        <v>0</v>
      </c>
      <c r="T177" s="148">
        <f>S177*H177</f>
        <v>0</v>
      </c>
      <c r="AR177" s="149" t="s">
        <v>277</v>
      </c>
      <c r="AT177" s="149" t="s">
        <v>341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4150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4151</v>
      </c>
      <c r="H178" s="159">
        <v>15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33" customHeight="1">
      <c r="B179" s="33"/>
      <c r="C179" s="138" t="s">
        <v>323</v>
      </c>
      <c r="D179" s="138" t="s">
        <v>227</v>
      </c>
      <c r="E179" s="139" t="s">
        <v>420</v>
      </c>
      <c r="F179" s="140" t="s">
        <v>421</v>
      </c>
      <c r="G179" s="141" t="s">
        <v>230</v>
      </c>
      <c r="H179" s="142">
        <v>106.4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4152</v>
      </c>
    </row>
    <row r="180" spans="2:65" s="1" customFormat="1" ht="10.199999999999999">
      <c r="B180" s="33"/>
      <c r="D180" s="151" t="s">
        <v>234</v>
      </c>
      <c r="F180" s="152" t="s">
        <v>423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4153</v>
      </c>
      <c r="H181" s="159">
        <v>106.4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" customFormat="1" ht="24.15" customHeight="1">
      <c r="B182" s="33"/>
      <c r="C182" s="138" t="s">
        <v>328</v>
      </c>
      <c r="D182" s="138" t="s">
        <v>227</v>
      </c>
      <c r="E182" s="139" t="s">
        <v>1191</v>
      </c>
      <c r="F182" s="140" t="s">
        <v>1192</v>
      </c>
      <c r="G182" s="141" t="s">
        <v>230</v>
      </c>
      <c r="H182" s="142">
        <v>106.4</v>
      </c>
      <c r="I182" s="143"/>
      <c r="J182" s="144">
        <f>ROUND(I182*H182,2)</f>
        <v>0</v>
      </c>
      <c r="K182" s="140" t="s">
        <v>231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232</v>
      </c>
      <c r="AT182" s="149" t="s">
        <v>227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4154</v>
      </c>
    </row>
    <row r="183" spans="2:65" s="1" customFormat="1" ht="10.199999999999999">
      <c r="B183" s="33"/>
      <c r="D183" s="151" t="s">
        <v>234</v>
      </c>
      <c r="F183" s="152" t="s">
        <v>1194</v>
      </c>
      <c r="I183" s="153"/>
      <c r="L183" s="33"/>
      <c r="M183" s="154"/>
      <c r="T183" s="57"/>
      <c r="AT183" s="17" t="s">
        <v>234</v>
      </c>
      <c r="AU183" s="17" t="s">
        <v>21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4153</v>
      </c>
      <c r="H184" s="159">
        <v>106.4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225</v>
      </c>
    </row>
    <row r="185" spans="2:65" s="1" customFormat="1" ht="24.15" customHeight="1">
      <c r="B185" s="33"/>
      <c r="C185" s="138" t="s">
        <v>8</v>
      </c>
      <c r="D185" s="138" t="s">
        <v>227</v>
      </c>
      <c r="E185" s="139" t="s">
        <v>1204</v>
      </c>
      <c r="F185" s="140" t="s">
        <v>1205</v>
      </c>
      <c r="G185" s="141" t="s">
        <v>230</v>
      </c>
      <c r="H185" s="142">
        <v>35.96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4155</v>
      </c>
    </row>
    <row r="186" spans="2:65" s="1" customFormat="1" ht="10.199999999999999">
      <c r="B186" s="33"/>
      <c r="D186" s="151" t="s">
        <v>234</v>
      </c>
      <c r="F186" s="152" t="s">
        <v>1207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4156</v>
      </c>
      <c r="H187" s="159">
        <v>35.96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225</v>
      </c>
    </row>
    <row r="188" spans="2:65" s="1" customFormat="1" ht="16.5" customHeight="1">
      <c r="B188" s="33"/>
      <c r="C188" s="178" t="s">
        <v>340</v>
      </c>
      <c r="D188" s="178" t="s">
        <v>341</v>
      </c>
      <c r="E188" s="179" t="s">
        <v>431</v>
      </c>
      <c r="F188" s="180" t="s">
        <v>432</v>
      </c>
      <c r="G188" s="181" t="s">
        <v>433</v>
      </c>
      <c r="H188" s="182">
        <v>2.847</v>
      </c>
      <c r="I188" s="183"/>
      <c r="J188" s="184">
        <f>ROUND(I188*H188,2)</f>
        <v>0</v>
      </c>
      <c r="K188" s="180" t="s">
        <v>231</v>
      </c>
      <c r="L188" s="185"/>
      <c r="M188" s="186" t="s">
        <v>1</v>
      </c>
      <c r="N188" s="187" t="s">
        <v>45</v>
      </c>
      <c r="P188" s="147">
        <f>O188*H188</f>
        <v>0</v>
      </c>
      <c r="Q188" s="147">
        <v>1E-3</v>
      </c>
      <c r="R188" s="147">
        <f>Q188*H188</f>
        <v>2.8470000000000001E-3</v>
      </c>
      <c r="S188" s="147">
        <v>0</v>
      </c>
      <c r="T188" s="148">
        <f>S188*H188</f>
        <v>0</v>
      </c>
      <c r="AR188" s="149" t="s">
        <v>277</v>
      </c>
      <c r="AT188" s="149" t="s">
        <v>341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4157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4158</v>
      </c>
      <c r="H189" s="159">
        <v>142.36000000000001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2" customFormat="1" ht="10.199999999999999">
      <c r="B190" s="155"/>
      <c r="D190" s="156" t="s">
        <v>236</v>
      </c>
      <c r="F190" s="158" t="s">
        <v>4159</v>
      </c>
      <c r="H190" s="159">
        <v>2.847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4</v>
      </c>
      <c r="AX190" s="12" t="s">
        <v>88</v>
      </c>
      <c r="AY190" s="157" t="s">
        <v>225</v>
      </c>
    </row>
    <row r="191" spans="2:65" s="1" customFormat="1" ht="24.15" customHeight="1">
      <c r="B191" s="33"/>
      <c r="C191" s="138" t="s">
        <v>346</v>
      </c>
      <c r="D191" s="138" t="s">
        <v>227</v>
      </c>
      <c r="E191" s="139" t="s">
        <v>716</v>
      </c>
      <c r="F191" s="140" t="s">
        <v>717</v>
      </c>
      <c r="G191" s="141" t="s">
        <v>230</v>
      </c>
      <c r="H191" s="142">
        <v>385.4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4160</v>
      </c>
    </row>
    <row r="192" spans="2:65" s="1" customFormat="1" ht="10.199999999999999">
      <c r="B192" s="33"/>
      <c r="D192" s="151" t="s">
        <v>234</v>
      </c>
      <c r="F192" s="152" t="s">
        <v>719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4161</v>
      </c>
      <c r="H193" s="159">
        <v>385.4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225</v>
      </c>
    </row>
    <row r="194" spans="2:65" s="1" customFormat="1" ht="24.15" customHeight="1">
      <c r="B194" s="33"/>
      <c r="C194" s="138" t="s">
        <v>352</v>
      </c>
      <c r="D194" s="138" t="s">
        <v>227</v>
      </c>
      <c r="E194" s="139" t="s">
        <v>335</v>
      </c>
      <c r="F194" s="140" t="s">
        <v>336</v>
      </c>
      <c r="G194" s="141" t="s">
        <v>230</v>
      </c>
      <c r="H194" s="142">
        <v>35.96</v>
      </c>
      <c r="I194" s="143"/>
      <c r="J194" s="144">
        <f>ROUND(I194*H194,2)</f>
        <v>0</v>
      </c>
      <c r="K194" s="140" t="s">
        <v>231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232</v>
      </c>
      <c r="AT194" s="149" t="s">
        <v>227</v>
      </c>
      <c r="AU194" s="149" t="s">
        <v>21</v>
      </c>
      <c r="AY194" s="17" t="s">
        <v>225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232</v>
      </c>
      <c r="BM194" s="149" t="s">
        <v>4162</v>
      </c>
    </row>
    <row r="195" spans="2:65" s="1" customFormat="1" ht="10.199999999999999">
      <c r="B195" s="33"/>
      <c r="D195" s="151" t="s">
        <v>234</v>
      </c>
      <c r="F195" s="152" t="s">
        <v>338</v>
      </c>
      <c r="I195" s="153"/>
      <c r="L195" s="33"/>
      <c r="M195" s="154"/>
      <c r="T195" s="57"/>
      <c r="AT195" s="17" t="s">
        <v>234</v>
      </c>
      <c r="AU195" s="17" t="s">
        <v>21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4163</v>
      </c>
      <c r="H196" s="159">
        <v>35.96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225</v>
      </c>
    </row>
    <row r="197" spans="2:65" s="1" customFormat="1" ht="16.5" customHeight="1">
      <c r="B197" s="33"/>
      <c r="C197" s="178" t="s">
        <v>358</v>
      </c>
      <c r="D197" s="178" t="s">
        <v>341</v>
      </c>
      <c r="E197" s="179" t="s">
        <v>661</v>
      </c>
      <c r="F197" s="180" t="s">
        <v>662</v>
      </c>
      <c r="G197" s="181" t="s">
        <v>230</v>
      </c>
      <c r="H197" s="182">
        <v>39.555999999999997</v>
      </c>
      <c r="I197" s="183"/>
      <c r="J197" s="184">
        <f>ROUND(I197*H197,2)</f>
        <v>0</v>
      </c>
      <c r="K197" s="180" t="s">
        <v>1</v>
      </c>
      <c r="L197" s="185"/>
      <c r="M197" s="186" t="s">
        <v>1</v>
      </c>
      <c r="N197" s="187" t="s">
        <v>45</v>
      </c>
      <c r="P197" s="147">
        <f>O197*H197</f>
        <v>0</v>
      </c>
      <c r="Q197" s="147">
        <v>1.4999999999999999E-4</v>
      </c>
      <c r="R197" s="147">
        <f>Q197*H197</f>
        <v>5.9333999999999993E-3</v>
      </c>
      <c r="S197" s="147">
        <v>0</v>
      </c>
      <c r="T197" s="148">
        <f>S197*H197</f>
        <v>0</v>
      </c>
      <c r="AR197" s="149" t="s">
        <v>277</v>
      </c>
      <c r="AT197" s="149" t="s">
        <v>341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4164</v>
      </c>
    </row>
    <row r="198" spans="2:65" s="12" customFormat="1" ht="10.199999999999999">
      <c r="B198" s="155"/>
      <c r="D198" s="156" t="s">
        <v>236</v>
      </c>
      <c r="F198" s="158" t="s">
        <v>4165</v>
      </c>
      <c r="H198" s="159">
        <v>39.555999999999997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225</v>
      </c>
    </row>
    <row r="199" spans="2:65" s="1" customFormat="1" ht="16.5" customHeight="1">
      <c r="B199" s="33"/>
      <c r="C199" s="138" t="s">
        <v>364</v>
      </c>
      <c r="D199" s="138" t="s">
        <v>227</v>
      </c>
      <c r="E199" s="139" t="s">
        <v>353</v>
      </c>
      <c r="F199" s="140" t="s">
        <v>354</v>
      </c>
      <c r="G199" s="141" t="s">
        <v>230</v>
      </c>
      <c r="H199" s="142">
        <v>144.12</v>
      </c>
      <c r="I199" s="143"/>
      <c r="J199" s="144">
        <f>ROUND(I199*H199,2)</f>
        <v>0</v>
      </c>
      <c r="K199" s="140" t="s">
        <v>231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4166</v>
      </c>
    </row>
    <row r="200" spans="2:65" s="1" customFormat="1" ht="10.199999999999999">
      <c r="B200" s="33"/>
      <c r="D200" s="151" t="s">
        <v>234</v>
      </c>
      <c r="F200" s="152" t="s">
        <v>356</v>
      </c>
      <c r="I200" s="153"/>
      <c r="L200" s="33"/>
      <c r="M200" s="154"/>
      <c r="T200" s="57"/>
      <c r="AT200" s="17" t="s">
        <v>234</v>
      </c>
      <c r="AU200" s="17" t="s">
        <v>21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4167</v>
      </c>
      <c r="H201" s="159">
        <v>144.12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225</v>
      </c>
    </row>
    <row r="202" spans="2:65" s="1" customFormat="1" ht="24.15" customHeight="1">
      <c r="B202" s="33"/>
      <c r="C202" s="138" t="s">
        <v>7</v>
      </c>
      <c r="D202" s="138" t="s">
        <v>227</v>
      </c>
      <c r="E202" s="139" t="s">
        <v>665</v>
      </c>
      <c r="F202" s="140" t="s">
        <v>666</v>
      </c>
      <c r="G202" s="141" t="s">
        <v>230</v>
      </c>
      <c r="H202" s="142">
        <v>35.96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4168</v>
      </c>
    </row>
    <row r="203" spans="2:65" s="1" customFormat="1" ht="10.199999999999999">
      <c r="B203" s="33"/>
      <c r="D203" s="151" t="s">
        <v>234</v>
      </c>
      <c r="F203" s="152" t="s">
        <v>668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4169</v>
      </c>
      <c r="H204" s="159">
        <v>35.96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225</v>
      </c>
    </row>
    <row r="205" spans="2:65" s="1" customFormat="1" ht="16.5" customHeight="1">
      <c r="B205" s="33"/>
      <c r="C205" s="138" t="s">
        <v>374</v>
      </c>
      <c r="D205" s="138" t="s">
        <v>227</v>
      </c>
      <c r="E205" s="139" t="s">
        <v>444</v>
      </c>
      <c r="F205" s="140" t="s">
        <v>445</v>
      </c>
      <c r="G205" s="141" t="s">
        <v>240</v>
      </c>
      <c r="H205" s="142">
        <v>2.847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4170</v>
      </c>
    </row>
    <row r="206" spans="2:65" s="1" customFormat="1" ht="10.199999999999999">
      <c r="B206" s="33"/>
      <c r="D206" s="151" t="s">
        <v>234</v>
      </c>
      <c r="F206" s="152" t="s">
        <v>447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" customFormat="1" ht="16.5" customHeight="1">
      <c r="B207" s="33"/>
      <c r="C207" s="138" t="s">
        <v>379</v>
      </c>
      <c r="D207" s="138" t="s">
        <v>227</v>
      </c>
      <c r="E207" s="139" t="s">
        <v>370</v>
      </c>
      <c r="F207" s="140" t="s">
        <v>371</v>
      </c>
      <c r="G207" s="141" t="s">
        <v>259</v>
      </c>
      <c r="H207" s="142">
        <v>1</v>
      </c>
      <c r="I207" s="143"/>
      <c r="J207" s="144">
        <f>ROUND(I207*H207,2)</f>
        <v>0</v>
      </c>
      <c r="K207" s="140" t="s">
        <v>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4171</v>
      </c>
    </row>
    <row r="208" spans="2:65" s="1" customFormat="1" ht="76.8">
      <c r="B208" s="33"/>
      <c r="D208" s="156" t="s">
        <v>261</v>
      </c>
      <c r="F208" s="163" t="s">
        <v>373</v>
      </c>
      <c r="I208" s="153"/>
      <c r="L208" s="33"/>
      <c r="M208" s="154"/>
      <c r="T208" s="57"/>
      <c r="AT208" s="17" t="s">
        <v>261</v>
      </c>
      <c r="AU208" s="17" t="s">
        <v>21</v>
      </c>
    </row>
    <row r="209" spans="2:65" s="1" customFormat="1" ht="16.5" customHeight="1">
      <c r="B209" s="33"/>
      <c r="C209" s="138" t="s">
        <v>386</v>
      </c>
      <c r="D209" s="138" t="s">
        <v>227</v>
      </c>
      <c r="E209" s="139" t="s">
        <v>375</v>
      </c>
      <c r="F209" s="140" t="s">
        <v>376</v>
      </c>
      <c r="G209" s="141" t="s">
        <v>240</v>
      </c>
      <c r="H209" s="142">
        <v>218.1</v>
      </c>
      <c r="I209" s="143"/>
      <c r="J209" s="144">
        <f>ROUND(I209*H209,2)</f>
        <v>0</v>
      </c>
      <c r="K209" s="140" t="s">
        <v>1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232</v>
      </c>
      <c r="AT209" s="149" t="s">
        <v>227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232</v>
      </c>
      <c r="BM209" s="149" t="s">
        <v>4172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4173</v>
      </c>
      <c r="H210" s="159">
        <v>218.1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1" customFormat="1" ht="22.8" customHeight="1">
      <c r="B211" s="126"/>
      <c r="D211" s="127" t="s">
        <v>79</v>
      </c>
      <c r="E211" s="136" t="s">
        <v>232</v>
      </c>
      <c r="F211" s="136" t="s">
        <v>478</v>
      </c>
      <c r="I211" s="129"/>
      <c r="J211" s="137">
        <f>BK211</f>
        <v>0</v>
      </c>
      <c r="L211" s="126"/>
      <c r="M211" s="131"/>
      <c r="P211" s="132">
        <f>SUM(P212:P217)</f>
        <v>0</v>
      </c>
      <c r="R211" s="132">
        <f>SUM(R212:R217)</f>
        <v>563.48951999999997</v>
      </c>
      <c r="T211" s="133">
        <f>SUM(T212:T217)</f>
        <v>0</v>
      </c>
      <c r="AR211" s="127" t="s">
        <v>88</v>
      </c>
      <c r="AT211" s="134" t="s">
        <v>79</v>
      </c>
      <c r="AU211" s="134" t="s">
        <v>88</v>
      </c>
      <c r="AY211" s="127" t="s">
        <v>225</v>
      </c>
      <c r="BK211" s="135">
        <f>SUM(BK212:BK217)</f>
        <v>0</v>
      </c>
    </row>
    <row r="212" spans="2:65" s="1" customFormat="1" ht="33" customHeight="1">
      <c r="B212" s="33"/>
      <c r="C212" s="138" t="s">
        <v>392</v>
      </c>
      <c r="D212" s="138" t="s">
        <v>227</v>
      </c>
      <c r="E212" s="139" t="s">
        <v>491</v>
      </c>
      <c r="F212" s="140" t="s">
        <v>492</v>
      </c>
      <c r="G212" s="141" t="s">
        <v>240</v>
      </c>
      <c r="H212" s="142">
        <v>231.5</v>
      </c>
      <c r="I212" s="143"/>
      <c r="J212" s="144">
        <f>ROUND(I212*H212,2)</f>
        <v>0</v>
      </c>
      <c r="K212" s="140" t="s">
        <v>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2.4340799999999998</v>
      </c>
      <c r="R212" s="147">
        <f>Q212*H212</f>
        <v>563.48951999999997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4174</v>
      </c>
    </row>
    <row r="213" spans="2:65" s="1" customFormat="1" ht="28.8">
      <c r="B213" s="33"/>
      <c r="D213" s="156" t="s">
        <v>261</v>
      </c>
      <c r="F213" s="163" t="s">
        <v>494</v>
      </c>
      <c r="I213" s="153"/>
      <c r="L213" s="33"/>
      <c r="M213" s="154"/>
      <c r="T213" s="57"/>
      <c r="AT213" s="17" t="s">
        <v>261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4175</v>
      </c>
      <c r="H214" s="159">
        <v>231.5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24.15" customHeight="1">
      <c r="B215" s="33"/>
      <c r="C215" s="138" t="s">
        <v>399</v>
      </c>
      <c r="D215" s="138" t="s">
        <v>227</v>
      </c>
      <c r="E215" s="139" t="s">
        <v>502</v>
      </c>
      <c r="F215" s="140" t="s">
        <v>503</v>
      </c>
      <c r="G215" s="141" t="s">
        <v>230</v>
      </c>
      <c r="H215" s="142">
        <v>260.92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4176</v>
      </c>
    </row>
    <row r="216" spans="2:65" s="1" customFormat="1" ht="10.199999999999999">
      <c r="B216" s="33"/>
      <c r="D216" s="151" t="s">
        <v>234</v>
      </c>
      <c r="F216" s="152" t="s">
        <v>505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4177</v>
      </c>
      <c r="H217" s="159">
        <v>260.92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1" customFormat="1" ht="22.8" customHeight="1">
      <c r="B218" s="126"/>
      <c r="D218" s="127" t="s">
        <v>79</v>
      </c>
      <c r="E218" s="136" t="s">
        <v>256</v>
      </c>
      <c r="F218" s="136" t="s">
        <v>513</v>
      </c>
      <c r="I218" s="129"/>
      <c r="J218" s="137">
        <f>BK218</f>
        <v>0</v>
      </c>
      <c r="L218" s="126"/>
      <c r="M218" s="131"/>
      <c r="P218" s="132">
        <f>SUM(P219:P235)</f>
        <v>0</v>
      </c>
      <c r="R218" s="132">
        <f>SUM(R219:R235)</f>
        <v>10.694999999999999</v>
      </c>
      <c r="T218" s="133">
        <f>SUM(T219:T235)</f>
        <v>0</v>
      </c>
      <c r="AR218" s="127" t="s">
        <v>88</v>
      </c>
      <c r="AT218" s="134" t="s">
        <v>79</v>
      </c>
      <c r="AU218" s="134" t="s">
        <v>88</v>
      </c>
      <c r="AY218" s="127" t="s">
        <v>225</v>
      </c>
      <c r="BK218" s="135">
        <f>SUM(BK219:BK235)</f>
        <v>0</v>
      </c>
    </row>
    <row r="219" spans="2:65" s="1" customFormat="1" ht="24.15" customHeight="1">
      <c r="B219" s="33"/>
      <c r="C219" s="138" t="s">
        <v>405</v>
      </c>
      <c r="D219" s="138" t="s">
        <v>227</v>
      </c>
      <c r="E219" s="139" t="s">
        <v>3703</v>
      </c>
      <c r="F219" s="140" t="s">
        <v>3704</v>
      </c>
      <c r="G219" s="141" t="s">
        <v>230</v>
      </c>
      <c r="H219" s="142">
        <v>87.75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4178</v>
      </c>
    </row>
    <row r="220" spans="2:65" s="1" customFormat="1" ht="10.199999999999999">
      <c r="B220" s="33"/>
      <c r="D220" s="151" t="s">
        <v>234</v>
      </c>
      <c r="F220" s="152" t="s">
        <v>3706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2" customFormat="1" ht="10.199999999999999">
      <c r="B221" s="155"/>
      <c r="D221" s="156" t="s">
        <v>236</v>
      </c>
      <c r="E221" s="157" t="s">
        <v>1</v>
      </c>
      <c r="F221" s="158" t="s">
        <v>4179</v>
      </c>
      <c r="H221" s="159">
        <v>87.75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88</v>
      </c>
      <c r="AY221" s="157" t="s">
        <v>225</v>
      </c>
    </row>
    <row r="222" spans="2:65" s="1" customFormat="1" ht="24.15" customHeight="1">
      <c r="B222" s="33"/>
      <c r="C222" s="138" t="s">
        <v>412</v>
      </c>
      <c r="D222" s="138" t="s">
        <v>227</v>
      </c>
      <c r="E222" s="139" t="s">
        <v>4180</v>
      </c>
      <c r="F222" s="140" t="s">
        <v>4181</v>
      </c>
      <c r="G222" s="141" t="s">
        <v>230</v>
      </c>
      <c r="H222" s="142">
        <v>79.5</v>
      </c>
      <c r="I222" s="143"/>
      <c r="J222" s="144">
        <f>ROUND(I222*H222,2)</f>
        <v>0</v>
      </c>
      <c r="K222" s="140" t="s">
        <v>231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232</v>
      </c>
      <c r="AT222" s="149" t="s">
        <v>227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232</v>
      </c>
      <c r="BM222" s="149" t="s">
        <v>4182</v>
      </c>
    </row>
    <row r="223" spans="2:65" s="1" customFormat="1" ht="10.199999999999999">
      <c r="B223" s="33"/>
      <c r="D223" s="151" t="s">
        <v>234</v>
      </c>
      <c r="F223" s="152" t="s">
        <v>4183</v>
      </c>
      <c r="I223" s="153"/>
      <c r="L223" s="33"/>
      <c r="M223" s="154"/>
      <c r="T223" s="57"/>
      <c r="AT223" s="17" t="s">
        <v>234</v>
      </c>
      <c r="AU223" s="17" t="s">
        <v>21</v>
      </c>
    </row>
    <row r="224" spans="2:65" s="12" customFormat="1" ht="10.199999999999999">
      <c r="B224" s="155"/>
      <c r="D224" s="156" t="s">
        <v>236</v>
      </c>
      <c r="E224" s="157" t="s">
        <v>1</v>
      </c>
      <c r="F224" s="158" t="s">
        <v>4184</v>
      </c>
      <c r="H224" s="159">
        <v>79.5</v>
      </c>
      <c r="I224" s="160"/>
      <c r="L224" s="155"/>
      <c r="M224" s="161"/>
      <c r="T224" s="162"/>
      <c r="AT224" s="157" t="s">
        <v>236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225</v>
      </c>
    </row>
    <row r="225" spans="2:65" s="1" customFormat="1" ht="33" customHeight="1">
      <c r="B225" s="33"/>
      <c r="C225" s="138" t="s">
        <v>419</v>
      </c>
      <c r="D225" s="138" t="s">
        <v>227</v>
      </c>
      <c r="E225" s="139" t="s">
        <v>4185</v>
      </c>
      <c r="F225" s="140" t="s">
        <v>4186</v>
      </c>
      <c r="G225" s="141" t="s">
        <v>230</v>
      </c>
      <c r="H225" s="142">
        <v>73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4187</v>
      </c>
    </row>
    <row r="226" spans="2:65" s="1" customFormat="1" ht="10.199999999999999">
      <c r="B226" s="33"/>
      <c r="D226" s="151" t="s">
        <v>234</v>
      </c>
      <c r="F226" s="152" t="s">
        <v>4188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2" customFormat="1" ht="10.199999999999999">
      <c r="B227" s="155"/>
      <c r="D227" s="156" t="s">
        <v>236</v>
      </c>
      <c r="E227" s="157" t="s">
        <v>1</v>
      </c>
      <c r="F227" s="158" t="s">
        <v>4189</v>
      </c>
      <c r="H227" s="159">
        <v>73</v>
      </c>
      <c r="I227" s="160"/>
      <c r="L227" s="155"/>
      <c r="M227" s="161"/>
      <c r="T227" s="162"/>
      <c r="AT227" s="157" t="s">
        <v>236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225</v>
      </c>
    </row>
    <row r="228" spans="2:65" s="1" customFormat="1" ht="16.5" customHeight="1">
      <c r="B228" s="33"/>
      <c r="C228" s="138" t="s">
        <v>448</v>
      </c>
      <c r="D228" s="138" t="s">
        <v>227</v>
      </c>
      <c r="E228" s="139" t="s">
        <v>4190</v>
      </c>
      <c r="F228" s="140" t="s">
        <v>4191</v>
      </c>
      <c r="G228" s="141" t="s">
        <v>230</v>
      </c>
      <c r="H228" s="142">
        <v>31</v>
      </c>
      <c r="I228" s="143"/>
      <c r="J228" s="144">
        <f>ROUND(I228*H228,2)</f>
        <v>0</v>
      </c>
      <c r="K228" s="140" t="s">
        <v>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0.34499999999999997</v>
      </c>
      <c r="R228" s="147">
        <f>Q228*H228</f>
        <v>10.694999999999999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4192</v>
      </c>
    </row>
    <row r="229" spans="2:65" s="12" customFormat="1" ht="10.199999999999999">
      <c r="B229" s="155"/>
      <c r="D229" s="156" t="s">
        <v>236</v>
      </c>
      <c r="E229" s="157" t="s">
        <v>1</v>
      </c>
      <c r="F229" s="158" t="s">
        <v>4193</v>
      </c>
      <c r="H229" s="159">
        <v>31</v>
      </c>
      <c r="I229" s="160"/>
      <c r="L229" s="155"/>
      <c r="M229" s="161"/>
      <c r="T229" s="162"/>
      <c r="AT229" s="157" t="s">
        <v>236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225</v>
      </c>
    </row>
    <row r="230" spans="2:65" s="1" customFormat="1" ht="24.15" customHeight="1">
      <c r="B230" s="33"/>
      <c r="C230" s="138" t="s">
        <v>430</v>
      </c>
      <c r="D230" s="138" t="s">
        <v>227</v>
      </c>
      <c r="E230" s="139" t="s">
        <v>3733</v>
      </c>
      <c r="F230" s="140" t="s">
        <v>3734</v>
      </c>
      <c r="G230" s="141" t="s">
        <v>230</v>
      </c>
      <c r="H230" s="142">
        <v>148.6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4194</v>
      </c>
    </row>
    <row r="231" spans="2:65" s="1" customFormat="1" ht="10.199999999999999">
      <c r="B231" s="33"/>
      <c r="D231" s="151" t="s">
        <v>234</v>
      </c>
      <c r="F231" s="152" t="s">
        <v>3736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2" customFormat="1" ht="10.199999999999999">
      <c r="B232" s="155"/>
      <c r="D232" s="156" t="s">
        <v>236</v>
      </c>
      <c r="E232" s="157" t="s">
        <v>1</v>
      </c>
      <c r="F232" s="158" t="s">
        <v>4195</v>
      </c>
      <c r="H232" s="159">
        <v>148.6</v>
      </c>
      <c r="I232" s="160"/>
      <c r="L232" s="155"/>
      <c r="M232" s="161"/>
      <c r="T232" s="162"/>
      <c r="AT232" s="157" t="s">
        <v>236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225</v>
      </c>
    </row>
    <row r="233" spans="2:65" s="1" customFormat="1" ht="33" customHeight="1">
      <c r="B233" s="33"/>
      <c r="C233" s="138" t="s">
        <v>437</v>
      </c>
      <c r="D233" s="138" t="s">
        <v>227</v>
      </c>
      <c r="E233" s="139" t="s">
        <v>3738</v>
      </c>
      <c r="F233" s="140" t="s">
        <v>3739</v>
      </c>
      <c r="G233" s="141" t="s">
        <v>230</v>
      </c>
      <c r="H233" s="142">
        <v>67.2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4196</v>
      </c>
    </row>
    <row r="234" spans="2:65" s="1" customFormat="1" ht="10.199999999999999">
      <c r="B234" s="33"/>
      <c r="D234" s="151" t="s">
        <v>234</v>
      </c>
      <c r="F234" s="152" t="s">
        <v>3741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" customFormat="1" ht="19.2">
      <c r="B235" s="33"/>
      <c r="D235" s="156" t="s">
        <v>261</v>
      </c>
      <c r="F235" s="163" t="s">
        <v>4197</v>
      </c>
      <c r="I235" s="153"/>
      <c r="L235" s="33"/>
      <c r="M235" s="154"/>
      <c r="T235" s="57"/>
      <c r="AT235" s="17" t="s">
        <v>261</v>
      </c>
      <c r="AU235" s="17" t="s">
        <v>21</v>
      </c>
    </row>
    <row r="236" spans="2:65" s="11" customFormat="1" ht="22.8" customHeight="1">
      <c r="B236" s="126"/>
      <c r="D236" s="127" t="s">
        <v>79</v>
      </c>
      <c r="E236" s="136" t="s">
        <v>568</v>
      </c>
      <c r="F236" s="136" t="s">
        <v>569</v>
      </c>
      <c r="I236" s="129"/>
      <c r="J236" s="137">
        <f>BK236</f>
        <v>0</v>
      </c>
      <c r="L236" s="126"/>
      <c r="M236" s="131"/>
      <c r="P236" s="132">
        <f>SUM(P237:P238)</f>
        <v>0</v>
      </c>
      <c r="R236" s="132">
        <f>SUM(R237:R238)</f>
        <v>0</v>
      </c>
      <c r="T236" s="133">
        <f>SUM(T237:T238)</f>
        <v>0</v>
      </c>
      <c r="AR236" s="127" t="s">
        <v>88</v>
      </c>
      <c r="AT236" s="134" t="s">
        <v>79</v>
      </c>
      <c r="AU236" s="134" t="s">
        <v>88</v>
      </c>
      <c r="AY236" s="127" t="s">
        <v>225</v>
      </c>
      <c r="BK236" s="135">
        <f>SUM(BK237:BK238)</f>
        <v>0</v>
      </c>
    </row>
    <row r="237" spans="2:65" s="1" customFormat="1" ht="33" customHeight="1">
      <c r="B237" s="33"/>
      <c r="C237" s="138" t="s">
        <v>443</v>
      </c>
      <c r="D237" s="138" t="s">
        <v>227</v>
      </c>
      <c r="E237" s="139" t="s">
        <v>3921</v>
      </c>
      <c r="F237" s="140" t="s">
        <v>3922</v>
      </c>
      <c r="G237" s="141" t="s">
        <v>395</v>
      </c>
      <c r="H237" s="142">
        <v>589.19299999999998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4198</v>
      </c>
    </row>
    <row r="238" spans="2:65" s="1" customFormat="1" ht="10.199999999999999">
      <c r="B238" s="33"/>
      <c r="D238" s="151" t="s">
        <v>234</v>
      </c>
      <c r="F238" s="152" t="s">
        <v>3924</v>
      </c>
      <c r="I238" s="153"/>
      <c r="L238" s="33"/>
      <c r="M238" s="195"/>
      <c r="N238" s="190"/>
      <c r="O238" s="190"/>
      <c r="P238" s="190"/>
      <c r="Q238" s="190"/>
      <c r="R238" s="190"/>
      <c r="S238" s="190"/>
      <c r="T238" s="196"/>
      <c r="AT238" s="17" t="s">
        <v>234</v>
      </c>
      <c r="AU238" s="17" t="s">
        <v>21</v>
      </c>
    </row>
    <row r="239" spans="2:65" s="1" customFormat="1" ht="6.9" customHeight="1">
      <c r="B239" s="45"/>
      <c r="C239" s="46"/>
      <c r="D239" s="46"/>
      <c r="E239" s="46"/>
      <c r="F239" s="46"/>
      <c r="G239" s="46"/>
      <c r="H239" s="46"/>
      <c r="I239" s="46"/>
      <c r="J239" s="46"/>
      <c r="K239" s="46"/>
      <c r="L239" s="33"/>
    </row>
  </sheetData>
  <sheetProtection algorithmName="SHA-512" hashValue="kveEigI6PHaGWFnnY1Ru+D7SWUIOoYcehDhpVjsxArzELA13X6v4T/nM1acDv9xjuzTwQT+ZblPbA/ENbjgnTg==" saltValue="PY83FfQJbg815aJQ73CVIinviBkaB4+7VMrUW26OMDpUq1Jqrv93YZRyEjZQ+yiWRhwOCm502D95+YB2phtPWA==" spinCount="100000" sheet="1" objects="1" scenarios="1" formatColumns="0" formatRows="0" autoFilter="0"/>
  <autoFilter ref="C120:K238" xr:uid="{00000000-0009-0000-0000-000011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5" r:id="rId1" xr:uid="{00000000-0004-0000-1100-000000000000}"/>
    <hyperlink ref="F130" r:id="rId2" xr:uid="{00000000-0004-0000-1100-000001000000}"/>
    <hyperlink ref="F133" r:id="rId3" xr:uid="{00000000-0004-0000-1100-000002000000}"/>
    <hyperlink ref="F136" r:id="rId4" xr:uid="{00000000-0004-0000-1100-000003000000}"/>
    <hyperlink ref="F148" r:id="rId5" xr:uid="{00000000-0004-0000-1100-000004000000}"/>
    <hyperlink ref="F153" r:id="rId6" xr:uid="{00000000-0004-0000-1100-000005000000}"/>
    <hyperlink ref="F156" r:id="rId7" xr:uid="{00000000-0004-0000-1100-000006000000}"/>
    <hyperlink ref="F161" r:id="rId8" xr:uid="{00000000-0004-0000-1100-000007000000}"/>
    <hyperlink ref="F165" r:id="rId9" xr:uid="{00000000-0004-0000-1100-000008000000}"/>
    <hyperlink ref="F168" r:id="rId10" xr:uid="{00000000-0004-0000-1100-000009000000}"/>
    <hyperlink ref="F173" r:id="rId11" xr:uid="{00000000-0004-0000-1100-00000A000000}"/>
    <hyperlink ref="F180" r:id="rId12" xr:uid="{00000000-0004-0000-1100-00000B000000}"/>
    <hyperlink ref="F183" r:id="rId13" xr:uid="{00000000-0004-0000-1100-00000C000000}"/>
    <hyperlink ref="F186" r:id="rId14" xr:uid="{00000000-0004-0000-1100-00000D000000}"/>
    <hyperlink ref="F192" r:id="rId15" xr:uid="{00000000-0004-0000-1100-00000E000000}"/>
    <hyperlink ref="F195" r:id="rId16" xr:uid="{00000000-0004-0000-1100-00000F000000}"/>
    <hyperlink ref="F200" r:id="rId17" xr:uid="{00000000-0004-0000-1100-000010000000}"/>
    <hyperlink ref="F203" r:id="rId18" xr:uid="{00000000-0004-0000-1100-000011000000}"/>
    <hyperlink ref="F206" r:id="rId19" xr:uid="{00000000-0004-0000-1100-000012000000}"/>
    <hyperlink ref="F216" r:id="rId20" xr:uid="{00000000-0004-0000-1100-000013000000}"/>
    <hyperlink ref="F220" r:id="rId21" xr:uid="{00000000-0004-0000-1100-000014000000}"/>
    <hyperlink ref="F223" r:id="rId22" xr:uid="{00000000-0004-0000-1100-000015000000}"/>
    <hyperlink ref="F226" r:id="rId23" xr:uid="{00000000-0004-0000-1100-000016000000}"/>
    <hyperlink ref="F231" r:id="rId24" xr:uid="{00000000-0004-0000-1100-000017000000}"/>
    <hyperlink ref="F234" r:id="rId25" xr:uid="{00000000-0004-0000-1100-000018000000}"/>
    <hyperlink ref="F238" r:id="rId26" xr:uid="{00000000-0004-0000-1100-000019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7"/>
  <headerFooter>
    <oddFooter>&amp;CStrana &amp;P z &amp;N&amp;R&amp;A</oddFooter>
  </headerFooter>
  <drawing r:id="rId2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30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145</v>
      </c>
      <c r="AZ2" s="94" t="s">
        <v>4199</v>
      </c>
      <c r="BA2" s="94" t="s">
        <v>1</v>
      </c>
      <c r="BB2" s="94" t="s">
        <v>1</v>
      </c>
      <c r="BC2" s="94" t="s">
        <v>4200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ht="12" customHeight="1">
      <c r="B8" s="20"/>
      <c r="D8" s="27" t="s">
        <v>190</v>
      </c>
      <c r="L8" s="20"/>
    </row>
    <row r="9" spans="2:56" s="1" customFormat="1" ht="16.5" customHeight="1">
      <c r="B9" s="33"/>
      <c r="E9" s="256" t="s">
        <v>4201</v>
      </c>
      <c r="F9" s="258"/>
      <c r="G9" s="258"/>
      <c r="H9" s="258"/>
      <c r="L9" s="33"/>
    </row>
    <row r="10" spans="2:56" s="1" customFormat="1" ht="12" customHeight="1">
      <c r="B10" s="33"/>
      <c r="D10" s="27" t="s">
        <v>2853</v>
      </c>
      <c r="L10" s="33"/>
    </row>
    <row r="11" spans="2:56" s="1" customFormat="1" ht="16.5" customHeight="1">
      <c r="B11" s="33"/>
      <c r="E11" s="238" t="s">
        <v>4202</v>
      </c>
      <c r="F11" s="258"/>
      <c r="G11" s="258"/>
      <c r="H11" s="258"/>
      <c r="L11" s="33"/>
    </row>
    <row r="12" spans="2:56" s="1" customFormat="1" ht="10.199999999999999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56" s="1" customFormat="1" ht="10.8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ROUND(J129,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ROUND((SUM(BE129:BE307)),  2)</f>
        <v>0</v>
      </c>
      <c r="I35" s="98">
        <v>0.21</v>
      </c>
      <c r="J35" s="87">
        <f>ROUND(((SUM(BE129:BE307))*I35),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ROUND((SUM(BF129:BF307)),  2)</f>
        <v>0</v>
      </c>
      <c r="I36" s="98">
        <v>0.15</v>
      </c>
      <c r="J36" s="87">
        <f>ROUND(((SUM(BF129:BF307))*I36),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ROUND((SUM(BG129:BG307)),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ROUND((SUM(BH129:BH307)),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ROUND((SUM(BI129:BI307)),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4201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 xml:space="preserve">030.42.1 - Vyústění vnitřních vod zleva v km 0,024 04 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J129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J130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J131</f>
        <v>0</v>
      </c>
      <c r="L100" s="114"/>
    </row>
    <row r="101" spans="2:47" s="9" customFormat="1" ht="19.95" customHeight="1">
      <c r="B101" s="114"/>
      <c r="D101" s="115" t="s">
        <v>199</v>
      </c>
      <c r="E101" s="116"/>
      <c r="F101" s="116"/>
      <c r="G101" s="116"/>
      <c r="H101" s="116"/>
      <c r="I101" s="116"/>
      <c r="J101" s="117">
        <f>J207</f>
        <v>0</v>
      </c>
      <c r="L101" s="114"/>
    </row>
    <row r="102" spans="2:47" s="9" customFormat="1" ht="19.95" customHeight="1">
      <c r="B102" s="114"/>
      <c r="D102" s="115" t="s">
        <v>200</v>
      </c>
      <c r="E102" s="116"/>
      <c r="F102" s="116"/>
      <c r="G102" s="116"/>
      <c r="H102" s="116"/>
      <c r="I102" s="116"/>
      <c r="J102" s="117">
        <f>J211</f>
        <v>0</v>
      </c>
      <c r="L102" s="114"/>
    </row>
    <row r="103" spans="2:47" s="9" customFormat="1" ht="19.95" customHeight="1">
      <c r="B103" s="114"/>
      <c r="D103" s="115" t="s">
        <v>201</v>
      </c>
      <c r="E103" s="116"/>
      <c r="F103" s="116"/>
      <c r="G103" s="116"/>
      <c r="H103" s="116"/>
      <c r="I103" s="116"/>
      <c r="J103" s="117">
        <f>J227</f>
        <v>0</v>
      </c>
      <c r="L103" s="114"/>
    </row>
    <row r="104" spans="2:47" s="9" customFormat="1" ht="19.95" customHeight="1">
      <c r="B104" s="114"/>
      <c r="D104" s="115" t="s">
        <v>202</v>
      </c>
      <c r="E104" s="116"/>
      <c r="F104" s="116"/>
      <c r="G104" s="116"/>
      <c r="H104" s="116"/>
      <c r="I104" s="116"/>
      <c r="J104" s="117">
        <f>J240</f>
        <v>0</v>
      </c>
      <c r="L104" s="114"/>
    </row>
    <row r="105" spans="2:47" s="9" customFormat="1" ht="19.95" customHeight="1">
      <c r="B105" s="114"/>
      <c r="D105" s="115" t="s">
        <v>611</v>
      </c>
      <c r="E105" s="116"/>
      <c r="F105" s="116"/>
      <c r="G105" s="116"/>
      <c r="H105" s="116"/>
      <c r="I105" s="116"/>
      <c r="J105" s="117">
        <f>J246</f>
        <v>0</v>
      </c>
      <c r="L105" s="114"/>
    </row>
    <row r="106" spans="2:47" s="9" customFormat="1" ht="19.95" customHeight="1">
      <c r="B106" s="114"/>
      <c r="D106" s="115" t="s">
        <v>204</v>
      </c>
      <c r="E106" s="116"/>
      <c r="F106" s="116"/>
      <c r="G106" s="116"/>
      <c r="H106" s="116"/>
      <c r="I106" s="116"/>
      <c r="J106" s="117">
        <f>J295</f>
        <v>0</v>
      </c>
      <c r="L106" s="114"/>
    </row>
    <row r="107" spans="2:47" s="9" customFormat="1" ht="19.95" customHeight="1">
      <c r="B107" s="114"/>
      <c r="D107" s="115" t="s">
        <v>205</v>
      </c>
      <c r="E107" s="116"/>
      <c r="F107" s="116"/>
      <c r="G107" s="116"/>
      <c r="H107" s="116"/>
      <c r="I107" s="116"/>
      <c r="J107" s="117">
        <f>J305</f>
        <v>0</v>
      </c>
      <c r="L107" s="114"/>
    </row>
    <row r="108" spans="2:47" s="1" customFormat="1" ht="21.75" customHeight="1">
      <c r="B108" s="33"/>
      <c r="L108" s="33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20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20" s="1" customFormat="1" ht="24.9" customHeight="1">
      <c r="B114" s="33"/>
      <c r="C114" s="21" t="s">
        <v>210</v>
      </c>
      <c r="L114" s="33"/>
    </row>
    <row r="115" spans="2:20" s="1" customFormat="1" ht="6.9" customHeight="1">
      <c r="B115" s="33"/>
      <c r="L115" s="33"/>
    </row>
    <row r="116" spans="2:20" s="1" customFormat="1" ht="12" customHeight="1">
      <c r="B116" s="33"/>
      <c r="C116" s="27" t="s">
        <v>16</v>
      </c>
      <c r="L116" s="33"/>
    </row>
    <row r="117" spans="2:20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20" ht="12" customHeight="1">
      <c r="B118" s="20"/>
      <c r="C118" s="27" t="s">
        <v>190</v>
      </c>
      <c r="L118" s="20"/>
    </row>
    <row r="119" spans="2:20" s="1" customFormat="1" ht="16.5" customHeight="1">
      <c r="B119" s="33"/>
      <c r="E119" s="256" t="s">
        <v>4201</v>
      </c>
      <c r="F119" s="258"/>
      <c r="G119" s="258"/>
      <c r="H119" s="258"/>
      <c r="L119" s="33"/>
    </row>
    <row r="120" spans="2:20" s="1" customFormat="1" ht="12" customHeight="1">
      <c r="B120" s="33"/>
      <c r="C120" s="27" t="s">
        <v>2853</v>
      </c>
      <c r="L120" s="33"/>
    </row>
    <row r="121" spans="2:20" s="1" customFormat="1" ht="16.5" customHeight="1">
      <c r="B121" s="33"/>
      <c r="E121" s="238" t="str">
        <f>E11</f>
        <v xml:space="preserve">030.42.1 - Vyústění vnitřních vod zleva v km 0,024 04 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F14</f>
        <v>Loučky u Zátoru</v>
      </c>
      <c r="I123" s="27" t="s">
        <v>24</v>
      </c>
      <c r="J123" s="53" t="str">
        <f>IF(J14="","",J14)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E17</f>
        <v>Povodí Odry, státní podnik</v>
      </c>
      <c r="I125" s="27" t="s">
        <v>34</v>
      </c>
      <c r="J125" s="31" t="str">
        <f>E23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IF(E20="","",E20)</f>
        <v>Vyplň údaj</v>
      </c>
      <c r="I126" s="27" t="s">
        <v>37</v>
      </c>
      <c r="J126" s="31" t="str">
        <f>E26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</f>
        <v>0</v>
      </c>
      <c r="Q129" s="54"/>
      <c r="R129" s="123">
        <f>R130</f>
        <v>10.37402256</v>
      </c>
      <c r="S129" s="54"/>
      <c r="T129" s="124">
        <f>T130</f>
        <v>1.5455999999999999</v>
      </c>
      <c r="AT129" s="17" t="s">
        <v>79</v>
      </c>
      <c r="AU129" s="17" t="s">
        <v>196</v>
      </c>
      <c r="BK129" s="125">
        <f>BK130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P131+P207+P211+P227+P240+P246+P295+P305</f>
        <v>0</v>
      </c>
      <c r="R130" s="132">
        <f>R131+R207+R211+R227+R240+R246+R295+R305</f>
        <v>10.37402256</v>
      </c>
      <c r="T130" s="133">
        <f>T131+T207+T211+T227+T240+T246+T295+T305</f>
        <v>1.5455999999999999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BK131+BK207+BK211+BK227+BK240+BK246+BK295+BK305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SUM(P132:P206)</f>
        <v>0</v>
      </c>
      <c r="R131" s="132">
        <f>SUM(R132:R206)</f>
        <v>3.117E-2</v>
      </c>
      <c r="T131" s="133">
        <f>SUM(T132:T206)</f>
        <v>0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SUM(BK132:BK206)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245</v>
      </c>
      <c r="F132" s="140" t="s">
        <v>246</v>
      </c>
      <c r="G132" s="141" t="s">
        <v>247</v>
      </c>
      <c r="H132" s="142">
        <v>72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3.0000000000000001E-5</v>
      </c>
      <c r="R132" s="147">
        <f>Q132*H132</f>
        <v>2.16E-3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4203</v>
      </c>
    </row>
    <row r="133" spans="2:65" s="1" customFormat="1" ht="10.199999999999999">
      <c r="B133" s="33"/>
      <c r="D133" s="151" t="s">
        <v>234</v>
      </c>
      <c r="F133" s="152" t="s">
        <v>249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" customFormat="1" ht="24.15" customHeight="1">
      <c r="B134" s="33"/>
      <c r="C134" s="138" t="s">
        <v>21</v>
      </c>
      <c r="D134" s="138" t="s">
        <v>227</v>
      </c>
      <c r="E134" s="139" t="s">
        <v>251</v>
      </c>
      <c r="F134" s="140" t="s">
        <v>252</v>
      </c>
      <c r="G134" s="141" t="s">
        <v>253</v>
      </c>
      <c r="H134" s="142">
        <v>7</v>
      </c>
      <c r="I134" s="143"/>
      <c r="J134" s="144">
        <f>ROUND(I134*H134,2)</f>
        <v>0</v>
      </c>
      <c r="K134" s="140" t="s">
        <v>231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4204</v>
      </c>
    </row>
    <row r="135" spans="2:65" s="1" customFormat="1" ht="10.199999999999999">
      <c r="B135" s="33"/>
      <c r="D135" s="151" t="s">
        <v>234</v>
      </c>
      <c r="F135" s="152" t="s">
        <v>255</v>
      </c>
      <c r="I135" s="153"/>
      <c r="L135" s="33"/>
      <c r="M135" s="154"/>
      <c r="T135" s="57"/>
      <c r="AT135" s="17" t="s">
        <v>234</v>
      </c>
      <c r="AU135" s="17" t="s">
        <v>21</v>
      </c>
    </row>
    <row r="136" spans="2:65" s="1" customFormat="1" ht="16.5" customHeight="1">
      <c r="B136" s="33"/>
      <c r="C136" s="138" t="s">
        <v>244</v>
      </c>
      <c r="D136" s="138" t="s">
        <v>227</v>
      </c>
      <c r="E136" s="139" t="s">
        <v>4205</v>
      </c>
      <c r="F136" s="140" t="s">
        <v>4206</v>
      </c>
      <c r="G136" s="141" t="s">
        <v>259</v>
      </c>
      <c r="H136" s="142">
        <v>1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4207</v>
      </c>
    </row>
    <row r="137" spans="2:65" s="1" customFormat="1" ht="24.15" customHeight="1">
      <c r="B137" s="33"/>
      <c r="C137" s="138" t="s">
        <v>232</v>
      </c>
      <c r="D137" s="138" t="s">
        <v>227</v>
      </c>
      <c r="E137" s="139" t="s">
        <v>4112</v>
      </c>
      <c r="F137" s="140" t="s">
        <v>4113</v>
      </c>
      <c r="G137" s="141" t="s">
        <v>230</v>
      </c>
      <c r="H137" s="142">
        <v>7.5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4208</v>
      </c>
    </row>
    <row r="138" spans="2:65" s="1" customFormat="1" ht="10.199999999999999">
      <c r="B138" s="33"/>
      <c r="D138" s="151" t="s">
        <v>234</v>
      </c>
      <c r="F138" s="152" t="s">
        <v>4115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" customFormat="1" ht="19.2">
      <c r="B139" s="33"/>
      <c r="D139" s="156" t="s">
        <v>261</v>
      </c>
      <c r="F139" s="163" t="s">
        <v>4209</v>
      </c>
      <c r="I139" s="153"/>
      <c r="L139" s="33"/>
      <c r="M139" s="154"/>
      <c r="T139" s="57"/>
      <c r="AT139" s="17" t="s">
        <v>261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4210</v>
      </c>
      <c r="H140" s="159">
        <v>7.5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3" customFormat="1" ht="10.199999999999999">
      <c r="B141" s="164"/>
      <c r="D141" s="156" t="s">
        <v>236</v>
      </c>
      <c r="E141" s="165" t="s">
        <v>1</v>
      </c>
      <c r="F141" s="166" t="s">
        <v>270</v>
      </c>
      <c r="H141" s="167">
        <v>7.5</v>
      </c>
      <c r="I141" s="168"/>
      <c r="L141" s="164"/>
      <c r="M141" s="169"/>
      <c r="T141" s="170"/>
      <c r="AT141" s="165" t="s">
        <v>236</v>
      </c>
      <c r="AU141" s="165" t="s">
        <v>21</v>
      </c>
      <c r="AV141" s="13" t="s">
        <v>232</v>
      </c>
      <c r="AW141" s="13" t="s">
        <v>36</v>
      </c>
      <c r="AX141" s="13" t="s">
        <v>88</v>
      </c>
      <c r="AY141" s="165" t="s">
        <v>225</v>
      </c>
    </row>
    <row r="142" spans="2:65" s="1" customFormat="1" ht="33" customHeight="1">
      <c r="B142" s="33"/>
      <c r="C142" s="138" t="s">
        <v>256</v>
      </c>
      <c r="D142" s="138" t="s">
        <v>227</v>
      </c>
      <c r="E142" s="139" t="s">
        <v>1143</v>
      </c>
      <c r="F142" s="140" t="s">
        <v>1144</v>
      </c>
      <c r="G142" s="141" t="s">
        <v>240</v>
      </c>
      <c r="H142" s="142">
        <v>27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4211</v>
      </c>
    </row>
    <row r="143" spans="2:65" s="1" customFormat="1" ht="10.199999999999999">
      <c r="B143" s="33"/>
      <c r="D143" s="151" t="s">
        <v>234</v>
      </c>
      <c r="F143" s="152" t="s">
        <v>1146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" customFormat="1" ht="19.2">
      <c r="B144" s="33"/>
      <c r="D144" s="156" t="s">
        <v>261</v>
      </c>
      <c r="F144" s="163" t="s">
        <v>4212</v>
      </c>
      <c r="I144" s="153"/>
      <c r="L144" s="33"/>
      <c r="M144" s="154"/>
      <c r="T144" s="57"/>
      <c r="AT144" s="17" t="s">
        <v>261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4213</v>
      </c>
      <c r="H145" s="159">
        <v>27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3" customHeight="1">
      <c r="B146" s="33"/>
      <c r="C146" s="138" t="s">
        <v>263</v>
      </c>
      <c r="D146" s="138" t="s">
        <v>227</v>
      </c>
      <c r="E146" s="139" t="s">
        <v>1148</v>
      </c>
      <c r="F146" s="140" t="s">
        <v>1149</v>
      </c>
      <c r="G146" s="141" t="s">
        <v>240</v>
      </c>
      <c r="H146" s="142">
        <v>7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4214</v>
      </c>
    </row>
    <row r="147" spans="2:65" s="1" customFormat="1" ht="10.199999999999999">
      <c r="B147" s="33"/>
      <c r="D147" s="151" t="s">
        <v>234</v>
      </c>
      <c r="F147" s="152" t="s">
        <v>1151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" customFormat="1" ht="19.2">
      <c r="B148" s="33"/>
      <c r="D148" s="156" t="s">
        <v>261</v>
      </c>
      <c r="F148" s="163" t="s">
        <v>4215</v>
      </c>
      <c r="I148" s="153"/>
      <c r="L148" s="33"/>
      <c r="M148" s="154"/>
      <c r="T148" s="57"/>
      <c r="AT148" s="17" t="s">
        <v>261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4216</v>
      </c>
      <c r="H149" s="159">
        <v>7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38" t="s">
        <v>271</v>
      </c>
      <c r="D150" s="138" t="s">
        <v>227</v>
      </c>
      <c r="E150" s="139" t="s">
        <v>4217</v>
      </c>
      <c r="F150" s="140" t="s">
        <v>4218</v>
      </c>
      <c r="G150" s="141" t="s">
        <v>230</v>
      </c>
      <c r="H150" s="142">
        <v>49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5.9000000000000003E-4</v>
      </c>
      <c r="R150" s="147">
        <f>Q150*H150</f>
        <v>2.8910000000000002E-2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4219</v>
      </c>
    </row>
    <row r="151" spans="2:65" s="1" customFormat="1" ht="10.199999999999999">
      <c r="B151" s="33"/>
      <c r="D151" s="151" t="s">
        <v>234</v>
      </c>
      <c r="F151" s="152" t="s">
        <v>4220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" customFormat="1" ht="19.2">
      <c r="B152" s="33"/>
      <c r="D152" s="156" t="s">
        <v>261</v>
      </c>
      <c r="F152" s="163" t="s">
        <v>4221</v>
      </c>
      <c r="I152" s="153"/>
      <c r="L152" s="33"/>
      <c r="M152" s="154"/>
      <c r="T152" s="57"/>
      <c r="AT152" s="17" t="s">
        <v>261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4222</v>
      </c>
      <c r="H153" s="159">
        <v>49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225</v>
      </c>
    </row>
    <row r="154" spans="2:65" s="1" customFormat="1" ht="24.15" customHeight="1">
      <c r="B154" s="33"/>
      <c r="C154" s="138" t="s">
        <v>277</v>
      </c>
      <c r="D154" s="138" t="s">
        <v>227</v>
      </c>
      <c r="E154" s="139" t="s">
        <v>4223</v>
      </c>
      <c r="F154" s="140" t="s">
        <v>4224</v>
      </c>
      <c r="G154" s="141" t="s">
        <v>230</v>
      </c>
      <c r="H154" s="142">
        <v>49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4225</v>
      </c>
    </row>
    <row r="155" spans="2:65" s="1" customFormat="1" ht="10.199999999999999">
      <c r="B155" s="33"/>
      <c r="D155" s="151" t="s">
        <v>234</v>
      </c>
      <c r="F155" s="152" t="s">
        <v>4226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" customFormat="1" ht="37.799999999999997" customHeight="1">
      <c r="B156" s="33"/>
      <c r="C156" s="138" t="s">
        <v>283</v>
      </c>
      <c r="D156" s="138" t="s">
        <v>227</v>
      </c>
      <c r="E156" s="139" t="s">
        <v>296</v>
      </c>
      <c r="F156" s="140" t="s">
        <v>297</v>
      </c>
      <c r="G156" s="141" t="s">
        <v>240</v>
      </c>
      <c r="H156" s="142">
        <v>67.510000000000005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4227</v>
      </c>
    </row>
    <row r="157" spans="2:65" s="1" customFormat="1" ht="10.199999999999999">
      <c r="B157" s="33"/>
      <c r="D157" s="151" t="s">
        <v>234</v>
      </c>
      <c r="F157" s="152" t="s">
        <v>299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4228</v>
      </c>
      <c r="H158" s="159">
        <v>34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4229</v>
      </c>
      <c r="H159" s="159">
        <v>1.125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4" customFormat="1" ht="10.199999999999999">
      <c r="B160" s="171"/>
      <c r="D160" s="156" t="s">
        <v>236</v>
      </c>
      <c r="E160" s="172" t="s">
        <v>1</v>
      </c>
      <c r="F160" s="173" t="s">
        <v>303</v>
      </c>
      <c r="H160" s="174">
        <v>35.125</v>
      </c>
      <c r="I160" s="175"/>
      <c r="L160" s="171"/>
      <c r="M160" s="176"/>
      <c r="T160" s="177"/>
      <c r="AT160" s="172" t="s">
        <v>236</v>
      </c>
      <c r="AU160" s="172" t="s">
        <v>21</v>
      </c>
      <c r="AV160" s="14" t="s">
        <v>244</v>
      </c>
      <c r="AW160" s="14" t="s">
        <v>36</v>
      </c>
      <c r="AX160" s="14" t="s">
        <v>80</v>
      </c>
      <c r="AY160" s="172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4230</v>
      </c>
      <c r="H161" s="159">
        <v>26.5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4231</v>
      </c>
      <c r="H162" s="159">
        <v>3.9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4232</v>
      </c>
      <c r="H163" s="159">
        <v>1.1200000000000001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4233</v>
      </c>
      <c r="H164" s="159">
        <v>0.76500000000000001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4234</v>
      </c>
      <c r="H165" s="159">
        <v>0.1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225</v>
      </c>
    </row>
    <row r="166" spans="2:65" s="14" customFormat="1" ht="10.199999999999999">
      <c r="B166" s="171"/>
      <c r="D166" s="156" t="s">
        <v>236</v>
      </c>
      <c r="E166" s="172" t="s">
        <v>4199</v>
      </c>
      <c r="F166" s="173" t="s">
        <v>303</v>
      </c>
      <c r="H166" s="174">
        <v>32.384999999999998</v>
      </c>
      <c r="I166" s="175"/>
      <c r="L166" s="171"/>
      <c r="M166" s="176"/>
      <c r="T166" s="177"/>
      <c r="AT166" s="172" t="s">
        <v>236</v>
      </c>
      <c r="AU166" s="172" t="s">
        <v>21</v>
      </c>
      <c r="AV166" s="14" t="s">
        <v>244</v>
      </c>
      <c r="AW166" s="14" t="s">
        <v>36</v>
      </c>
      <c r="AX166" s="14" t="s">
        <v>80</v>
      </c>
      <c r="AY166" s="172" t="s">
        <v>225</v>
      </c>
    </row>
    <row r="167" spans="2:65" s="13" customFormat="1" ht="10.199999999999999">
      <c r="B167" s="164"/>
      <c r="D167" s="156" t="s">
        <v>236</v>
      </c>
      <c r="E167" s="165" t="s">
        <v>1</v>
      </c>
      <c r="F167" s="166" t="s">
        <v>270</v>
      </c>
      <c r="H167" s="167">
        <v>67.510000000000005</v>
      </c>
      <c r="I167" s="168"/>
      <c r="L167" s="164"/>
      <c r="M167" s="169"/>
      <c r="T167" s="170"/>
      <c r="AT167" s="165" t="s">
        <v>236</v>
      </c>
      <c r="AU167" s="165" t="s">
        <v>21</v>
      </c>
      <c r="AV167" s="13" t="s">
        <v>232</v>
      </c>
      <c r="AW167" s="13" t="s">
        <v>36</v>
      </c>
      <c r="AX167" s="13" t="s">
        <v>88</v>
      </c>
      <c r="AY167" s="165" t="s">
        <v>225</v>
      </c>
    </row>
    <row r="168" spans="2:65" s="1" customFormat="1" ht="37.799999999999997" customHeight="1">
      <c r="B168" s="33"/>
      <c r="C168" s="138" t="s">
        <v>289</v>
      </c>
      <c r="D168" s="138" t="s">
        <v>227</v>
      </c>
      <c r="E168" s="139" t="s">
        <v>680</v>
      </c>
      <c r="F168" s="140" t="s">
        <v>681</v>
      </c>
      <c r="G168" s="141" t="s">
        <v>240</v>
      </c>
      <c r="H168" s="142">
        <v>7.8</v>
      </c>
      <c r="I168" s="143"/>
      <c r="J168" s="144">
        <f>ROUND(I168*H168,2)</f>
        <v>0</v>
      </c>
      <c r="K168" s="140" t="s">
        <v>231</v>
      </c>
      <c r="L168" s="33"/>
      <c r="M168" s="145" t="s">
        <v>1</v>
      </c>
      <c r="N168" s="146" t="s">
        <v>45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232</v>
      </c>
      <c r="AT168" s="149" t="s">
        <v>227</v>
      </c>
      <c r="AU168" s="149" t="s">
        <v>21</v>
      </c>
      <c r="AY168" s="17" t="s">
        <v>225</v>
      </c>
      <c r="BE168" s="150">
        <f>IF(N168="základní",J168,0)</f>
        <v>0</v>
      </c>
      <c r="BF168" s="150">
        <f>IF(N168="snížená",J168,0)</f>
        <v>0</v>
      </c>
      <c r="BG168" s="150">
        <f>IF(N168="zákl. přenesená",J168,0)</f>
        <v>0</v>
      </c>
      <c r="BH168" s="150">
        <f>IF(N168="sníž. přenesená",J168,0)</f>
        <v>0</v>
      </c>
      <c r="BI168" s="150">
        <f>IF(N168="nulová",J168,0)</f>
        <v>0</v>
      </c>
      <c r="BJ168" s="17" t="s">
        <v>88</v>
      </c>
      <c r="BK168" s="150">
        <f>ROUND(I168*H168,2)</f>
        <v>0</v>
      </c>
      <c r="BL168" s="17" t="s">
        <v>232</v>
      </c>
      <c r="BM168" s="149" t="s">
        <v>4235</v>
      </c>
    </row>
    <row r="169" spans="2:65" s="1" customFormat="1" ht="10.199999999999999">
      <c r="B169" s="33"/>
      <c r="D169" s="151" t="s">
        <v>234</v>
      </c>
      <c r="F169" s="152" t="s">
        <v>683</v>
      </c>
      <c r="I169" s="153"/>
      <c r="L169" s="33"/>
      <c r="M169" s="154"/>
      <c r="T169" s="57"/>
      <c r="AT169" s="17" t="s">
        <v>234</v>
      </c>
      <c r="AU169" s="17" t="s">
        <v>21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4236</v>
      </c>
      <c r="H170" s="159">
        <v>7.8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225</v>
      </c>
    </row>
    <row r="171" spans="2:65" s="1" customFormat="1" ht="37.799999999999997" customHeight="1">
      <c r="B171" s="33"/>
      <c r="C171" s="138" t="s">
        <v>295</v>
      </c>
      <c r="D171" s="138" t="s">
        <v>227</v>
      </c>
      <c r="E171" s="139" t="s">
        <v>687</v>
      </c>
      <c r="F171" s="140" t="s">
        <v>688</v>
      </c>
      <c r="G171" s="141" t="s">
        <v>240</v>
      </c>
      <c r="H171" s="142">
        <v>78</v>
      </c>
      <c r="I171" s="143"/>
      <c r="J171" s="144">
        <f>ROUND(I171*H171,2)</f>
        <v>0</v>
      </c>
      <c r="K171" s="140" t="s">
        <v>231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232</v>
      </c>
      <c r="AT171" s="149" t="s">
        <v>227</v>
      </c>
      <c r="AU171" s="149" t="s">
        <v>21</v>
      </c>
      <c r="AY171" s="17" t="s">
        <v>225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232</v>
      </c>
      <c r="BM171" s="149" t="s">
        <v>4237</v>
      </c>
    </row>
    <row r="172" spans="2:65" s="1" customFormat="1" ht="10.199999999999999">
      <c r="B172" s="33"/>
      <c r="D172" s="151" t="s">
        <v>234</v>
      </c>
      <c r="F172" s="152" t="s">
        <v>690</v>
      </c>
      <c r="I172" s="153"/>
      <c r="L172" s="33"/>
      <c r="M172" s="154"/>
      <c r="T172" s="57"/>
      <c r="AT172" s="17" t="s">
        <v>234</v>
      </c>
      <c r="AU172" s="17" t="s">
        <v>21</v>
      </c>
    </row>
    <row r="173" spans="2:65" s="12" customFormat="1" ht="10.199999999999999">
      <c r="B173" s="155"/>
      <c r="D173" s="156" t="s">
        <v>236</v>
      </c>
      <c r="E173" s="157" t="s">
        <v>1</v>
      </c>
      <c r="F173" s="158" t="s">
        <v>4238</v>
      </c>
      <c r="H173" s="159">
        <v>78</v>
      </c>
      <c r="I173" s="160"/>
      <c r="L173" s="155"/>
      <c r="M173" s="161"/>
      <c r="T173" s="162"/>
      <c r="AT173" s="157" t="s">
        <v>236</v>
      </c>
      <c r="AU173" s="157" t="s">
        <v>21</v>
      </c>
      <c r="AV173" s="12" t="s">
        <v>21</v>
      </c>
      <c r="AW173" s="12" t="s">
        <v>36</v>
      </c>
      <c r="AX173" s="12" t="s">
        <v>88</v>
      </c>
      <c r="AY173" s="157" t="s">
        <v>225</v>
      </c>
    </row>
    <row r="174" spans="2:65" s="1" customFormat="1" ht="24.15" customHeight="1">
      <c r="B174" s="33"/>
      <c r="C174" s="138" t="s">
        <v>317</v>
      </c>
      <c r="D174" s="138" t="s">
        <v>227</v>
      </c>
      <c r="E174" s="139" t="s">
        <v>400</v>
      </c>
      <c r="F174" s="140" t="s">
        <v>401</v>
      </c>
      <c r="G174" s="141" t="s">
        <v>240</v>
      </c>
      <c r="H174" s="142">
        <v>32.384999999999998</v>
      </c>
      <c r="I174" s="143"/>
      <c r="J174" s="144">
        <f>ROUND(I174*H174,2)</f>
        <v>0</v>
      </c>
      <c r="K174" s="140" t="s">
        <v>231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232</v>
      </c>
      <c r="AT174" s="149" t="s">
        <v>227</v>
      </c>
      <c r="AU174" s="149" t="s">
        <v>21</v>
      </c>
      <c r="AY174" s="17" t="s">
        <v>225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232</v>
      </c>
      <c r="BM174" s="149" t="s">
        <v>4239</v>
      </c>
    </row>
    <row r="175" spans="2:65" s="1" customFormat="1" ht="10.199999999999999">
      <c r="B175" s="33"/>
      <c r="D175" s="151" t="s">
        <v>234</v>
      </c>
      <c r="F175" s="152" t="s">
        <v>403</v>
      </c>
      <c r="I175" s="153"/>
      <c r="L175" s="33"/>
      <c r="M175" s="154"/>
      <c r="T175" s="57"/>
      <c r="AT175" s="17" t="s">
        <v>234</v>
      </c>
      <c r="AU175" s="17" t="s">
        <v>21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4199</v>
      </c>
      <c r="H176" s="159">
        <v>32.384999999999998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88</v>
      </c>
      <c r="AY176" s="157" t="s">
        <v>225</v>
      </c>
    </row>
    <row r="177" spans="2:65" s="1" customFormat="1" ht="33" customHeight="1">
      <c r="B177" s="33"/>
      <c r="C177" s="138" t="s">
        <v>323</v>
      </c>
      <c r="D177" s="138" t="s">
        <v>227</v>
      </c>
      <c r="E177" s="139" t="s">
        <v>393</v>
      </c>
      <c r="F177" s="140" t="s">
        <v>394</v>
      </c>
      <c r="G177" s="141" t="s">
        <v>395</v>
      </c>
      <c r="H177" s="142">
        <v>15.6</v>
      </c>
      <c r="I177" s="143"/>
      <c r="J177" s="144">
        <f>ROUND(I177*H177,2)</f>
        <v>0</v>
      </c>
      <c r="K177" s="140" t="s">
        <v>231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232</v>
      </c>
      <c r="AT177" s="149" t="s">
        <v>227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4240</v>
      </c>
    </row>
    <row r="178" spans="2:65" s="1" customFormat="1" ht="10.199999999999999">
      <c r="B178" s="33"/>
      <c r="D178" s="151" t="s">
        <v>234</v>
      </c>
      <c r="F178" s="152" t="s">
        <v>397</v>
      </c>
      <c r="I178" s="153"/>
      <c r="L178" s="33"/>
      <c r="M178" s="154"/>
      <c r="T178" s="57"/>
      <c r="AT178" s="17" t="s">
        <v>234</v>
      </c>
      <c r="AU178" s="17" t="s">
        <v>21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4241</v>
      </c>
      <c r="H179" s="159">
        <v>15.6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225</v>
      </c>
    </row>
    <row r="180" spans="2:65" s="1" customFormat="1" ht="16.5" customHeight="1">
      <c r="B180" s="33"/>
      <c r="C180" s="138" t="s">
        <v>328</v>
      </c>
      <c r="D180" s="138" t="s">
        <v>227</v>
      </c>
      <c r="E180" s="139" t="s">
        <v>413</v>
      </c>
      <c r="F180" s="140" t="s">
        <v>414</v>
      </c>
      <c r="G180" s="141" t="s">
        <v>240</v>
      </c>
      <c r="H180" s="142">
        <v>37.4</v>
      </c>
      <c r="I180" s="143"/>
      <c r="J180" s="144">
        <f>ROUND(I180*H180,2)</f>
        <v>0</v>
      </c>
      <c r="K180" s="140" t="s">
        <v>231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4242</v>
      </c>
    </row>
    <row r="181" spans="2:65" s="1" customFormat="1" ht="10.199999999999999">
      <c r="B181" s="33"/>
      <c r="D181" s="151" t="s">
        <v>234</v>
      </c>
      <c r="F181" s="152" t="s">
        <v>416</v>
      </c>
      <c r="I181" s="153"/>
      <c r="L181" s="33"/>
      <c r="M181" s="154"/>
      <c r="T181" s="57"/>
      <c r="AT181" s="17" t="s">
        <v>234</v>
      </c>
      <c r="AU181" s="17" t="s">
        <v>21</v>
      </c>
    </row>
    <row r="182" spans="2:65" s="1" customFormat="1" ht="19.2">
      <c r="B182" s="33"/>
      <c r="D182" s="156" t="s">
        <v>261</v>
      </c>
      <c r="F182" s="163" t="s">
        <v>4243</v>
      </c>
      <c r="I182" s="153"/>
      <c r="L182" s="33"/>
      <c r="M182" s="154"/>
      <c r="T182" s="57"/>
      <c r="AT182" s="17" t="s">
        <v>261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4244</v>
      </c>
      <c r="H183" s="159">
        <v>3.4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4228</v>
      </c>
      <c r="H184" s="159">
        <v>34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80</v>
      </c>
      <c r="AY184" s="157" t="s">
        <v>225</v>
      </c>
    </row>
    <row r="185" spans="2:65" s="13" customFormat="1" ht="10.199999999999999">
      <c r="B185" s="164"/>
      <c r="D185" s="156" t="s">
        <v>236</v>
      </c>
      <c r="E185" s="165" t="s">
        <v>1</v>
      </c>
      <c r="F185" s="166" t="s">
        <v>270</v>
      </c>
      <c r="H185" s="167">
        <v>37.4</v>
      </c>
      <c r="I185" s="168"/>
      <c r="L185" s="164"/>
      <c r="M185" s="169"/>
      <c r="T185" s="170"/>
      <c r="AT185" s="165" t="s">
        <v>236</v>
      </c>
      <c r="AU185" s="165" t="s">
        <v>21</v>
      </c>
      <c r="AV185" s="13" t="s">
        <v>232</v>
      </c>
      <c r="AW185" s="13" t="s">
        <v>36</v>
      </c>
      <c r="AX185" s="13" t="s">
        <v>88</v>
      </c>
      <c r="AY185" s="165" t="s">
        <v>225</v>
      </c>
    </row>
    <row r="186" spans="2:65" s="1" customFormat="1" ht="24.15" customHeight="1">
      <c r="B186" s="33"/>
      <c r="C186" s="138" t="s">
        <v>8</v>
      </c>
      <c r="D186" s="138" t="s">
        <v>227</v>
      </c>
      <c r="E186" s="139" t="s">
        <v>324</v>
      </c>
      <c r="F186" s="140" t="s">
        <v>325</v>
      </c>
      <c r="G186" s="141" t="s">
        <v>240</v>
      </c>
      <c r="H186" s="142">
        <v>26.5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4245</v>
      </c>
    </row>
    <row r="187" spans="2:65" s="1" customFormat="1" ht="10.199999999999999">
      <c r="B187" s="33"/>
      <c r="D187" s="151" t="s">
        <v>234</v>
      </c>
      <c r="F187" s="152" t="s">
        <v>327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" customFormat="1" ht="19.2">
      <c r="B188" s="33"/>
      <c r="D188" s="156" t="s">
        <v>261</v>
      </c>
      <c r="F188" s="163" t="s">
        <v>4246</v>
      </c>
      <c r="I188" s="153"/>
      <c r="L188" s="33"/>
      <c r="M188" s="154"/>
      <c r="T188" s="57"/>
      <c r="AT188" s="17" t="s">
        <v>261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4247</v>
      </c>
      <c r="H189" s="159">
        <v>26.5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" customFormat="1" ht="24.15" customHeight="1">
      <c r="B190" s="33"/>
      <c r="C190" s="138" t="s">
        <v>340</v>
      </c>
      <c r="D190" s="138" t="s">
        <v>227</v>
      </c>
      <c r="E190" s="139" t="s">
        <v>833</v>
      </c>
      <c r="F190" s="140" t="s">
        <v>834</v>
      </c>
      <c r="G190" s="141" t="s">
        <v>240</v>
      </c>
      <c r="H190" s="142">
        <v>3.9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4248</v>
      </c>
    </row>
    <row r="191" spans="2:65" s="1" customFormat="1" ht="10.199999999999999">
      <c r="B191" s="33"/>
      <c r="D191" s="151" t="s">
        <v>234</v>
      </c>
      <c r="F191" s="152" t="s">
        <v>836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" customFormat="1" ht="19.2">
      <c r="B192" s="33"/>
      <c r="D192" s="156" t="s">
        <v>261</v>
      </c>
      <c r="F192" s="163" t="s">
        <v>4249</v>
      </c>
      <c r="I192" s="153"/>
      <c r="L192" s="33"/>
      <c r="M192" s="154"/>
      <c r="T192" s="57"/>
      <c r="AT192" s="17" t="s">
        <v>261</v>
      </c>
      <c r="AU192" s="17" t="s">
        <v>21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4231</v>
      </c>
      <c r="H193" s="159">
        <v>3.9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3" customFormat="1" ht="10.199999999999999">
      <c r="B194" s="164"/>
      <c r="D194" s="156" t="s">
        <v>236</v>
      </c>
      <c r="E194" s="165" t="s">
        <v>1</v>
      </c>
      <c r="F194" s="166" t="s">
        <v>270</v>
      </c>
      <c r="H194" s="167">
        <v>3.9</v>
      </c>
      <c r="I194" s="168"/>
      <c r="L194" s="164"/>
      <c r="M194" s="169"/>
      <c r="T194" s="170"/>
      <c r="AT194" s="165" t="s">
        <v>236</v>
      </c>
      <c r="AU194" s="165" t="s">
        <v>21</v>
      </c>
      <c r="AV194" s="13" t="s">
        <v>232</v>
      </c>
      <c r="AW194" s="13" t="s">
        <v>36</v>
      </c>
      <c r="AX194" s="13" t="s">
        <v>88</v>
      </c>
      <c r="AY194" s="165" t="s">
        <v>225</v>
      </c>
    </row>
    <row r="195" spans="2:65" s="1" customFormat="1" ht="33" customHeight="1">
      <c r="B195" s="33"/>
      <c r="C195" s="138" t="s">
        <v>346</v>
      </c>
      <c r="D195" s="138" t="s">
        <v>227</v>
      </c>
      <c r="E195" s="139" t="s">
        <v>1185</v>
      </c>
      <c r="F195" s="140" t="s">
        <v>1186</v>
      </c>
      <c r="G195" s="141" t="s">
        <v>230</v>
      </c>
      <c r="H195" s="142">
        <v>5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4250</v>
      </c>
    </row>
    <row r="196" spans="2:65" s="1" customFormat="1" ht="10.199999999999999">
      <c r="B196" s="33"/>
      <c r="D196" s="151" t="s">
        <v>234</v>
      </c>
      <c r="F196" s="152" t="s">
        <v>1188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2" customFormat="1" ht="10.199999999999999">
      <c r="B197" s="155"/>
      <c r="D197" s="156" t="s">
        <v>236</v>
      </c>
      <c r="E197" s="157" t="s">
        <v>1</v>
      </c>
      <c r="F197" s="158" t="s">
        <v>4251</v>
      </c>
      <c r="H197" s="159">
        <v>5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225</v>
      </c>
    </row>
    <row r="198" spans="2:65" s="1" customFormat="1" ht="24.15" customHeight="1">
      <c r="B198" s="33"/>
      <c r="C198" s="138" t="s">
        <v>352</v>
      </c>
      <c r="D198" s="138" t="s">
        <v>227</v>
      </c>
      <c r="E198" s="139" t="s">
        <v>1204</v>
      </c>
      <c r="F198" s="140" t="s">
        <v>1205</v>
      </c>
      <c r="G198" s="141" t="s">
        <v>230</v>
      </c>
      <c r="H198" s="142">
        <v>5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4252</v>
      </c>
    </row>
    <row r="199" spans="2:65" s="1" customFormat="1" ht="10.199999999999999">
      <c r="B199" s="33"/>
      <c r="D199" s="151" t="s">
        <v>234</v>
      </c>
      <c r="F199" s="152" t="s">
        <v>1207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4253</v>
      </c>
      <c r="H200" s="159">
        <v>5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16.5" customHeight="1">
      <c r="B201" s="33"/>
      <c r="C201" s="178" t="s">
        <v>358</v>
      </c>
      <c r="D201" s="178" t="s">
        <v>341</v>
      </c>
      <c r="E201" s="179" t="s">
        <v>431</v>
      </c>
      <c r="F201" s="180" t="s">
        <v>432</v>
      </c>
      <c r="G201" s="181" t="s">
        <v>433</v>
      </c>
      <c r="H201" s="182">
        <v>0.1</v>
      </c>
      <c r="I201" s="183"/>
      <c r="J201" s="184">
        <f>ROUND(I201*H201,2)</f>
        <v>0</v>
      </c>
      <c r="K201" s="180" t="s">
        <v>231</v>
      </c>
      <c r="L201" s="185"/>
      <c r="M201" s="186" t="s">
        <v>1</v>
      </c>
      <c r="N201" s="187" t="s">
        <v>45</v>
      </c>
      <c r="P201" s="147">
        <f>O201*H201</f>
        <v>0</v>
      </c>
      <c r="Q201" s="147">
        <v>1E-3</v>
      </c>
      <c r="R201" s="147">
        <f>Q201*H201</f>
        <v>1E-4</v>
      </c>
      <c r="S201" s="147">
        <v>0</v>
      </c>
      <c r="T201" s="148">
        <f>S201*H201</f>
        <v>0</v>
      </c>
      <c r="AR201" s="149" t="s">
        <v>277</v>
      </c>
      <c r="AT201" s="149" t="s">
        <v>341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4254</v>
      </c>
    </row>
    <row r="202" spans="2:65" s="12" customFormat="1" ht="10.199999999999999">
      <c r="B202" s="155"/>
      <c r="D202" s="156" t="s">
        <v>236</v>
      </c>
      <c r="F202" s="158" t="s">
        <v>4255</v>
      </c>
      <c r="H202" s="159">
        <v>0.1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4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364</v>
      </c>
      <c r="D203" s="138" t="s">
        <v>227</v>
      </c>
      <c r="E203" s="139" t="s">
        <v>716</v>
      </c>
      <c r="F203" s="140" t="s">
        <v>717</v>
      </c>
      <c r="G203" s="141" t="s">
        <v>230</v>
      </c>
      <c r="H203" s="142">
        <v>5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4256</v>
      </c>
    </row>
    <row r="204" spans="2:65" s="1" customFormat="1" ht="10.199999999999999">
      <c r="B204" s="33"/>
      <c r="D204" s="151" t="s">
        <v>234</v>
      </c>
      <c r="F204" s="152" t="s">
        <v>719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" customFormat="1" ht="16.5" customHeight="1">
      <c r="B205" s="33"/>
      <c r="C205" s="138" t="s">
        <v>7</v>
      </c>
      <c r="D205" s="138" t="s">
        <v>227</v>
      </c>
      <c r="E205" s="139" t="s">
        <v>444</v>
      </c>
      <c r="F205" s="140" t="s">
        <v>445</v>
      </c>
      <c r="G205" s="141" t="s">
        <v>240</v>
      </c>
      <c r="H205" s="142">
        <v>0.1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4257</v>
      </c>
    </row>
    <row r="206" spans="2:65" s="1" customFormat="1" ht="10.199999999999999">
      <c r="B206" s="33"/>
      <c r="D206" s="151" t="s">
        <v>234</v>
      </c>
      <c r="F206" s="152" t="s">
        <v>447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1" customFormat="1" ht="22.8" customHeight="1">
      <c r="B207" s="126"/>
      <c r="D207" s="127" t="s">
        <v>79</v>
      </c>
      <c r="E207" s="136" t="s">
        <v>21</v>
      </c>
      <c r="F207" s="136" t="s">
        <v>453</v>
      </c>
      <c r="I207" s="129"/>
      <c r="J207" s="137">
        <f>BK207</f>
        <v>0</v>
      </c>
      <c r="L207" s="126"/>
      <c r="M207" s="131"/>
      <c r="P207" s="132">
        <f>SUM(P208:P210)</f>
        <v>0</v>
      </c>
      <c r="R207" s="132">
        <f>SUM(R208:R210)</f>
        <v>1.6107139999999998</v>
      </c>
      <c r="T207" s="133">
        <f>SUM(T208:T210)</f>
        <v>0</v>
      </c>
      <c r="AR207" s="127" t="s">
        <v>88</v>
      </c>
      <c r="AT207" s="134" t="s">
        <v>79</v>
      </c>
      <c r="AU207" s="134" t="s">
        <v>88</v>
      </c>
      <c r="AY207" s="127" t="s">
        <v>225</v>
      </c>
      <c r="BK207" s="135">
        <f>SUM(BK208:BK210)</f>
        <v>0</v>
      </c>
    </row>
    <row r="208" spans="2:65" s="1" customFormat="1" ht="16.5" customHeight="1">
      <c r="B208" s="33"/>
      <c r="C208" s="138" t="s">
        <v>374</v>
      </c>
      <c r="D208" s="138" t="s">
        <v>227</v>
      </c>
      <c r="E208" s="139" t="s">
        <v>990</v>
      </c>
      <c r="F208" s="140" t="s">
        <v>991</v>
      </c>
      <c r="G208" s="141" t="s">
        <v>240</v>
      </c>
      <c r="H208" s="142">
        <v>0.7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2.3010199999999998</v>
      </c>
      <c r="R208" s="147">
        <f>Q208*H208</f>
        <v>1.6107139999999998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4258</v>
      </c>
    </row>
    <row r="209" spans="2:65" s="1" customFormat="1" ht="10.199999999999999">
      <c r="B209" s="33"/>
      <c r="D209" s="151" t="s">
        <v>234</v>
      </c>
      <c r="F209" s="152" t="s">
        <v>993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4259</v>
      </c>
      <c r="H210" s="159">
        <v>0.7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1" customFormat="1" ht="22.8" customHeight="1">
      <c r="B211" s="126"/>
      <c r="D211" s="127" t="s">
        <v>79</v>
      </c>
      <c r="E211" s="136" t="s">
        <v>244</v>
      </c>
      <c r="F211" s="136" t="s">
        <v>471</v>
      </c>
      <c r="I211" s="129"/>
      <c r="J211" s="137">
        <f>BK211</f>
        <v>0</v>
      </c>
      <c r="L211" s="126"/>
      <c r="M211" s="131"/>
      <c r="P211" s="132">
        <f>SUM(P212:P226)</f>
        <v>0</v>
      </c>
      <c r="R211" s="132">
        <f>SUM(R212:R226)</f>
        <v>0.15662255999999999</v>
      </c>
      <c r="T211" s="133">
        <f>SUM(T212:T226)</f>
        <v>0</v>
      </c>
      <c r="AR211" s="127" t="s">
        <v>88</v>
      </c>
      <c r="AT211" s="134" t="s">
        <v>79</v>
      </c>
      <c r="AU211" s="134" t="s">
        <v>88</v>
      </c>
      <c r="AY211" s="127" t="s">
        <v>225</v>
      </c>
      <c r="BK211" s="135">
        <f>SUM(BK212:BK226)</f>
        <v>0</v>
      </c>
    </row>
    <row r="212" spans="2:65" s="1" customFormat="1" ht="24.15" customHeight="1">
      <c r="B212" s="33"/>
      <c r="C212" s="138" t="s">
        <v>379</v>
      </c>
      <c r="D212" s="138" t="s">
        <v>227</v>
      </c>
      <c r="E212" s="139" t="s">
        <v>889</v>
      </c>
      <c r="F212" s="140" t="s">
        <v>890</v>
      </c>
      <c r="G212" s="141" t="s">
        <v>240</v>
      </c>
      <c r="H212" s="142">
        <v>1.29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4260</v>
      </c>
    </row>
    <row r="213" spans="2:65" s="1" customFormat="1" ht="10.199999999999999">
      <c r="B213" s="33"/>
      <c r="D213" s="151" t="s">
        <v>234</v>
      </c>
      <c r="F213" s="152" t="s">
        <v>892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4261</v>
      </c>
      <c r="H214" s="159">
        <v>1.29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21.75" customHeight="1">
      <c r="B215" s="33"/>
      <c r="C215" s="138" t="s">
        <v>386</v>
      </c>
      <c r="D215" s="138" t="s">
        <v>227</v>
      </c>
      <c r="E215" s="139" t="s">
        <v>728</v>
      </c>
      <c r="F215" s="140" t="s">
        <v>729</v>
      </c>
      <c r="G215" s="141" t="s">
        <v>230</v>
      </c>
      <c r="H215" s="142">
        <v>6.17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8.6499999999999997E-3</v>
      </c>
      <c r="R215" s="147">
        <f>Q215*H215</f>
        <v>5.3370499999999994E-2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4262</v>
      </c>
    </row>
    <row r="216" spans="2:65" s="1" customFormat="1" ht="10.199999999999999">
      <c r="B216" s="33"/>
      <c r="D216" s="151" t="s">
        <v>234</v>
      </c>
      <c r="F216" s="152" t="s">
        <v>731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" customFormat="1" ht="19.2">
      <c r="B217" s="33"/>
      <c r="D217" s="156" t="s">
        <v>261</v>
      </c>
      <c r="F217" s="163" t="s">
        <v>4263</v>
      </c>
      <c r="I217" s="153"/>
      <c r="L217" s="33"/>
      <c r="M217" s="154"/>
      <c r="T217" s="57"/>
      <c r="AT217" s="17" t="s">
        <v>261</v>
      </c>
      <c r="AU217" s="17" t="s">
        <v>21</v>
      </c>
    </row>
    <row r="218" spans="2:65" s="12" customFormat="1" ht="10.199999999999999">
      <c r="B218" s="155"/>
      <c r="D218" s="156" t="s">
        <v>236</v>
      </c>
      <c r="E218" s="157" t="s">
        <v>1</v>
      </c>
      <c r="F218" s="158" t="s">
        <v>4264</v>
      </c>
      <c r="H218" s="159">
        <v>6.17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225</v>
      </c>
    </row>
    <row r="219" spans="2:65" s="1" customFormat="1" ht="21.75" customHeight="1">
      <c r="B219" s="33"/>
      <c r="C219" s="138" t="s">
        <v>392</v>
      </c>
      <c r="D219" s="138" t="s">
        <v>227</v>
      </c>
      <c r="E219" s="139" t="s">
        <v>733</v>
      </c>
      <c r="F219" s="140" t="s">
        <v>734</v>
      </c>
      <c r="G219" s="141" t="s">
        <v>230</v>
      </c>
      <c r="H219" s="142">
        <v>6.17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4265</v>
      </c>
    </row>
    <row r="220" spans="2:65" s="1" customFormat="1" ht="10.199999999999999">
      <c r="B220" s="33"/>
      <c r="D220" s="151" t="s">
        <v>234</v>
      </c>
      <c r="F220" s="152" t="s">
        <v>736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" customFormat="1" ht="24.15" customHeight="1">
      <c r="B221" s="33"/>
      <c r="C221" s="138" t="s">
        <v>399</v>
      </c>
      <c r="D221" s="138" t="s">
        <v>227</v>
      </c>
      <c r="E221" s="139" t="s">
        <v>1024</v>
      </c>
      <c r="F221" s="140" t="s">
        <v>1025</v>
      </c>
      <c r="G221" s="141" t="s">
        <v>395</v>
      </c>
      <c r="H221" s="142">
        <v>6.2E-2</v>
      </c>
      <c r="I221" s="143"/>
      <c r="J221" s="144">
        <f>ROUND(I221*H221,2)</f>
        <v>0</v>
      </c>
      <c r="K221" s="140" t="s">
        <v>231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1.09528</v>
      </c>
      <c r="R221" s="147">
        <f>Q221*H221</f>
        <v>6.790736E-2</v>
      </c>
      <c r="S221" s="147">
        <v>0</v>
      </c>
      <c r="T221" s="148">
        <f>S221*H221</f>
        <v>0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4266</v>
      </c>
    </row>
    <row r="222" spans="2:65" s="1" customFormat="1" ht="10.199999999999999">
      <c r="B222" s="33"/>
      <c r="D222" s="151" t="s">
        <v>234</v>
      </c>
      <c r="F222" s="152" t="s">
        <v>1027</v>
      </c>
      <c r="I222" s="153"/>
      <c r="L222" s="33"/>
      <c r="M222" s="154"/>
      <c r="T222" s="57"/>
      <c r="AT222" s="17" t="s">
        <v>234</v>
      </c>
      <c r="AU222" s="17" t="s">
        <v>21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4267</v>
      </c>
      <c r="H223" s="159">
        <v>6.2E-2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225</v>
      </c>
    </row>
    <row r="224" spans="2:65" s="1" customFormat="1" ht="24.15" customHeight="1">
      <c r="B224" s="33"/>
      <c r="C224" s="138" t="s">
        <v>405</v>
      </c>
      <c r="D224" s="138" t="s">
        <v>227</v>
      </c>
      <c r="E224" s="139" t="s">
        <v>742</v>
      </c>
      <c r="F224" s="140" t="s">
        <v>743</v>
      </c>
      <c r="G224" s="141" t="s">
        <v>395</v>
      </c>
      <c r="H224" s="142">
        <v>3.4000000000000002E-2</v>
      </c>
      <c r="I224" s="143"/>
      <c r="J224" s="144">
        <f>ROUND(I224*H224,2)</f>
        <v>0</v>
      </c>
      <c r="K224" s="140" t="s">
        <v>231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1.03955</v>
      </c>
      <c r="R224" s="147">
        <f>Q224*H224</f>
        <v>3.53447E-2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4268</v>
      </c>
    </row>
    <row r="225" spans="2:65" s="1" customFormat="1" ht="10.199999999999999">
      <c r="B225" s="33"/>
      <c r="D225" s="151" t="s">
        <v>234</v>
      </c>
      <c r="F225" s="152" t="s">
        <v>745</v>
      </c>
      <c r="I225" s="153"/>
      <c r="L225" s="33"/>
      <c r="M225" s="154"/>
      <c r="T225" s="57"/>
      <c r="AT225" s="17" t="s">
        <v>234</v>
      </c>
      <c r="AU225" s="17" t="s">
        <v>21</v>
      </c>
    </row>
    <row r="226" spans="2:65" s="1" customFormat="1" ht="19.2">
      <c r="B226" s="33"/>
      <c r="D226" s="156" t="s">
        <v>261</v>
      </c>
      <c r="F226" s="163" t="s">
        <v>1678</v>
      </c>
      <c r="I226" s="153"/>
      <c r="L226" s="33"/>
      <c r="M226" s="154"/>
      <c r="T226" s="57"/>
      <c r="AT226" s="17" t="s">
        <v>261</v>
      </c>
      <c r="AU226" s="17" t="s">
        <v>21</v>
      </c>
    </row>
    <row r="227" spans="2:65" s="11" customFormat="1" ht="22.8" customHeight="1">
      <c r="B227" s="126"/>
      <c r="D227" s="127" t="s">
        <v>79</v>
      </c>
      <c r="E227" s="136" t="s">
        <v>232</v>
      </c>
      <c r="F227" s="136" t="s">
        <v>478</v>
      </c>
      <c r="I227" s="129"/>
      <c r="J227" s="137">
        <f>BK227</f>
        <v>0</v>
      </c>
      <c r="L227" s="126"/>
      <c r="M227" s="131"/>
      <c r="P227" s="132">
        <f>SUM(P228:P239)</f>
        <v>0</v>
      </c>
      <c r="R227" s="132">
        <f>SUM(R228:R239)</f>
        <v>4.5101360000000001</v>
      </c>
      <c r="T227" s="133">
        <f>SUM(T228:T239)</f>
        <v>0</v>
      </c>
      <c r="AR227" s="127" t="s">
        <v>88</v>
      </c>
      <c r="AT227" s="134" t="s">
        <v>79</v>
      </c>
      <c r="AU227" s="134" t="s">
        <v>88</v>
      </c>
      <c r="AY227" s="127" t="s">
        <v>225</v>
      </c>
      <c r="BK227" s="135">
        <f>SUM(BK228:BK239)</f>
        <v>0</v>
      </c>
    </row>
    <row r="228" spans="2:65" s="1" customFormat="1" ht="21.75" customHeight="1">
      <c r="B228" s="33"/>
      <c r="C228" s="138" t="s">
        <v>412</v>
      </c>
      <c r="D228" s="138" t="s">
        <v>227</v>
      </c>
      <c r="E228" s="139" t="s">
        <v>4269</v>
      </c>
      <c r="F228" s="140" t="s">
        <v>4270</v>
      </c>
      <c r="G228" s="141" t="s">
        <v>230</v>
      </c>
      <c r="H228" s="142">
        <v>3.7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0.21251999999999999</v>
      </c>
      <c r="R228" s="147">
        <f>Q228*H228</f>
        <v>0.78632400000000002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4271</v>
      </c>
    </row>
    <row r="229" spans="2:65" s="1" customFormat="1" ht="10.199999999999999">
      <c r="B229" s="33"/>
      <c r="D229" s="151" t="s">
        <v>234</v>
      </c>
      <c r="F229" s="152" t="s">
        <v>4272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" customFormat="1" ht="21.75" customHeight="1">
      <c r="B230" s="33"/>
      <c r="C230" s="138" t="s">
        <v>419</v>
      </c>
      <c r="D230" s="138" t="s">
        <v>227</v>
      </c>
      <c r="E230" s="139" t="s">
        <v>2286</v>
      </c>
      <c r="F230" s="140" t="s">
        <v>2287</v>
      </c>
      <c r="G230" s="141" t="s">
        <v>230</v>
      </c>
      <c r="H230" s="142">
        <v>1.7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2.7999999999999998E-4</v>
      </c>
      <c r="R230" s="147">
        <f>Q230*H230</f>
        <v>4.7599999999999997E-4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4273</v>
      </c>
    </row>
    <row r="231" spans="2:65" s="1" customFormat="1" ht="10.199999999999999">
      <c r="B231" s="33"/>
      <c r="D231" s="151" t="s">
        <v>234</v>
      </c>
      <c r="F231" s="152" t="s">
        <v>2289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2" customFormat="1" ht="10.199999999999999">
      <c r="B232" s="155"/>
      <c r="D232" s="156" t="s">
        <v>236</v>
      </c>
      <c r="E232" s="157" t="s">
        <v>1</v>
      </c>
      <c r="F232" s="158" t="s">
        <v>4274</v>
      </c>
      <c r="H232" s="159">
        <v>1.7</v>
      </c>
      <c r="I232" s="160"/>
      <c r="L232" s="155"/>
      <c r="M232" s="161"/>
      <c r="T232" s="162"/>
      <c r="AT232" s="157" t="s">
        <v>236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225</v>
      </c>
    </row>
    <row r="233" spans="2:65" s="1" customFormat="1" ht="24.15" customHeight="1">
      <c r="B233" s="33"/>
      <c r="C233" s="178" t="s">
        <v>425</v>
      </c>
      <c r="D233" s="178" t="s">
        <v>341</v>
      </c>
      <c r="E233" s="179" t="s">
        <v>486</v>
      </c>
      <c r="F233" s="180" t="s">
        <v>487</v>
      </c>
      <c r="G233" s="181" t="s">
        <v>230</v>
      </c>
      <c r="H233" s="182">
        <v>2.04</v>
      </c>
      <c r="I233" s="183"/>
      <c r="J233" s="184">
        <f>ROUND(I233*H233,2)</f>
        <v>0</v>
      </c>
      <c r="K233" s="180" t="s">
        <v>231</v>
      </c>
      <c r="L233" s="185"/>
      <c r="M233" s="186" t="s">
        <v>1</v>
      </c>
      <c r="N233" s="187" t="s">
        <v>45</v>
      </c>
      <c r="P233" s="147">
        <f>O233*H233</f>
        <v>0</v>
      </c>
      <c r="Q233" s="147">
        <v>5.9999999999999995E-4</v>
      </c>
      <c r="R233" s="147">
        <f>Q233*H233</f>
        <v>1.2239999999999998E-3</v>
      </c>
      <c r="S233" s="147">
        <v>0</v>
      </c>
      <c r="T233" s="148">
        <f>S233*H233</f>
        <v>0</v>
      </c>
      <c r="AR233" s="149" t="s">
        <v>277</v>
      </c>
      <c r="AT233" s="149" t="s">
        <v>341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4275</v>
      </c>
    </row>
    <row r="234" spans="2:65" s="12" customFormat="1" ht="10.199999999999999">
      <c r="B234" s="155"/>
      <c r="D234" s="156" t="s">
        <v>236</v>
      </c>
      <c r="F234" s="158" t="s">
        <v>4276</v>
      </c>
      <c r="H234" s="159">
        <v>2.04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4</v>
      </c>
      <c r="AX234" s="12" t="s">
        <v>88</v>
      </c>
      <c r="AY234" s="157" t="s">
        <v>225</v>
      </c>
    </row>
    <row r="235" spans="2:65" s="1" customFormat="1" ht="24.15" customHeight="1">
      <c r="B235" s="33"/>
      <c r="C235" s="138" t="s">
        <v>430</v>
      </c>
      <c r="D235" s="138" t="s">
        <v>227</v>
      </c>
      <c r="E235" s="139" t="s">
        <v>4277</v>
      </c>
      <c r="F235" s="140" t="s">
        <v>4278</v>
      </c>
      <c r="G235" s="141" t="s">
        <v>240</v>
      </c>
      <c r="H235" s="142">
        <v>0.74</v>
      </c>
      <c r="I235" s="143"/>
      <c r="J235" s="144">
        <f>ROUND(I235*H235,2)</f>
        <v>0</v>
      </c>
      <c r="K235" s="140" t="s">
        <v>231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1.9967999999999999</v>
      </c>
      <c r="R235" s="147">
        <f>Q235*H235</f>
        <v>1.4776319999999998</v>
      </c>
      <c r="S235" s="147">
        <v>0</v>
      </c>
      <c r="T235" s="148">
        <f>S235*H235</f>
        <v>0</v>
      </c>
      <c r="AR235" s="149" t="s">
        <v>232</v>
      </c>
      <c r="AT235" s="149" t="s">
        <v>227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4279</v>
      </c>
    </row>
    <row r="236" spans="2:65" s="1" customFormat="1" ht="10.199999999999999">
      <c r="B236" s="33"/>
      <c r="D236" s="151" t="s">
        <v>234</v>
      </c>
      <c r="F236" s="152" t="s">
        <v>4280</v>
      </c>
      <c r="I236" s="153"/>
      <c r="L236" s="33"/>
      <c r="M236" s="154"/>
      <c r="T236" s="57"/>
      <c r="AT236" s="17" t="s">
        <v>234</v>
      </c>
      <c r="AU236" s="17" t="s">
        <v>21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4281</v>
      </c>
      <c r="H237" s="159">
        <v>0.74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225</v>
      </c>
    </row>
    <row r="238" spans="2:65" s="1" customFormat="1" ht="16.5" customHeight="1">
      <c r="B238" s="33"/>
      <c r="C238" s="138" t="s">
        <v>437</v>
      </c>
      <c r="D238" s="138" t="s">
        <v>227</v>
      </c>
      <c r="E238" s="139" t="s">
        <v>508</v>
      </c>
      <c r="F238" s="140" t="s">
        <v>509</v>
      </c>
      <c r="G238" s="141" t="s">
        <v>240</v>
      </c>
      <c r="H238" s="142">
        <v>1.1200000000000001</v>
      </c>
      <c r="I238" s="143"/>
      <c r="J238" s="144">
        <f>ROUND(I238*H238,2)</f>
        <v>0</v>
      </c>
      <c r="K238" s="140" t="s">
        <v>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2.004</v>
      </c>
      <c r="R238" s="147">
        <f>Q238*H238</f>
        <v>2.2444800000000003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4282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4283</v>
      </c>
      <c r="H239" s="159">
        <v>1.1200000000000001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225</v>
      </c>
    </row>
    <row r="240" spans="2:65" s="11" customFormat="1" ht="22.8" customHeight="1">
      <c r="B240" s="126"/>
      <c r="D240" s="127" t="s">
        <v>79</v>
      </c>
      <c r="E240" s="136" t="s">
        <v>256</v>
      </c>
      <c r="F240" s="136" t="s">
        <v>513</v>
      </c>
      <c r="I240" s="129"/>
      <c r="J240" s="137">
        <f>BK240</f>
        <v>0</v>
      </c>
      <c r="L240" s="126"/>
      <c r="M240" s="131"/>
      <c r="P240" s="132">
        <f>SUM(P241:P245)</f>
        <v>0</v>
      </c>
      <c r="R240" s="132">
        <f>SUM(R241:R245)</f>
        <v>0.36292199999999997</v>
      </c>
      <c r="T240" s="133">
        <f>SUM(T241:T245)</f>
        <v>0</v>
      </c>
      <c r="AR240" s="127" t="s">
        <v>88</v>
      </c>
      <c r="AT240" s="134" t="s">
        <v>79</v>
      </c>
      <c r="AU240" s="134" t="s">
        <v>88</v>
      </c>
      <c r="AY240" s="127" t="s">
        <v>225</v>
      </c>
      <c r="BK240" s="135">
        <f>SUM(BK241:BK245)</f>
        <v>0</v>
      </c>
    </row>
    <row r="241" spans="2:65" s="1" customFormat="1" ht="24.15" customHeight="1">
      <c r="B241" s="33"/>
      <c r="C241" s="138" t="s">
        <v>443</v>
      </c>
      <c r="D241" s="138" t="s">
        <v>227</v>
      </c>
      <c r="E241" s="139" t="s">
        <v>4284</v>
      </c>
      <c r="F241" s="140" t="s">
        <v>4285</v>
      </c>
      <c r="G241" s="141" t="s">
        <v>230</v>
      </c>
      <c r="H241" s="142">
        <v>0.6</v>
      </c>
      <c r="I241" s="143"/>
      <c r="J241" s="144">
        <f>ROUND(I241*H241,2)</f>
        <v>0</v>
      </c>
      <c r="K241" s="140" t="s">
        <v>231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0.1837</v>
      </c>
      <c r="R241" s="147">
        <f>Q241*H241</f>
        <v>0.11022</v>
      </c>
      <c r="S241" s="147">
        <v>0</v>
      </c>
      <c r="T241" s="148">
        <f>S241*H241</f>
        <v>0</v>
      </c>
      <c r="AR241" s="149" t="s">
        <v>232</v>
      </c>
      <c r="AT241" s="149" t="s">
        <v>227</v>
      </c>
      <c r="AU241" s="149" t="s">
        <v>21</v>
      </c>
      <c r="AY241" s="17" t="s">
        <v>225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232</v>
      </c>
      <c r="BM241" s="149" t="s">
        <v>4286</v>
      </c>
    </row>
    <row r="242" spans="2:65" s="1" customFormat="1" ht="10.199999999999999">
      <c r="B242" s="33"/>
      <c r="D242" s="151" t="s">
        <v>234</v>
      </c>
      <c r="F242" s="152" t="s">
        <v>4287</v>
      </c>
      <c r="I242" s="153"/>
      <c r="L242" s="33"/>
      <c r="M242" s="154"/>
      <c r="T242" s="57"/>
      <c r="AT242" s="17" t="s">
        <v>234</v>
      </c>
      <c r="AU242" s="17" t="s">
        <v>21</v>
      </c>
    </row>
    <row r="243" spans="2:65" s="1" customFormat="1" ht="19.2">
      <c r="B243" s="33"/>
      <c r="D243" s="156" t="s">
        <v>261</v>
      </c>
      <c r="F243" s="163" t="s">
        <v>4288</v>
      </c>
      <c r="I243" s="153"/>
      <c r="L243" s="33"/>
      <c r="M243" s="154"/>
      <c r="T243" s="57"/>
      <c r="AT243" s="17" t="s">
        <v>261</v>
      </c>
      <c r="AU243" s="17" t="s">
        <v>21</v>
      </c>
    </row>
    <row r="244" spans="2:65" s="1" customFormat="1" ht="16.5" customHeight="1">
      <c r="B244" s="33"/>
      <c r="C244" s="178" t="s">
        <v>448</v>
      </c>
      <c r="D244" s="178" t="s">
        <v>341</v>
      </c>
      <c r="E244" s="179" t="s">
        <v>4289</v>
      </c>
      <c r="F244" s="180" t="s">
        <v>4290</v>
      </c>
      <c r="G244" s="181" t="s">
        <v>230</v>
      </c>
      <c r="H244" s="182">
        <v>0.60599999999999998</v>
      </c>
      <c r="I244" s="183"/>
      <c r="J244" s="184">
        <f>ROUND(I244*H244,2)</f>
        <v>0</v>
      </c>
      <c r="K244" s="180" t="s">
        <v>231</v>
      </c>
      <c r="L244" s="185"/>
      <c r="M244" s="186" t="s">
        <v>1</v>
      </c>
      <c r="N244" s="187" t="s">
        <v>45</v>
      </c>
      <c r="P244" s="147">
        <f>O244*H244</f>
        <v>0</v>
      </c>
      <c r="Q244" s="147">
        <v>0.41699999999999998</v>
      </c>
      <c r="R244" s="147">
        <f>Q244*H244</f>
        <v>0.25270199999999998</v>
      </c>
      <c r="S244" s="147">
        <v>0</v>
      </c>
      <c r="T244" s="148">
        <f>S244*H244</f>
        <v>0</v>
      </c>
      <c r="AR244" s="149" t="s">
        <v>277</v>
      </c>
      <c r="AT244" s="149" t="s">
        <v>341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4291</v>
      </c>
    </row>
    <row r="245" spans="2:65" s="12" customFormat="1" ht="10.199999999999999">
      <c r="B245" s="155"/>
      <c r="D245" s="156" t="s">
        <v>236</v>
      </c>
      <c r="F245" s="158" t="s">
        <v>4292</v>
      </c>
      <c r="H245" s="159">
        <v>0.60599999999999998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4</v>
      </c>
      <c r="AX245" s="12" t="s">
        <v>88</v>
      </c>
      <c r="AY245" s="157" t="s">
        <v>225</v>
      </c>
    </row>
    <row r="246" spans="2:65" s="11" customFormat="1" ht="22.8" customHeight="1">
      <c r="B246" s="126"/>
      <c r="D246" s="127" t="s">
        <v>79</v>
      </c>
      <c r="E246" s="136" t="s">
        <v>277</v>
      </c>
      <c r="F246" s="136" t="s">
        <v>763</v>
      </c>
      <c r="I246" s="129"/>
      <c r="J246" s="137">
        <f>BK246</f>
        <v>0</v>
      </c>
      <c r="L246" s="126"/>
      <c r="M246" s="131"/>
      <c r="P246" s="132">
        <f>SUM(P247:P294)</f>
        <v>0</v>
      </c>
      <c r="R246" s="132">
        <f>SUM(R247:R294)</f>
        <v>3.7024579999999991</v>
      </c>
      <c r="T246" s="133">
        <f>SUM(T247:T294)</f>
        <v>1.5455999999999999</v>
      </c>
      <c r="AR246" s="127" t="s">
        <v>88</v>
      </c>
      <c r="AT246" s="134" t="s">
        <v>79</v>
      </c>
      <c r="AU246" s="134" t="s">
        <v>88</v>
      </c>
      <c r="AY246" s="127" t="s">
        <v>225</v>
      </c>
      <c r="BK246" s="135">
        <f>SUM(BK247:BK294)</f>
        <v>0</v>
      </c>
    </row>
    <row r="247" spans="2:65" s="1" customFormat="1" ht="24.15" customHeight="1">
      <c r="B247" s="33"/>
      <c r="C247" s="138" t="s">
        <v>454</v>
      </c>
      <c r="D247" s="138" t="s">
        <v>227</v>
      </c>
      <c r="E247" s="139" t="s">
        <v>4293</v>
      </c>
      <c r="F247" s="140" t="s">
        <v>4294</v>
      </c>
      <c r="G247" s="141" t="s">
        <v>546</v>
      </c>
      <c r="H247" s="142">
        <v>6.4</v>
      </c>
      <c r="I247" s="143"/>
      <c r="J247" s="144">
        <f>ROUND(I247*H247,2)</f>
        <v>0</v>
      </c>
      <c r="K247" s="140" t="s">
        <v>231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2.0000000000000002E-5</v>
      </c>
      <c r="R247" s="147">
        <f>Q247*H247</f>
        <v>1.2800000000000002E-4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4295</v>
      </c>
    </row>
    <row r="248" spans="2:65" s="1" customFormat="1" ht="10.199999999999999">
      <c r="B248" s="33"/>
      <c r="D248" s="151" t="s">
        <v>234</v>
      </c>
      <c r="F248" s="152" t="s">
        <v>4296</v>
      </c>
      <c r="I248" s="153"/>
      <c r="L248" s="33"/>
      <c r="M248" s="154"/>
      <c r="T248" s="57"/>
      <c r="AT248" s="17" t="s">
        <v>234</v>
      </c>
      <c r="AU248" s="17" t="s">
        <v>21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4297</v>
      </c>
      <c r="H249" s="159">
        <v>6.4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225</v>
      </c>
    </row>
    <row r="250" spans="2:65" s="1" customFormat="1" ht="24.15" customHeight="1">
      <c r="B250" s="33"/>
      <c r="C250" s="178" t="s">
        <v>459</v>
      </c>
      <c r="D250" s="178" t="s">
        <v>341</v>
      </c>
      <c r="E250" s="179" t="s">
        <v>4298</v>
      </c>
      <c r="F250" s="180" t="s">
        <v>4299</v>
      </c>
      <c r="G250" s="181" t="s">
        <v>546</v>
      </c>
      <c r="H250" s="182">
        <v>6.4</v>
      </c>
      <c r="I250" s="183"/>
      <c r="J250" s="184">
        <f>ROUND(I250*H250,2)</f>
        <v>0</v>
      </c>
      <c r="K250" s="180" t="s">
        <v>231</v>
      </c>
      <c r="L250" s="185"/>
      <c r="M250" s="186" t="s">
        <v>1</v>
      </c>
      <c r="N250" s="187" t="s">
        <v>45</v>
      </c>
      <c r="P250" s="147">
        <f>O250*H250</f>
        <v>0</v>
      </c>
      <c r="Q250" s="147">
        <v>9.7000000000000003E-3</v>
      </c>
      <c r="R250" s="147">
        <f>Q250*H250</f>
        <v>6.2080000000000003E-2</v>
      </c>
      <c r="S250" s="147">
        <v>0</v>
      </c>
      <c r="T250" s="148">
        <f>S250*H250</f>
        <v>0</v>
      </c>
      <c r="AR250" s="149" t="s">
        <v>277</v>
      </c>
      <c r="AT250" s="149" t="s">
        <v>341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4300</v>
      </c>
    </row>
    <row r="251" spans="2:65" s="12" customFormat="1" ht="20.399999999999999">
      <c r="B251" s="155"/>
      <c r="D251" s="156" t="s">
        <v>236</v>
      </c>
      <c r="F251" s="158" t="s">
        <v>4301</v>
      </c>
      <c r="H251" s="159">
        <v>6.4</v>
      </c>
      <c r="I251" s="160"/>
      <c r="L251" s="155"/>
      <c r="M251" s="161"/>
      <c r="T251" s="162"/>
      <c r="AT251" s="157" t="s">
        <v>236</v>
      </c>
      <c r="AU251" s="157" t="s">
        <v>21</v>
      </c>
      <c r="AV251" s="12" t="s">
        <v>21</v>
      </c>
      <c r="AW251" s="12" t="s">
        <v>4</v>
      </c>
      <c r="AX251" s="12" t="s">
        <v>88</v>
      </c>
      <c r="AY251" s="157" t="s">
        <v>225</v>
      </c>
    </row>
    <row r="252" spans="2:65" s="1" customFormat="1" ht="24.15" customHeight="1">
      <c r="B252" s="33"/>
      <c r="C252" s="138" t="s">
        <v>465</v>
      </c>
      <c r="D252" s="138" t="s">
        <v>227</v>
      </c>
      <c r="E252" s="139" t="s">
        <v>4302</v>
      </c>
      <c r="F252" s="140" t="s">
        <v>4303</v>
      </c>
      <c r="G252" s="141" t="s">
        <v>546</v>
      </c>
      <c r="H252" s="142">
        <v>65</v>
      </c>
      <c r="I252" s="143"/>
      <c r="J252" s="144">
        <f>ROUND(I252*H252,2)</f>
        <v>0</v>
      </c>
      <c r="K252" s="140" t="s">
        <v>231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1.4999999999999999E-2</v>
      </c>
      <c r="T252" s="148">
        <f>S252*H252</f>
        <v>0.97499999999999998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4304</v>
      </c>
    </row>
    <row r="253" spans="2:65" s="1" customFormat="1" ht="10.199999999999999">
      <c r="B253" s="33"/>
      <c r="D253" s="151" t="s">
        <v>234</v>
      </c>
      <c r="F253" s="152" t="s">
        <v>4305</v>
      </c>
      <c r="I253" s="153"/>
      <c r="L253" s="33"/>
      <c r="M253" s="154"/>
      <c r="T253" s="57"/>
      <c r="AT253" s="17" t="s">
        <v>234</v>
      </c>
      <c r="AU253" s="17" t="s">
        <v>21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4306</v>
      </c>
      <c r="H254" s="159">
        <v>65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225</v>
      </c>
    </row>
    <row r="255" spans="2:65" s="1" customFormat="1" ht="24.15" customHeight="1">
      <c r="B255" s="33"/>
      <c r="C255" s="138" t="s">
        <v>472</v>
      </c>
      <c r="D255" s="138" t="s">
        <v>227</v>
      </c>
      <c r="E255" s="139" t="s">
        <v>4307</v>
      </c>
      <c r="F255" s="140" t="s">
        <v>4308</v>
      </c>
      <c r="G255" s="141" t="s">
        <v>468</v>
      </c>
      <c r="H255" s="142">
        <v>1</v>
      </c>
      <c r="I255" s="143"/>
      <c r="J255" s="144">
        <f>ROUND(I255*H255,2)</f>
        <v>0</v>
      </c>
      <c r="K255" s="140" t="s">
        <v>231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1E-4</v>
      </c>
      <c r="R255" s="147">
        <f>Q255*H255</f>
        <v>1E-4</v>
      </c>
      <c r="S255" s="147">
        <v>0</v>
      </c>
      <c r="T255" s="148">
        <f>S255*H255</f>
        <v>0</v>
      </c>
      <c r="AR255" s="149" t="s">
        <v>232</v>
      </c>
      <c r="AT255" s="149" t="s">
        <v>227</v>
      </c>
      <c r="AU255" s="149" t="s">
        <v>21</v>
      </c>
      <c r="AY255" s="17" t="s">
        <v>225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232</v>
      </c>
      <c r="BM255" s="149" t="s">
        <v>4309</v>
      </c>
    </row>
    <row r="256" spans="2:65" s="1" customFormat="1" ht="10.199999999999999">
      <c r="B256" s="33"/>
      <c r="D256" s="151" t="s">
        <v>234</v>
      </c>
      <c r="F256" s="152" t="s">
        <v>4310</v>
      </c>
      <c r="I256" s="153"/>
      <c r="L256" s="33"/>
      <c r="M256" s="154"/>
      <c r="T256" s="57"/>
      <c r="AT256" s="17" t="s">
        <v>234</v>
      </c>
      <c r="AU256" s="17" t="s">
        <v>21</v>
      </c>
    </row>
    <row r="257" spans="2:65" s="1" customFormat="1" ht="19.2">
      <c r="B257" s="33"/>
      <c r="D257" s="156" t="s">
        <v>261</v>
      </c>
      <c r="F257" s="163" t="s">
        <v>921</v>
      </c>
      <c r="I257" s="153"/>
      <c r="L257" s="33"/>
      <c r="M257" s="154"/>
      <c r="T257" s="57"/>
      <c r="AT257" s="17" t="s">
        <v>261</v>
      </c>
      <c r="AU257" s="17" t="s">
        <v>21</v>
      </c>
    </row>
    <row r="258" spans="2:65" s="1" customFormat="1" ht="21.75" customHeight="1">
      <c r="B258" s="33"/>
      <c r="C258" s="178" t="s">
        <v>479</v>
      </c>
      <c r="D258" s="178" t="s">
        <v>341</v>
      </c>
      <c r="E258" s="179" t="s">
        <v>4311</v>
      </c>
      <c r="F258" s="180" t="s">
        <v>4312</v>
      </c>
      <c r="G258" s="181" t="s">
        <v>468</v>
      </c>
      <c r="H258" s="182">
        <v>1</v>
      </c>
      <c r="I258" s="183"/>
      <c r="J258" s="184">
        <f>ROUND(I258*H258,2)</f>
        <v>0</v>
      </c>
      <c r="K258" s="180" t="s">
        <v>231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1.6000000000000001E-3</v>
      </c>
      <c r="R258" s="147">
        <f>Q258*H258</f>
        <v>1.6000000000000001E-3</v>
      </c>
      <c r="S258" s="147">
        <v>0</v>
      </c>
      <c r="T258" s="148">
        <f>S258*H258</f>
        <v>0</v>
      </c>
      <c r="AR258" s="149" t="s">
        <v>277</v>
      </c>
      <c r="AT258" s="149" t="s">
        <v>341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4313</v>
      </c>
    </row>
    <row r="259" spans="2:65" s="1" customFormat="1" ht="24.15" customHeight="1">
      <c r="B259" s="33"/>
      <c r="C259" s="138" t="s">
        <v>485</v>
      </c>
      <c r="D259" s="138" t="s">
        <v>227</v>
      </c>
      <c r="E259" s="139" t="s">
        <v>4314</v>
      </c>
      <c r="F259" s="140" t="s">
        <v>4315</v>
      </c>
      <c r="G259" s="141" t="s">
        <v>468</v>
      </c>
      <c r="H259" s="142">
        <v>1</v>
      </c>
      <c r="I259" s="143"/>
      <c r="J259" s="144">
        <f>ROUND(I259*H259,2)</f>
        <v>0</v>
      </c>
      <c r="K259" s="140" t="s">
        <v>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4316</v>
      </c>
    </row>
    <row r="260" spans="2:65" s="1" customFormat="1" ht="19.2">
      <c r="B260" s="33"/>
      <c r="D260" s="156" t="s">
        <v>261</v>
      </c>
      <c r="F260" s="163" t="s">
        <v>1730</v>
      </c>
      <c r="I260" s="153"/>
      <c r="L260" s="33"/>
      <c r="M260" s="154"/>
      <c r="T260" s="57"/>
      <c r="AT260" s="17" t="s">
        <v>261</v>
      </c>
      <c r="AU260" s="17" t="s">
        <v>21</v>
      </c>
    </row>
    <row r="261" spans="2:65" s="1" customFormat="1" ht="24.15" customHeight="1">
      <c r="B261" s="33"/>
      <c r="C261" s="138" t="s">
        <v>490</v>
      </c>
      <c r="D261" s="138" t="s">
        <v>227</v>
      </c>
      <c r="E261" s="139" t="s">
        <v>4317</v>
      </c>
      <c r="F261" s="140" t="s">
        <v>4318</v>
      </c>
      <c r="G261" s="141" t="s">
        <v>240</v>
      </c>
      <c r="H261" s="142">
        <v>0.95099999999999996</v>
      </c>
      <c r="I261" s="143"/>
      <c r="J261" s="144">
        <f>ROUND(I261*H261,2)</f>
        <v>0</v>
      </c>
      <c r="K261" s="140" t="s">
        <v>231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0.6</v>
      </c>
      <c r="T261" s="148">
        <f>S261*H261</f>
        <v>0.5706</v>
      </c>
      <c r="AR261" s="149" t="s">
        <v>232</v>
      </c>
      <c r="AT261" s="149" t="s">
        <v>227</v>
      </c>
      <c r="AU261" s="149" t="s">
        <v>21</v>
      </c>
      <c r="AY261" s="17" t="s">
        <v>225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232</v>
      </c>
      <c r="BM261" s="149" t="s">
        <v>4319</v>
      </c>
    </row>
    <row r="262" spans="2:65" s="1" customFormat="1" ht="10.199999999999999">
      <c r="B262" s="33"/>
      <c r="D262" s="151" t="s">
        <v>234</v>
      </c>
      <c r="F262" s="152" t="s">
        <v>4320</v>
      </c>
      <c r="I262" s="153"/>
      <c r="L262" s="33"/>
      <c r="M262" s="154"/>
      <c r="T262" s="57"/>
      <c r="AT262" s="17" t="s">
        <v>234</v>
      </c>
      <c r="AU262" s="17" t="s">
        <v>21</v>
      </c>
    </row>
    <row r="263" spans="2:65" s="1" customFormat="1" ht="19.2">
      <c r="B263" s="33"/>
      <c r="D263" s="156" t="s">
        <v>261</v>
      </c>
      <c r="F263" s="163" t="s">
        <v>4321</v>
      </c>
      <c r="I263" s="153"/>
      <c r="L263" s="33"/>
      <c r="M263" s="154"/>
      <c r="T263" s="57"/>
      <c r="AT263" s="17" t="s">
        <v>261</v>
      </c>
      <c r="AU263" s="17" t="s">
        <v>21</v>
      </c>
    </row>
    <row r="264" spans="2:65" s="12" customFormat="1" ht="10.199999999999999">
      <c r="B264" s="155"/>
      <c r="D264" s="156" t="s">
        <v>236</v>
      </c>
      <c r="E264" s="157" t="s">
        <v>1</v>
      </c>
      <c r="F264" s="158" t="s">
        <v>4322</v>
      </c>
      <c r="H264" s="159">
        <v>0.61499999999999999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225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4323</v>
      </c>
      <c r="H265" s="159">
        <v>0.14199999999999999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225</v>
      </c>
    </row>
    <row r="266" spans="2:65" s="12" customFormat="1" ht="10.199999999999999">
      <c r="B266" s="155"/>
      <c r="D266" s="156" t="s">
        <v>236</v>
      </c>
      <c r="E266" s="157" t="s">
        <v>1</v>
      </c>
      <c r="F266" s="158" t="s">
        <v>4324</v>
      </c>
      <c r="H266" s="159">
        <v>0.19400000000000001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80</v>
      </c>
      <c r="AY266" s="157" t="s">
        <v>225</v>
      </c>
    </row>
    <row r="267" spans="2:65" s="13" customFormat="1" ht="10.199999999999999">
      <c r="B267" s="164"/>
      <c r="D267" s="156" t="s">
        <v>236</v>
      </c>
      <c r="E267" s="165" t="s">
        <v>1</v>
      </c>
      <c r="F267" s="166" t="s">
        <v>270</v>
      </c>
      <c r="H267" s="167">
        <v>0.95099999999999996</v>
      </c>
      <c r="I267" s="168"/>
      <c r="L267" s="164"/>
      <c r="M267" s="169"/>
      <c r="T267" s="170"/>
      <c r="AT267" s="165" t="s">
        <v>236</v>
      </c>
      <c r="AU267" s="165" t="s">
        <v>21</v>
      </c>
      <c r="AV267" s="13" t="s">
        <v>232</v>
      </c>
      <c r="AW267" s="13" t="s">
        <v>36</v>
      </c>
      <c r="AX267" s="13" t="s">
        <v>88</v>
      </c>
      <c r="AY267" s="165" t="s">
        <v>225</v>
      </c>
    </row>
    <row r="268" spans="2:65" s="1" customFormat="1" ht="24.15" customHeight="1">
      <c r="B268" s="33"/>
      <c r="C268" s="138" t="s">
        <v>496</v>
      </c>
      <c r="D268" s="138" t="s">
        <v>227</v>
      </c>
      <c r="E268" s="139" t="s">
        <v>4325</v>
      </c>
      <c r="F268" s="140" t="s">
        <v>4326</v>
      </c>
      <c r="G268" s="141" t="s">
        <v>468</v>
      </c>
      <c r="H268" s="142">
        <v>1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4327</v>
      </c>
    </row>
    <row r="269" spans="2:65" s="1" customFormat="1" ht="10.199999999999999">
      <c r="B269" s="33"/>
      <c r="D269" s="151" t="s">
        <v>234</v>
      </c>
      <c r="F269" s="152" t="s">
        <v>4328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" customFormat="1" ht="19.2">
      <c r="B270" s="33"/>
      <c r="D270" s="156" t="s">
        <v>261</v>
      </c>
      <c r="F270" s="163" t="s">
        <v>4329</v>
      </c>
      <c r="I270" s="153"/>
      <c r="L270" s="33"/>
      <c r="M270" s="154"/>
      <c r="T270" s="57"/>
      <c r="AT270" s="17" t="s">
        <v>261</v>
      </c>
      <c r="AU270" s="17" t="s">
        <v>21</v>
      </c>
    </row>
    <row r="271" spans="2:65" s="1" customFormat="1" ht="24.15" customHeight="1">
      <c r="B271" s="33"/>
      <c r="C271" s="178" t="s">
        <v>501</v>
      </c>
      <c r="D271" s="178" t="s">
        <v>341</v>
      </c>
      <c r="E271" s="179" t="s">
        <v>4330</v>
      </c>
      <c r="F271" s="180" t="s">
        <v>4331</v>
      </c>
      <c r="G271" s="181" t="s">
        <v>468</v>
      </c>
      <c r="H271" s="182">
        <v>1</v>
      </c>
      <c r="I271" s="183"/>
      <c r="J271" s="184">
        <f>ROUND(I271*H271,2)</f>
        <v>0</v>
      </c>
      <c r="K271" s="180" t="s">
        <v>231</v>
      </c>
      <c r="L271" s="185"/>
      <c r="M271" s="186" t="s">
        <v>1</v>
      </c>
      <c r="N271" s="187" t="s">
        <v>45</v>
      </c>
      <c r="P271" s="147">
        <f>O271*H271</f>
        <v>0</v>
      </c>
      <c r="Q271" s="147">
        <v>7.0000000000000001E-3</v>
      </c>
      <c r="R271" s="147">
        <f>Q271*H271</f>
        <v>7.0000000000000001E-3</v>
      </c>
      <c r="S271" s="147">
        <v>0</v>
      </c>
      <c r="T271" s="148">
        <f>S271*H271</f>
        <v>0</v>
      </c>
      <c r="AR271" s="149" t="s">
        <v>277</v>
      </c>
      <c r="AT271" s="149" t="s">
        <v>341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4332</v>
      </c>
    </row>
    <row r="272" spans="2:65" s="1" customFormat="1" ht="24.15" customHeight="1">
      <c r="B272" s="33"/>
      <c r="C272" s="138" t="s">
        <v>507</v>
      </c>
      <c r="D272" s="138" t="s">
        <v>227</v>
      </c>
      <c r="E272" s="139" t="s">
        <v>4333</v>
      </c>
      <c r="F272" s="140" t="s">
        <v>4334</v>
      </c>
      <c r="G272" s="141" t="s">
        <v>468</v>
      </c>
      <c r="H272" s="142">
        <v>1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0.41948000000000002</v>
      </c>
      <c r="R272" s="147">
        <f>Q272*H272</f>
        <v>0.41948000000000002</v>
      </c>
      <c r="S272" s="147">
        <v>0</v>
      </c>
      <c r="T272" s="148">
        <f>S272*H272</f>
        <v>0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4335</v>
      </c>
    </row>
    <row r="273" spans="2:65" s="1" customFormat="1" ht="10.199999999999999">
      <c r="B273" s="33"/>
      <c r="D273" s="151" t="s">
        <v>234</v>
      </c>
      <c r="F273" s="152" t="s">
        <v>4336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" customFormat="1" ht="19.2">
      <c r="B274" s="33"/>
      <c r="D274" s="156" t="s">
        <v>261</v>
      </c>
      <c r="F274" s="163" t="s">
        <v>4337</v>
      </c>
      <c r="I274" s="153"/>
      <c r="L274" s="33"/>
      <c r="M274" s="154"/>
      <c r="T274" s="57"/>
      <c r="AT274" s="17" t="s">
        <v>261</v>
      </c>
      <c r="AU274" s="17" t="s">
        <v>21</v>
      </c>
    </row>
    <row r="275" spans="2:65" s="1" customFormat="1" ht="24.15" customHeight="1">
      <c r="B275" s="33"/>
      <c r="C275" s="178" t="s">
        <v>514</v>
      </c>
      <c r="D275" s="178" t="s">
        <v>341</v>
      </c>
      <c r="E275" s="179" t="s">
        <v>4338</v>
      </c>
      <c r="F275" s="180" t="s">
        <v>4339</v>
      </c>
      <c r="G275" s="181" t="s">
        <v>468</v>
      </c>
      <c r="H275" s="182">
        <v>1</v>
      </c>
      <c r="I275" s="183"/>
      <c r="J275" s="184">
        <f>ROUND(I275*H275,2)</f>
        <v>0</v>
      </c>
      <c r="K275" s="180" t="s">
        <v>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1.6</v>
      </c>
      <c r="R275" s="147">
        <f>Q275*H275</f>
        <v>1.6</v>
      </c>
      <c r="S275" s="147">
        <v>0</v>
      </c>
      <c r="T275" s="148">
        <f>S275*H275</f>
        <v>0</v>
      </c>
      <c r="AR275" s="149" t="s">
        <v>277</v>
      </c>
      <c r="AT275" s="149" t="s">
        <v>341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4340</v>
      </c>
    </row>
    <row r="276" spans="2:65" s="1" customFormat="1" ht="19.2">
      <c r="B276" s="33"/>
      <c r="D276" s="156" t="s">
        <v>261</v>
      </c>
      <c r="F276" s="163" t="s">
        <v>4341</v>
      </c>
      <c r="I276" s="153"/>
      <c r="L276" s="33"/>
      <c r="M276" s="154"/>
      <c r="T276" s="57"/>
      <c r="AT276" s="17" t="s">
        <v>261</v>
      </c>
      <c r="AU276" s="17" t="s">
        <v>21</v>
      </c>
    </row>
    <row r="277" spans="2:65" s="1" customFormat="1" ht="24.15" customHeight="1">
      <c r="B277" s="33"/>
      <c r="C277" s="138" t="s">
        <v>520</v>
      </c>
      <c r="D277" s="138" t="s">
        <v>227</v>
      </c>
      <c r="E277" s="139" t="s">
        <v>2065</v>
      </c>
      <c r="F277" s="140" t="s">
        <v>2066</v>
      </c>
      <c r="G277" s="141" t="s">
        <v>468</v>
      </c>
      <c r="H277" s="142">
        <v>1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9.8899999999999995E-3</v>
      </c>
      <c r="R277" s="147">
        <f>Q277*H277</f>
        <v>9.8899999999999995E-3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4342</v>
      </c>
    </row>
    <row r="278" spans="2:65" s="1" customFormat="1" ht="10.199999999999999">
      <c r="B278" s="33"/>
      <c r="D278" s="151" t="s">
        <v>234</v>
      </c>
      <c r="F278" s="152" t="s">
        <v>2068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" customFormat="1" ht="16.5" customHeight="1">
      <c r="B279" s="33"/>
      <c r="C279" s="178" t="s">
        <v>526</v>
      </c>
      <c r="D279" s="178" t="s">
        <v>341</v>
      </c>
      <c r="E279" s="179" t="s">
        <v>4343</v>
      </c>
      <c r="F279" s="180" t="s">
        <v>4344</v>
      </c>
      <c r="G279" s="181" t="s">
        <v>468</v>
      </c>
      <c r="H279" s="182">
        <v>1</v>
      </c>
      <c r="I279" s="183"/>
      <c r="J279" s="184">
        <f>ROUND(I279*H279,2)</f>
        <v>0</v>
      </c>
      <c r="K279" s="180" t="s">
        <v>1</v>
      </c>
      <c r="L279" s="185"/>
      <c r="M279" s="186" t="s">
        <v>1</v>
      </c>
      <c r="N279" s="187" t="s">
        <v>45</v>
      </c>
      <c r="P279" s="147">
        <f>O279*H279</f>
        <v>0</v>
      </c>
      <c r="Q279" s="147">
        <v>0.86</v>
      </c>
      <c r="R279" s="147">
        <f>Q279*H279</f>
        <v>0.86</v>
      </c>
      <c r="S279" s="147">
        <v>0</v>
      </c>
      <c r="T279" s="148">
        <f>S279*H279</f>
        <v>0</v>
      </c>
      <c r="AR279" s="149" t="s">
        <v>277</v>
      </c>
      <c r="AT279" s="149" t="s">
        <v>341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4345</v>
      </c>
    </row>
    <row r="280" spans="2:65" s="1" customFormat="1" ht="19.2">
      <c r="B280" s="33"/>
      <c r="D280" s="156" t="s">
        <v>261</v>
      </c>
      <c r="F280" s="163" t="s">
        <v>4346</v>
      </c>
      <c r="I280" s="153"/>
      <c r="L280" s="33"/>
      <c r="M280" s="154"/>
      <c r="T280" s="57"/>
      <c r="AT280" s="17" t="s">
        <v>261</v>
      </c>
      <c r="AU280" s="17" t="s">
        <v>21</v>
      </c>
    </row>
    <row r="281" spans="2:65" s="1" customFormat="1" ht="24.15" customHeight="1">
      <c r="B281" s="33"/>
      <c r="C281" s="138" t="s">
        <v>532</v>
      </c>
      <c r="D281" s="138" t="s">
        <v>227</v>
      </c>
      <c r="E281" s="139" t="s">
        <v>2073</v>
      </c>
      <c r="F281" s="140" t="s">
        <v>2074</v>
      </c>
      <c r="G281" s="141" t="s">
        <v>468</v>
      </c>
      <c r="H281" s="142">
        <v>1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1.218E-2</v>
      </c>
      <c r="R281" s="147">
        <f>Q281*H281</f>
        <v>1.218E-2</v>
      </c>
      <c r="S281" s="147">
        <v>0</v>
      </c>
      <c r="T281" s="148">
        <f>S281*H281</f>
        <v>0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4347</v>
      </c>
    </row>
    <row r="282" spans="2:65" s="1" customFormat="1" ht="10.199999999999999">
      <c r="B282" s="33"/>
      <c r="D282" s="151" t="s">
        <v>234</v>
      </c>
      <c r="F282" s="152" t="s">
        <v>2076</v>
      </c>
      <c r="I282" s="153"/>
      <c r="L282" s="33"/>
      <c r="M282" s="154"/>
      <c r="T282" s="57"/>
      <c r="AT282" s="17" t="s">
        <v>234</v>
      </c>
      <c r="AU282" s="17" t="s">
        <v>21</v>
      </c>
    </row>
    <row r="283" spans="2:65" s="1" customFormat="1" ht="19.2">
      <c r="B283" s="33"/>
      <c r="D283" s="156" t="s">
        <v>261</v>
      </c>
      <c r="F283" s="163" t="s">
        <v>4337</v>
      </c>
      <c r="I283" s="153"/>
      <c r="L283" s="33"/>
      <c r="M283" s="154"/>
      <c r="T283" s="57"/>
      <c r="AT283" s="17" t="s">
        <v>261</v>
      </c>
      <c r="AU283" s="17" t="s">
        <v>21</v>
      </c>
    </row>
    <row r="284" spans="2:65" s="1" customFormat="1" ht="24.15" customHeight="1">
      <c r="B284" s="33"/>
      <c r="C284" s="178" t="s">
        <v>537</v>
      </c>
      <c r="D284" s="178" t="s">
        <v>341</v>
      </c>
      <c r="E284" s="179" t="s">
        <v>4348</v>
      </c>
      <c r="F284" s="180" t="s">
        <v>4349</v>
      </c>
      <c r="G284" s="181" t="s">
        <v>468</v>
      </c>
      <c r="H284" s="182">
        <v>1</v>
      </c>
      <c r="I284" s="183"/>
      <c r="J284" s="184">
        <f>ROUND(I284*H284,2)</f>
        <v>0</v>
      </c>
      <c r="K284" s="180" t="s">
        <v>231</v>
      </c>
      <c r="L284" s="185"/>
      <c r="M284" s="186" t="s">
        <v>1</v>
      </c>
      <c r="N284" s="187" t="s">
        <v>45</v>
      </c>
      <c r="P284" s="147">
        <f>O284*H284</f>
        <v>0</v>
      </c>
      <c r="Q284" s="147">
        <v>0.505</v>
      </c>
      <c r="R284" s="147">
        <f>Q284*H284</f>
        <v>0.505</v>
      </c>
      <c r="S284" s="147">
        <v>0</v>
      </c>
      <c r="T284" s="148">
        <f>S284*H284</f>
        <v>0</v>
      </c>
      <c r="AR284" s="149" t="s">
        <v>277</v>
      </c>
      <c r="AT284" s="149" t="s">
        <v>341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4350</v>
      </c>
    </row>
    <row r="285" spans="2:65" s="1" customFormat="1" ht="24.15" customHeight="1">
      <c r="B285" s="33"/>
      <c r="C285" s="178" t="s">
        <v>543</v>
      </c>
      <c r="D285" s="178" t="s">
        <v>341</v>
      </c>
      <c r="E285" s="179" t="s">
        <v>2080</v>
      </c>
      <c r="F285" s="180" t="s">
        <v>2081</v>
      </c>
      <c r="G285" s="181" t="s">
        <v>468</v>
      </c>
      <c r="H285" s="182">
        <v>1</v>
      </c>
      <c r="I285" s="183"/>
      <c r="J285" s="184">
        <f>ROUND(I285*H285,2)</f>
        <v>0</v>
      </c>
      <c r="K285" s="180" t="s">
        <v>231</v>
      </c>
      <c r="L285" s="185"/>
      <c r="M285" s="186" t="s">
        <v>1</v>
      </c>
      <c r="N285" s="187" t="s">
        <v>45</v>
      </c>
      <c r="P285" s="147">
        <f>O285*H285</f>
        <v>0</v>
      </c>
      <c r="Q285" s="147">
        <v>5.2999999999999999E-2</v>
      </c>
      <c r="R285" s="147">
        <f>Q285*H285</f>
        <v>5.2999999999999999E-2</v>
      </c>
      <c r="S285" s="147">
        <v>0</v>
      </c>
      <c r="T285" s="148">
        <f>S285*H285</f>
        <v>0</v>
      </c>
      <c r="AR285" s="149" t="s">
        <v>277</v>
      </c>
      <c r="AT285" s="149" t="s">
        <v>341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4351</v>
      </c>
    </row>
    <row r="286" spans="2:65" s="1" customFormat="1" ht="19.2">
      <c r="B286" s="33"/>
      <c r="D286" s="156" t="s">
        <v>261</v>
      </c>
      <c r="F286" s="163" t="s">
        <v>4352</v>
      </c>
      <c r="I286" s="153"/>
      <c r="L286" s="33"/>
      <c r="M286" s="154"/>
      <c r="T286" s="57"/>
      <c r="AT286" s="17" t="s">
        <v>261</v>
      </c>
      <c r="AU286" s="17" t="s">
        <v>21</v>
      </c>
    </row>
    <row r="287" spans="2:65" s="1" customFormat="1" ht="24.15" customHeight="1">
      <c r="B287" s="33"/>
      <c r="C287" s="178" t="s">
        <v>551</v>
      </c>
      <c r="D287" s="178" t="s">
        <v>341</v>
      </c>
      <c r="E287" s="179" t="s">
        <v>4353</v>
      </c>
      <c r="F287" s="180" t="s">
        <v>4354</v>
      </c>
      <c r="G287" s="181" t="s">
        <v>468</v>
      </c>
      <c r="H287" s="182">
        <v>1</v>
      </c>
      <c r="I287" s="183"/>
      <c r="J287" s="184">
        <f>ROUND(I287*H287,2)</f>
        <v>0</v>
      </c>
      <c r="K287" s="180" t="s">
        <v>231</v>
      </c>
      <c r="L287" s="185"/>
      <c r="M287" s="186" t="s">
        <v>1</v>
      </c>
      <c r="N287" s="187" t="s">
        <v>45</v>
      </c>
      <c r="P287" s="147">
        <f>O287*H287</f>
        <v>0</v>
      </c>
      <c r="Q287" s="147">
        <v>3.2000000000000001E-2</v>
      </c>
      <c r="R287" s="147">
        <f>Q287*H287</f>
        <v>3.2000000000000001E-2</v>
      </c>
      <c r="S287" s="147">
        <v>0</v>
      </c>
      <c r="T287" s="148">
        <f>S287*H287</f>
        <v>0</v>
      </c>
      <c r="AR287" s="149" t="s">
        <v>277</v>
      </c>
      <c r="AT287" s="149" t="s">
        <v>341</v>
      </c>
      <c r="AU287" s="149" t="s">
        <v>21</v>
      </c>
      <c r="AY287" s="17" t="s">
        <v>225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232</v>
      </c>
      <c r="BM287" s="149" t="s">
        <v>4355</v>
      </c>
    </row>
    <row r="288" spans="2:65" s="1" customFormat="1" ht="37.799999999999997" customHeight="1">
      <c r="B288" s="33"/>
      <c r="C288" s="138" t="s">
        <v>556</v>
      </c>
      <c r="D288" s="138" t="s">
        <v>227</v>
      </c>
      <c r="E288" s="139" t="s">
        <v>4356</v>
      </c>
      <c r="F288" s="140" t="s">
        <v>4357</v>
      </c>
      <c r="G288" s="141" t="s">
        <v>468</v>
      </c>
      <c r="H288" s="142">
        <v>1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0.09</v>
      </c>
      <c r="R288" s="147">
        <f>Q288*H288</f>
        <v>0.09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4358</v>
      </c>
    </row>
    <row r="289" spans="2:65" s="1" customFormat="1" ht="10.199999999999999">
      <c r="B289" s="33"/>
      <c r="D289" s="151" t="s">
        <v>234</v>
      </c>
      <c r="F289" s="152" t="s">
        <v>4359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" customFormat="1" ht="24.15" customHeight="1">
      <c r="B290" s="33"/>
      <c r="C290" s="178" t="s">
        <v>563</v>
      </c>
      <c r="D290" s="178" t="s">
        <v>341</v>
      </c>
      <c r="E290" s="179" t="s">
        <v>1461</v>
      </c>
      <c r="F290" s="180" t="s">
        <v>1462</v>
      </c>
      <c r="G290" s="181" t="s">
        <v>468</v>
      </c>
      <c r="H290" s="182">
        <v>1</v>
      </c>
      <c r="I290" s="183"/>
      <c r="J290" s="184">
        <f>ROUND(I290*H290,2)</f>
        <v>0</v>
      </c>
      <c r="K290" s="180" t="s">
        <v>231</v>
      </c>
      <c r="L290" s="185"/>
      <c r="M290" s="186" t="s">
        <v>1</v>
      </c>
      <c r="N290" s="187" t="s">
        <v>45</v>
      </c>
      <c r="P290" s="147">
        <f>O290*H290</f>
        <v>0</v>
      </c>
      <c r="Q290" s="147">
        <v>0.05</v>
      </c>
      <c r="R290" s="147">
        <f>Q290*H290</f>
        <v>0.05</v>
      </c>
      <c r="S290" s="147">
        <v>0</v>
      </c>
      <c r="T290" s="148">
        <f>S290*H290</f>
        <v>0</v>
      </c>
      <c r="AR290" s="149" t="s">
        <v>277</v>
      </c>
      <c r="AT290" s="149" t="s">
        <v>341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4360</v>
      </c>
    </row>
    <row r="291" spans="2:65" s="1" customFormat="1" ht="24.15" customHeight="1">
      <c r="B291" s="33"/>
      <c r="C291" s="138" t="s">
        <v>570</v>
      </c>
      <c r="D291" s="138" t="s">
        <v>227</v>
      </c>
      <c r="E291" s="139" t="s">
        <v>4361</v>
      </c>
      <c r="F291" s="140" t="s">
        <v>4362</v>
      </c>
      <c r="G291" s="141" t="s">
        <v>240</v>
      </c>
      <c r="H291" s="142">
        <v>0.48099999999999998</v>
      </c>
      <c r="I291" s="143"/>
      <c r="J291" s="144">
        <f>ROUND(I291*H291,2)</f>
        <v>0</v>
      </c>
      <c r="K291" s="140" t="s">
        <v>231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4363</v>
      </c>
    </row>
    <row r="292" spans="2:65" s="1" customFormat="1" ht="10.199999999999999">
      <c r="B292" s="33"/>
      <c r="D292" s="151" t="s">
        <v>234</v>
      </c>
      <c r="F292" s="152" t="s">
        <v>4364</v>
      </c>
      <c r="I292" s="153"/>
      <c r="L292" s="33"/>
      <c r="M292" s="154"/>
      <c r="T292" s="57"/>
      <c r="AT292" s="17" t="s">
        <v>234</v>
      </c>
      <c r="AU292" s="17" t="s">
        <v>21</v>
      </c>
    </row>
    <row r="293" spans="2:65" s="1" customFormat="1" ht="19.2">
      <c r="B293" s="33"/>
      <c r="D293" s="156" t="s">
        <v>261</v>
      </c>
      <c r="F293" s="163" t="s">
        <v>4365</v>
      </c>
      <c r="I293" s="153"/>
      <c r="L293" s="33"/>
      <c r="M293" s="154"/>
      <c r="T293" s="57"/>
      <c r="AT293" s="17" t="s">
        <v>261</v>
      </c>
      <c r="AU293" s="17" t="s">
        <v>21</v>
      </c>
    </row>
    <row r="294" spans="2:65" s="12" customFormat="1" ht="10.199999999999999">
      <c r="B294" s="155"/>
      <c r="D294" s="156" t="s">
        <v>236</v>
      </c>
      <c r="E294" s="157" t="s">
        <v>1</v>
      </c>
      <c r="F294" s="158" t="s">
        <v>4366</v>
      </c>
      <c r="H294" s="159">
        <v>0.48099999999999998</v>
      </c>
      <c r="I294" s="160"/>
      <c r="L294" s="155"/>
      <c r="M294" s="161"/>
      <c r="T294" s="162"/>
      <c r="AT294" s="157" t="s">
        <v>236</v>
      </c>
      <c r="AU294" s="157" t="s">
        <v>21</v>
      </c>
      <c r="AV294" s="12" t="s">
        <v>21</v>
      </c>
      <c r="AW294" s="12" t="s">
        <v>36</v>
      </c>
      <c r="AX294" s="12" t="s">
        <v>88</v>
      </c>
      <c r="AY294" s="157" t="s">
        <v>225</v>
      </c>
    </row>
    <row r="295" spans="2:65" s="11" customFormat="1" ht="22.8" customHeight="1">
      <c r="B295" s="126"/>
      <c r="D295" s="127" t="s">
        <v>79</v>
      </c>
      <c r="E295" s="136" t="s">
        <v>549</v>
      </c>
      <c r="F295" s="136" t="s">
        <v>550</v>
      </c>
      <c r="I295" s="129"/>
      <c r="J295" s="137">
        <f>BK295</f>
        <v>0</v>
      </c>
      <c r="L295" s="126"/>
      <c r="M295" s="131"/>
      <c r="P295" s="132">
        <f>SUM(P296:P304)</f>
        <v>0</v>
      </c>
      <c r="R295" s="132">
        <f>SUM(R296:R304)</f>
        <v>0</v>
      </c>
      <c r="T295" s="133">
        <f>SUM(T296:T304)</f>
        <v>0</v>
      </c>
      <c r="AR295" s="127" t="s">
        <v>88</v>
      </c>
      <c r="AT295" s="134" t="s">
        <v>79</v>
      </c>
      <c r="AU295" s="134" t="s">
        <v>88</v>
      </c>
      <c r="AY295" s="127" t="s">
        <v>225</v>
      </c>
      <c r="BK295" s="135">
        <f>SUM(BK296:BK304)</f>
        <v>0</v>
      </c>
    </row>
    <row r="296" spans="2:65" s="1" customFormat="1" ht="37.799999999999997" customHeight="1">
      <c r="B296" s="33"/>
      <c r="C296" s="138" t="s">
        <v>579</v>
      </c>
      <c r="D296" s="138" t="s">
        <v>227</v>
      </c>
      <c r="E296" s="139" t="s">
        <v>4367</v>
      </c>
      <c r="F296" s="140" t="s">
        <v>4368</v>
      </c>
      <c r="G296" s="141" t="s">
        <v>395</v>
      </c>
      <c r="H296" s="142">
        <v>0.97499999999999998</v>
      </c>
      <c r="I296" s="143"/>
      <c r="J296" s="144">
        <f>ROUND(I296*H296,2)</f>
        <v>0</v>
      </c>
      <c r="K296" s="140" t="s">
        <v>231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0</v>
      </c>
      <c r="R296" s="147">
        <f>Q296*H296</f>
        <v>0</v>
      </c>
      <c r="S296" s="147">
        <v>0</v>
      </c>
      <c r="T296" s="148">
        <f>S296*H296</f>
        <v>0</v>
      </c>
      <c r="AR296" s="149" t="s">
        <v>232</v>
      </c>
      <c r="AT296" s="149" t="s">
        <v>227</v>
      </c>
      <c r="AU296" s="149" t="s">
        <v>21</v>
      </c>
      <c r="AY296" s="17" t="s">
        <v>225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232</v>
      </c>
      <c r="BM296" s="149" t="s">
        <v>4369</v>
      </c>
    </row>
    <row r="297" spans="2:65" s="1" customFormat="1" ht="10.199999999999999">
      <c r="B297" s="33"/>
      <c r="D297" s="151" t="s">
        <v>234</v>
      </c>
      <c r="F297" s="152" t="s">
        <v>4370</v>
      </c>
      <c r="I297" s="153"/>
      <c r="L297" s="33"/>
      <c r="M297" s="154"/>
      <c r="T297" s="57"/>
      <c r="AT297" s="17" t="s">
        <v>234</v>
      </c>
      <c r="AU297" s="17" t="s">
        <v>21</v>
      </c>
    </row>
    <row r="298" spans="2:65" s="1" customFormat="1" ht="37.799999999999997" customHeight="1">
      <c r="B298" s="33"/>
      <c r="C298" s="138" t="s">
        <v>585</v>
      </c>
      <c r="D298" s="138" t="s">
        <v>227</v>
      </c>
      <c r="E298" s="139" t="s">
        <v>4371</v>
      </c>
      <c r="F298" s="140" t="s">
        <v>4372</v>
      </c>
      <c r="G298" s="141" t="s">
        <v>395</v>
      </c>
      <c r="H298" s="142">
        <v>0.57099999999999995</v>
      </c>
      <c r="I298" s="143"/>
      <c r="J298" s="144">
        <f>ROUND(I298*H298,2)</f>
        <v>0</v>
      </c>
      <c r="K298" s="140" t="s">
        <v>231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0</v>
      </c>
      <c r="R298" s="147">
        <f>Q298*H298</f>
        <v>0</v>
      </c>
      <c r="S298" s="147">
        <v>0</v>
      </c>
      <c r="T298" s="148">
        <f>S298*H298</f>
        <v>0</v>
      </c>
      <c r="AR298" s="149" t="s">
        <v>232</v>
      </c>
      <c r="AT298" s="149" t="s">
        <v>227</v>
      </c>
      <c r="AU298" s="149" t="s">
        <v>21</v>
      </c>
      <c r="AY298" s="17" t="s">
        <v>225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232</v>
      </c>
      <c r="BM298" s="149" t="s">
        <v>4373</v>
      </c>
    </row>
    <row r="299" spans="2:65" s="1" customFormat="1" ht="10.199999999999999">
      <c r="B299" s="33"/>
      <c r="D299" s="151" t="s">
        <v>234</v>
      </c>
      <c r="F299" s="152" t="s">
        <v>4374</v>
      </c>
      <c r="I299" s="153"/>
      <c r="L299" s="33"/>
      <c r="M299" s="154"/>
      <c r="T299" s="57"/>
      <c r="AT299" s="17" t="s">
        <v>234</v>
      </c>
      <c r="AU299" s="17" t="s">
        <v>21</v>
      </c>
    </row>
    <row r="300" spans="2:65" s="1" customFormat="1" ht="24.15" customHeight="1">
      <c r="B300" s="33"/>
      <c r="C300" s="138" t="s">
        <v>593</v>
      </c>
      <c r="D300" s="138" t="s">
        <v>227</v>
      </c>
      <c r="E300" s="139" t="s">
        <v>768</v>
      </c>
      <c r="F300" s="140" t="s">
        <v>769</v>
      </c>
      <c r="G300" s="141" t="s">
        <v>395</v>
      </c>
      <c r="H300" s="142">
        <v>1.546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4375</v>
      </c>
    </row>
    <row r="301" spans="2:65" s="1" customFormat="1" ht="10.199999999999999">
      <c r="B301" s="33"/>
      <c r="D301" s="151" t="s">
        <v>234</v>
      </c>
      <c r="F301" s="152" t="s">
        <v>771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" customFormat="1" ht="24.15" customHeight="1">
      <c r="B302" s="33"/>
      <c r="C302" s="138" t="s">
        <v>600</v>
      </c>
      <c r="D302" s="138" t="s">
        <v>227</v>
      </c>
      <c r="E302" s="139" t="s">
        <v>772</v>
      </c>
      <c r="F302" s="140" t="s">
        <v>773</v>
      </c>
      <c r="G302" s="141" t="s">
        <v>395</v>
      </c>
      <c r="H302" s="142">
        <v>29.373999999999999</v>
      </c>
      <c r="I302" s="143"/>
      <c r="J302" s="144">
        <f>ROUND(I302*H302,2)</f>
        <v>0</v>
      </c>
      <c r="K302" s="140" t="s">
        <v>231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232</v>
      </c>
      <c r="AT302" s="149" t="s">
        <v>227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4376</v>
      </c>
    </row>
    <row r="303" spans="2:65" s="1" customFormat="1" ht="10.199999999999999">
      <c r="B303" s="33"/>
      <c r="D303" s="151" t="s">
        <v>234</v>
      </c>
      <c r="F303" s="152" t="s">
        <v>775</v>
      </c>
      <c r="I303" s="153"/>
      <c r="L303" s="33"/>
      <c r="M303" s="154"/>
      <c r="T303" s="57"/>
      <c r="AT303" s="17" t="s">
        <v>234</v>
      </c>
      <c r="AU303" s="17" t="s">
        <v>21</v>
      </c>
    </row>
    <row r="304" spans="2:65" s="12" customFormat="1" ht="10.199999999999999">
      <c r="B304" s="155"/>
      <c r="D304" s="156" t="s">
        <v>236</v>
      </c>
      <c r="E304" s="157" t="s">
        <v>1</v>
      </c>
      <c r="F304" s="158" t="s">
        <v>4377</v>
      </c>
      <c r="H304" s="159">
        <v>29.373999999999999</v>
      </c>
      <c r="I304" s="160"/>
      <c r="L304" s="155"/>
      <c r="M304" s="161"/>
      <c r="T304" s="162"/>
      <c r="AT304" s="157" t="s">
        <v>236</v>
      </c>
      <c r="AU304" s="157" t="s">
        <v>21</v>
      </c>
      <c r="AV304" s="12" t="s">
        <v>21</v>
      </c>
      <c r="AW304" s="12" t="s">
        <v>36</v>
      </c>
      <c r="AX304" s="12" t="s">
        <v>88</v>
      </c>
      <c r="AY304" s="157" t="s">
        <v>225</v>
      </c>
    </row>
    <row r="305" spans="2:65" s="11" customFormat="1" ht="22.8" customHeight="1">
      <c r="B305" s="126"/>
      <c r="D305" s="127" t="s">
        <v>79</v>
      </c>
      <c r="E305" s="136" t="s">
        <v>568</v>
      </c>
      <c r="F305" s="136" t="s">
        <v>569</v>
      </c>
      <c r="I305" s="129"/>
      <c r="J305" s="137">
        <f>BK305</f>
        <v>0</v>
      </c>
      <c r="L305" s="126"/>
      <c r="M305" s="131"/>
      <c r="P305" s="132">
        <f>SUM(P306:P307)</f>
        <v>0</v>
      </c>
      <c r="R305" s="132">
        <f>SUM(R306:R307)</f>
        <v>0</v>
      </c>
      <c r="T305" s="133">
        <f>SUM(T306:T307)</f>
        <v>0</v>
      </c>
      <c r="AR305" s="127" t="s">
        <v>88</v>
      </c>
      <c r="AT305" s="134" t="s">
        <v>79</v>
      </c>
      <c r="AU305" s="134" t="s">
        <v>88</v>
      </c>
      <c r="AY305" s="127" t="s">
        <v>225</v>
      </c>
      <c r="BK305" s="135">
        <f>SUM(BK306:BK307)</f>
        <v>0</v>
      </c>
    </row>
    <row r="306" spans="2:65" s="1" customFormat="1" ht="16.5" customHeight="1">
      <c r="B306" s="33"/>
      <c r="C306" s="138" t="s">
        <v>962</v>
      </c>
      <c r="D306" s="138" t="s">
        <v>227</v>
      </c>
      <c r="E306" s="139" t="s">
        <v>571</v>
      </c>
      <c r="F306" s="140" t="s">
        <v>572</v>
      </c>
      <c r="G306" s="141" t="s">
        <v>395</v>
      </c>
      <c r="H306" s="142">
        <v>10.374000000000001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4378</v>
      </c>
    </row>
    <row r="307" spans="2:65" s="1" customFormat="1" ht="10.199999999999999">
      <c r="B307" s="33"/>
      <c r="D307" s="151" t="s">
        <v>234</v>
      </c>
      <c r="F307" s="152" t="s">
        <v>574</v>
      </c>
      <c r="I307" s="153"/>
      <c r="L307" s="33"/>
      <c r="M307" s="195"/>
      <c r="N307" s="190"/>
      <c r="O307" s="190"/>
      <c r="P307" s="190"/>
      <c r="Q307" s="190"/>
      <c r="R307" s="190"/>
      <c r="S307" s="190"/>
      <c r="T307" s="196"/>
      <c r="AT307" s="17" t="s">
        <v>234</v>
      </c>
      <c r="AU307" s="17" t="s">
        <v>21</v>
      </c>
    </row>
    <row r="308" spans="2:65" s="1" customFormat="1" ht="6.9" customHeight="1">
      <c r="B308" s="45"/>
      <c r="C308" s="46"/>
      <c r="D308" s="46"/>
      <c r="E308" s="46"/>
      <c r="F308" s="46"/>
      <c r="G308" s="46"/>
      <c r="H308" s="46"/>
      <c r="I308" s="46"/>
      <c r="J308" s="46"/>
      <c r="K308" s="46"/>
      <c r="L308" s="33"/>
    </row>
  </sheetData>
  <sheetProtection algorithmName="SHA-512" hashValue="gYYcpcOkrIKSbq1qAKAYytOwdFWrYDV2R6GXDH8Wb1Oup1qbQby2nFMwKWuDnzRdW+iNpLNMfKW4hHL0NvLa6A==" saltValue="sxE8FgvlBV3jJaIf7aFoAtEMrmmDiK6Q1mfMUqu6hegXTqv5bbUDpH5tg7DC6splQIpw6nNtldZt8qE3X/b/bw==" spinCount="100000" sheet="1" objects="1" scenarios="1" formatColumns="0" formatRows="0" autoFilter="0"/>
  <autoFilter ref="C128:K307" xr:uid="{00000000-0009-0000-0000-000012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hyperlinks>
    <hyperlink ref="F133" r:id="rId1" xr:uid="{00000000-0004-0000-1200-000000000000}"/>
    <hyperlink ref="F135" r:id="rId2" xr:uid="{00000000-0004-0000-1200-000001000000}"/>
    <hyperlink ref="F138" r:id="rId3" xr:uid="{00000000-0004-0000-1200-000002000000}"/>
    <hyperlink ref="F143" r:id="rId4" xr:uid="{00000000-0004-0000-1200-000003000000}"/>
    <hyperlink ref="F147" r:id="rId5" xr:uid="{00000000-0004-0000-1200-000004000000}"/>
    <hyperlink ref="F151" r:id="rId6" xr:uid="{00000000-0004-0000-1200-000005000000}"/>
    <hyperlink ref="F155" r:id="rId7" xr:uid="{00000000-0004-0000-1200-000006000000}"/>
    <hyperlink ref="F157" r:id="rId8" xr:uid="{00000000-0004-0000-1200-000007000000}"/>
    <hyperlink ref="F169" r:id="rId9" xr:uid="{00000000-0004-0000-1200-000008000000}"/>
    <hyperlink ref="F172" r:id="rId10" xr:uid="{00000000-0004-0000-1200-000009000000}"/>
    <hyperlink ref="F175" r:id="rId11" xr:uid="{00000000-0004-0000-1200-00000A000000}"/>
    <hyperlink ref="F178" r:id="rId12" xr:uid="{00000000-0004-0000-1200-00000B000000}"/>
    <hyperlink ref="F181" r:id="rId13" xr:uid="{00000000-0004-0000-1200-00000C000000}"/>
    <hyperlink ref="F187" r:id="rId14" xr:uid="{00000000-0004-0000-1200-00000D000000}"/>
    <hyperlink ref="F191" r:id="rId15" xr:uid="{00000000-0004-0000-1200-00000E000000}"/>
    <hyperlink ref="F196" r:id="rId16" xr:uid="{00000000-0004-0000-1200-00000F000000}"/>
    <hyperlink ref="F199" r:id="rId17" xr:uid="{00000000-0004-0000-1200-000010000000}"/>
    <hyperlink ref="F204" r:id="rId18" xr:uid="{00000000-0004-0000-1200-000011000000}"/>
    <hyperlink ref="F206" r:id="rId19" xr:uid="{00000000-0004-0000-1200-000012000000}"/>
    <hyperlink ref="F209" r:id="rId20" xr:uid="{00000000-0004-0000-1200-000013000000}"/>
    <hyperlink ref="F213" r:id="rId21" xr:uid="{00000000-0004-0000-1200-000014000000}"/>
    <hyperlink ref="F216" r:id="rId22" xr:uid="{00000000-0004-0000-1200-000015000000}"/>
    <hyperlink ref="F220" r:id="rId23" xr:uid="{00000000-0004-0000-1200-000016000000}"/>
    <hyperlink ref="F222" r:id="rId24" xr:uid="{00000000-0004-0000-1200-000017000000}"/>
    <hyperlink ref="F225" r:id="rId25" xr:uid="{00000000-0004-0000-1200-000018000000}"/>
    <hyperlink ref="F229" r:id="rId26" xr:uid="{00000000-0004-0000-1200-000019000000}"/>
    <hyperlink ref="F231" r:id="rId27" xr:uid="{00000000-0004-0000-1200-00001A000000}"/>
    <hyperlink ref="F236" r:id="rId28" xr:uid="{00000000-0004-0000-1200-00001B000000}"/>
    <hyperlink ref="F242" r:id="rId29" xr:uid="{00000000-0004-0000-1200-00001C000000}"/>
    <hyperlink ref="F248" r:id="rId30" xr:uid="{00000000-0004-0000-1200-00001D000000}"/>
    <hyperlink ref="F253" r:id="rId31" xr:uid="{00000000-0004-0000-1200-00001E000000}"/>
    <hyperlink ref="F256" r:id="rId32" xr:uid="{00000000-0004-0000-1200-00001F000000}"/>
    <hyperlink ref="F262" r:id="rId33" xr:uid="{00000000-0004-0000-1200-000020000000}"/>
    <hyperlink ref="F269" r:id="rId34" xr:uid="{00000000-0004-0000-1200-000021000000}"/>
    <hyperlink ref="F273" r:id="rId35" xr:uid="{00000000-0004-0000-1200-000022000000}"/>
    <hyperlink ref="F278" r:id="rId36" xr:uid="{00000000-0004-0000-1200-000023000000}"/>
    <hyperlink ref="F282" r:id="rId37" xr:uid="{00000000-0004-0000-1200-000024000000}"/>
    <hyperlink ref="F289" r:id="rId38" xr:uid="{00000000-0004-0000-1200-000025000000}"/>
    <hyperlink ref="F292" r:id="rId39" xr:uid="{00000000-0004-0000-1200-000026000000}"/>
    <hyperlink ref="F297" r:id="rId40" xr:uid="{00000000-0004-0000-1200-000027000000}"/>
    <hyperlink ref="F299" r:id="rId41" xr:uid="{00000000-0004-0000-1200-000028000000}"/>
    <hyperlink ref="F301" r:id="rId42" xr:uid="{00000000-0004-0000-1200-000029000000}"/>
    <hyperlink ref="F303" r:id="rId43" xr:uid="{00000000-0004-0000-1200-00002A000000}"/>
    <hyperlink ref="F307" r:id="rId44" xr:uid="{00000000-0004-0000-1200-00002B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5"/>
  <headerFooter>
    <oddFooter>&amp;CStrana &amp;P z &amp;N&amp;R&amp;A</oddFooter>
  </headerFooter>
  <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34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89</v>
      </c>
      <c r="AZ2" s="94" t="s">
        <v>185</v>
      </c>
      <c r="BA2" s="94" t="s">
        <v>1</v>
      </c>
      <c r="BB2" s="94" t="s">
        <v>1</v>
      </c>
      <c r="BC2" s="94" t="s">
        <v>186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187</v>
      </c>
      <c r="BA3" s="94" t="s">
        <v>1</v>
      </c>
      <c r="BB3" s="94" t="s">
        <v>1</v>
      </c>
      <c r="BC3" s="94" t="s">
        <v>188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191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ROUND((SUM(BE129:BE343)),  2)</f>
        <v>0</v>
      </c>
      <c r="I33" s="98">
        <v>0.21</v>
      </c>
      <c r="J33" s="87">
        <f>ROUND(((SUM(BE129:BE343))*I33),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ROUND((SUM(BF129:BF343)),  2)</f>
        <v>0</v>
      </c>
      <c r="I34" s="98">
        <v>0.15</v>
      </c>
      <c r="J34" s="87">
        <f>ROUND(((SUM(BF129:BF343))*I34),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ROUND((SUM(BG129:BG343)),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ROUND((SUM(BH129:BH343)),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ROUND((SUM(BI129:BI343)),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 xml:space="preserve">030.11.1 - Úprava koryta v úseku km 0,000 – 0,551 78 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J129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J267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J276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J280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J299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J306</f>
        <v>0</v>
      </c>
      <c r="L103" s="114"/>
    </row>
    <row r="104" spans="2:12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J318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J328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J331</f>
        <v>0</v>
      </c>
      <c r="L106" s="110"/>
    </row>
    <row r="107" spans="2:12" s="9" customFormat="1" ht="19.95" customHeight="1">
      <c r="B107" s="114"/>
      <c r="D107" s="115" t="s">
        <v>207</v>
      </c>
      <c r="E107" s="116"/>
      <c r="F107" s="116"/>
      <c r="G107" s="116"/>
      <c r="H107" s="116"/>
      <c r="I107" s="116"/>
      <c r="J107" s="117">
        <f>J332</f>
        <v>0</v>
      </c>
      <c r="L107" s="114"/>
    </row>
    <row r="108" spans="2:12" s="8" customFormat="1" ht="24.9" customHeight="1">
      <c r="B108" s="110"/>
      <c r="D108" s="111" t="s">
        <v>208</v>
      </c>
      <c r="E108" s="112"/>
      <c r="F108" s="112"/>
      <c r="G108" s="112"/>
      <c r="H108" s="112"/>
      <c r="I108" s="112"/>
      <c r="J108" s="113">
        <f>J338</f>
        <v>0</v>
      </c>
      <c r="L108" s="110"/>
    </row>
    <row r="109" spans="2:12" s="9" customFormat="1" ht="19.95" customHeight="1">
      <c r="B109" s="114"/>
      <c r="D109" s="115" t="s">
        <v>209</v>
      </c>
      <c r="E109" s="116"/>
      <c r="F109" s="116"/>
      <c r="G109" s="116"/>
      <c r="H109" s="116"/>
      <c r="I109" s="116"/>
      <c r="J109" s="117">
        <f>J339</f>
        <v>0</v>
      </c>
      <c r="L109" s="114"/>
    </row>
    <row r="110" spans="2:12" s="1" customFormat="1" ht="21.75" customHeight="1">
      <c r="B110" s="33"/>
      <c r="L110" s="33"/>
    </row>
    <row r="111" spans="2:12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" customHeight="1">
      <c r="B116" s="33"/>
      <c r="C116" s="21" t="s">
        <v>210</v>
      </c>
      <c r="L116" s="33"/>
    </row>
    <row r="117" spans="2:20" s="1" customFormat="1" ht="6.9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6" t="str">
        <f>E7</f>
        <v>Opatření Zátor-Loučky, OHO, Dílčí stavba 02.030 Opatření pod přehradní hrází Nové Heřminovy</v>
      </c>
      <c r="F119" s="257"/>
      <c r="G119" s="257"/>
      <c r="H119" s="257"/>
      <c r="L119" s="33"/>
    </row>
    <row r="120" spans="2:20" s="1" customFormat="1" ht="12" customHeight="1">
      <c r="B120" s="33"/>
      <c r="C120" s="27" t="s">
        <v>190</v>
      </c>
      <c r="L120" s="33"/>
    </row>
    <row r="121" spans="2:20" s="1" customFormat="1" ht="16.5" customHeight="1">
      <c r="B121" s="33"/>
      <c r="E121" s="238" t="str">
        <f>E9</f>
        <v xml:space="preserve">030.11.1 - Úprava koryta v úseku km 0,000 – 0,551 78 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Loučky u Zátoru</v>
      </c>
      <c r="I123" s="27" t="s">
        <v>24</v>
      </c>
      <c r="J123" s="53" t="str">
        <f>IF(J12="","",J12)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P130+P331+P338</f>
        <v>0</v>
      </c>
      <c r="Q129" s="54"/>
      <c r="R129" s="123">
        <f>R130+R331+R338</f>
        <v>28361.470273179995</v>
      </c>
      <c r="S129" s="54"/>
      <c r="T129" s="124">
        <f>T130+T331+T338</f>
        <v>3860.4791920000002</v>
      </c>
      <c r="AT129" s="17" t="s">
        <v>79</v>
      </c>
      <c r="AU129" s="17" t="s">
        <v>196</v>
      </c>
      <c r="BK129" s="125">
        <f>BK130+BK331+BK338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P131+P267+P276+P280+P299+P306+P318+P328</f>
        <v>0</v>
      </c>
      <c r="R130" s="132">
        <f>R131+R267+R276+R280+R299+R306+R318+R328</f>
        <v>28361.070899179995</v>
      </c>
      <c r="T130" s="133">
        <f>T131+T267+T276+T280+T299+T306+T318+T328</f>
        <v>3860.4791920000002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BK131+BK267+BK276+BK280+BK299+BK306+BK318+BK328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SUM(P132:P266)</f>
        <v>0</v>
      </c>
      <c r="R131" s="132">
        <f>SUM(R132:R266)</f>
        <v>0.37606599999999996</v>
      </c>
      <c r="T131" s="133">
        <f>SUM(T132:T266)</f>
        <v>3850.8580000000002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SUM(BK132:BK266)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228</v>
      </c>
      <c r="F132" s="140" t="s">
        <v>229</v>
      </c>
      <c r="G132" s="141" t="s">
        <v>230</v>
      </c>
      <c r="H132" s="142">
        <v>1067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0.44</v>
      </c>
      <c r="T132" s="148">
        <f>S132*H132</f>
        <v>469.48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233</v>
      </c>
    </row>
    <row r="133" spans="2:65" s="1" customFormat="1" ht="10.199999999999999">
      <c r="B133" s="33"/>
      <c r="D133" s="151" t="s">
        <v>234</v>
      </c>
      <c r="F133" s="152" t="s">
        <v>235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237</v>
      </c>
      <c r="H134" s="159">
        <v>1067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16.5" customHeight="1">
      <c r="B135" s="33"/>
      <c r="C135" s="138" t="s">
        <v>21</v>
      </c>
      <c r="D135" s="138" t="s">
        <v>227</v>
      </c>
      <c r="E135" s="139" t="s">
        <v>238</v>
      </c>
      <c r="F135" s="140" t="s">
        <v>239</v>
      </c>
      <c r="G135" s="141" t="s">
        <v>240</v>
      </c>
      <c r="H135" s="142">
        <v>1857.9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1.82</v>
      </c>
      <c r="T135" s="148">
        <f>S135*H135</f>
        <v>3381.3780000000002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241</v>
      </c>
    </row>
    <row r="136" spans="2:65" s="1" customFormat="1" ht="10.199999999999999">
      <c r="B136" s="33"/>
      <c r="D136" s="151" t="s">
        <v>234</v>
      </c>
      <c r="F136" s="152" t="s">
        <v>242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243</v>
      </c>
      <c r="H137" s="159">
        <v>1857.9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24.15" customHeight="1">
      <c r="B138" s="33"/>
      <c r="C138" s="138" t="s">
        <v>244</v>
      </c>
      <c r="D138" s="138" t="s">
        <v>227</v>
      </c>
      <c r="E138" s="139" t="s">
        <v>245</v>
      </c>
      <c r="F138" s="140" t="s">
        <v>246</v>
      </c>
      <c r="G138" s="141" t="s">
        <v>247</v>
      </c>
      <c r="H138" s="142">
        <v>240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3.0000000000000001E-5</v>
      </c>
      <c r="R138" s="147">
        <f>Q138*H138</f>
        <v>7.1999999999999998E-3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248</v>
      </c>
    </row>
    <row r="139" spans="2:65" s="1" customFormat="1" ht="10.199999999999999">
      <c r="B139" s="33"/>
      <c r="D139" s="151" t="s">
        <v>234</v>
      </c>
      <c r="F139" s="152" t="s">
        <v>249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250</v>
      </c>
      <c r="H140" s="159">
        <v>240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225</v>
      </c>
    </row>
    <row r="141" spans="2:65" s="1" customFormat="1" ht="24.15" customHeight="1">
      <c r="B141" s="33"/>
      <c r="C141" s="138" t="s">
        <v>232</v>
      </c>
      <c r="D141" s="138" t="s">
        <v>227</v>
      </c>
      <c r="E141" s="139" t="s">
        <v>251</v>
      </c>
      <c r="F141" s="140" t="s">
        <v>252</v>
      </c>
      <c r="G141" s="141" t="s">
        <v>253</v>
      </c>
      <c r="H141" s="142">
        <v>10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254</v>
      </c>
    </row>
    <row r="142" spans="2:65" s="1" customFormat="1" ht="10.199999999999999">
      <c r="B142" s="33"/>
      <c r="D142" s="151" t="s">
        <v>234</v>
      </c>
      <c r="F142" s="152" t="s">
        <v>255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" customFormat="1" ht="16.5" customHeight="1">
      <c r="B143" s="33"/>
      <c r="C143" s="138" t="s">
        <v>256</v>
      </c>
      <c r="D143" s="138" t="s">
        <v>227</v>
      </c>
      <c r="E143" s="139" t="s">
        <v>257</v>
      </c>
      <c r="F143" s="140" t="s">
        <v>258</v>
      </c>
      <c r="G143" s="141" t="s">
        <v>259</v>
      </c>
      <c r="H143" s="142">
        <v>4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260</v>
      </c>
    </row>
    <row r="144" spans="2:65" s="1" customFormat="1" ht="19.2">
      <c r="B144" s="33"/>
      <c r="D144" s="156" t="s">
        <v>261</v>
      </c>
      <c r="F144" s="163" t="s">
        <v>262</v>
      </c>
      <c r="I144" s="153"/>
      <c r="L144" s="33"/>
      <c r="M144" s="154"/>
      <c r="T144" s="57"/>
      <c r="AT144" s="17" t="s">
        <v>261</v>
      </c>
      <c r="AU144" s="17" t="s">
        <v>21</v>
      </c>
    </row>
    <row r="145" spans="2:65" s="1" customFormat="1" ht="24.15" customHeight="1">
      <c r="B145" s="33"/>
      <c r="C145" s="138" t="s">
        <v>263</v>
      </c>
      <c r="D145" s="138" t="s">
        <v>227</v>
      </c>
      <c r="E145" s="139" t="s">
        <v>264</v>
      </c>
      <c r="F145" s="140" t="s">
        <v>265</v>
      </c>
      <c r="G145" s="141" t="s">
        <v>230</v>
      </c>
      <c r="H145" s="142">
        <v>18547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266</v>
      </c>
    </row>
    <row r="146" spans="2:65" s="1" customFormat="1" ht="10.199999999999999">
      <c r="B146" s="33"/>
      <c r="D146" s="151" t="s">
        <v>234</v>
      </c>
      <c r="F146" s="152" t="s">
        <v>267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268</v>
      </c>
      <c r="H147" s="159">
        <v>16578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225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269</v>
      </c>
      <c r="H148" s="159">
        <v>1969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3" customFormat="1" ht="10.199999999999999">
      <c r="B149" s="164"/>
      <c r="D149" s="156" t="s">
        <v>236</v>
      </c>
      <c r="E149" s="165" t="s">
        <v>1</v>
      </c>
      <c r="F149" s="166" t="s">
        <v>270</v>
      </c>
      <c r="H149" s="167">
        <v>18547</v>
      </c>
      <c r="I149" s="168"/>
      <c r="L149" s="164"/>
      <c r="M149" s="169"/>
      <c r="T149" s="170"/>
      <c r="AT149" s="165" t="s">
        <v>236</v>
      </c>
      <c r="AU149" s="165" t="s">
        <v>21</v>
      </c>
      <c r="AV149" s="13" t="s">
        <v>232</v>
      </c>
      <c r="AW149" s="13" t="s">
        <v>36</v>
      </c>
      <c r="AX149" s="13" t="s">
        <v>88</v>
      </c>
      <c r="AY149" s="165" t="s">
        <v>225</v>
      </c>
    </row>
    <row r="150" spans="2:65" s="1" customFormat="1" ht="33" customHeight="1">
      <c r="B150" s="33"/>
      <c r="C150" s="138" t="s">
        <v>271</v>
      </c>
      <c r="D150" s="138" t="s">
        <v>227</v>
      </c>
      <c r="E150" s="139" t="s">
        <v>272</v>
      </c>
      <c r="F150" s="140" t="s">
        <v>273</v>
      </c>
      <c r="G150" s="141" t="s">
        <v>240</v>
      </c>
      <c r="H150" s="142">
        <v>3867.5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274</v>
      </c>
    </row>
    <row r="151" spans="2:65" s="1" customFormat="1" ht="10.199999999999999">
      <c r="B151" s="33"/>
      <c r="D151" s="151" t="s">
        <v>234</v>
      </c>
      <c r="F151" s="152" t="s">
        <v>275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276</v>
      </c>
      <c r="H152" s="159">
        <v>3867.5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225</v>
      </c>
    </row>
    <row r="153" spans="2:65" s="1" customFormat="1" ht="33" customHeight="1">
      <c r="B153" s="33"/>
      <c r="C153" s="138" t="s">
        <v>277</v>
      </c>
      <c r="D153" s="138" t="s">
        <v>227</v>
      </c>
      <c r="E153" s="139" t="s">
        <v>278</v>
      </c>
      <c r="F153" s="140" t="s">
        <v>279</v>
      </c>
      <c r="G153" s="141" t="s">
        <v>240</v>
      </c>
      <c r="H153" s="142">
        <v>33903.464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280</v>
      </c>
    </row>
    <row r="154" spans="2:65" s="1" customFormat="1" ht="10.199999999999999">
      <c r="B154" s="33"/>
      <c r="D154" s="151" t="s">
        <v>234</v>
      </c>
      <c r="F154" s="152" t="s">
        <v>281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282</v>
      </c>
      <c r="H155" s="159">
        <v>33903.464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225</v>
      </c>
    </row>
    <row r="156" spans="2:65" s="1" customFormat="1" ht="37.799999999999997" customHeight="1">
      <c r="B156" s="33"/>
      <c r="C156" s="138" t="s">
        <v>283</v>
      </c>
      <c r="D156" s="138" t="s">
        <v>227</v>
      </c>
      <c r="E156" s="139" t="s">
        <v>284</v>
      </c>
      <c r="F156" s="140" t="s">
        <v>285</v>
      </c>
      <c r="G156" s="141" t="s">
        <v>240</v>
      </c>
      <c r="H156" s="142">
        <v>8475.866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286</v>
      </c>
    </row>
    <row r="157" spans="2:65" s="1" customFormat="1" ht="10.199999999999999">
      <c r="B157" s="33"/>
      <c r="D157" s="151" t="s">
        <v>234</v>
      </c>
      <c r="F157" s="152" t="s">
        <v>287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288</v>
      </c>
      <c r="H158" s="159">
        <v>8475.866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" customFormat="1" ht="37.799999999999997" customHeight="1">
      <c r="B159" s="33"/>
      <c r="C159" s="138" t="s">
        <v>289</v>
      </c>
      <c r="D159" s="138" t="s">
        <v>227</v>
      </c>
      <c r="E159" s="139" t="s">
        <v>290</v>
      </c>
      <c r="F159" s="140" t="s">
        <v>291</v>
      </c>
      <c r="G159" s="141" t="s">
        <v>240</v>
      </c>
      <c r="H159" s="142">
        <v>34793</v>
      </c>
      <c r="I159" s="143"/>
      <c r="J159" s="144">
        <f>ROUND(I159*H159,2)</f>
        <v>0</v>
      </c>
      <c r="K159" s="140" t="s">
        <v>231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292</v>
      </c>
    </row>
    <row r="160" spans="2:65" s="1" customFormat="1" ht="10.199999999999999">
      <c r="B160" s="33"/>
      <c r="D160" s="151" t="s">
        <v>234</v>
      </c>
      <c r="F160" s="152" t="s">
        <v>293</v>
      </c>
      <c r="I160" s="153"/>
      <c r="L160" s="33"/>
      <c r="M160" s="154"/>
      <c r="T160" s="57"/>
      <c r="AT160" s="17" t="s">
        <v>234</v>
      </c>
      <c r="AU160" s="17" t="s">
        <v>21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294</v>
      </c>
      <c r="H161" s="159">
        <v>34793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225</v>
      </c>
    </row>
    <row r="162" spans="2:65" s="1" customFormat="1" ht="37.799999999999997" customHeight="1">
      <c r="B162" s="33"/>
      <c r="C162" s="138" t="s">
        <v>295</v>
      </c>
      <c r="D162" s="138" t="s">
        <v>227</v>
      </c>
      <c r="E162" s="139" t="s">
        <v>296</v>
      </c>
      <c r="F162" s="140" t="s">
        <v>297</v>
      </c>
      <c r="G162" s="141" t="s">
        <v>240</v>
      </c>
      <c r="H162" s="142">
        <v>37720.423000000003</v>
      </c>
      <c r="I162" s="143"/>
      <c r="J162" s="144">
        <f>ROUND(I162*H162,2)</f>
        <v>0</v>
      </c>
      <c r="K162" s="140" t="s">
        <v>231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232</v>
      </c>
      <c r="AT162" s="149" t="s">
        <v>227</v>
      </c>
      <c r="AU162" s="149" t="s">
        <v>21</v>
      </c>
      <c r="AY162" s="17" t="s">
        <v>225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232</v>
      </c>
      <c r="BM162" s="149" t="s">
        <v>298</v>
      </c>
    </row>
    <row r="163" spans="2:65" s="1" customFormat="1" ht="10.199999999999999">
      <c r="B163" s="33"/>
      <c r="D163" s="151" t="s">
        <v>234</v>
      </c>
      <c r="F163" s="152" t="s">
        <v>299</v>
      </c>
      <c r="I163" s="153"/>
      <c r="L163" s="33"/>
      <c r="M163" s="154"/>
      <c r="T163" s="57"/>
      <c r="AT163" s="17" t="s">
        <v>234</v>
      </c>
      <c r="AU163" s="17" t="s">
        <v>21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300</v>
      </c>
      <c r="H164" s="159">
        <v>2570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301</v>
      </c>
      <c r="H165" s="159">
        <v>196.9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225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276</v>
      </c>
      <c r="H166" s="159">
        <v>3867.5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225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302</v>
      </c>
      <c r="H167" s="159">
        <v>3348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225</v>
      </c>
    </row>
    <row r="168" spans="2:65" s="14" customFormat="1" ht="10.199999999999999">
      <c r="B168" s="171"/>
      <c r="D168" s="156" t="s">
        <v>236</v>
      </c>
      <c r="E168" s="172" t="s">
        <v>1</v>
      </c>
      <c r="F168" s="173" t="s">
        <v>303</v>
      </c>
      <c r="H168" s="174">
        <v>9982.4</v>
      </c>
      <c r="I168" s="175"/>
      <c r="L168" s="171"/>
      <c r="M168" s="176"/>
      <c r="T168" s="177"/>
      <c r="AT168" s="172" t="s">
        <v>236</v>
      </c>
      <c r="AU168" s="172" t="s">
        <v>21</v>
      </c>
      <c r="AV168" s="14" t="s">
        <v>244</v>
      </c>
      <c r="AW168" s="14" t="s">
        <v>36</v>
      </c>
      <c r="AX168" s="14" t="s">
        <v>80</v>
      </c>
      <c r="AY168" s="172" t="s">
        <v>225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304</v>
      </c>
      <c r="H169" s="159">
        <v>13917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305</v>
      </c>
      <c r="H170" s="159">
        <v>3348.11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306</v>
      </c>
      <c r="H171" s="159">
        <v>2178.15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307</v>
      </c>
      <c r="H172" s="159">
        <v>192.495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225</v>
      </c>
    </row>
    <row r="173" spans="2:65" s="12" customFormat="1" ht="10.199999999999999">
      <c r="B173" s="155"/>
      <c r="D173" s="156" t="s">
        <v>236</v>
      </c>
      <c r="E173" s="157" t="s">
        <v>1</v>
      </c>
      <c r="F173" s="158" t="s">
        <v>308</v>
      </c>
      <c r="H173" s="159">
        <v>659.75</v>
      </c>
      <c r="I173" s="160"/>
      <c r="L173" s="155"/>
      <c r="M173" s="161"/>
      <c r="T173" s="162"/>
      <c r="AT173" s="157" t="s">
        <v>236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225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309</v>
      </c>
      <c r="H174" s="159">
        <v>3668.16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225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310</v>
      </c>
      <c r="H175" s="159">
        <v>163.80000000000001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311</v>
      </c>
      <c r="H176" s="159">
        <v>2080.6080000000002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225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312</v>
      </c>
      <c r="H177" s="159">
        <v>1486.34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225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313</v>
      </c>
      <c r="H178" s="159">
        <v>5.45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225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314</v>
      </c>
      <c r="H179" s="159">
        <v>8.1999999999999993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225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315</v>
      </c>
      <c r="H180" s="159">
        <v>11.55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225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316</v>
      </c>
      <c r="H181" s="159">
        <v>18.41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4" customFormat="1" ht="10.199999999999999">
      <c r="B182" s="171"/>
      <c r="D182" s="156" t="s">
        <v>236</v>
      </c>
      <c r="E182" s="172" t="s">
        <v>185</v>
      </c>
      <c r="F182" s="173" t="s">
        <v>303</v>
      </c>
      <c r="H182" s="174">
        <v>27738.023000000001</v>
      </c>
      <c r="I182" s="175"/>
      <c r="L182" s="171"/>
      <c r="M182" s="176"/>
      <c r="T182" s="177"/>
      <c r="AT182" s="172" t="s">
        <v>236</v>
      </c>
      <c r="AU182" s="172" t="s">
        <v>21</v>
      </c>
      <c r="AV182" s="14" t="s">
        <v>244</v>
      </c>
      <c r="AW182" s="14" t="s">
        <v>36</v>
      </c>
      <c r="AX182" s="14" t="s">
        <v>80</v>
      </c>
      <c r="AY182" s="172" t="s">
        <v>225</v>
      </c>
    </row>
    <row r="183" spans="2:65" s="13" customFormat="1" ht="10.199999999999999">
      <c r="B183" s="164"/>
      <c r="D183" s="156" t="s">
        <v>236</v>
      </c>
      <c r="E183" s="165" t="s">
        <v>1</v>
      </c>
      <c r="F183" s="166" t="s">
        <v>270</v>
      </c>
      <c r="H183" s="167">
        <v>37720.423000000003</v>
      </c>
      <c r="I183" s="168"/>
      <c r="L183" s="164"/>
      <c r="M183" s="169"/>
      <c r="T183" s="170"/>
      <c r="AT183" s="165" t="s">
        <v>236</v>
      </c>
      <c r="AU183" s="165" t="s">
        <v>21</v>
      </c>
      <c r="AV183" s="13" t="s">
        <v>232</v>
      </c>
      <c r="AW183" s="13" t="s">
        <v>36</v>
      </c>
      <c r="AX183" s="13" t="s">
        <v>88</v>
      </c>
      <c r="AY183" s="165" t="s">
        <v>225</v>
      </c>
    </row>
    <row r="184" spans="2:65" s="1" customFormat="1" ht="24.15" customHeight="1">
      <c r="B184" s="33"/>
      <c r="C184" s="138" t="s">
        <v>317</v>
      </c>
      <c r="D184" s="138" t="s">
        <v>227</v>
      </c>
      <c r="E184" s="139" t="s">
        <v>318</v>
      </c>
      <c r="F184" s="140" t="s">
        <v>319</v>
      </c>
      <c r="G184" s="141" t="s">
        <v>230</v>
      </c>
      <c r="H184" s="142">
        <v>171.8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320</v>
      </c>
    </row>
    <row r="185" spans="2:65" s="1" customFormat="1" ht="10.199999999999999">
      <c r="B185" s="33"/>
      <c r="D185" s="151" t="s">
        <v>234</v>
      </c>
      <c r="F185" s="152" t="s">
        <v>321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322</v>
      </c>
      <c r="H186" s="159">
        <v>171.8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24.15" customHeight="1">
      <c r="B187" s="33"/>
      <c r="C187" s="138" t="s">
        <v>323</v>
      </c>
      <c r="D187" s="138" t="s">
        <v>227</v>
      </c>
      <c r="E187" s="139" t="s">
        <v>324</v>
      </c>
      <c r="F187" s="140" t="s">
        <v>325</v>
      </c>
      <c r="G187" s="141" t="s">
        <v>240</v>
      </c>
      <c r="H187" s="142">
        <v>38.159999999999997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326</v>
      </c>
    </row>
    <row r="188" spans="2:65" s="1" customFormat="1" ht="10.199999999999999">
      <c r="B188" s="33"/>
      <c r="D188" s="151" t="s">
        <v>234</v>
      </c>
      <c r="F188" s="152" t="s">
        <v>327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314</v>
      </c>
      <c r="H189" s="159">
        <v>8.1999999999999993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315</v>
      </c>
      <c r="H190" s="159">
        <v>11.55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225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316</v>
      </c>
      <c r="H191" s="159">
        <v>18.41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225</v>
      </c>
    </row>
    <row r="192" spans="2:65" s="13" customFormat="1" ht="10.199999999999999">
      <c r="B192" s="164"/>
      <c r="D192" s="156" t="s">
        <v>236</v>
      </c>
      <c r="E192" s="165" t="s">
        <v>1</v>
      </c>
      <c r="F192" s="166" t="s">
        <v>270</v>
      </c>
      <c r="H192" s="167">
        <v>38.159999999999997</v>
      </c>
      <c r="I192" s="168"/>
      <c r="L192" s="164"/>
      <c r="M192" s="169"/>
      <c r="T192" s="170"/>
      <c r="AT192" s="165" t="s">
        <v>236</v>
      </c>
      <c r="AU192" s="165" t="s">
        <v>21</v>
      </c>
      <c r="AV192" s="13" t="s">
        <v>232</v>
      </c>
      <c r="AW192" s="13" t="s">
        <v>36</v>
      </c>
      <c r="AX192" s="13" t="s">
        <v>88</v>
      </c>
      <c r="AY192" s="165" t="s">
        <v>225</v>
      </c>
    </row>
    <row r="193" spans="2:65" s="1" customFormat="1" ht="24.15" customHeight="1">
      <c r="B193" s="33"/>
      <c r="C193" s="138" t="s">
        <v>328</v>
      </c>
      <c r="D193" s="138" t="s">
        <v>227</v>
      </c>
      <c r="E193" s="139" t="s">
        <v>329</v>
      </c>
      <c r="F193" s="140" t="s">
        <v>330</v>
      </c>
      <c r="G193" s="141" t="s">
        <v>230</v>
      </c>
      <c r="H193" s="142">
        <v>17160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331</v>
      </c>
    </row>
    <row r="194" spans="2:65" s="1" customFormat="1" ht="10.199999999999999">
      <c r="B194" s="33"/>
      <c r="D194" s="151" t="s">
        <v>234</v>
      </c>
      <c r="F194" s="152" t="s">
        <v>332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333</v>
      </c>
      <c r="H195" s="159">
        <v>14521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225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334</v>
      </c>
      <c r="H196" s="159">
        <v>2639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225</v>
      </c>
    </row>
    <row r="197" spans="2:65" s="13" customFormat="1" ht="10.199999999999999">
      <c r="B197" s="164"/>
      <c r="D197" s="156" t="s">
        <v>236</v>
      </c>
      <c r="E197" s="165" t="s">
        <v>1</v>
      </c>
      <c r="F197" s="166" t="s">
        <v>270</v>
      </c>
      <c r="H197" s="167">
        <v>17160</v>
      </c>
      <c r="I197" s="168"/>
      <c r="L197" s="164"/>
      <c r="M197" s="169"/>
      <c r="T197" s="170"/>
      <c r="AT197" s="165" t="s">
        <v>236</v>
      </c>
      <c r="AU197" s="165" t="s">
        <v>21</v>
      </c>
      <c r="AV197" s="13" t="s">
        <v>232</v>
      </c>
      <c r="AW197" s="13" t="s">
        <v>36</v>
      </c>
      <c r="AX197" s="13" t="s">
        <v>88</v>
      </c>
      <c r="AY197" s="165" t="s">
        <v>225</v>
      </c>
    </row>
    <row r="198" spans="2:65" s="1" customFormat="1" ht="24.15" customHeight="1">
      <c r="B198" s="33"/>
      <c r="C198" s="138" t="s">
        <v>8</v>
      </c>
      <c r="D198" s="138" t="s">
        <v>227</v>
      </c>
      <c r="E198" s="139" t="s">
        <v>335</v>
      </c>
      <c r="F198" s="140" t="s">
        <v>336</v>
      </c>
      <c r="G198" s="141" t="s">
        <v>230</v>
      </c>
      <c r="H198" s="142">
        <v>1016.56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337</v>
      </c>
    </row>
    <row r="199" spans="2:65" s="1" customFormat="1" ht="10.199999999999999">
      <c r="B199" s="33"/>
      <c r="D199" s="151" t="s">
        <v>234</v>
      </c>
      <c r="F199" s="152" t="s">
        <v>338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339</v>
      </c>
      <c r="H200" s="159">
        <v>1016.56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16.5" customHeight="1">
      <c r="B201" s="33"/>
      <c r="C201" s="178" t="s">
        <v>340</v>
      </c>
      <c r="D201" s="178" t="s">
        <v>341</v>
      </c>
      <c r="E201" s="179" t="s">
        <v>342</v>
      </c>
      <c r="F201" s="180" t="s">
        <v>343</v>
      </c>
      <c r="G201" s="181" t="s">
        <v>230</v>
      </c>
      <c r="H201" s="182">
        <v>1067.3879999999999</v>
      </c>
      <c r="I201" s="183"/>
      <c r="J201" s="184">
        <f>ROUND(I201*H201,2)</f>
        <v>0</v>
      </c>
      <c r="K201" s="180" t="s">
        <v>1</v>
      </c>
      <c r="L201" s="185"/>
      <c r="M201" s="186" t="s">
        <v>1</v>
      </c>
      <c r="N201" s="187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277</v>
      </c>
      <c r="AT201" s="149" t="s">
        <v>341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344</v>
      </c>
    </row>
    <row r="202" spans="2:65" s="12" customFormat="1" ht="10.199999999999999">
      <c r="B202" s="155"/>
      <c r="D202" s="156" t="s">
        <v>236</v>
      </c>
      <c r="F202" s="158" t="s">
        <v>345</v>
      </c>
      <c r="H202" s="159">
        <v>1067.3879999999999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4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346</v>
      </c>
      <c r="D203" s="138" t="s">
        <v>227</v>
      </c>
      <c r="E203" s="139" t="s">
        <v>347</v>
      </c>
      <c r="F203" s="140" t="s">
        <v>348</v>
      </c>
      <c r="G203" s="141" t="s">
        <v>230</v>
      </c>
      <c r="H203" s="142">
        <v>3038.97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349</v>
      </c>
    </row>
    <row r="204" spans="2:65" s="1" customFormat="1" ht="10.199999999999999">
      <c r="B204" s="33"/>
      <c r="D204" s="151" t="s">
        <v>234</v>
      </c>
      <c r="F204" s="152" t="s">
        <v>350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351</v>
      </c>
      <c r="H205" s="159">
        <v>3038.97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225</v>
      </c>
    </row>
    <row r="206" spans="2:65" s="1" customFormat="1" ht="16.5" customHeight="1">
      <c r="B206" s="33"/>
      <c r="C206" s="138" t="s">
        <v>352</v>
      </c>
      <c r="D206" s="138" t="s">
        <v>227</v>
      </c>
      <c r="E206" s="139" t="s">
        <v>353</v>
      </c>
      <c r="F206" s="140" t="s">
        <v>354</v>
      </c>
      <c r="G206" s="141" t="s">
        <v>230</v>
      </c>
      <c r="H206" s="142">
        <v>977.88</v>
      </c>
      <c r="I206" s="143"/>
      <c r="J206" s="144">
        <f>ROUND(I206*H206,2)</f>
        <v>0</v>
      </c>
      <c r="K206" s="140" t="s">
        <v>231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0</v>
      </c>
      <c r="R206" s="147">
        <f>Q206*H206</f>
        <v>0</v>
      </c>
      <c r="S206" s="147">
        <v>0</v>
      </c>
      <c r="T206" s="148">
        <f>S206*H206</f>
        <v>0</v>
      </c>
      <c r="AR206" s="149" t="s">
        <v>232</v>
      </c>
      <c r="AT206" s="149" t="s">
        <v>227</v>
      </c>
      <c r="AU206" s="149" t="s">
        <v>21</v>
      </c>
      <c r="AY206" s="17" t="s">
        <v>225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232</v>
      </c>
      <c r="BM206" s="149" t="s">
        <v>355</v>
      </c>
    </row>
    <row r="207" spans="2:65" s="1" customFormat="1" ht="10.199999999999999">
      <c r="B207" s="33"/>
      <c r="D207" s="151" t="s">
        <v>234</v>
      </c>
      <c r="F207" s="152" t="s">
        <v>356</v>
      </c>
      <c r="I207" s="153"/>
      <c r="L207" s="33"/>
      <c r="M207" s="154"/>
      <c r="T207" s="57"/>
      <c r="AT207" s="17" t="s">
        <v>234</v>
      </c>
      <c r="AU207" s="17" t="s">
        <v>21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357</v>
      </c>
      <c r="H208" s="159">
        <v>977.88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225</v>
      </c>
    </row>
    <row r="209" spans="2:65" s="1" customFormat="1" ht="24.15" customHeight="1">
      <c r="B209" s="33"/>
      <c r="C209" s="138" t="s">
        <v>358</v>
      </c>
      <c r="D209" s="138" t="s">
        <v>227</v>
      </c>
      <c r="E209" s="139" t="s">
        <v>359</v>
      </c>
      <c r="F209" s="140" t="s">
        <v>360</v>
      </c>
      <c r="G209" s="141" t="s">
        <v>230</v>
      </c>
      <c r="H209" s="142">
        <v>1283.3</v>
      </c>
      <c r="I209" s="143"/>
      <c r="J209" s="144">
        <f>ROUND(I209*H209,2)</f>
        <v>0</v>
      </c>
      <c r="K209" s="140" t="s">
        <v>231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232</v>
      </c>
      <c r="AT209" s="149" t="s">
        <v>227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232</v>
      </c>
      <c r="BM209" s="149" t="s">
        <v>361</v>
      </c>
    </row>
    <row r="210" spans="2:65" s="1" customFormat="1" ht="10.199999999999999">
      <c r="B210" s="33"/>
      <c r="D210" s="151" t="s">
        <v>234</v>
      </c>
      <c r="F210" s="152" t="s">
        <v>362</v>
      </c>
      <c r="I210" s="153"/>
      <c r="L210" s="33"/>
      <c r="M210" s="154"/>
      <c r="T210" s="57"/>
      <c r="AT210" s="17" t="s">
        <v>234</v>
      </c>
      <c r="AU210" s="17" t="s">
        <v>21</v>
      </c>
    </row>
    <row r="211" spans="2:65" s="12" customFormat="1" ht="10.199999999999999">
      <c r="B211" s="155"/>
      <c r="D211" s="156" t="s">
        <v>236</v>
      </c>
      <c r="E211" s="157" t="s">
        <v>1</v>
      </c>
      <c r="F211" s="158" t="s">
        <v>363</v>
      </c>
      <c r="H211" s="159">
        <v>1283.3</v>
      </c>
      <c r="I211" s="160"/>
      <c r="L211" s="155"/>
      <c r="M211" s="161"/>
      <c r="T211" s="162"/>
      <c r="AT211" s="157" t="s">
        <v>236</v>
      </c>
      <c r="AU211" s="157" t="s">
        <v>21</v>
      </c>
      <c r="AV211" s="12" t="s">
        <v>21</v>
      </c>
      <c r="AW211" s="12" t="s">
        <v>36</v>
      </c>
      <c r="AX211" s="12" t="s">
        <v>88</v>
      </c>
      <c r="AY211" s="157" t="s">
        <v>225</v>
      </c>
    </row>
    <row r="212" spans="2:65" s="1" customFormat="1" ht="24.15" customHeight="1">
      <c r="B212" s="33"/>
      <c r="C212" s="138" t="s">
        <v>364</v>
      </c>
      <c r="D212" s="138" t="s">
        <v>227</v>
      </c>
      <c r="E212" s="139" t="s">
        <v>365</v>
      </c>
      <c r="F212" s="140" t="s">
        <v>366</v>
      </c>
      <c r="G212" s="141" t="s">
        <v>240</v>
      </c>
      <c r="H212" s="142">
        <v>1000</v>
      </c>
      <c r="I212" s="143"/>
      <c r="J212" s="144">
        <f>ROUND(I212*H212,2)</f>
        <v>0</v>
      </c>
      <c r="K212" s="140" t="s">
        <v>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367</v>
      </c>
    </row>
    <row r="213" spans="2:65" s="1" customFormat="1" ht="48">
      <c r="B213" s="33"/>
      <c r="D213" s="156" t="s">
        <v>261</v>
      </c>
      <c r="F213" s="163" t="s">
        <v>368</v>
      </c>
      <c r="I213" s="153"/>
      <c r="L213" s="33"/>
      <c r="M213" s="154"/>
      <c r="T213" s="57"/>
      <c r="AT213" s="17" t="s">
        <v>261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369</v>
      </c>
      <c r="H214" s="159">
        <v>1000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16.5" customHeight="1">
      <c r="B215" s="33"/>
      <c r="C215" s="138" t="s">
        <v>7</v>
      </c>
      <c r="D215" s="138" t="s">
        <v>227</v>
      </c>
      <c r="E215" s="139" t="s">
        <v>370</v>
      </c>
      <c r="F215" s="140" t="s">
        <v>371</v>
      </c>
      <c r="G215" s="141" t="s">
        <v>259</v>
      </c>
      <c r="H215" s="142">
        <v>1</v>
      </c>
      <c r="I215" s="143"/>
      <c r="J215" s="144">
        <f>ROUND(I215*H215,2)</f>
        <v>0</v>
      </c>
      <c r="K215" s="140" t="s">
        <v>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372</v>
      </c>
    </row>
    <row r="216" spans="2:65" s="1" customFormat="1" ht="76.8">
      <c r="B216" s="33"/>
      <c r="D216" s="156" t="s">
        <v>261</v>
      </c>
      <c r="F216" s="163" t="s">
        <v>373</v>
      </c>
      <c r="I216" s="153"/>
      <c r="L216" s="33"/>
      <c r="M216" s="154"/>
      <c r="T216" s="57"/>
      <c r="AT216" s="17" t="s">
        <v>261</v>
      </c>
      <c r="AU216" s="17" t="s">
        <v>21</v>
      </c>
    </row>
    <row r="217" spans="2:65" s="1" customFormat="1" ht="16.5" customHeight="1">
      <c r="B217" s="33"/>
      <c r="C217" s="138" t="s">
        <v>374</v>
      </c>
      <c r="D217" s="138" t="s">
        <v>227</v>
      </c>
      <c r="E217" s="139" t="s">
        <v>375</v>
      </c>
      <c r="F217" s="140" t="s">
        <v>376</v>
      </c>
      <c r="G217" s="141" t="s">
        <v>240</v>
      </c>
      <c r="H217" s="142">
        <v>33651.06</v>
      </c>
      <c r="I217" s="143"/>
      <c r="J217" s="144">
        <f>ROUND(I217*H217,2)</f>
        <v>0</v>
      </c>
      <c r="K217" s="140" t="s">
        <v>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377</v>
      </c>
    </row>
    <row r="218" spans="2:65" s="12" customFormat="1" ht="10.199999999999999">
      <c r="B218" s="155"/>
      <c r="D218" s="156" t="s">
        <v>236</v>
      </c>
      <c r="E218" s="157" t="s">
        <v>1</v>
      </c>
      <c r="F218" s="158" t="s">
        <v>378</v>
      </c>
      <c r="H218" s="159">
        <v>33651.06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225</v>
      </c>
    </row>
    <row r="219" spans="2:65" s="1" customFormat="1" ht="37.799999999999997" customHeight="1">
      <c r="B219" s="33"/>
      <c r="C219" s="138" t="s">
        <v>379</v>
      </c>
      <c r="D219" s="138" t="s">
        <v>227</v>
      </c>
      <c r="E219" s="139" t="s">
        <v>380</v>
      </c>
      <c r="F219" s="140" t="s">
        <v>381</v>
      </c>
      <c r="G219" s="141" t="s">
        <v>240</v>
      </c>
      <c r="H219" s="142">
        <v>25159.58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382</v>
      </c>
    </row>
    <row r="220" spans="2:65" s="1" customFormat="1" ht="10.199999999999999">
      <c r="B220" s="33"/>
      <c r="D220" s="151" t="s">
        <v>234</v>
      </c>
      <c r="F220" s="152" t="s">
        <v>383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2" customFormat="1" ht="10.199999999999999">
      <c r="B221" s="155"/>
      <c r="D221" s="156" t="s">
        <v>236</v>
      </c>
      <c r="E221" s="157" t="s">
        <v>1</v>
      </c>
      <c r="F221" s="158" t="s">
        <v>384</v>
      </c>
      <c r="H221" s="159">
        <v>4283.58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80</v>
      </c>
      <c r="AY221" s="157" t="s">
        <v>225</v>
      </c>
    </row>
    <row r="222" spans="2:65" s="14" customFormat="1" ht="10.199999999999999">
      <c r="B222" s="171"/>
      <c r="D222" s="156" t="s">
        <v>236</v>
      </c>
      <c r="E222" s="172" t="s">
        <v>1</v>
      </c>
      <c r="F222" s="173" t="s">
        <v>303</v>
      </c>
      <c r="H222" s="174">
        <v>4283.58</v>
      </c>
      <c r="I222" s="175"/>
      <c r="L222" s="171"/>
      <c r="M222" s="176"/>
      <c r="T222" s="177"/>
      <c r="AT222" s="172" t="s">
        <v>236</v>
      </c>
      <c r="AU222" s="172" t="s">
        <v>21</v>
      </c>
      <c r="AV222" s="14" t="s">
        <v>244</v>
      </c>
      <c r="AW222" s="14" t="s">
        <v>36</v>
      </c>
      <c r="AX222" s="14" t="s">
        <v>80</v>
      </c>
      <c r="AY222" s="172" t="s">
        <v>225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385</v>
      </c>
      <c r="H223" s="159">
        <v>20876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80</v>
      </c>
      <c r="AY223" s="157" t="s">
        <v>225</v>
      </c>
    </row>
    <row r="224" spans="2:65" s="14" customFormat="1" ht="10.199999999999999">
      <c r="B224" s="171"/>
      <c r="D224" s="156" t="s">
        <v>236</v>
      </c>
      <c r="E224" s="172" t="s">
        <v>187</v>
      </c>
      <c r="F224" s="173" t="s">
        <v>303</v>
      </c>
      <c r="H224" s="174">
        <v>20876</v>
      </c>
      <c r="I224" s="175"/>
      <c r="L224" s="171"/>
      <c r="M224" s="176"/>
      <c r="T224" s="177"/>
      <c r="AT224" s="172" t="s">
        <v>236</v>
      </c>
      <c r="AU224" s="172" t="s">
        <v>21</v>
      </c>
      <c r="AV224" s="14" t="s">
        <v>244</v>
      </c>
      <c r="AW224" s="14" t="s">
        <v>36</v>
      </c>
      <c r="AX224" s="14" t="s">
        <v>80</v>
      </c>
      <c r="AY224" s="172" t="s">
        <v>225</v>
      </c>
    </row>
    <row r="225" spans="2:65" s="13" customFormat="1" ht="10.199999999999999">
      <c r="B225" s="164"/>
      <c r="D225" s="156" t="s">
        <v>236</v>
      </c>
      <c r="E225" s="165" t="s">
        <v>1</v>
      </c>
      <c r="F225" s="166" t="s">
        <v>270</v>
      </c>
      <c r="H225" s="167">
        <v>25159.58</v>
      </c>
      <c r="I225" s="168"/>
      <c r="L225" s="164"/>
      <c r="M225" s="169"/>
      <c r="T225" s="170"/>
      <c r="AT225" s="165" t="s">
        <v>236</v>
      </c>
      <c r="AU225" s="165" t="s">
        <v>21</v>
      </c>
      <c r="AV225" s="13" t="s">
        <v>232</v>
      </c>
      <c r="AW225" s="13" t="s">
        <v>36</v>
      </c>
      <c r="AX225" s="13" t="s">
        <v>88</v>
      </c>
      <c r="AY225" s="165" t="s">
        <v>225</v>
      </c>
    </row>
    <row r="226" spans="2:65" s="1" customFormat="1" ht="37.799999999999997" customHeight="1">
      <c r="B226" s="33"/>
      <c r="C226" s="138" t="s">
        <v>386</v>
      </c>
      <c r="D226" s="138" t="s">
        <v>227</v>
      </c>
      <c r="E226" s="139" t="s">
        <v>387</v>
      </c>
      <c r="F226" s="140" t="s">
        <v>388</v>
      </c>
      <c r="G226" s="141" t="s">
        <v>240</v>
      </c>
      <c r="H226" s="142">
        <v>251595.8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389</v>
      </c>
    </row>
    <row r="227" spans="2:65" s="1" customFormat="1" ht="10.199999999999999">
      <c r="B227" s="33"/>
      <c r="D227" s="151" t="s">
        <v>234</v>
      </c>
      <c r="F227" s="152" t="s">
        <v>390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391</v>
      </c>
      <c r="H228" s="159">
        <v>251595.8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225</v>
      </c>
    </row>
    <row r="229" spans="2:65" s="1" customFormat="1" ht="33" customHeight="1">
      <c r="B229" s="33"/>
      <c r="C229" s="138" t="s">
        <v>392</v>
      </c>
      <c r="D229" s="138" t="s">
        <v>227</v>
      </c>
      <c r="E229" s="139" t="s">
        <v>393</v>
      </c>
      <c r="F229" s="140" t="s">
        <v>394</v>
      </c>
      <c r="G229" s="141" t="s">
        <v>395</v>
      </c>
      <c r="H229" s="142">
        <v>50319.16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396</v>
      </c>
    </row>
    <row r="230" spans="2:65" s="1" customFormat="1" ht="10.199999999999999">
      <c r="B230" s="33"/>
      <c r="D230" s="151" t="s">
        <v>234</v>
      </c>
      <c r="F230" s="152" t="s">
        <v>397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398</v>
      </c>
      <c r="H231" s="159">
        <v>50319.16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225</v>
      </c>
    </row>
    <row r="232" spans="2:65" s="1" customFormat="1" ht="24.15" customHeight="1">
      <c r="B232" s="33"/>
      <c r="C232" s="138" t="s">
        <v>399</v>
      </c>
      <c r="D232" s="138" t="s">
        <v>227</v>
      </c>
      <c r="E232" s="139" t="s">
        <v>400</v>
      </c>
      <c r="F232" s="140" t="s">
        <v>401</v>
      </c>
      <c r="G232" s="141" t="s">
        <v>240</v>
      </c>
      <c r="H232" s="142">
        <v>48614.023000000001</v>
      </c>
      <c r="I232" s="143"/>
      <c r="J232" s="144">
        <f>ROUND(I232*H232,2)</f>
        <v>0</v>
      </c>
      <c r="K232" s="140" t="s">
        <v>231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402</v>
      </c>
    </row>
    <row r="233" spans="2:65" s="1" customFormat="1" ht="10.199999999999999">
      <c r="B233" s="33"/>
      <c r="D233" s="151" t="s">
        <v>234</v>
      </c>
      <c r="F233" s="152" t="s">
        <v>403</v>
      </c>
      <c r="I233" s="153"/>
      <c r="L233" s="33"/>
      <c r="M233" s="154"/>
      <c r="T233" s="57"/>
      <c r="AT233" s="17" t="s">
        <v>234</v>
      </c>
      <c r="AU233" s="17" t="s">
        <v>21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404</v>
      </c>
      <c r="H234" s="159">
        <v>48614.023000000001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225</v>
      </c>
    </row>
    <row r="235" spans="2:65" s="1" customFormat="1" ht="24.15" customHeight="1">
      <c r="B235" s="33"/>
      <c r="C235" s="138" t="s">
        <v>405</v>
      </c>
      <c r="D235" s="138" t="s">
        <v>227</v>
      </c>
      <c r="E235" s="139" t="s">
        <v>406</v>
      </c>
      <c r="F235" s="140" t="s">
        <v>407</v>
      </c>
      <c r="G235" s="141" t="s">
        <v>240</v>
      </c>
      <c r="H235" s="142">
        <v>4998.1000000000004</v>
      </c>
      <c r="I235" s="143"/>
      <c r="J235" s="144">
        <f>ROUND(I235*H235,2)</f>
        <v>0</v>
      </c>
      <c r="K235" s="140" t="s">
        <v>231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232</v>
      </c>
      <c r="AT235" s="149" t="s">
        <v>227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408</v>
      </c>
    </row>
    <row r="236" spans="2:65" s="1" customFormat="1" ht="10.199999999999999">
      <c r="B236" s="33"/>
      <c r="D236" s="151" t="s">
        <v>234</v>
      </c>
      <c r="F236" s="152" t="s">
        <v>409</v>
      </c>
      <c r="I236" s="153"/>
      <c r="L236" s="33"/>
      <c r="M236" s="154"/>
      <c r="T236" s="57"/>
      <c r="AT236" s="17" t="s">
        <v>234</v>
      </c>
      <c r="AU236" s="17" t="s">
        <v>21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410</v>
      </c>
      <c r="H237" s="159">
        <v>3348.1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80</v>
      </c>
      <c r="AY237" s="157" t="s">
        <v>225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411</v>
      </c>
      <c r="H238" s="159">
        <v>1650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80</v>
      </c>
      <c r="AY238" s="157" t="s">
        <v>225</v>
      </c>
    </row>
    <row r="239" spans="2:65" s="13" customFormat="1" ht="10.199999999999999">
      <c r="B239" s="164"/>
      <c r="D239" s="156" t="s">
        <v>236</v>
      </c>
      <c r="E239" s="165" t="s">
        <v>1</v>
      </c>
      <c r="F239" s="166" t="s">
        <v>270</v>
      </c>
      <c r="H239" s="167">
        <v>4998.1000000000004</v>
      </c>
      <c r="I239" s="168"/>
      <c r="L239" s="164"/>
      <c r="M239" s="169"/>
      <c r="T239" s="170"/>
      <c r="AT239" s="165" t="s">
        <v>236</v>
      </c>
      <c r="AU239" s="165" t="s">
        <v>21</v>
      </c>
      <c r="AV239" s="13" t="s">
        <v>232</v>
      </c>
      <c r="AW239" s="13" t="s">
        <v>36</v>
      </c>
      <c r="AX239" s="13" t="s">
        <v>88</v>
      </c>
      <c r="AY239" s="165" t="s">
        <v>225</v>
      </c>
    </row>
    <row r="240" spans="2:65" s="1" customFormat="1" ht="16.5" customHeight="1">
      <c r="B240" s="33"/>
      <c r="C240" s="138" t="s">
        <v>412</v>
      </c>
      <c r="D240" s="138" t="s">
        <v>227</v>
      </c>
      <c r="E240" s="139" t="s">
        <v>413</v>
      </c>
      <c r="F240" s="140" t="s">
        <v>414</v>
      </c>
      <c r="G240" s="141" t="s">
        <v>240</v>
      </c>
      <c r="H240" s="142">
        <v>23899.81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415</v>
      </c>
    </row>
    <row r="241" spans="2:65" s="1" customFormat="1" ht="10.199999999999999">
      <c r="B241" s="33"/>
      <c r="D241" s="151" t="s">
        <v>234</v>
      </c>
      <c r="F241" s="152" t="s">
        <v>416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417</v>
      </c>
      <c r="H242" s="159">
        <v>2570.3000000000002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301</v>
      </c>
      <c r="H243" s="159">
        <v>196.9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276</v>
      </c>
      <c r="H244" s="159">
        <v>3867.5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418</v>
      </c>
      <c r="H245" s="159">
        <v>3348.11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225</v>
      </c>
    </row>
    <row r="246" spans="2:65" s="12" customFormat="1" ht="10.199999999999999">
      <c r="B246" s="155"/>
      <c r="D246" s="156" t="s">
        <v>236</v>
      </c>
      <c r="E246" s="157" t="s">
        <v>1</v>
      </c>
      <c r="F246" s="158" t="s">
        <v>304</v>
      </c>
      <c r="H246" s="159">
        <v>13917</v>
      </c>
      <c r="I246" s="160"/>
      <c r="L246" s="155"/>
      <c r="M246" s="161"/>
      <c r="T246" s="162"/>
      <c r="AT246" s="157" t="s">
        <v>236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225</v>
      </c>
    </row>
    <row r="247" spans="2:65" s="13" customFormat="1" ht="10.199999999999999">
      <c r="B247" s="164"/>
      <c r="D247" s="156" t="s">
        <v>236</v>
      </c>
      <c r="E247" s="165" t="s">
        <v>1</v>
      </c>
      <c r="F247" s="166" t="s">
        <v>270</v>
      </c>
      <c r="H247" s="167">
        <v>23899.81</v>
      </c>
      <c r="I247" s="168"/>
      <c r="L247" s="164"/>
      <c r="M247" s="169"/>
      <c r="T247" s="170"/>
      <c r="AT247" s="165" t="s">
        <v>236</v>
      </c>
      <c r="AU247" s="165" t="s">
        <v>21</v>
      </c>
      <c r="AV247" s="13" t="s">
        <v>232</v>
      </c>
      <c r="AW247" s="13" t="s">
        <v>36</v>
      </c>
      <c r="AX247" s="13" t="s">
        <v>88</v>
      </c>
      <c r="AY247" s="165" t="s">
        <v>225</v>
      </c>
    </row>
    <row r="248" spans="2:65" s="1" customFormat="1" ht="33" customHeight="1">
      <c r="B248" s="33"/>
      <c r="C248" s="138" t="s">
        <v>419</v>
      </c>
      <c r="D248" s="138" t="s">
        <v>227</v>
      </c>
      <c r="E248" s="139" t="s">
        <v>420</v>
      </c>
      <c r="F248" s="140" t="s">
        <v>421</v>
      </c>
      <c r="G248" s="141" t="s">
        <v>230</v>
      </c>
      <c r="H248" s="142">
        <v>17160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422</v>
      </c>
    </row>
    <row r="249" spans="2:65" s="1" customFormat="1" ht="10.199999999999999">
      <c r="B249" s="33"/>
      <c r="D249" s="151" t="s">
        <v>234</v>
      </c>
      <c r="F249" s="152" t="s">
        <v>423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424</v>
      </c>
      <c r="H250" s="159">
        <v>14521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80</v>
      </c>
      <c r="AY250" s="157" t="s">
        <v>225</v>
      </c>
    </row>
    <row r="251" spans="2:65" s="12" customFormat="1" ht="10.199999999999999">
      <c r="B251" s="155"/>
      <c r="D251" s="156" t="s">
        <v>236</v>
      </c>
      <c r="E251" s="157" t="s">
        <v>1</v>
      </c>
      <c r="F251" s="158" t="s">
        <v>334</v>
      </c>
      <c r="H251" s="159">
        <v>2639</v>
      </c>
      <c r="I251" s="160"/>
      <c r="L251" s="155"/>
      <c r="M251" s="161"/>
      <c r="T251" s="162"/>
      <c r="AT251" s="157" t="s">
        <v>236</v>
      </c>
      <c r="AU251" s="157" t="s">
        <v>21</v>
      </c>
      <c r="AV251" s="12" t="s">
        <v>21</v>
      </c>
      <c r="AW251" s="12" t="s">
        <v>36</v>
      </c>
      <c r="AX251" s="12" t="s">
        <v>80</v>
      </c>
      <c r="AY251" s="157" t="s">
        <v>225</v>
      </c>
    </row>
    <row r="252" spans="2:65" s="13" customFormat="1" ht="10.199999999999999">
      <c r="B252" s="164"/>
      <c r="D252" s="156" t="s">
        <v>236</v>
      </c>
      <c r="E252" s="165" t="s">
        <v>1</v>
      </c>
      <c r="F252" s="166" t="s">
        <v>270</v>
      </c>
      <c r="H252" s="167">
        <v>17160</v>
      </c>
      <c r="I252" s="168"/>
      <c r="L252" s="164"/>
      <c r="M252" s="169"/>
      <c r="T252" s="170"/>
      <c r="AT252" s="165" t="s">
        <v>236</v>
      </c>
      <c r="AU252" s="165" t="s">
        <v>21</v>
      </c>
      <c r="AV252" s="13" t="s">
        <v>232</v>
      </c>
      <c r="AW252" s="13" t="s">
        <v>36</v>
      </c>
      <c r="AX252" s="13" t="s">
        <v>88</v>
      </c>
      <c r="AY252" s="165" t="s">
        <v>225</v>
      </c>
    </row>
    <row r="253" spans="2:65" s="1" customFormat="1" ht="24.15" customHeight="1">
      <c r="B253" s="33"/>
      <c r="C253" s="138" t="s">
        <v>425</v>
      </c>
      <c r="D253" s="138" t="s">
        <v>227</v>
      </c>
      <c r="E253" s="139" t="s">
        <v>426</v>
      </c>
      <c r="F253" s="140" t="s">
        <v>427</v>
      </c>
      <c r="G253" s="141" t="s">
        <v>230</v>
      </c>
      <c r="H253" s="142">
        <v>1283.3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428</v>
      </c>
    </row>
    <row r="254" spans="2:65" s="1" customFormat="1" ht="10.199999999999999">
      <c r="B254" s="33"/>
      <c r="D254" s="151" t="s">
        <v>234</v>
      </c>
      <c r="F254" s="152" t="s">
        <v>429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363</v>
      </c>
      <c r="H255" s="159">
        <v>1283.3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16.5" customHeight="1">
      <c r="B256" s="33"/>
      <c r="C256" s="178" t="s">
        <v>430</v>
      </c>
      <c r="D256" s="178" t="s">
        <v>341</v>
      </c>
      <c r="E256" s="179" t="s">
        <v>431</v>
      </c>
      <c r="F256" s="180" t="s">
        <v>432</v>
      </c>
      <c r="G256" s="181" t="s">
        <v>433</v>
      </c>
      <c r="H256" s="182">
        <v>368.86599999999999</v>
      </c>
      <c r="I256" s="183"/>
      <c r="J256" s="184">
        <f>ROUND(I256*H256,2)</f>
        <v>0</v>
      </c>
      <c r="K256" s="180" t="s">
        <v>231</v>
      </c>
      <c r="L256" s="185"/>
      <c r="M256" s="186" t="s">
        <v>1</v>
      </c>
      <c r="N256" s="187" t="s">
        <v>45</v>
      </c>
      <c r="P256" s="147">
        <f>O256*H256</f>
        <v>0</v>
      </c>
      <c r="Q256" s="147">
        <v>1E-3</v>
      </c>
      <c r="R256" s="147">
        <f>Q256*H256</f>
        <v>0.36886599999999997</v>
      </c>
      <c r="S256" s="147">
        <v>0</v>
      </c>
      <c r="T256" s="148">
        <f>S256*H256</f>
        <v>0</v>
      </c>
      <c r="AR256" s="149" t="s">
        <v>277</v>
      </c>
      <c r="AT256" s="149" t="s">
        <v>341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434</v>
      </c>
    </row>
    <row r="257" spans="2:65" s="12" customFormat="1" ht="10.199999999999999">
      <c r="B257" s="155"/>
      <c r="D257" s="156" t="s">
        <v>236</v>
      </c>
      <c r="E257" s="157" t="s">
        <v>1</v>
      </c>
      <c r="F257" s="158" t="s">
        <v>435</v>
      </c>
      <c r="H257" s="159">
        <v>18443.3</v>
      </c>
      <c r="I257" s="160"/>
      <c r="L257" s="155"/>
      <c r="M257" s="161"/>
      <c r="T257" s="162"/>
      <c r="AT257" s="157" t="s">
        <v>236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225</v>
      </c>
    </row>
    <row r="258" spans="2:65" s="12" customFormat="1" ht="10.199999999999999">
      <c r="B258" s="155"/>
      <c r="D258" s="156" t="s">
        <v>236</v>
      </c>
      <c r="F258" s="158" t="s">
        <v>436</v>
      </c>
      <c r="H258" s="159">
        <v>368.86599999999999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4</v>
      </c>
      <c r="AX258" s="12" t="s">
        <v>88</v>
      </c>
      <c r="AY258" s="157" t="s">
        <v>225</v>
      </c>
    </row>
    <row r="259" spans="2:65" s="1" customFormat="1" ht="24.15" customHeight="1">
      <c r="B259" s="33"/>
      <c r="C259" s="138" t="s">
        <v>437</v>
      </c>
      <c r="D259" s="138" t="s">
        <v>227</v>
      </c>
      <c r="E259" s="139" t="s">
        <v>438</v>
      </c>
      <c r="F259" s="140" t="s">
        <v>439</v>
      </c>
      <c r="G259" s="141" t="s">
        <v>230</v>
      </c>
      <c r="H259" s="142">
        <v>19023.57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0</v>
      </c>
      <c r="R259" s="147">
        <f>Q259*H259</f>
        <v>0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440</v>
      </c>
    </row>
    <row r="260" spans="2:65" s="1" customFormat="1" ht="10.199999999999999">
      <c r="B260" s="33"/>
      <c r="D260" s="151" t="s">
        <v>234</v>
      </c>
      <c r="F260" s="152" t="s">
        <v>441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442</v>
      </c>
      <c r="H261" s="159">
        <v>19023.57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" customFormat="1" ht="16.5" customHeight="1">
      <c r="B262" s="33"/>
      <c r="C262" s="138" t="s">
        <v>443</v>
      </c>
      <c r="D262" s="138" t="s">
        <v>227</v>
      </c>
      <c r="E262" s="139" t="s">
        <v>444</v>
      </c>
      <c r="F262" s="140" t="s">
        <v>445</v>
      </c>
      <c r="G262" s="141" t="s">
        <v>240</v>
      </c>
      <c r="H262" s="142">
        <v>368.86599999999999</v>
      </c>
      <c r="I262" s="143"/>
      <c r="J262" s="144">
        <f>ROUND(I262*H262,2)</f>
        <v>0</v>
      </c>
      <c r="K262" s="140" t="s">
        <v>231</v>
      </c>
      <c r="L262" s="33"/>
      <c r="M262" s="145" t="s">
        <v>1</v>
      </c>
      <c r="N262" s="146" t="s">
        <v>45</v>
      </c>
      <c r="P262" s="147">
        <f>O262*H262</f>
        <v>0</v>
      </c>
      <c r="Q262" s="147">
        <v>0</v>
      </c>
      <c r="R262" s="147">
        <f>Q262*H262</f>
        <v>0</v>
      </c>
      <c r="S262" s="147">
        <v>0</v>
      </c>
      <c r="T262" s="148">
        <f>S262*H262</f>
        <v>0</v>
      </c>
      <c r="AR262" s="149" t="s">
        <v>232</v>
      </c>
      <c r="AT262" s="149" t="s">
        <v>227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446</v>
      </c>
    </row>
    <row r="263" spans="2:65" s="1" customFormat="1" ht="10.199999999999999">
      <c r="B263" s="33"/>
      <c r="D263" s="151" t="s">
        <v>234</v>
      </c>
      <c r="F263" s="152" t="s">
        <v>447</v>
      </c>
      <c r="I263" s="153"/>
      <c r="L263" s="33"/>
      <c r="M263" s="154"/>
      <c r="T263" s="57"/>
      <c r="AT263" s="17" t="s">
        <v>234</v>
      </c>
      <c r="AU263" s="17" t="s">
        <v>21</v>
      </c>
    </row>
    <row r="264" spans="2:65" s="1" customFormat="1" ht="24.15" customHeight="1">
      <c r="B264" s="33"/>
      <c r="C264" s="138" t="s">
        <v>448</v>
      </c>
      <c r="D264" s="138" t="s">
        <v>227</v>
      </c>
      <c r="E264" s="139" t="s">
        <v>449</v>
      </c>
      <c r="F264" s="140" t="s">
        <v>450</v>
      </c>
      <c r="G264" s="141" t="s">
        <v>230</v>
      </c>
      <c r="H264" s="142">
        <v>2639</v>
      </c>
      <c r="I264" s="143"/>
      <c r="J264" s="144">
        <f>ROUND(I264*H264,2)</f>
        <v>0</v>
      </c>
      <c r="K264" s="140" t="s">
        <v>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451</v>
      </c>
    </row>
    <row r="265" spans="2:65" s="1" customFormat="1" ht="76.8">
      <c r="B265" s="33"/>
      <c r="D265" s="156" t="s">
        <v>261</v>
      </c>
      <c r="F265" s="163" t="s">
        <v>452</v>
      </c>
      <c r="I265" s="153"/>
      <c r="L265" s="33"/>
      <c r="M265" s="154"/>
      <c r="T265" s="57"/>
      <c r="AT265" s="17" t="s">
        <v>261</v>
      </c>
      <c r="AU265" s="17" t="s">
        <v>21</v>
      </c>
    </row>
    <row r="266" spans="2:65" s="12" customFormat="1" ht="10.199999999999999">
      <c r="B266" s="155"/>
      <c r="D266" s="156" t="s">
        <v>236</v>
      </c>
      <c r="E266" s="157" t="s">
        <v>1</v>
      </c>
      <c r="F266" s="158" t="s">
        <v>334</v>
      </c>
      <c r="H266" s="159">
        <v>2639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88</v>
      </c>
      <c r="AY266" s="157" t="s">
        <v>225</v>
      </c>
    </row>
    <row r="267" spans="2:65" s="11" customFormat="1" ht="22.8" customHeight="1">
      <c r="B267" s="126"/>
      <c r="D267" s="127" t="s">
        <v>79</v>
      </c>
      <c r="E267" s="136" t="s">
        <v>21</v>
      </c>
      <c r="F267" s="136" t="s">
        <v>453</v>
      </c>
      <c r="I267" s="129"/>
      <c r="J267" s="137">
        <f>BK267</f>
        <v>0</v>
      </c>
      <c r="L267" s="126"/>
      <c r="M267" s="131"/>
      <c r="P267" s="132">
        <f>SUM(P268:P275)</f>
        <v>0</v>
      </c>
      <c r="R267" s="132">
        <f>SUM(R268:R275)</f>
        <v>70.461937500000005</v>
      </c>
      <c r="T267" s="133">
        <f>SUM(T268:T275)</f>
        <v>0</v>
      </c>
      <c r="AR267" s="127" t="s">
        <v>88</v>
      </c>
      <c r="AT267" s="134" t="s">
        <v>79</v>
      </c>
      <c r="AU267" s="134" t="s">
        <v>88</v>
      </c>
      <c r="AY267" s="127" t="s">
        <v>225</v>
      </c>
      <c r="BK267" s="135">
        <f>SUM(BK268:BK275)</f>
        <v>0</v>
      </c>
    </row>
    <row r="268" spans="2:65" s="1" customFormat="1" ht="24.15" customHeight="1">
      <c r="B268" s="33"/>
      <c r="C268" s="138" t="s">
        <v>454</v>
      </c>
      <c r="D268" s="138" t="s">
        <v>227</v>
      </c>
      <c r="E268" s="139" t="s">
        <v>455</v>
      </c>
      <c r="F268" s="140" t="s">
        <v>456</v>
      </c>
      <c r="G268" s="141" t="s">
        <v>240</v>
      </c>
      <c r="H268" s="142">
        <v>11.55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1.9312499999999999</v>
      </c>
      <c r="R268" s="147">
        <f>Q268*H268</f>
        <v>22.305937499999999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457</v>
      </c>
    </row>
    <row r="269" spans="2:65" s="1" customFormat="1" ht="10.199999999999999">
      <c r="B269" s="33"/>
      <c r="D269" s="151" t="s">
        <v>234</v>
      </c>
      <c r="F269" s="152" t="s">
        <v>458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2" customFormat="1" ht="10.199999999999999">
      <c r="B270" s="155"/>
      <c r="D270" s="156" t="s">
        <v>236</v>
      </c>
      <c r="E270" s="157" t="s">
        <v>1</v>
      </c>
      <c r="F270" s="158" t="s">
        <v>315</v>
      </c>
      <c r="H270" s="159">
        <v>11.55</v>
      </c>
      <c r="I270" s="160"/>
      <c r="L270" s="155"/>
      <c r="M270" s="161"/>
      <c r="T270" s="162"/>
      <c r="AT270" s="157" t="s">
        <v>236</v>
      </c>
      <c r="AU270" s="157" t="s">
        <v>21</v>
      </c>
      <c r="AV270" s="12" t="s">
        <v>21</v>
      </c>
      <c r="AW270" s="12" t="s">
        <v>36</v>
      </c>
      <c r="AX270" s="12" t="s">
        <v>88</v>
      </c>
      <c r="AY270" s="157" t="s">
        <v>225</v>
      </c>
    </row>
    <row r="271" spans="2:65" s="1" customFormat="1" ht="24.15" customHeight="1">
      <c r="B271" s="33"/>
      <c r="C271" s="138" t="s">
        <v>459</v>
      </c>
      <c r="D271" s="138" t="s">
        <v>227</v>
      </c>
      <c r="E271" s="139" t="s">
        <v>460</v>
      </c>
      <c r="F271" s="140" t="s">
        <v>461</v>
      </c>
      <c r="G271" s="141" t="s">
        <v>230</v>
      </c>
      <c r="H271" s="142">
        <v>109</v>
      </c>
      <c r="I271" s="143"/>
      <c r="J271" s="144">
        <f>ROUND(I271*H271,2)</f>
        <v>0</v>
      </c>
      <c r="K271" s="140" t="s">
        <v>231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0.108</v>
      </c>
      <c r="R271" s="147">
        <f>Q271*H271</f>
        <v>11.772</v>
      </c>
      <c r="S271" s="147">
        <v>0</v>
      </c>
      <c r="T271" s="148">
        <f>S271*H271</f>
        <v>0</v>
      </c>
      <c r="AR271" s="149" t="s">
        <v>232</v>
      </c>
      <c r="AT271" s="149" t="s">
        <v>227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462</v>
      </c>
    </row>
    <row r="272" spans="2:65" s="1" customFormat="1" ht="10.199999999999999">
      <c r="B272" s="33"/>
      <c r="D272" s="151" t="s">
        <v>234</v>
      </c>
      <c r="F272" s="152" t="s">
        <v>463</v>
      </c>
      <c r="I272" s="153"/>
      <c r="L272" s="33"/>
      <c r="M272" s="154"/>
      <c r="T272" s="57"/>
      <c r="AT272" s="17" t="s">
        <v>234</v>
      </c>
      <c r="AU272" s="17" t="s">
        <v>21</v>
      </c>
    </row>
    <row r="273" spans="2:65" s="12" customFormat="1" ht="10.199999999999999">
      <c r="B273" s="155"/>
      <c r="D273" s="156" t="s">
        <v>236</v>
      </c>
      <c r="E273" s="157" t="s">
        <v>1</v>
      </c>
      <c r="F273" s="158" t="s">
        <v>464</v>
      </c>
      <c r="H273" s="159">
        <v>109</v>
      </c>
      <c r="I273" s="160"/>
      <c r="L273" s="155"/>
      <c r="M273" s="161"/>
      <c r="T273" s="162"/>
      <c r="AT273" s="157" t="s">
        <v>236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225</v>
      </c>
    </row>
    <row r="274" spans="2:65" s="1" customFormat="1" ht="16.5" customHeight="1">
      <c r="B274" s="33"/>
      <c r="C274" s="178" t="s">
        <v>465</v>
      </c>
      <c r="D274" s="178" t="s">
        <v>341</v>
      </c>
      <c r="E274" s="179" t="s">
        <v>466</v>
      </c>
      <c r="F274" s="180" t="s">
        <v>467</v>
      </c>
      <c r="G274" s="181" t="s">
        <v>468</v>
      </c>
      <c r="H274" s="182">
        <v>24</v>
      </c>
      <c r="I274" s="183"/>
      <c r="J274" s="184">
        <f>ROUND(I274*H274,2)</f>
        <v>0</v>
      </c>
      <c r="K274" s="180" t="s">
        <v>231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1.516</v>
      </c>
      <c r="R274" s="147">
        <f>Q274*H274</f>
        <v>36.384</v>
      </c>
      <c r="S274" s="147">
        <v>0</v>
      </c>
      <c r="T274" s="148">
        <f>S274*H274</f>
        <v>0</v>
      </c>
      <c r="AR274" s="149" t="s">
        <v>277</v>
      </c>
      <c r="AT274" s="149" t="s">
        <v>341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469</v>
      </c>
    </row>
    <row r="275" spans="2:65" s="12" customFormat="1" ht="10.199999999999999">
      <c r="B275" s="155"/>
      <c r="D275" s="156" t="s">
        <v>236</v>
      </c>
      <c r="F275" s="158" t="s">
        <v>470</v>
      </c>
      <c r="H275" s="159">
        <v>24</v>
      </c>
      <c r="I275" s="160"/>
      <c r="L275" s="155"/>
      <c r="M275" s="161"/>
      <c r="T275" s="162"/>
      <c r="AT275" s="157" t="s">
        <v>236</v>
      </c>
      <c r="AU275" s="157" t="s">
        <v>21</v>
      </c>
      <c r="AV275" s="12" t="s">
        <v>21</v>
      </c>
      <c r="AW275" s="12" t="s">
        <v>4</v>
      </c>
      <c r="AX275" s="12" t="s">
        <v>88</v>
      </c>
      <c r="AY275" s="157" t="s">
        <v>225</v>
      </c>
    </row>
    <row r="276" spans="2:65" s="11" customFormat="1" ht="22.8" customHeight="1">
      <c r="B276" s="126"/>
      <c r="D276" s="127" t="s">
        <v>79</v>
      </c>
      <c r="E276" s="136" t="s">
        <v>244</v>
      </c>
      <c r="F276" s="136" t="s">
        <v>471</v>
      </c>
      <c r="I276" s="129"/>
      <c r="J276" s="137">
        <f>BK276</f>
        <v>0</v>
      </c>
      <c r="L276" s="126"/>
      <c r="M276" s="131"/>
      <c r="P276" s="132">
        <f>SUM(P277:P279)</f>
        <v>0</v>
      </c>
      <c r="R276" s="132">
        <f>SUM(R277:R279)</f>
        <v>110.32005600000001</v>
      </c>
      <c r="T276" s="133">
        <f>SUM(T277:T279)</f>
        <v>0</v>
      </c>
      <c r="AR276" s="127" t="s">
        <v>88</v>
      </c>
      <c r="AT276" s="134" t="s">
        <v>79</v>
      </c>
      <c r="AU276" s="134" t="s">
        <v>88</v>
      </c>
      <c r="AY276" s="127" t="s">
        <v>225</v>
      </c>
      <c r="BK276" s="135">
        <f>SUM(BK277:BK279)</f>
        <v>0</v>
      </c>
    </row>
    <row r="277" spans="2:65" s="1" customFormat="1" ht="24.15" customHeight="1">
      <c r="B277" s="33"/>
      <c r="C277" s="138" t="s">
        <v>472</v>
      </c>
      <c r="D277" s="138" t="s">
        <v>227</v>
      </c>
      <c r="E277" s="139" t="s">
        <v>473</v>
      </c>
      <c r="F277" s="140" t="s">
        <v>474</v>
      </c>
      <c r="G277" s="141" t="s">
        <v>240</v>
      </c>
      <c r="H277" s="142">
        <v>35.64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3.0954000000000002</v>
      </c>
      <c r="R277" s="147">
        <f>Q277*H277</f>
        <v>110.32005600000001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475</v>
      </c>
    </row>
    <row r="278" spans="2:65" s="1" customFormat="1" ht="10.199999999999999">
      <c r="B278" s="33"/>
      <c r="D278" s="151" t="s">
        <v>234</v>
      </c>
      <c r="F278" s="152" t="s">
        <v>476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477</v>
      </c>
      <c r="H279" s="159">
        <v>35.64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1" customFormat="1" ht="22.8" customHeight="1">
      <c r="B280" s="126"/>
      <c r="D280" s="127" t="s">
        <v>79</v>
      </c>
      <c r="E280" s="136" t="s">
        <v>232</v>
      </c>
      <c r="F280" s="136" t="s">
        <v>478</v>
      </c>
      <c r="I280" s="129"/>
      <c r="J280" s="137">
        <f>BK280</f>
        <v>0</v>
      </c>
      <c r="L280" s="126"/>
      <c r="M280" s="131"/>
      <c r="P280" s="132">
        <f>SUM(P281:P298)</f>
        <v>0</v>
      </c>
      <c r="R280" s="132">
        <f>SUM(R281:R298)</f>
        <v>28177.768199679995</v>
      </c>
      <c r="T280" s="133">
        <f>SUM(T281:T298)</f>
        <v>0</v>
      </c>
      <c r="AR280" s="127" t="s">
        <v>88</v>
      </c>
      <c r="AT280" s="134" t="s">
        <v>79</v>
      </c>
      <c r="AU280" s="134" t="s">
        <v>88</v>
      </c>
      <c r="AY280" s="127" t="s">
        <v>225</v>
      </c>
      <c r="BK280" s="135">
        <f>SUM(BK281:BK298)</f>
        <v>0</v>
      </c>
    </row>
    <row r="281" spans="2:65" s="1" customFormat="1" ht="24.15" customHeight="1">
      <c r="B281" s="33"/>
      <c r="C281" s="138" t="s">
        <v>479</v>
      </c>
      <c r="D281" s="138" t="s">
        <v>227</v>
      </c>
      <c r="E281" s="139" t="s">
        <v>480</v>
      </c>
      <c r="F281" s="140" t="s">
        <v>481</v>
      </c>
      <c r="G281" s="141" t="s">
        <v>230</v>
      </c>
      <c r="H281" s="142">
        <v>59.8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2.7999999999999998E-4</v>
      </c>
      <c r="R281" s="147">
        <f>Q281*H281</f>
        <v>1.6743999999999998E-2</v>
      </c>
      <c r="S281" s="147">
        <v>0</v>
      </c>
      <c r="T281" s="148">
        <f>S281*H281</f>
        <v>0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482</v>
      </c>
    </row>
    <row r="282" spans="2:65" s="1" customFormat="1" ht="10.199999999999999">
      <c r="B282" s="33"/>
      <c r="D282" s="151" t="s">
        <v>234</v>
      </c>
      <c r="F282" s="152" t="s">
        <v>483</v>
      </c>
      <c r="I282" s="153"/>
      <c r="L282" s="33"/>
      <c r="M282" s="154"/>
      <c r="T282" s="57"/>
      <c r="AT282" s="17" t="s">
        <v>234</v>
      </c>
      <c r="AU282" s="17" t="s">
        <v>21</v>
      </c>
    </row>
    <row r="283" spans="2:65" s="12" customFormat="1" ht="10.199999999999999">
      <c r="B283" s="155"/>
      <c r="D283" s="156" t="s">
        <v>236</v>
      </c>
      <c r="E283" s="157" t="s">
        <v>1</v>
      </c>
      <c r="F283" s="158" t="s">
        <v>484</v>
      </c>
      <c r="H283" s="159">
        <v>59.8</v>
      </c>
      <c r="I283" s="160"/>
      <c r="L283" s="155"/>
      <c r="M283" s="161"/>
      <c r="T283" s="162"/>
      <c r="AT283" s="157" t="s">
        <v>236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225</v>
      </c>
    </row>
    <row r="284" spans="2:65" s="1" customFormat="1" ht="24.15" customHeight="1">
      <c r="B284" s="33"/>
      <c r="C284" s="178" t="s">
        <v>485</v>
      </c>
      <c r="D284" s="178" t="s">
        <v>341</v>
      </c>
      <c r="E284" s="179" t="s">
        <v>486</v>
      </c>
      <c r="F284" s="180" t="s">
        <v>487</v>
      </c>
      <c r="G284" s="181" t="s">
        <v>230</v>
      </c>
      <c r="H284" s="182">
        <v>71.760000000000005</v>
      </c>
      <c r="I284" s="183"/>
      <c r="J284" s="184">
        <f>ROUND(I284*H284,2)</f>
        <v>0</v>
      </c>
      <c r="K284" s="180" t="s">
        <v>231</v>
      </c>
      <c r="L284" s="185"/>
      <c r="M284" s="186" t="s">
        <v>1</v>
      </c>
      <c r="N284" s="187" t="s">
        <v>45</v>
      </c>
      <c r="P284" s="147">
        <f>O284*H284</f>
        <v>0</v>
      </c>
      <c r="Q284" s="147">
        <v>5.9999999999999995E-4</v>
      </c>
      <c r="R284" s="147">
        <f>Q284*H284</f>
        <v>4.3055999999999997E-2</v>
      </c>
      <c r="S284" s="147">
        <v>0</v>
      </c>
      <c r="T284" s="148">
        <f>S284*H284</f>
        <v>0</v>
      </c>
      <c r="AR284" s="149" t="s">
        <v>277</v>
      </c>
      <c r="AT284" s="149" t="s">
        <v>341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488</v>
      </c>
    </row>
    <row r="285" spans="2:65" s="12" customFormat="1" ht="10.199999999999999">
      <c r="B285" s="155"/>
      <c r="D285" s="156" t="s">
        <v>236</v>
      </c>
      <c r="F285" s="158" t="s">
        <v>489</v>
      </c>
      <c r="H285" s="159">
        <v>71.760000000000005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4</v>
      </c>
      <c r="AX285" s="12" t="s">
        <v>88</v>
      </c>
      <c r="AY285" s="157" t="s">
        <v>225</v>
      </c>
    </row>
    <row r="286" spans="2:65" s="1" customFormat="1" ht="33" customHeight="1">
      <c r="B286" s="33"/>
      <c r="C286" s="138" t="s">
        <v>490</v>
      </c>
      <c r="D286" s="138" t="s">
        <v>227</v>
      </c>
      <c r="E286" s="139" t="s">
        <v>491</v>
      </c>
      <c r="F286" s="140" t="s">
        <v>492</v>
      </c>
      <c r="G286" s="141" t="s">
        <v>240</v>
      </c>
      <c r="H286" s="142">
        <v>6935.36</v>
      </c>
      <c r="I286" s="143"/>
      <c r="J286" s="144">
        <f>ROUND(I286*H286,2)</f>
        <v>0</v>
      </c>
      <c r="K286" s="140" t="s">
        <v>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2.4340799999999998</v>
      </c>
      <c r="R286" s="147">
        <f>Q286*H286</f>
        <v>16881.221068799998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493</v>
      </c>
    </row>
    <row r="287" spans="2:65" s="1" customFormat="1" ht="28.8">
      <c r="B287" s="33"/>
      <c r="D287" s="156" t="s">
        <v>261</v>
      </c>
      <c r="F287" s="163" t="s">
        <v>494</v>
      </c>
      <c r="I287" s="153"/>
      <c r="L287" s="33"/>
      <c r="M287" s="154"/>
      <c r="T287" s="57"/>
      <c r="AT287" s="17" t="s">
        <v>261</v>
      </c>
      <c r="AU287" s="17" t="s">
        <v>21</v>
      </c>
    </row>
    <row r="288" spans="2:65" s="12" customFormat="1" ht="10.199999999999999">
      <c r="B288" s="155"/>
      <c r="D288" s="156" t="s">
        <v>236</v>
      </c>
      <c r="E288" s="157" t="s">
        <v>1</v>
      </c>
      <c r="F288" s="158" t="s">
        <v>495</v>
      </c>
      <c r="H288" s="159">
        <v>6935.36</v>
      </c>
      <c r="I288" s="160"/>
      <c r="L288" s="155"/>
      <c r="M288" s="161"/>
      <c r="T288" s="162"/>
      <c r="AT288" s="157" t="s">
        <v>236</v>
      </c>
      <c r="AU288" s="157" t="s">
        <v>21</v>
      </c>
      <c r="AV288" s="12" t="s">
        <v>21</v>
      </c>
      <c r="AW288" s="12" t="s">
        <v>36</v>
      </c>
      <c r="AX288" s="12" t="s">
        <v>88</v>
      </c>
      <c r="AY288" s="157" t="s">
        <v>225</v>
      </c>
    </row>
    <row r="289" spans="2:65" s="1" customFormat="1" ht="37.799999999999997" customHeight="1">
      <c r="B289" s="33"/>
      <c r="C289" s="138" t="s">
        <v>496</v>
      </c>
      <c r="D289" s="138" t="s">
        <v>227</v>
      </c>
      <c r="E289" s="139" t="s">
        <v>497</v>
      </c>
      <c r="F289" s="140" t="s">
        <v>498</v>
      </c>
      <c r="G289" s="141" t="s">
        <v>240</v>
      </c>
      <c r="H289" s="142">
        <v>1486.336</v>
      </c>
      <c r="I289" s="143"/>
      <c r="J289" s="144">
        <f>ROUND(I289*H289,2)</f>
        <v>0</v>
      </c>
      <c r="K289" s="140" t="s">
        <v>1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2.4340799999999998</v>
      </c>
      <c r="R289" s="147">
        <f>Q289*H289</f>
        <v>3617.8607308799997</v>
      </c>
      <c r="S289" s="147">
        <v>0</v>
      </c>
      <c r="T289" s="148">
        <f>S289*H289</f>
        <v>0</v>
      </c>
      <c r="AR289" s="149" t="s">
        <v>232</v>
      </c>
      <c r="AT289" s="149" t="s">
        <v>227</v>
      </c>
      <c r="AU289" s="149" t="s">
        <v>21</v>
      </c>
      <c r="AY289" s="17" t="s">
        <v>225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232</v>
      </c>
      <c r="BM289" s="149" t="s">
        <v>499</v>
      </c>
    </row>
    <row r="290" spans="2:65" s="1" customFormat="1" ht="28.8">
      <c r="B290" s="33"/>
      <c r="D290" s="156" t="s">
        <v>261</v>
      </c>
      <c r="F290" s="163" t="s">
        <v>494</v>
      </c>
      <c r="I290" s="153"/>
      <c r="L290" s="33"/>
      <c r="M290" s="154"/>
      <c r="T290" s="57"/>
      <c r="AT290" s="17" t="s">
        <v>261</v>
      </c>
      <c r="AU290" s="17" t="s">
        <v>21</v>
      </c>
    </row>
    <row r="291" spans="2:65" s="12" customFormat="1" ht="10.199999999999999">
      <c r="B291" s="155"/>
      <c r="D291" s="156" t="s">
        <v>236</v>
      </c>
      <c r="E291" s="157" t="s">
        <v>1</v>
      </c>
      <c r="F291" s="158" t="s">
        <v>500</v>
      </c>
      <c r="H291" s="159">
        <v>1486.336</v>
      </c>
      <c r="I291" s="160"/>
      <c r="L291" s="155"/>
      <c r="M291" s="161"/>
      <c r="T291" s="162"/>
      <c r="AT291" s="157" t="s">
        <v>236</v>
      </c>
      <c r="AU291" s="157" t="s">
        <v>21</v>
      </c>
      <c r="AV291" s="12" t="s">
        <v>21</v>
      </c>
      <c r="AW291" s="12" t="s">
        <v>36</v>
      </c>
      <c r="AX291" s="12" t="s">
        <v>88</v>
      </c>
      <c r="AY291" s="157" t="s">
        <v>225</v>
      </c>
    </row>
    <row r="292" spans="2:65" s="1" customFormat="1" ht="24.15" customHeight="1">
      <c r="B292" s="33"/>
      <c r="C292" s="138" t="s">
        <v>501</v>
      </c>
      <c r="D292" s="138" t="s">
        <v>227</v>
      </c>
      <c r="E292" s="139" t="s">
        <v>502</v>
      </c>
      <c r="F292" s="140" t="s">
        <v>503</v>
      </c>
      <c r="G292" s="141" t="s">
        <v>230</v>
      </c>
      <c r="H292" s="142">
        <v>5530.69</v>
      </c>
      <c r="I292" s="143"/>
      <c r="J292" s="144">
        <f>ROUND(I292*H292,2)</f>
        <v>0</v>
      </c>
      <c r="K292" s="140" t="s">
        <v>231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232</v>
      </c>
      <c r="AT292" s="149" t="s">
        <v>227</v>
      </c>
      <c r="AU292" s="149" t="s">
        <v>21</v>
      </c>
      <c r="AY292" s="17" t="s">
        <v>225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232</v>
      </c>
      <c r="BM292" s="149" t="s">
        <v>504</v>
      </c>
    </row>
    <row r="293" spans="2:65" s="1" customFormat="1" ht="10.199999999999999">
      <c r="B293" s="33"/>
      <c r="D293" s="151" t="s">
        <v>234</v>
      </c>
      <c r="F293" s="152" t="s">
        <v>505</v>
      </c>
      <c r="I293" s="153"/>
      <c r="L293" s="33"/>
      <c r="M293" s="154"/>
      <c r="T293" s="57"/>
      <c r="AT293" s="17" t="s">
        <v>234</v>
      </c>
      <c r="AU293" s="17" t="s">
        <v>21</v>
      </c>
    </row>
    <row r="294" spans="2:65" s="12" customFormat="1" ht="10.199999999999999">
      <c r="B294" s="155"/>
      <c r="D294" s="156" t="s">
        <v>236</v>
      </c>
      <c r="E294" s="157" t="s">
        <v>1</v>
      </c>
      <c r="F294" s="158" t="s">
        <v>506</v>
      </c>
      <c r="H294" s="159">
        <v>5530.69</v>
      </c>
      <c r="I294" s="160"/>
      <c r="L294" s="155"/>
      <c r="M294" s="161"/>
      <c r="T294" s="162"/>
      <c r="AT294" s="157" t="s">
        <v>236</v>
      </c>
      <c r="AU294" s="157" t="s">
        <v>21</v>
      </c>
      <c r="AV294" s="12" t="s">
        <v>21</v>
      </c>
      <c r="AW294" s="12" t="s">
        <v>36</v>
      </c>
      <c r="AX294" s="12" t="s">
        <v>88</v>
      </c>
      <c r="AY294" s="157" t="s">
        <v>225</v>
      </c>
    </row>
    <row r="295" spans="2:65" s="1" customFormat="1" ht="16.5" customHeight="1">
      <c r="B295" s="33"/>
      <c r="C295" s="138" t="s">
        <v>507</v>
      </c>
      <c r="D295" s="138" t="s">
        <v>227</v>
      </c>
      <c r="E295" s="139" t="s">
        <v>508</v>
      </c>
      <c r="F295" s="140" t="s">
        <v>509</v>
      </c>
      <c r="G295" s="141" t="s">
        <v>240</v>
      </c>
      <c r="H295" s="142">
        <v>3831.65</v>
      </c>
      <c r="I295" s="143"/>
      <c r="J295" s="144">
        <f>ROUND(I295*H295,2)</f>
        <v>0</v>
      </c>
      <c r="K295" s="140" t="s">
        <v>1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2.004</v>
      </c>
      <c r="R295" s="147">
        <f>Q295*H295</f>
        <v>7678.6266000000005</v>
      </c>
      <c r="S295" s="147">
        <v>0</v>
      </c>
      <c r="T295" s="148">
        <f>S295*H295</f>
        <v>0</v>
      </c>
      <c r="AR295" s="149" t="s">
        <v>232</v>
      </c>
      <c r="AT295" s="149" t="s">
        <v>227</v>
      </c>
      <c r="AU295" s="149" t="s">
        <v>21</v>
      </c>
      <c r="AY295" s="17" t="s">
        <v>225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232</v>
      </c>
      <c r="BM295" s="149" t="s">
        <v>510</v>
      </c>
    </row>
    <row r="296" spans="2:65" s="12" customFormat="1" ht="10.199999999999999">
      <c r="B296" s="155"/>
      <c r="D296" s="156" t="s">
        <v>236</v>
      </c>
      <c r="E296" s="157" t="s">
        <v>1</v>
      </c>
      <c r="F296" s="158" t="s">
        <v>511</v>
      </c>
      <c r="H296" s="159">
        <v>3668.15</v>
      </c>
      <c r="I296" s="160"/>
      <c r="L296" s="155"/>
      <c r="M296" s="161"/>
      <c r="T296" s="162"/>
      <c r="AT296" s="157" t="s">
        <v>236</v>
      </c>
      <c r="AU296" s="157" t="s">
        <v>21</v>
      </c>
      <c r="AV296" s="12" t="s">
        <v>21</v>
      </c>
      <c r="AW296" s="12" t="s">
        <v>36</v>
      </c>
      <c r="AX296" s="12" t="s">
        <v>80</v>
      </c>
      <c r="AY296" s="157" t="s">
        <v>225</v>
      </c>
    </row>
    <row r="297" spans="2:65" s="12" customFormat="1" ht="10.199999999999999">
      <c r="B297" s="155"/>
      <c r="D297" s="156" t="s">
        <v>236</v>
      </c>
      <c r="E297" s="157" t="s">
        <v>1</v>
      </c>
      <c r="F297" s="158" t="s">
        <v>512</v>
      </c>
      <c r="H297" s="159">
        <v>163.5</v>
      </c>
      <c r="I297" s="160"/>
      <c r="L297" s="155"/>
      <c r="M297" s="161"/>
      <c r="T297" s="162"/>
      <c r="AT297" s="157" t="s">
        <v>236</v>
      </c>
      <c r="AU297" s="157" t="s">
        <v>21</v>
      </c>
      <c r="AV297" s="12" t="s">
        <v>21</v>
      </c>
      <c r="AW297" s="12" t="s">
        <v>36</v>
      </c>
      <c r="AX297" s="12" t="s">
        <v>80</v>
      </c>
      <c r="AY297" s="157" t="s">
        <v>225</v>
      </c>
    </row>
    <row r="298" spans="2:65" s="13" customFormat="1" ht="10.199999999999999">
      <c r="B298" s="164"/>
      <c r="D298" s="156" t="s">
        <v>236</v>
      </c>
      <c r="E298" s="165" t="s">
        <v>1</v>
      </c>
      <c r="F298" s="166" t="s">
        <v>270</v>
      </c>
      <c r="H298" s="167">
        <v>3831.65</v>
      </c>
      <c r="I298" s="168"/>
      <c r="L298" s="164"/>
      <c r="M298" s="169"/>
      <c r="T298" s="170"/>
      <c r="AT298" s="165" t="s">
        <v>236</v>
      </c>
      <c r="AU298" s="165" t="s">
        <v>21</v>
      </c>
      <c r="AV298" s="13" t="s">
        <v>232</v>
      </c>
      <c r="AW298" s="13" t="s">
        <v>36</v>
      </c>
      <c r="AX298" s="13" t="s">
        <v>88</v>
      </c>
      <c r="AY298" s="165" t="s">
        <v>225</v>
      </c>
    </row>
    <row r="299" spans="2:65" s="11" customFormat="1" ht="22.8" customHeight="1">
      <c r="B299" s="126"/>
      <c r="D299" s="127" t="s">
        <v>79</v>
      </c>
      <c r="E299" s="136" t="s">
        <v>256</v>
      </c>
      <c r="F299" s="136" t="s">
        <v>513</v>
      </c>
      <c r="I299" s="129"/>
      <c r="J299" s="137">
        <f>BK299</f>
        <v>0</v>
      </c>
      <c r="L299" s="126"/>
      <c r="M299" s="131"/>
      <c r="P299" s="132">
        <f>SUM(P300:P305)</f>
        <v>0</v>
      </c>
      <c r="R299" s="132">
        <f>SUM(R300:R305)</f>
        <v>0</v>
      </c>
      <c r="T299" s="133">
        <f>SUM(T300:T305)</f>
        <v>0</v>
      </c>
      <c r="AR299" s="127" t="s">
        <v>88</v>
      </c>
      <c r="AT299" s="134" t="s">
        <v>79</v>
      </c>
      <c r="AU299" s="134" t="s">
        <v>88</v>
      </c>
      <c r="AY299" s="127" t="s">
        <v>225</v>
      </c>
      <c r="BK299" s="135">
        <f>SUM(BK300:BK305)</f>
        <v>0</v>
      </c>
    </row>
    <row r="300" spans="2:65" s="1" customFormat="1" ht="21.75" customHeight="1">
      <c r="B300" s="33"/>
      <c r="C300" s="138" t="s">
        <v>514</v>
      </c>
      <c r="D300" s="138" t="s">
        <v>227</v>
      </c>
      <c r="E300" s="139" t="s">
        <v>515</v>
      </c>
      <c r="F300" s="140" t="s">
        <v>516</v>
      </c>
      <c r="G300" s="141" t="s">
        <v>230</v>
      </c>
      <c r="H300" s="142">
        <v>45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517</v>
      </c>
    </row>
    <row r="301" spans="2:65" s="1" customFormat="1" ht="10.199999999999999">
      <c r="B301" s="33"/>
      <c r="D301" s="151" t="s">
        <v>234</v>
      </c>
      <c r="F301" s="152" t="s">
        <v>518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2" customFormat="1" ht="10.199999999999999">
      <c r="B302" s="155"/>
      <c r="D302" s="156" t="s">
        <v>236</v>
      </c>
      <c r="E302" s="157" t="s">
        <v>1</v>
      </c>
      <c r="F302" s="158" t="s">
        <v>519</v>
      </c>
      <c r="H302" s="159">
        <v>45</v>
      </c>
      <c r="I302" s="160"/>
      <c r="L302" s="155"/>
      <c r="M302" s="161"/>
      <c r="T302" s="162"/>
      <c r="AT302" s="157" t="s">
        <v>236</v>
      </c>
      <c r="AU302" s="157" t="s">
        <v>21</v>
      </c>
      <c r="AV302" s="12" t="s">
        <v>21</v>
      </c>
      <c r="AW302" s="12" t="s">
        <v>36</v>
      </c>
      <c r="AX302" s="12" t="s">
        <v>88</v>
      </c>
      <c r="AY302" s="157" t="s">
        <v>225</v>
      </c>
    </row>
    <row r="303" spans="2:65" s="1" customFormat="1" ht="24.15" customHeight="1">
      <c r="B303" s="33"/>
      <c r="C303" s="138" t="s">
        <v>520</v>
      </c>
      <c r="D303" s="138" t="s">
        <v>227</v>
      </c>
      <c r="E303" s="139" t="s">
        <v>521</v>
      </c>
      <c r="F303" s="140" t="s">
        <v>522</v>
      </c>
      <c r="G303" s="141" t="s">
        <v>230</v>
      </c>
      <c r="H303" s="142">
        <v>45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523</v>
      </c>
    </row>
    <row r="304" spans="2:65" s="1" customFormat="1" ht="10.199999999999999">
      <c r="B304" s="33"/>
      <c r="D304" s="151" t="s">
        <v>234</v>
      </c>
      <c r="F304" s="152" t="s">
        <v>524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2" customFormat="1" ht="10.199999999999999">
      <c r="B305" s="155"/>
      <c r="D305" s="156" t="s">
        <v>236</v>
      </c>
      <c r="E305" s="157" t="s">
        <v>1</v>
      </c>
      <c r="F305" s="158" t="s">
        <v>519</v>
      </c>
      <c r="H305" s="159">
        <v>45</v>
      </c>
      <c r="I305" s="160"/>
      <c r="L305" s="155"/>
      <c r="M305" s="161"/>
      <c r="T305" s="162"/>
      <c r="AT305" s="157" t="s">
        <v>236</v>
      </c>
      <c r="AU305" s="157" t="s">
        <v>21</v>
      </c>
      <c r="AV305" s="12" t="s">
        <v>21</v>
      </c>
      <c r="AW305" s="12" t="s">
        <v>36</v>
      </c>
      <c r="AX305" s="12" t="s">
        <v>88</v>
      </c>
      <c r="AY305" s="157" t="s">
        <v>225</v>
      </c>
    </row>
    <row r="306" spans="2:65" s="11" customFormat="1" ht="22.8" customHeight="1">
      <c r="B306" s="126"/>
      <c r="D306" s="127" t="s">
        <v>79</v>
      </c>
      <c r="E306" s="136" t="s">
        <v>283</v>
      </c>
      <c r="F306" s="136" t="s">
        <v>525</v>
      </c>
      <c r="I306" s="129"/>
      <c r="J306" s="137">
        <f>BK306</f>
        <v>0</v>
      </c>
      <c r="L306" s="126"/>
      <c r="M306" s="131"/>
      <c r="P306" s="132">
        <f>SUM(P307:P317)</f>
        <v>0</v>
      </c>
      <c r="R306" s="132">
        <f>SUM(R307:R317)</f>
        <v>2.1446399999999999</v>
      </c>
      <c r="T306" s="133">
        <f>SUM(T307:T317)</f>
        <v>9.6211920000000006</v>
      </c>
      <c r="AR306" s="127" t="s">
        <v>88</v>
      </c>
      <c r="AT306" s="134" t="s">
        <v>79</v>
      </c>
      <c r="AU306" s="134" t="s">
        <v>88</v>
      </c>
      <c r="AY306" s="127" t="s">
        <v>225</v>
      </c>
      <c r="BK306" s="135">
        <f>SUM(BK307:BK317)</f>
        <v>0</v>
      </c>
    </row>
    <row r="307" spans="2:65" s="1" customFormat="1" ht="21.75" customHeight="1">
      <c r="B307" s="33"/>
      <c r="C307" s="138" t="s">
        <v>526</v>
      </c>
      <c r="D307" s="138" t="s">
        <v>227</v>
      </c>
      <c r="E307" s="139" t="s">
        <v>527</v>
      </c>
      <c r="F307" s="140" t="s">
        <v>528</v>
      </c>
      <c r="G307" s="141" t="s">
        <v>468</v>
      </c>
      <c r="H307" s="142">
        <v>6</v>
      </c>
      <c r="I307" s="143"/>
      <c r="J307" s="144">
        <f>ROUND(I307*H307,2)</f>
        <v>0</v>
      </c>
      <c r="K307" s="140" t="s">
        <v>231</v>
      </c>
      <c r="L307" s="33"/>
      <c r="M307" s="145" t="s">
        <v>1</v>
      </c>
      <c r="N307" s="146" t="s">
        <v>45</v>
      </c>
      <c r="P307" s="147">
        <f>O307*H307</f>
        <v>0</v>
      </c>
      <c r="Q307" s="147">
        <v>0.35743999999999998</v>
      </c>
      <c r="R307" s="147">
        <f>Q307*H307</f>
        <v>2.1446399999999999</v>
      </c>
      <c r="S307" s="147">
        <v>0</v>
      </c>
      <c r="T307" s="148">
        <f>S307*H307</f>
        <v>0</v>
      </c>
      <c r="AR307" s="149" t="s">
        <v>232</v>
      </c>
      <c r="AT307" s="149" t="s">
        <v>227</v>
      </c>
      <c r="AU307" s="149" t="s">
        <v>21</v>
      </c>
      <c r="AY307" s="17" t="s">
        <v>225</v>
      </c>
      <c r="BE307" s="150">
        <f>IF(N307="základní",J307,0)</f>
        <v>0</v>
      </c>
      <c r="BF307" s="150">
        <f>IF(N307="snížená",J307,0)</f>
        <v>0</v>
      </c>
      <c r="BG307" s="150">
        <f>IF(N307="zákl. přenesená",J307,0)</f>
        <v>0</v>
      </c>
      <c r="BH307" s="150">
        <f>IF(N307="sníž. přenesená",J307,0)</f>
        <v>0</v>
      </c>
      <c r="BI307" s="150">
        <f>IF(N307="nulová",J307,0)</f>
        <v>0</v>
      </c>
      <c r="BJ307" s="17" t="s">
        <v>88</v>
      </c>
      <c r="BK307" s="150">
        <f>ROUND(I307*H307,2)</f>
        <v>0</v>
      </c>
      <c r="BL307" s="17" t="s">
        <v>232</v>
      </c>
      <c r="BM307" s="149" t="s">
        <v>529</v>
      </c>
    </row>
    <row r="308" spans="2:65" s="1" customFormat="1" ht="10.199999999999999">
      <c r="B308" s="33"/>
      <c r="D308" s="151" t="s">
        <v>234</v>
      </c>
      <c r="F308" s="152" t="s">
        <v>530</v>
      </c>
      <c r="I308" s="153"/>
      <c r="L308" s="33"/>
      <c r="M308" s="154"/>
      <c r="T308" s="57"/>
      <c r="AT308" s="17" t="s">
        <v>234</v>
      </c>
      <c r="AU308" s="17" t="s">
        <v>21</v>
      </c>
    </row>
    <row r="309" spans="2:65" s="1" customFormat="1" ht="19.2">
      <c r="B309" s="33"/>
      <c r="D309" s="156" t="s">
        <v>261</v>
      </c>
      <c r="F309" s="163" t="s">
        <v>531</v>
      </c>
      <c r="I309" s="153"/>
      <c r="L309" s="33"/>
      <c r="M309" s="154"/>
      <c r="T309" s="57"/>
      <c r="AT309" s="17" t="s">
        <v>261</v>
      </c>
      <c r="AU309" s="17" t="s">
        <v>21</v>
      </c>
    </row>
    <row r="310" spans="2:65" s="12" customFormat="1" ht="10.199999999999999">
      <c r="B310" s="155"/>
      <c r="D310" s="156" t="s">
        <v>236</v>
      </c>
      <c r="E310" s="157" t="s">
        <v>1</v>
      </c>
      <c r="F310" s="158" t="s">
        <v>263</v>
      </c>
      <c r="H310" s="159">
        <v>6</v>
      </c>
      <c r="I310" s="160"/>
      <c r="L310" s="155"/>
      <c r="M310" s="161"/>
      <c r="T310" s="162"/>
      <c r="AT310" s="157" t="s">
        <v>236</v>
      </c>
      <c r="AU310" s="157" t="s">
        <v>21</v>
      </c>
      <c r="AV310" s="12" t="s">
        <v>21</v>
      </c>
      <c r="AW310" s="12" t="s">
        <v>36</v>
      </c>
      <c r="AX310" s="12" t="s">
        <v>88</v>
      </c>
      <c r="AY310" s="157" t="s">
        <v>225</v>
      </c>
    </row>
    <row r="311" spans="2:65" s="1" customFormat="1" ht="16.5" customHeight="1">
      <c r="B311" s="33"/>
      <c r="C311" s="138" t="s">
        <v>532</v>
      </c>
      <c r="D311" s="138" t="s">
        <v>227</v>
      </c>
      <c r="E311" s="139" t="s">
        <v>533</v>
      </c>
      <c r="F311" s="140" t="s">
        <v>534</v>
      </c>
      <c r="G311" s="141" t="s">
        <v>468</v>
      </c>
      <c r="H311" s="142">
        <v>6</v>
      </c>
      <c r="I311" s="143"/>
      <c r="J311" s="144">
        <f>ROUND(I311*H311,2)</f>
        <v>0</v>
      </c>
      <c r="K311" s="140" t="s">
        <v>1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0</v>
      </c>
      <c r="R311" s="147">
        <f>Q311*H311</f>
        <v>0</v>
      </c>
      <c r="S311" s="147">
        <v>0</v>
      </c>
      <c r="T311" s="148">
        <f>S311*H311</f>
        <v>0</v>
      </c>
      <c r="AR311" s="149" t="s">
        <v>232</v>
      </c>
      <c r="AT311" s="149" t="s">
        <v>227</v>
      </c>
      <c r="AU311" s="149" t="s">
        <v>21</v>
      </c>
      <c r="AY311" s="17" t="s">
        <v>225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232</v>
      </c>
      <c r="BM311" s="149" t="s">
        <v>535</v>
      </c>
    </row>
    <row r="312" spans="2:65" s="1" customFormat="1" ht="48">
      <c r="B312" s="33"/>
      <c r="D312" s="156" t="s">
        <v>261</v>
      </c>
      <c r="F312" s="163" t="s">
        <v>536</v>
      </c>
      <c r="I312" s="153"/>
      <c r="L312" s="33"/>
      <c r="M312" s="154"/>
      <c r="T312" s="57"/>
      <c r="AT312" s="17" t="s">
        <v>261</v>
      </c>
      <c r="AU312" s="17" t="s">
        <v>21</v>
      </c>
    </row>
    <row r="313" spans="2:65" s="1" customFormat="1" ht="24.15" customHeight="1">
      <c r="B313" s="33"/>
      <c r="C313" s="138" t="s">
        <v>537</v>
      </c>
      <c r="D313" s="138" t="s">
        <v>227</v>
      </c>
      <c r="E313" s="139" t="s">
        <v>538</v>
      </c>
      <c r="F313" s="140" t="s">
        <v>539</v>
      </c>
      <c r="G313" s="141" t="s">
        <v>468</v>
      </c>
      <c r="H313" s="142">
        <v>56.2</v>
      </c>
      <c r="I313" s="143"/>
      <c r="J313" s="144">
        <f>ROUND(I313*H313,2)</f>
        <v>0</v>
      </c>
      <c r="K313" s="140" t="s">
        <v>231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0</v>
      </c>
      <c r="R313" s="147">
        <f>Q313*H313</f>
        <v>0</v>
      </c>
      <c r="S313" s="147">
        <v>0.16500000000000001</v>
      </c>
      <c r="T313" s="148">
        <f>S313*H313</f>
        <v>9.2730000000000015</v>
      </c>
      <c r="AR313" s="149" t="s">
        <v>232</v>
      </c>
      <c r="AT313" s="149" t="s">
        <v>227</v>
      </c>
      <c r="AU313" s="149" t="s">
        <v>21</v>
      </c>
      <c r="AY313" s="17" t="s">
        <v>225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232</v>
      </c>
      <c r="BM313" s="149" t="s">
        <v>540</v>
      </c>
    </row>
    <row r="314" spans="2:65" s="1" customFormat="1" ht="10.199999999999999">
      <c r="B314" s="33"/>
      <c r="D314" s="151" t="s">
        <v>234</v>
      </c>
      <c r="F314" s="152" t="s">
        <v>541</v>
      </c>
      <c r="I314" s="153"/>
      <c r="L314" s="33"/>
      <c r="M314" s="154"/>
      <c r="T314" s="57"/>
      <c r="AT314" s="17" t="s">
        <v>234</v>
      </c>
      <c r="AU314" s="17" t="s">
        <v>21</v>
      </c>
    </row>
    <row r="315" spans="2:65" s="12" customFormat="1" ht="10.199999999999999">
      <c r="B315" s="155"/>
      <c r="D315" s="156" t="s">
        <v>236</v>
      </c>
      <c r="E315" s="157" t="s">
        <v>1</v>
      </c>
      <c r="F315" s="158" t="s">
        <v>542</v>
      </c>
      <c r="H315" s="159">
        <v>56.2</v>
      </c>
      <c r="I315" s="160"/>
      <c r="L315" s="155"/>
      <c r="M315" s="161"/>
      <c r="T315" s="162"/>
      <c r="AT315" s="157" t="s">
        <v>236</v>
      </c>
      <c r="AU315" s="157" t="s">
        <v>21</v>
      </c>
      <c r="AV315" s="12" t="s">
        <v>21</v>
      </c>
      <c r="AW315" s="12" t="s">
        <v>36</v>
      </c>
      <c r="AX315" s="12" t="s">
        <v>88</v>
      </c>
      <c r="AY315" s="157" t="s">
        <v>225</v>
      </c>
    </row>
    <row r="316" spans="2:65" s="1" customFormat="1" ht="24.15" customHeight="1">
      <c r="B316" s="33"/>
      <c r="C316" s="138" t="s">
        <v>543</v>
      </c>
      <c r="D316" s="138" t="s">
        <v>227</v>
      </c>
      <c r="E316" s="139" t="s">
        <v>544</v>
      </c>
      <c r="F316" s="140" t="s">
        <v>545</v>
      </c>
      <c r="G316" s="141" t="s">
        <v>546</v>
      </c>
      <c r="H316" s="142">
        <v>140.4</v>
      </c>
      <c r="I316" s="143"/>
      <c r="J316" s="144">
        <f>ROUND(I316*H316,2)</f>
        <v>0</v>
      </c>
      <c r="K316" s="140" t="s">
        <v>231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0</v>
      </c>
      <c r="R316" s="147">
        <f>Q316*H316</f>
        <v>0</v>
      </c>
      <c r="S316" s="147">
        <v>2.48E-3</v>
      </c>
      <c r="T316" s="148">
        <f>S316*H316</f>
        <v>0.348192</v>
      </c>
      <c r="AR316" s="149" t="s">
        <v>232</v>
      </c>
      <c r="AT316" s="149" t="s">
        <v>227</v>
      </c>
      <c r="AU316" s="149" t="s">
        <v>21</v>
      </c>
      <c r="AY316" s="17" t="s">
        <v>225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232</v>
      </c>
      <c r="BM316" s="149" t="s">
        <v>547</v>
      </c>
    </row>
    <row r="317" spans="2:65" s="1" customFormat="1" ht="10.199999999999999">
      <c r="B317" s="33"/>
      <c r="D317" s="151" t="s">
        <v>234</v>
      </c>
      <c r="F317" s="152" t="s">
        <v>548</v>
      </c>
      <c r="I317" s="153"/>
      <c r="L317" s="33"/>
      <c r="M317" s="154"/>
      <c r="T317" s="57"/>
      <c r="AT317" s="17" t="s">
        <v>234</v>
      </c>
      <c r="AU317" s="17" t="s">
        <v>21</v>
      </c>
    </row>
    <row r="318" spans="2:65" s="11" customFormat="1" ht="22.8" customHeight="1">
      <c r="B318" s="126"/>
      <c r="D318" s="127" t="s">
        <v>79</v>
      </c>
      <c r="E318" s="136" t="s">
        <v>549</v>
      </c>
      <c r="F318" s="136" t="s">
        <v>550</v>
      </c>
      <c r="I318" s="129"/>
      <c r="J318" s="137">
        <f>BK318</f>
        <v>0</v>
      </c>
      <c r="L318" s="126"/>
      <c r="M318" s="131"/>
      <c r="P318" s="132">
        <f>SUM(P319:P327)</f>
        <v>0</v>
      </c>
      <c r="R318" s="132">
        <f>SUM(R319:R327)</f>
        <v>0</v>
      </c>
      <c r="T318" s="133">
        <f>SUM(T319:T327)</f>
        <v>0</v>
      </c>
      <c r="AR318" s="127" t="s">
        <v>88</v>
      </c>
      <c r="AT318" s="134" t="s">
        <v>79</v>
      </c>
      <c r="AU318" s="134" t="s">
        <v>88</v>
      </c>
      <c r="AY318" s="127" t="s">
        <v>225</v>
      </c>
      <c r="BK318" s="135">
        <f>SUM(BK319:BK327)</f>
        <v>0</v>
      </c>
    </row>
    <row r="319" spans="2:65" s="1" customFormat="1" ht="16.5" customHeight="1">
      <c r="B319" s="33"/>
      <c r="C319" s="138" t="s">
        <v>551</v>
      </c>
      <c r="D319" s="138" t="s">
        <v>227</v>
      </c>
      <c r="E319" s="139" t="s">
        <v>552</v>
      </c>
      <c r="F319" s="140" t="s">
        <v>553</v>
      </c>
      <c r="G319" s="141" t="s">
        <v>395</v>
      </c>
      <c r="H319" s="142">
        <v>3860.4789999999998</v>
      </c>
      <c r="I319" s="143"/>
      <c r="J319" s="144">
        <f>ROUND(I319*H319,2)</f>
        <v>0</v>
      </c>
      <c r="K319" s="140" t="s">
        <v>231</v>
      </c>
      <c r="L319" s="33"/>
      <c r="M319" s="145" t="s">
        <v>1</v>
      </c>
      <c r="N319" s="146" t="s">
        <v>45</v>
      </c>
      <c r="P319" s="147">
        <f>O319*H319</f>
        <v>0</v>
      </c>
      <c r="Q319" s="147">
        <v>0</v>
      </c>
      <c r="R319" s="147">
        <f>Q319*H319</f>
        <v>0</v>
      </c>
      <c r="S319" s="147">
        <v>0</v>
      </c>
      <c r="T319" s="148">
        <f>S319*H319</f>
        <v>0</v>
      </c>
      <c r="AR319" s="149" t="s">
        <v>232</v>
      </c>
      <c r="AT319" s="149" t="s">
        <v>227</v>
      </c>
      <c r="AU319" s="149" t="s">
        <v>21</v>
      </c>
      <c r="AY319" s="17" t="s">
        <v>225</v>
      </c>
      <c r="BE319" s="150">
        <f>IF(N319="základní",J319,0)</f>
        <v>0</v>
      </c>
      <c r="BF319" s="150">
        <f>IF(N319="snížená",J319,0)</f>
        <v>0</v>
      </c>
      <c r="BG319" s="150">
        <f>IF(N319="zákl. přenesená",J319,0)</f>
        <v>0</v>
      </c>
      <c r="BH319" s="150">
        <f>IF(N319="sníž. přenesená",J319,0)</f>
        <v>0</v>
      </c>
      <c r="BI319" s="150">
        <f>IF(N319="nulová",J319,0)</f>
        <v>0</v>
      </c>
      <c r="BJ319" s="17" t="s">
        <v>88</v>
      </c>
      <c r="BK319" s="150">
        <f>ROUND(I319*H319,2)</f>
        <v>0</v>
      </c>
      <c r="BL319" s="17" t="s">
        <v>232</v>
      </c>
      <c r="BM319" s="149" t="s">
        <v>554</v>
      </c>
    </row>
    <row r="320" spans="2:65" s="1" customFormat="1" ht="10.199999999999999">
      <c r="B320" s="33"/>
      <c r="D320" s="151" t="s">
        <v>234</v>
      </c>
      <c r="F320" s="152" t="s">
        <v>555</v>
      </c>
      <c r="I320" s="153"/>
      <c r="L320" s="33"/>
      <c r="M320" s="154"/>
      <c r="T320" s="57"/>
      <c r="AT320" s="17" t="s">
        <v>234</v>
      </c>
      <c r="AU320" s="17" t="s">
        <v>21</v>
      </c>
    </row>
    <row r="321" spans="2:65" s="1" customFormat="1" ht="24.15" customHeight="1">
      <c r="B321" s="33"/>
      <c r="C321" s="138" t="s">
        <v>556</v>
      </c>
      <c r="D321" s="138" t="s">
        <v>227</v>
      </c>
      <c r="E321" s="139" t="s">
        <v>557</v>
      </c>
      <c r="F321" s="140" t="s">
        <v>558</v>
      </c>
      <c r="G321" s="141" t="s">
        <v>395</v>
      </c>
      <c r="H321" s="142">
        <v>19253.100999999999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232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559</v>
      </c>
    </row>
    <row r="322" spans="2:65" s="1" customFormat="1" ht="10.199999999999999">
      <c r="B322" s="33"/>
      <c r="D322" s="151" t="s">
        <v>234</v>
      </c>
      <c r="F322" s="152" t="s">
        <v>560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2" customFormat="1" ht="10.199999999999999">
      <c r="B323" s="155"/>
      <c r="D323" s="156" t="s">
        <v>236</v>
      </c>
      <c r="E323" s="157" t="s">
        <v>1</v>
      </c>
      <c r="F323" s="158" t="s">
        <v>561</v>
      </c>
      <c r="H323" s="159">
        <v>9110.1010000000006</v>
      </c>
      <c r="I323" s="160"/>
      <c r="L323" s="155"/>
      <c r="M323" s="161"/>
      <c r="T323" s="162"/>
      <c r="AT323" s="157" t="s">
        <v>236</v>
      </c>
      <c r="AU323" s="157" t="s">
        <v>21</v>
      </c>
      <c r="AV323" s="12" t="s">
        <v>21</v>
      </c>
      <c r="AW323" s="12" t="s">
        <v>36</v>
      </c>
      <c r="AX323" s="12" t="s">
        <v>80</v>
      </c>
      <c r="AY323" s="157" t="s">
        <v>225</v>
      </c>
    </row>
    <row r="324" spans="2:65" s="12" customFormat="1" ht="10.199999999999999">
      <c r="B324" s="155"/>
      <c r="D324" s="156" t="s">
        <v>236</v>
      </c>
      <c r="E324" s="157" t="s">
        <v>1</v>
      </c>
      <c r="F324" s="158" t="s">
        <v>562</v>
      </c>
      <c r="H324" s="159">
        <v>10143</v>
      </c>
      <c r="I324" s="160"/>
      <c r="L324" s="155"/>
      <c r="M324" s="161"/>
      <c r="T324" s="162"/>
      <c r="AT324" s="157" t="s">
        <v>236</v>
      </c>
      <c r="AU324" s="157" t="s">
        <v>21</v>
      </c>
      <c r="AV324" s="12" t="s">
        <v>21</v>
      </c>
      <c r="AW324" s="12" t="s">
        <v>36</v>
      </c>
      <c r="AX324" s="12" t="s">
        <v>80</v>
      </c>
      <c r="AY324" s="157" t="s">
        <v>225</v>
      </c>
    </row>
    <row r="325" spans="2:65" s="13" customFormat="1" ht="10.199999999999999">
      <c r="B325" s="164"/>
      <c r="D325" s="156" t="s">
        <v>236</v>
      </c>
      <c r="E325" s="165" t="s">
        <v>1</v>
      </c>
      <c r="F325" s="166" t="s">
        <v>270</v>
      </c>
      <c r="H325" s="167">
        <v>19253.100999999999</v>
      </c>
      <c r="I325" s="168"/>
      <c r="L325" s="164"/>
      <c r="M325" s="169"/>
      <c r="T325" s="170"/>
      <c r="AT325" s="165" t="s">
        <v>236</v>
      </c>
      <c r="AU325" s="165" t="s">
        <v>21</v>
      </c>
      <c r="AV325" s="13" t="s">
        <v>232</v>
      </c>
      <c r="AW325" s="13" t="s">
        <v>36</v>
      </c>
      <c r="AX325" s="13" t="s">
        <v>88</v>
      </c>
      <c r="AY325" s="165" t="s">
        <v>225</v>
      </c>
    </row>
    <row r="326" spans="2:65" s="1" customFormat="1" ht="24.15" customHeight="1">
      <c r="B326" s="33"/>
      <c r="C326" s="138" t="s">
        <v>563</v>
      </c>
      <c r="D326" s="138" t="s">
        <v>227</v>
      </c>
      <c r="E326" s="139" t="s">
        <v>564</v>
      </c>
      <c r="F326" s="140" t="s">
        <v>565</v>
      </c>
      <c r="G326" s="141" t="s">
        <v>395</v>
      </c>
      <c r="H326" s="142">
        <v>3850.8580000000002</v>
      </c>
      <c r="I326" s="143"/>
      <c r="J326" s="144">
        <f>ROUND(I326*H326,2)</f>
        <v>0</v>
      </c>
      <c r="K326" s="140" t="s">
        <v>231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232</v>
      </c>
      <c r="AT326" s="149" t="s">
        <v>227</v>
      </c>
      <c r="AU326" s="149" t="s">
        <v>21</v>
      </c>
      <c r="AY326" s="17" t="s">
        <v>225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232</v>
      </c>
      <c r="BM326" s="149" t="s">
        <v>566</v>
      </c>
    </row>
    <row r="327" spans="2:65" s="1" customFormat="1" ht="10.199999999999999">
      <c r="B327" s="33"/>
      <c r="D327" s="151" t="s">
        <v>234</v>
      </c>
      <c r="F327" s="152" t="s">
        <v>567</v>
      </c>
      <c r="I327" s="153"/>
      <c r="L327" s="33"/>
      <c r="M327" s="154"/>
      <c r="T327" s="57"/>
      <c r="AT327" s="17" t="s">
        <v>234</v>
      </c>
      <c r="AU327" s="17" t="s">
        <v>21</v>
      </c>
    </row>
    <row r="328" spans="2:65" s="11" customFormat="1" ht="22.8" customHeight="1">
      <c r="B328" s="126"/>
      <c r="D328" s="127" t="s">
        <v>79</v>
      </c>
      <c r="E328" s="136" t="s">
        <v>568</v>
      </c>
      <c r="F328" s="136" t="s">
        <v>569</v>
      </c>
      <c r="I328" s="129"/>
      <c r="J328" s="137">
        <f>BK328</f>
        <v>0</v>
      </c>
      <c r="L328" s="126"/>
      <c r="M328" s="131"/>
      <c r="P328" s="132">
        <f>SUM(P329:P330)</f>
        <v>0</v>
      </c>
      <c r="R328" s="132">
        <f>SUM(R329:R330)</f>
        <v>0</v>
      </c>
      <c r="T328" s="133">
        <f>SUM(T329:T330)</f>
        <v>0</v>
      </c>
      <c r="AR328" s="127" t="s">
        <v>88</v>
      </c>
      <c r="AT328" s="134" t="s">
        <v>79</v>
      </c>
      <c r="AU328" s="134" t="s">
        <v>88</v>
      </c>
      <c r="AY328" s="127" t="s">
        <v>225</v>
      </c>
      <c r="BK328" s="135">
        <f>SUM(BK329:BK330)</f>
        <v>0</v>
      </c>
    </row>
    <row r="329" spans="2:65" s="1" customFormat="1" ht="16.5" customHeight="1">
      <c r="B329" s="33"/>
      <c r="C329" s="138" t="s">
        <v>570</v>
      </c>
      <c r="D329" s="138" t="s">
        <v>227</v>
      </c>
      <c r="E329" s="139" t="s">
        <v>571</v>
      </c>
      <c r="F329" s="140" t="s">
        <v>572</v>
      </c>
      <c r="G329" s="141" t="s">
        <v>395</v>
      </c>
      <c r="H329" s="142">
        <v>28361.071</v>
      </c>
      <c r="I329" s="143"/>
      <c r="J329" s="144">
        <f>ROUND(I329*H329,2)</f>
        <v>0</v>
      </c>
      <c r="K329" s="140" t="s">
        <v>231</v>
      </c>
      <c r="L329" s="33"/>
      <c r="M329" s="145" t="s">
        <v>1</v>
      </c>
      <c r="N329" s="146" t="s">
        <v>45</v>
      </c>
      <c r="P329" s="147">
        <f>O329*H329</f>
        <v>0</v>
      </c>
      <c r="Q329" s="147">
        <v>0</v>
      </c>
      <c r="R329" s="147">
        <f>Q329*H329</f>
        <v>0</v>
      </c>
      <c r="S329" s="147">
        <v>0</v>
      </c>
      <c r="T329" s="148">
        <f>S329*H329</f>
        <v>0</v>
      </c>
      <c r="AR329" s="149" t="s">
        <v>232</v>
      </c>
      <c r="AT329" s="149" t="s">
        <v>227</v>
      </c>
      <c r="AU329" s="149" t="s">
        <v>21</v>
      </c>
      <c r="AY329" s="17" t="s">
        <v>225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232</v>
      </c>
      <c r="BM329" s="149" t="s">
        <v>573</v>
      </c>
    </row>
    <row r="330" spans="2:65" s="1" customFormat="1" ht="10.199999999999999">
      <c r="B330" s="33"/>
      <c r="D330" s="151" t="s">
        <v>234</v>
      </c>
      <c r="F330" s="152" t="s">
        <v>574</v>
      </c>
      <c r="I330" s="153"/>
      <c r="L330" s="33"/>
      <c r="M330" s="154"/>
      <c r="T330" s="57"/>
      <c r="AT330" s="17" t="s">
        <v>234</v>
      </c>
      <c r="AU330" s="17" t="s">
        <v>21</v>
      </c>
    </row>
    <row r="331" spans="2:65" s="11" customFormat="1" ht="25.95" customHeight="1">
      <c r="B331" s="126"/>
      <c r="D331" s="127" t="s">
        <v>79</v>
      </c>
      <c r="E331" s="128" t="s">
        <v>575</v>
      </c>
      <c r="F331" s="128" t="s">
        <v>576</v>
      </c>
      <c r="I331" s="129"/>
      <c r="J331" s="130">
        <f>BK331</f>
        <v>0</v>
      </c>
      <c r="L331" s="126"/>
      <c r="M331" s="131"/>
      <c r="P331" s="132">
        <f>P332</f>
        <v>0</v>
      </c>
      <c r="R331" s="132">
        <f>R332</f>
        <v>0.38237399999999999</v>
      </c>
      <c r="T331" s="133">
        <f>T332</f>
        <v>0</v>
      </c>
      <c r="AR331" s="127" t="s">
        <v>21</v>
      </c>
      <c r="AT331" s="134" t="s">
        <v>79</v>
      </c>
      <c r="AU331" s="134" t="s">
        <v>80</v>
      </c>
      <c r="AY331" s="127" t="s">
        <v>225</v>
      </c>
      <c r="BK331" s="135">
        <f>BK332</f>
        <v>0</v>
      </c>
    </row>
    <row r="332" spans="2:65" s="11" customFormat="1" ht="22.8" customHeight="1">
      <c r="B332" s="126"/>
      <c r="D332" s="127" t="s">
        <v>79</v>
      </c>
      <c r="E332" s="136" t="s">
        <v>577</v>
      </c>
      <c r="F332" s="136" t="s">
        <v>578</v>
      </c>
      <c r="I332" s="129"/>
      <c r="J332" s="137">
        <f>BK332</f>
        <v>0</v>
      </c>
      <c r="L332" s="126"/>
      <c r="M332" s="131"/>
      <c r="P332" s="132">
        <f>SUM(P333:P337)</f>
        <v>0</v>
      </c>
      <c r="R332" s="132">
        <f>SUM(R333:R337)</f>
        <v>0.38237399999999999</v>
      </c>
      <c r="T332" s="133">
        <f>SUM(T333:T337)</f>
        <v>0</v>
      </c>
      <c r="AR332" s="127" t="s">
        <v>21</v>
      </c>
      <c r="AT332" s="134" t="s">
        <v>79</v>
      </c>
      <c r="AU332" s="134" t="s">
        <v>88</v>
      </c>
      <c r="AY332" s="127" t="s">
        <v>225</v>
      </c>
      <c r="BK332" s="135">
        <f>SUM(BK333:BK337)</f>
        <v>0</v>
      </c>
    </row>
    <row r="333" spans="2:65" s="1" customFormat="1" ht="24.15" customHeight="1">
      <c r="B333" s="33"/>
      <c r="C333" s="138" t="s">
        <v>579</v>
      </c>
      <c r="D333" s="138" t="s">
        <v>227</v>
      </c>
      <c r="E333" s="139" t="s">
        <v>580</v>
      </c>
      <c r="F333" s="140" t="s">
        <v>581</v>
      </c>
      <c r="G333" s="141" t="s">
        <v>546</v>
      </c>
      <c r="H333" s="142">
        <v>14.6</v>
      </c>
      <c r="I333" s="143"/>
      <c r="J333" s="144">
        <f>ROUND(I333*H333,2)</f>
        <v>0</v>
      </c>
      <c r="K333" s="140" t="s">
        <v>231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2.9999999999999997E-4</v>
      </c>
      <c r="R333" s="147">
        <f>Q333*H333</f>
        <v>4.3799999999999993E-3</v>
      </c>
      <c r="S333" s="147">
        <v>0</v>
      </c>
      <c r="T333" s="148">
        <f>S333*H333</f>
        <v>0</v>
      </c>
      <c r="AR333" s="149" t="s">
        <v>340</v>
      </c>
      <c r="AT333" s="149" t="s">
        <v>227</v>
      </c>
      <c r="AU333" s="149" t="s">
        <v>21</v>
      </c>
      <c r="AY333" s="17" t="s">
        <v>225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340</v>
      </c>
      <c r="BM333" s="149" t="s">
        <v>582</v>
      </c>
    </row>
    <row r="334" spans="2:65" s="1" customFormat="1" ht="10.199999999999999">
      <c r="B334" s="33"/>
      <c r="D334" s="151" t="s">
        <v>234</v>
      </c>
      <c r="F334" s="152" t="s">
        <v>583</v>
      </c>
      <c r="I334" s="153"/>
      <c r="L334" s="33"/>
      <c r="M334" s="154"/>
      <c r="T334" s="57"/>
      <c r="AT334" s="17" t="s">
        <v>234</v>
      </c>
      <c r="AU334" s="17" t="s">
        <v>21</v>
      </c>
    </row>
    <row r="335" spans="2:65" s="12" customFormat="1" ht="10.199999999999999">
      <c r="B335" s="155"/>
      <c r="D335" s="156" t="s">
        <v>236</v>
      </c>
      <c r="E335" s="157" t="s">
        <v>1</v>
      </c>
      <c r="F335" s="158" t="s">
        <v>584</v>
      </c>
      <c r="H335" s="159">
        <v>14.6</v>
      </c>
      <c r="I335" s="160"/>
      <c r="L335" s="155"/>
      <c r="M335" s="161"/>
      <c r="T335" s="162"/>
      <c r="AT335" s="157" t="s">
        <v>236</v>
      </c>
      <c r="AU335" s="157" t="s">
        <v>21</v>
      </c>
      <c r="AV335" s="12" t="s">
        <v>21</v>
      </c>
      <c r="AW335" s="12" t="s">
        <v>36</v>
      </c>
      <c r="AX335" s="12" t="s">
        <v>88</v>
      </c>
      <c r="AY335" s="157" t="s">
        <v>225</v>
      </c>
    </row>
    <row r="336" spans="2:65" s="1" customFormat="1" ht="16.5" customHeight="1">
      <c r="B336" s="33"/>
      <c r="C336" s="138" t="s">
        <v>585</v>
      </c>
      <c r="D336" s="138" t="s">
        <v>227</v>
      </c>
      <c r="E336" s="139" t="s">
        <v>586</v>
      </c>
      <c r="F336" s="140" t="s">
        <v>587</v>
      </c>
      <c r="G336" s="141" t="s">
        <v>546</v>
      </c>
      <c r="H336" s="142">
        <v>14.6</v>
      </c>
      <c r="I336" s="143"/>
      <c r="J336" s="144">
        <f>ROUND(I336*H336,2)</f>
        <v>0</v>
      </c>
      <c r="K336" s="140" t="s">
        <v>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2.589E-2</v>
      </c>
      <c r="R336" s="147">
        <f>Q336*H336</f>
        <v>0.377994</v>
      </c>
      <c r="S336" s="147">
        <v>0</v>
      </c>
      <c r="T336" s="148">
        <f>S336*H336</f>
        <v>0</v>
      </c>
      <c r="AR336" s="149" t="s">
        <v>340</v>
      </c>
      <c r="AT336" s="149" t="s">
        <v>227</v>
      </c>
      <c r="AU336" s="149" t="s">
        <v>21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340</v>
      </c>
      <c r="BM336" s="149" t="s">
        <v>588</v>
      </c>
    </row>
    <row r="337" spans="2:65" s="12" customFormat="1" ht="10.199999999999999">
      <c r="B337" s="155"/>
      <c r="D337" s="156" t="s">
        <v>236</v>
      </c>
      <c r="E337" s="157" t="s">
        <v>1</v>
      </c>
      <c r="F337" s="158" t="s">
        <v>589</v>
      </c>
      <c r="H337" s="159">
        <v>14.6</v>
      </c>
      <c r="I337" s="160"/>
      <c r="L337" s="155"/>
      <c r="M337" s="161"/>
      <c r="T337" s="162"/>
      <c r="AT337" s="157" t="s">
        <v>236</v>
      </c>
      <c r="AU337" s="157" t="s">
        <v>21</v>
      </c>
      <c r="AV337" s="12" t="s">
        <v>21</v>
      </c>
      <c r="AW337" s="12" t="s">
        <v>36</v>
      </c>
      <c r="AX337" s="12" t="s">
        <v>88</v>
      </c>
      <c r="AY337" s="157" t="s">
        <v>225</v>
      </c>
    </row>
    <row r="338" spans="2:65" s="11" customFormat="1" ht="25.95" customHeight="1">
      <c r="B338" s="126"/>
      <c r="D338" s="127" t="s">
        <v>79</v>
      </c>
      <c r="E338" s="128" t="s">
        <v>341</v>
      </c>
      <c r="F338" s="128" t="s">
        <v>590</v>
      </c>
      <c r="I338" s="129"/>
      <c r="J338" s="130">
        <f>BK338</f>
        <v>0</v>
      </c>
      <c r="L338" s="126"/>
      <c r="M338" s="131"/>
      <c r="P338" s="132">
        <f>P339</f>
        <v>0</v>
      </c>
      <c r="R338" s="132">
        <f>R339</f>
        <v>1.7000000000000001E-2</v>
      </c>
      <c r="T338" s="133">
        <f>T339</f>
        <v>0</v>
      </c>
      <c r="AR338" s="127" t="s">
        <v>244</v>
      </c>
      <c r="AT338" s="134" t="s">
        <v>79</v>
      </c>
      <c r="AU338" s="134" t="s">
        <v>80</v>
      </c>
      <c r="AY338" s="127" t="s">
        <v>225</v>
      </c>
      <c r="BK338" s="135">
        <f>BK339</f>
        <v>0</v>
      </c>
    </row>
    <row r="339" spans="2:65" s="11" customFormat="1" ht="22.8" customHeight="1">
      <c r="B339" s="126"/>
      <c r="D339" s="127" t="s">
        <v>79</v>
      </c>
      <c r="E339" s="136" t="s">
        <v>591</v>
      </c>
      <c r="F339" s="136" t="s">
        <v>592</v>
      </c>
      <c r="I339" s="129"/>
      <c r="J339" s="137">
        <f>BK339</f>
        <v>0</v>
      </c>
      <c r="L339" s="126"/>
      <c r="M339" s="131"/>
      <c r="P339" s="132">
        <f>SUM(P340:P343)</f>
        <v>0</v>
      </c>
      <c r="R339" s="132">
        <f>SUM(R340:R343)</f>
        <v>1.7000000000000001E-2</v>
      </c>
      <c r="T339" s="133">
        <f>SUM(T340:T343)</f>
        <v>0</v>
      </c>
      <c r="AR339" s="127" t="s">
        <v>244</v>
      </c>
      <c r="AT339" s="134" t="s">
        <v>79</v>
      </c>
      <c r="AU339" s="134" t="s">
        <v>88</v>
      </c>
      <c r="AY339" s="127" t="s">
        <v>225</v>
      </c>
      <c r="BK339" s="135">
        <f>SUM(BK340:BK343)</f>
        <v>0</v>
      </c>
    </row>
    <row r="340" spans="2:65" s="1" customFormat="1" ht="33" customHeight="1">
      <c r="B340" s="33"/>
      <c r="C340" s="138" t="s">
        <v>593</v>
      </c>
      <c r="D340" s="138" t="s">
        <v>227</v>
      </c>
      <c r="E340" s="139" t="s">
        <v>594</v>
      </c>
      <c r="F340" s="140" t="s">
        <v>595</v>
      </c>
      <c r="G340" s="141" t="s">
        <v>546</v>
      </c>
      <c r="H340" s="142">
        <v>17</v>
      </c>
      <c r="I340" s="143"/>
      <c r="J340" s="144">
        <f>ROUND(I340*H340,2)</f>
        <v>0</v>
      </c>
      <c r="K340" s="140" t="s">
        <v>231</v>
      </c>
      <c r="L340" s="33"/>
      <c r="M340" s="145" t="s">
        <v>1</v>
      </c>
      <c r="N340" s="146" t="s">
        <v>45</v>
      </c>
      <c r="P340" s="147">
        <f>O340*H340</f>
        <v>0</v>
      </c>
      <c r="Q340" s="147">
        <v>0</v>
      </c>
      <c r="R340" s="147">
        <f>Q340*H340</f>
        <v>0</v>
      </c>
      <c r="S340" s="147">
        <v>0</v>
      </c>
      <c r="T340" s="148">
        <f>S340*H340</f>
        <v>0</v>
      </c>
      <c r="AR340" s="149" t="s">
        <v>596</v>
      </c>
      <c r="AT340" s="149" t="s">
        <v>227</v>
      </c>
      <c r="AU340" s="149" t="s">
        <v>21</v>
      </c>
      <c r="AY340" s="17" t="s">
        <v>225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596</v>
      </c>
      <c r="BM340" s="149" t="s">
        <v>597</v>
      </c>
    </row>
    <row r="341" spans="2:65" s="1" customFormat="1" ht="10.199999999999999">
      <c r="B341" s="33"/>
      <c r="D341" s="151" t="s">
        <v>234</v>
      </c>
      <c r="F341" s="152" t="s">
        <v>598</v>
      </c>
      <c r="I341" s="153"/>
      <c r="L341" s="33"/>
      <c r="M341" s="154"/>
      <c r="T341" s="57"/>
      <c r="AT341" s="17" t="s">
        <v>234</v>
      </c>
      <c r="AU341" s="17" t="s">
        <v>21</v>
      </c>
    </row>
    <row r="342" spans="2:65" s="12" customFormat="1" ht="10.199999999999999">
      <c r="B342" s="155"/>
      <c r="D342" s="156" t="s">
        <v>236</v>
      </c>
      <c r="E342" s="157" t="s">
        <v>1</v>
      </c>
      <c r="F342" s="158" t="s">
        <v>599</v>
      </c>
      <c r="H342" s="159">
        <v>17</v>
      </c>
      <c r="I342" s="160"/>
      <c r="L342" s="155"/>
      <c r="M342" s="161"/>
      <c r="T342" s="162"/>
      <c r="AT342" s="157" t="s">
        <v>236</v>
      </c>
      <c r="AU342" s="157" t="s">
        <v>21</v>
      </c>
      <c r="AV342" s="12" t="s">
        <v>21</v>
      </c>
      <c r="AW342" s="12" t="s">
        <v>36</v>
      </c>
      <c r="AX342" s="12" t="s">
        <v>88</v>
      </c>
      <c r="AY342" s="157" t="s">
        <v>225</v>
      </c>
    </row>
    <row r="343" spans="2:65" s="1" customFormat="1" ht="16.5" customHeight="1">
      <c r="B343" s="33"/>
      <c r="C343" s="178" t="s">
        <v>600</v>
      </c>
      <c r="D343" s="178" t="s">
        <v>341</v>
      </c>
      <c r="E343" s="179" t="s">
        <v>601</v>
      </c>
      <c r="F343" s="180" t="s">
        <v>602</v>
      </c>
      <c r="G343" s="181" t="s">
        <v>433</v>
      </c>
      <c r="H343" s="182">
        <v>17</v>
      </c>
      <c r="I343" s="183"/>
      <c r="J343" s="184">
        <f>ROUND(I343*H343,2)</f>
        <v>0</v>
      </c>
      <c r="K343" s="180" t="s">
        <v>231</v>
      </c>
      <c r="L343" s="185"/>
      <c r="M343" s="188" t="s">
        <v>1</v>
      </c>
      <c r="N343" s="189" t="s">
        <v>45</v>
      </c>
      <c r="O343" s="190"/>
      <c r="P343" s="191">
        <f>O343*H343</f>
        <v>0</v>
      </c>
      <c r="Q343" s="191">
        <v>1E-3</v>
      </c>
      <c r="R343" s="191">
        <f>Q343*H343</f>
        <v>1.7000000000000001E-2</v>
      </c>
      <c r="S343" s="191">
        <v>0</v>
      </c>
      <c r="T343" s="192">
        <f>S343*H343</f>
        <v>0</v>
      </c>
      <c r="AR343" s="149" t="s">
        <v>603</v>
      </c>
      <c r="AT343" s="149" t="s">
        <v>341</v>
      </c>
      <c r="AU343" s="149" t="s">
        <v>21</v>
      </c>
      <c r="AY343" s="17" t="s">
        <v>225</v>
      </c>
      <c r="BE343" s="150">
        <f>IF(N343="základní",J343,0)</f>
        <v>0</v>
      </c>
      <c r="BF343" s="150">
        <f>IF(N343="snížená",J343,0)</f>
        <v>0</v>
      </c>
      <c r="BG343" s="150">
        <f>IF(N343="zákl. přenesená",J343,0)</f>
        <v>0</v>
      </c>
      <c r="BH343" s="150">
        <f>IF(N343="sníž. přenesená",J343,0)</f>
        <v>0</v>
      </c>
      <c r="BI343" s="150">
        <f>IF(N343="nulová",J343,0)</f>
        <v>0</v>
      </c>
      <c r="BJ343" s="17" t="s">
        <v>88</v>
      </c>
      <c r="BK343" s="150">
        <f>ROUND(I343*H343,2)</f>
        <v>0</v>
      </c>
      <c r="BL343" s="17" t="s">
        <v>603</v>
      </c>
      <c r="BM343" s="149" t="s">
        <v>604</v>
      </c>
    </row>
    <row r="344" spans="2:65" s="1" customFormat="1" ht="6.9" customHeight="1">
      <c r="B344" s="45"/>
      <c r="C344" s="46"/>
      <c r="D344" s="46"/>
      <c r="E344" s="46"/>
      <c r="F344" s="46"/>
      <c r="G344" s="46"/>
      <c r="H344" s="46"/>
      <c r="I344" s="46"/>
      <c r="J344" s="46"/>
      <c r="K344" s="46"/>
      <c r="L344" s="33"/>
    </row>
  </sheetData>
  <sheetProtection algorithmName="SHA-512" hashValue="VxUnBMZ3mwbovZNRLAuNAT8RETmAimaiPo8tbaanmlhrv599WtNXY0UW7yE6d9NE7/JQESYUMhdAb6VWpclNHA==" saltValue="rfxw7yfCRydV2nhJUet0FDLEqwjB7V7YFra5h+gONaeAkfh7LihKXxFv3I/Ch8RfmT/wvZBYbN3kdGLjiMl4UA==" spinCount="100000" sheet="1" objects="1" scenarios="1" formatColumns="0" formatRows="0" autoFilter="0"/>
  <autoFilter ref="C128:K343" xr:uid="{00000000-0009-0000-0000-000001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100-000000000000}"/>
    <hyperlink ref="F136" r:id="rId2" xr:uid="{00000000-0004-0000-0100-000001000000}"/>
    <hyperlink ref="F139" r:id="rId3" xr:uid="{00000000-0004-0000-0100-000002000000}"/>
    <hyperlink ref="F142" r:id="rId4" xr:uid="{00000000-0004-0000-0100-000003000000}"/>
    <hyperlink ref="F146" r:id="rId5" xr:uid="{00000000-0004-0000-0100-000004000000}"/>
    <hyperlink ref="F151" r:id="rId6" xr:uid="{00000000-0004-0000-0100-000005000000}"/>
    <hyperlink ref="F154" r:id="rId7" xr:uid="{00000000-0004-0000-0100-000006000000}"/>
    <hyperlink ref="F157" r:id="rId8" xr:uid="{00000000-0004-0000-0100-000007000000}"/>
    <hyperlink ref="F160" r:id="rId9" xr:uid="{00000000-0004-0000-0100-000008000000}"/>
    <hyperlink ref="F163" r:id="rId10" xr:uid="{00000000-0004-0000-0100-000009000000}"/>
    <hyperlink ref="F185" r:id="rId11" xr:uid="{00000000-0004-0000-0100-00000A000000}"/>
    <hyperlink ref="F188" r:id="rId12" xr:uid="{00000000-0004-0000-0100-00000B000000}"/>
    <hyperlink ref="F194" r:id="rId13" xr:uid="{00000000-0004-0000-0100-00000C000000}"/>
    <hyperlink ref="F199" r:id="rId14" xr:uid="{00000000-0004-0000-0100-00000D000000}"/>
    <hyperlink ref="F204" r:id="rId15" xr:uid="{00000000-0004-0000-0100-00000E000000}"/>
    <hyperlink ref="F207" r:id="rId16" xr:uid="{00000000-0004-0000-0100-00000F000000}"/>
    <hyperlink ref="F210" r:id="rId17" xr:uid="{00000000-0004-0000-0100-000010000000}"/>
    <hyperlink ref="F220" r:id="rId18" xr:uid="{00000000-0004-0000-0100-000011000000}"/>
    <hyperlink ref="F227" r:id="rId19" xr:uid="{00000000-0004-0000-0100-000012000000}"/>
    <hyperlink ref="F230" r:id="rId20" xr:uid="{00000000-0004-0000-0100-000013000000}"/>
    <hyperlink ref="F233" r:id="rId21" xr:uid="{00000000-0004-0000-0100-000014000000}"/>
    <hyperlink ref="F236" r:id="rId22" xr:uid="{00000000-0004-0000-0100-000015000000}"/>
    <hyperlink ref="F241" r:id="rId23" xr:uid="{00000000-0004-0000-0100-000016000000}"/>
    <hyperlink ref="F249" r:id="rId24" xr:uid="{00000000-0004-0000-0100-000017000000}"/>
    <hyperlink ref="F254" r:id="rId25" xr:uid="{00000000-0004-0000-0100-000018000000}"/>
    <hyperlink ref="F260" r:id="rId26" xr:uid="{00000000-0004-0000-0100-000019000000}"/>
    <hyperlink ref="F263" r:id="rId27" xr:uid="{00000000-0004-0000-0100-00001A000000}"/>
    <hyperlink ref="F269" r:id="rId28" xr:uid="{00000000-0004-0000-0100-00001B000000}"/>
    <hyperlink ref="F272" r:id="rId29" xr:uid="{00000000-0004-0000-0100-00001C000000}"/>
    <hyperlink ref="F278" r:id="rId30" xr:uid="{00000000-0004-0000-0100-00001D000000}"/>
    <hyperlink ref="F282" r:id="rId31" xr:uid="{00000000-0004-0000-0100-00001E000000}"/>
    <hyperlink ref="F293" r:id="rId32" xr:uid="{00000000-0004-0000-0100-00001F000000}"/>
    <hyperlink ref="F301" r:id="rId33" xr:uid="{00000000-0004-0000-0100-000020000000}"/>
    <hyperlink ref="F304" r:id="rId34" xr:uid="{00000000-0004-0000-0100-000021000000}"/>
    <hyperlink ref="F308" r:id="rId35" xr:uid="{00000000-0004-0000-0100-000022000000}"/>
    <hyperlink ref="F314" r:id="rId36" xr:uid="{00000000-0004-0000-0100-000023000000}"/>
    <hyperlink ref="F317" r:id="rId37" xr:uid="{00000000-0004-0000-0100-000024000000}"/>
    <hyperlink ref="F320" r:id="rId38" xr:uid="{00000000-0004-0000-0100-000025000000}"/>
    <hyperlink ref="F322" r:id="rId39" xr:uid="{00000000-0004-0000-0100-000026000000}"/>
    <hyperlink ref="F327" r:id="rId40" xr:uid="{00000000-0004-0000-0100-000027000000}"/>
    <hyperlink ref="F330" r:id="rId41" xr:uid="{00000000-0004-0000-0100-000028000000}"/>
    <hyperlink ref="F334" r:id="rId42" xr:uid="{00000000-0004-0000-0100-000029000000}"/>
    <hyperlink ref="F341" r:id="rId43" xr:uid="{00000000-0004-0000-0100-00002A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4"/>
  <headerFooter>
    <oddFooter>&amp;CStrana &amp;P z &amp;N&amp;R&amp;A</oddFooter>
  </headerFooter>
  <drawing r:id="rId4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31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148</v>
      </c>
      <c r="AZ2" s="94" t="s">
        <v>4199</v>
      </c>
      <c r="BA2" s="94" t="s">
        <v>1</v>
      </c>
      <c r="BB2" s="94" t="s">
        <v>1</v>
      </c>
      <c r="BC2" s="94" t="s">
        <v>4379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ht="12" customHeight="1">
      <c r="B8" s="20"/>
      <c r="D8" s="27" t="s">
        <v>190</v>
      </c>
      <c r="L8" s="20"/>
    </row>
    <row r="9" spans="2:56" s="1" customFormat="1" ht="16.5" customHeight="1">
      <c r="B9" s="33"/>
      <c r="E9" s="256" t="s">
        <v>4201</v>
      </c>
      <c r="F9" s="258"/>
      <c r="G9" s="258"/>
      <c r="H9" s="258"/>
      <c r="L9" s="33"/>
    </row>
    <row r="10" spans="2:56" s="1" customFormat="1" ht="12" customHeight="1">
      <c r="B10" s="33"/>
      <c r="D10" s="27" t="s">
        <v>2853</v>
      </c>
      <c r="L10" s="33"/>
    </row>
    <row r="11" spans="2:56" s="1" customFormat="1" ht="16.5" customHeight="1">
      <c r="B11" s="33"/>
      <c r="E11" s="238" t="s">
        <v>4380</v>
      </c>
      <c r="F11" s="258"/>
      <c r="G11" s="258"/>
      <c r="H11" s="258"/>
      <c r="L11" s="33"/>
    </row>
    <row r="12" spans="2:56" s="1" customFormat="1" ht="10.199999999999999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56" s="1" customFormat="1" ht="10.8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ROUND(J129,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ROUND((SUM(BE129:BE314)),  2)</f>
        <v>0</v>
      </c>
      <c r="I35" s="98">
        <v>0.21</v>
      </c>
      <c r="J35" s="87">
        <f>ROUND(((SUM(BE129:BE314))*I35),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ROUND((SUM(BF129:BF314)),  2)</f>
        <v>0</v>
      </c>
      <c r="I36" s="98">
        <v>0.15</v>
      </c>
      <c r="J36" s="87">
        <f>ROUND(((SUM(BF129:BF314))*I36),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ROUND((SUM(BG129:BG314)),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ROUND((SUM(BH129:BH314)),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ROUND((SUM(BI129:BI314)),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4201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>030.42.2 - Vyústění vnitřních vod zprava v km 0,104 50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J129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J130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J131</f>
        <v>0</v>
      </c>
      <c r="L100" s="114"/>
    </row>
    <row r="101" spans="2:47" s="9" customFormat="1" ht="19.95" customHeight="1">
      <c r="B101" s="114"/>
      <c r="D101" s="115" t="s">
        <v>199</v>
      </c>
      <c r="E101" s="116"/>
      <c r="F101" s="116"/>
      <c r="G101" s="116"/>
      <c r="H101" s="116"/>
      <c r="I101" s="116"/>
      <c r="J101" s="117">
        <f>J205</f>
        <v>0</v>
      </c>
      <c r="L101" s="114"/>
    </row>
    <row r="102" spans="2:47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J209</f>
        <v>0</v>
      </c>
      <c r="L102" s="114"/>
    </row>
    <row r="103" spans="2:47" s="9" customFormat="1" ht="19.95" customHeight="1">
      <c r="B103" s="114"/>
      <c r="D103" s="115" t="s">
        <v>611</v>
      </c>
      <c r="E103" s="116"/>
      <c r="F103" s="116"/>
      <c r="G103" s="116"/>
      <c r="H103" s="116"/>
      <c r="I103" s="116"/>
      <c r="J103" s="117">
        <f>J215</f>
        <v>0</v>
      </c>
      <c r="L103" s="114"/>
    </row>
    <row r="104" spans="2:47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J297</f>
        <v>0</v>
      </c>
      <c r="L104" s="114"/>
    </row>
    <row r="105" spans="2:47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J305</f>
        <v>0</v>
      </c>
      <c r="L105" s="114"/>
    </row>
    <row r="106" spans="2:47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J308</f>
        <v>0</v>
      </c>
      <c r="L106" s="110"/>
    </row>
    <row r="107" spans="2:47" s="9" customFormat="1" ht="19.95" customHeight="1">
      <c r="B107" s="114"/>
      <c r="D107" s="115" t="s">
        <v>797</v>
      </c>
      <c r="E107" s="116"/>
      <c r="F107" s="116"/>
      <c r="G107" s="116"/>
      <c r="H107" s="116"/>
      <c r="I107" s="116"/>
      <c r="J107" s="117">
        <f>J309</f>
        <v>0</v>
      </c>
      <c r="L107" s="114"/>
    </row>
    <row r="108" spans="2:47" s="1" customFormat="1" ht="21.75" customHeight="1">
      <c r="B108" s="33"/>
      <c r="L108" s="33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20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20" s="1" customFormat="1" ht="24.9" customHeight="1">
      <c r="B114" s="33"/>
      <c r="C114" s="21" t="s">
        <v>210</v>
      </c>
      <c r="L114" s="33"/>
    </row>
    <row r="115" spans="2:20" s="1" customFormat="1" ht="6.9" customHeight="1">
      <c r="B115" s="33"/>
      <c r="L115" s="33"/>
    </row>
    <row r="116" spans="2:20" s="1" customFormat="1" ht="12" customHeight="1">
      <c r="B116" s="33"/>
      <c r="C116" s="27" t="s">
        <v>16</v>
      </c>
      <c r="L116" s="33"/>
    </row>
    <row r="117" spans="2:20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20" ht="12" customHeight="1">
      <c r="B118" s="20"/>
      <c r="C118" s="27" t="s">
        <v>190</v>
      </c>
      <c r="L118" s="20"/>
    </row>
    <row r="119" spans="2:20" s="1" customFormat="1" ht="16.5" customHeight="1">
      <c r="B119" s="33"/>
      <c r="E119" s="256" t="s">
        <v>4201</v>
      </c>
      <c r="F119" s="258"/>
      <c r="G119" s="258"/>
      <c r="H119" s="258"/>
      <c r="L119" s="33"/>
    </row>
    <row r="120" spans="2:20" s="1" customFormat="1" ht="12" customHeight="1">
      <c r="B120" s="33"/>
      <c r="C120" s="27" t="s">
        <v>2853</v>
      </c>
      <c r="L120" s="33"/>
    </row>
    <row r="121" spans="2:20" s="1" customFormat="1" ht="16.5" customHeight="1">
      <c r="B121" s="33"/>
      <c r="E121" s="238" t="str">
        <f>E11</f>
        <v>030.42.2 - Vyústění vnitřních vod zprava v km 0,104 50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F14</f>
        <v>Loučky u Zátoru</v>
      </c>
      <c r="I123" s="27" t="s">
        <v>24</v>
      </c>
      <c r="J123" s="53" t="str">
        <f>IF(J14="","",J14)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E17</f>
        <v>Povodí Odry, státní podnik</v>
      </c>
      <c r="I125" s="27" t="s">
        <v>34</v>
      </c>
      <c r="J125" s="31" t="str">
        <f>E23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IF(E20="","",E20)</f>
        <v>Vyplň údaj</v>
      </c>
      <c r="I126" s="27" t="s">
        <v>37</v>
      </c>
      <c r="J126" s="31" t="str">
        <f>E26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P130+P308</f>
        <v>0</v>
      </c>
      <c r="Q129" s="54"/>
      <c r="R129" s="123">
        <f>R130+R308</f>
        <v>91.346826300000004</v>
      </c>
      <c r="S129" s="54"/>
      <c r="T129" s="124">
        <f>T130+T308</f>
        <v>10.490600000000001</v>
      </c>
      <c r="AT129" s="17" t="s">
        <v>79</v>
      </c>
      <c r="AU129" s="17" t="s">
        <v>196</v>
      </c>
      <c r="BK129" s="125">
        <f>BK130+BK308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P131+P205+P209+P215+P297+P305</f>
        <v>0</v>
      </c>
      <c r="R130" s="132">
        <f>R131+R205+R209+R215+R297+R305</f>
        <v>91.322058300000009</v>
      </c>
      <c r="T130" s="133">
        <f>T131+T205+T209+T215+T297+T305</f>
        <v>10.490600000000001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BK131+BK205+BK209+BK215+BK297+BK305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SUM(P132:P204)</f>
        <v>0</v>
      </c>
      <c r="R131" s="132">
        <f>SUM(R132:R204)</f>
        <v>69.695375000000013</v>
      </c>
      <c r="T131" s="133">
        <f>SUM(T132:T204)</f>
        <v>0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SUM(BK132:BK204)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4112</v>
      </c>
      <c r="F132" s="140" t="s">
        <v>4113</v>
      </c>
      <c r="G132" s="141" t="s">
        <v>230</v>
      </c>
      <c r="H132" s="142">
        <v>43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4381</v>
      </c>
    </row>
    <row r="133" spans="2:65" s="1" customFormat="1" ht="10.199999999999999">
      <c r="B133" s="33"/>
      <c r="D133" s="151" t="s">
        <v>234</v>
      </c>
      <c r="F133" s="152" t="s">
        <v>4115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" customFormat="1" ht="19.2">
      <c r="B134" s="33"/>
      <c r="D134" s="156" t="s">
        <v>261</v>
      </c>
      <c r="F134" s="163" t="s">
        <v>4209</v>
      </c>
      <c r="I134" s="153"/>
      <c r="L134" s="33"/>
      <c r="M134" s="154"/>
      <c r="T134" s="57"/>
      <c r="AT134" s="17" t="s">
        <v>261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4382</v>
      </c>
      <c r="H135" s="159">
        <v>43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3" customFormat="1" ht="10.199999999999999">
      <c r="B136" s="164"/>
      <c r="D136" s="156" t="s">
        <v>236</v>
      </c>
      <c r="E136" s="165" t="s">
        <v>1</v>
      </c>
      <c r="F136" s="166" t="s">
        <v>270</v>
      </c>
      <c r="H136" s="167">
        <v>43</v>
      </c>
      <c r="I136" s="168"/>
      <c r="L136" s="164"/>
      <c r="M136" s="169"/>
      <c r="T136" s="170"/>
      <c r="AT136" s="165" t="s">
        <v>236</v>
      </c>
      <c r="AU136" s="165" t="s">
        <v>21</v>
      </c>
      <c r="AV136" s="13" t="s">
        <v>232</v>
      </c>
      <c r="AW136" s="13" t="s">
        <v>36</v>
      </c>
      <c r="AX136" s="13" t="s">
        <v>88</v>
      </c>
      <c r="AY136" s="165" t="s">
        <v>225</v>
      </c>
    </row>
    <row r="137" spans="2:65" s="1" customFormat="1" ht="33" customHeight="1">
      <c r="B137" s="33"/>
      <c r="C137" s="138" t="s">
        <v>21</v>
      </c>
      <c r="D137" s="138" t="s">
        <v>227</v>
      </c>
      <c r="E137" s="139" t="s">
        <v>1143</v>
      </c>
      <c r="F137" s="140" t="s">
        <v>1144</v>
      </c>
      <c r="G137" s="141" t="s">
        <v>240</v>
      </c>
      <c r="H137" s="142">
        <v>88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4383</v>
      </c>
    </row>
    <row r="138" spans="2:65" s="1" customFormat="1" ht="10.199999999999999">
      <c r="B138" s="33"/>
      <c r="D138" s="151" t="s">
        <v>234</v>
      </c>
      <c r="F138" s="152" t="s">
        <v>1146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" customFormat="1" ht="19.2">
      <c r="B139" s="33"/>
      <c r="D139" s="156" t="s">
        <v>261</v>
      </c>
      <c r="F139" s="163" t="s">
        <v>4212</v>
      </c>
      <c r="I139" s="153"/>
      <c r="L139" s="33"/>
      <c r="M139" s="154"/>
      <c r="T139" s="57"/>
      <c r="AT139" s="17" t="s">
        <v>261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4384</v>
      </c>
      <c r="H140" s="159">
        <v>88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88</v>
      </c>
      <c r="AY140" s="157" t="s">
        <v>225</v>
      </c>
    </row>
    <row r="141" spans="2:65" s="1" customFormat="1" ht="33" customHeight="1">
      <c r="B141" s="33"/>
      <c r="C141" s="138" t="s">
        <v>244</v>
      </c>
      <c r="D141" s="138" t="s">
        <v>227</v>
      </c>
      <c r="E141" s="139" t="s">
        <v>1148</v>
      </c>
      <c r="F141" s="140" t="s">
        <v>1149</v>
      </c>
      <c r="G141" s="141" t="s">
        <v>240</v>
      </c>
      <c r="H141" s="142">
        <v>22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4385</v>
      </c>
    </row>
    <row r="142" spans="2:65" s="1" customFormat="1" ht="10.199999999999999">
      <c r="B142" s="33"/>
      <c r="D142" s="151" t="s">
        <v>234</v>
      </c>
      <c r="F142" s="152" t="s">
        <v>1151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" customFormat="1" ht="19.2">
      <c r="B143" s="33"/>
      <c r="D143" s="156" t="s">
        <v>261</v>
      </c>
      <c r="F143" s="163" t="s">
        <v>4215</v>
      </c>
      <c r="I143" s="153"/>
      <c r="L143" s="33"/>
      <c r="M143" s="154"/>
      <c r="T143" s="57"/>
      <c r="AT143" s="17" t="s">
        <v>261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4386</v>
      </c>
      <c r="H144" s="159">
        <v>22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24.15" customHeight="1">
      <c r="B145" s="33"/>
      <c r="C145" s="138" t="s">
        <v>232</v>
      </c>
      <c r="D145" s="138" t="s">
        <v>227</v>
      </c>
      <c r="E145" s="139" t="s">
        <v>4217</v>
      </c>
      <c r="F145" s="140" t="s">
        <v>4218</v>
      </c>
      <c r="G145" s="141" t="s">
        <v>230</v>
      </c>
      <c r="H145" s="142">
        <v>160.5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5.9000000000000003E-4</v>
      </c>
      <c r="R145" s="147">
        <f>Q145*H145</f>
        <v>9.4695000000000001E-2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4387</v>
      </c>
    </row>
    <row r="146" spans="2:65" s="1" customFormat="1" ht="10.199999999999999">
      <c r="B146" s="33"/>
      <c r="D146" s="151" t="s">
        <v>234</v>
      </c>
      <c r="F146" s="152" t="s">
        <v>4220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" customFormat="1" ht="19.2">
      <c r="B147" s="33"/>
      <c r="D147" s="156" t="s">
        <v>261</v>
      </c>
      <c r="F147" s="163" t="s">
        <v>4221</v>
      </c>
      <c r="I147" s="153"/>
      <c r="L147" s="33"/>
      <c r="M147" s="154"/>
      <c r="T147" s="57"/>
      <c r="AT147" s="17" t="s">
        <v>261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4388</v>
      </c>
      <c r="H148" s="159">
        <v>160.5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225</v>
      </c>
    </row>
    <row r="149" spans="2:65" s="1" customFormat="1" ht="24.15" customHeight="1">
      <c r="B149" s="33"/>
      <c r="C149" s="138" t="s">
        <v>256</v>
      </c>
      <c r="D149" s="138" t="s">
        <v>227</v>
      </c>
      <c r="E149" s="139" t="s">
        <v>4223</v>
      </c>
      <c r="F149" s="140" t="s">
        <v>4224</v>
      </c>
      <c r="G149" s="141" t="s">
        <v>230</v>
      </c>
      <c r="H149" s="142">
        <v>160.5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232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232</v>
      </c>
      <c r="BM149" s="149" t="s">
        <v>4389</v>
      </c>
    </row>
    <row r="150" spans="2:65" s="1" customFormat="1" ht="10.199999999999999">
      <c r="B150" s="33"/>
      <c r="D150" s="151" t="s">
        <v>234</v>
      </c>
      <c r="F150" s="152" t="s">
        <v>4226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" customFormat="1" ht="37.799999999999997" customHeight="1">
      <c r="B151" s="33"/>
      <c r="C151" s="138" t="s">
        <v>263</v>
      </c>
      <c r="D151" s="138" t="s">
        <v>227</v>
      </c>
      <c r="E151" s="139" t="s">
        <v>296</v>
      </c>
      <c r="F151" s="140" t="s">
        <v>297</v>
      </c>
      <c r="G151" s="141" t="s">
        <v>240</v>
      </c>
      <c r="H151" s="142">
        <v>193.8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4390</v>
      </c>
    </row>
    <row r="152" spans="2:65" s="1" customFormat="1" ht="10.199999999999999">
      <c r="B152" s="33"/>
      <c r="D152" s="151" t="s">
        <v>234</v>
      </c>
      <c r="F152" s="152" t="s">
        <v>299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4391</v>
      </c>
      <c r="H153" s="159">
        <v>110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225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4392</v>
      </c>
      <c r="H154" s="159">
        <v>8.6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225</v>
      </c>
    </row>
    <row r="155" spans="2:65" s="14" customFormat="1" ht="10.199999999999999">
      <c r="B155" s="171"/>
      <c r="D155" s="156" t="s">
        <v>236</v>
      </c>
      <c r="E155" s="172" t="s">
        <v>1</v>
      </c>
      <c r="F155" s="173" t="s">
        <v>303</v>
      </c>
      <c r="H155" s="174">
        <v>118.6</v>
      </c>
      <c r="I155" s="175"/>
      <c r="L155" s="171"/>
      <c r="M155" s="176"/>
      <c r="T155" s="177"/>
      <c r="AT155" s="172" t="s">
        <v>236</v>
      </c>
      <c r="AU155" s="172" t="s">
        <v>21</v>
      </c>
      <c r="AV155" s="14" t="s">
        <v>244</v>
      </c>
      <c r="AW155" s="14" t="s">
        <v>36</v>
      </c>
      <c r="AX155" s="14" t="s">
        <v>80</v>
      </c>
      <c r="AY155" s="172" t="s">
        <v>225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4393</v>
      </c>
      <c r="H156" s="159">
        <v>70.099999999999994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225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4394</v>
      </c>
      <c r="H157" s="159">
        <v>5.0999999999999996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4" customFormat="1" ht="10.199999999999999">
      <c r="B158" s="171"/>
      <c r="D158" s="156" t="s">
        <v>236</v>
      </c>
      <c r="E158" s="172" t="s">
        <v>4199</v>
      </c>
      <c r="F158" s="173" t="s">
        <v>303</v>
      </c>
      <c r="H158" s="174">
        <v>75.2</v>
      </c>
      <c r="I158" s="175"/>
      <c r="L158" s="171"/>
      <c r="M158" s="176"/>
      <c r="T158" s="177"/>
      <c r="AT158" s="172" t="s">
        <v>236</v>
      </c>
      <c r="AU158" s="172" t="s">
        <v>21</v>
      </c>
      <c r="AV158" s="14" t="s">
        <v>244</v>
      </c>
      <c r="AW158" s="14" t="s">
        <v>36</v>
      </c>
      <c r="AX158" s="14" t="s">
        <v>80</v>
      </c>
      <c r="AY158" s="172" t="s">
        <v>225</v>
      </c>
    </row>
    <row r="159" spans="2:65" s="13" customFormat="1" ht="10.199999999999999">
      <c r="B159" s="164"/>
      <c r="D159" s="156" t="s">
        <v>236</v>
      </c>
      <c r="E159" s="165" t="s">
        <v>1</v>
      </c>
      <c r="F159" s="166" t="s">
        <v>270</v>
      </c>
      <c r="H159" s="167">
        <v>193.8</v>
      </c>
      <c r="I159" s="168"/>
      <c r="L159" s="164"/>
      <c r="M159" s="169"/>
      <c r="T159" s="170"/>
      <c r="AT159" s="165" t="s">
        <v>236</v>
      </c>
      <c r="AU159" s="165" t="s">
        <v>21</v>
      </c>
      <c r="AV159" s="13" t="s">
        <v>232</v>
      </c>
      <c r="AW159" s="13" t="s">
        <v>36</v>
      </c>
      <c r="AX159" s="13" t="s">
        <v>88</v>
      </c>
      <c r="AY159" s="165" t="s">
        <v>225</v>
      </c>
    </row>
    <row r="160" spans="2:65" s="1" customFormat="1" ht="37.799999999999997" customHeight="1">
      <c r="B160" s="33"/>
      <c r="C160" s="138" t="s">
        <v>1442</v>
      </c>
      <c r="D160" s="138" t="s">
        <v>227</v>
      </c>
      <c r="E160" s="139" t="s">
        <v>680</v>
      </c>
      <c r="F160" s="140" t="s">
        <v>681</v>
      </c>
      <c r="G160" s="141" t="s">
        <v>240</v>
      </c>
      <c r="H160" s="142">
        <v>39.5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4395</v>
      </c>
    </row>
    <row r="161" spans="2:65" s="1" customFormat="1" ht="10.199999999999999">
      <c r="B161" s="33"/>
      <c r="D161" s="151" t="s">
        <v>234</v>
      </c>
      <c r="F161" s="152" t="s">
        <v>683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4396</v>
      </c>
      <c r="H162" s="159">
        <v>39.5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37.799999999999997" customHeight="1">
      <c r="B163" s="33"/>
      <c r="C163" s="138" t="s">
        <v>1446</v>
      </c>
      <c r="D163" s="138" t="s">
        <v>227</v>
      </c>
      <c r="E163" s="139" t="s">
        <v>687</v>
      </c>
      <c r="F163" s="140" t="s">
        <v>688</v>
      </c>
      <c r="G163" s="141" t="s">
        <v>240</v>
      </c>
      <c r="H163" s="142">
        <v>395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4397</v>
      </c>
    </row>
    <row r="164" spans="2:65" s="1" customFormat="1" ht="10.199999999999999">
      <c r="B164" s="33"/>
      <c r="D164" s="151" t="s">
        <v>234</v>
      </c>
      <c r="F164" s="152" t="s">
        <v>690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4398</v>
      </c>
      <c r="H165" s="159">
        <v>395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24.15" customHeight="1">
      <c r="B166" s="33"/>
      <c r="C166" s="138" t="s">
        <v>271</v>
      </c>
      <c r="D166" s="138" t="s">
        <v>227</v>
      </c>
      <c r="E166" s="139" t="s">
        <v>400</v>
      </c>
      <c r="F166" s="140" t="s">
        <v>401</v>
      </c>
      <c r="G166" s="141" t="s">
        <v>240</v>
      </c>
      <c r="H166" s="142">
        <v>75.2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4399</v>
      </c>
    </row>
    <row r="167" spans="2:65" s="1" customFormat="1" ht="10.199999999999999">
      <c r="B167" s="33"/>
      <c r="D167" s="151" t="s">
        <v>234</v>
      </c>
      <c r="F167" s="152" t="s">
        <v>403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4199</v>
      </c>
      <c r="H168" s="159">
        <v>75.2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33" customHeight="1">
      <c r="B169" s="33"/>
      <c r="C169" s="138" t="s">
        <v>1451</v>
      </c>
      <c r="D169" s="138" t="s">
        <v>227</v>
      </c>
      <c r="E169" s="139" t="s">
        <v>393</v>
      </c>
      <c r="F169" s="140" t="s">
        <v>394</v>
      </c>
      <c r="G169" s="141" t="s">
        <v>395</v>
      </c>
      <c r="H169" s="142">
        <v>79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4400</v>
      </c>
    </row>
    <row r="170" spans="2:65" s="1" customFormat="1" ht="10.199999999999999">
      <c r="B170" s="33"/>
      <c r="D170" s="151" t="s">
        <v>234</v>
      </c>
      <c r="F170" s="152" t="s">
        <v>397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4401</v>
      </c>
      <c r="H171" s="159">
        <v>79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16.5" customHeight="1">
      <c r="B172" s="33"/>
      <c r="C172" s="138" t="s">
        <v>277</v>
      </c>
      <c r="D172" s="138" t="s">
        <v>227</v>
      </c>
      <c r="E172" s="139" t="s">
        <v>413</v>
      </c>
      <c r="F172" s="140" t="s">
        <v>414</v>
      </c>
      <c r="G172" s="141" t="s">
        <v>240</v>
      </c>
      <c r="H172" s="142">
        <v>78.7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4402</v>
      </c>
    </row>
    <row r="173" spans="2:65" s="1" customFormat="1" ht="10.199999999999999">
      <c r="B173" s="33"/>
      <c r="D173" s="151" t="s">
        <v>234</v>
      </c>
      <c r="F173" s="152" t="s">
        <v>416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" customFormat="1" ht="19.2">
      <c r="B174" s="33"/>
      <c r="D174" s="156" t="s">
        <v>261</v>
      </c>
      <c r="F174" s="163" t="s">
        <v>4243</v>
      </c>
      <c r="I174" s="153"/>
      <c r="L174" s="33"/>
      <c r="M174" s="154"/>
      <c r="T174" s="57"/>
      <c r="AT174" s="17" t="s">
        <v>261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4392</v>
      </c>
      <c r="H175" s="159">
        <v>8.6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4403</v>
      </c>
      <c r="H176" s="159">
        <v>70.099999999999994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225</v>
      </c>
    </row>
    <row r="177" spans="2:65" s="13" customFormat="1" ht="10.199999999999999">
      <c r="B177" s="164"/>
      <c r="D177" s="156" t="s">
        <v>236</v>
      </c>
      <c r="E177" s="165" t="s">
        <v>1</v>
      </c>
      <c r="F177" s="166" t="s">
        <v>270</v>
      </c>
      <c r="H177" s="167">
        <v>78.7</v>
      </c>
      <c r="I177" s="168"/>
      <c r="L177" s="164"/>
      <c r="M177" s="169"/>
      <c r="T177" s="170"/>
      <c r="AT177" s="165" t="s">
        <v>236</v>
      </c>
      <c r="AU177" s="165" t="s">
        <v>21</v>
      </c>
      <c r="AV177" s="13" t="s">
        <v>232</v>
      </c>
      <c r="AW177" s="13" t="s">
        <v>36</v>
      </c>
      <c r="AX177" s="13" t="s">
        <v>88</v>
      </c>
      <c r="AY177" s="165" t="s">
        <v>225</v>
      </c>
    </row>
    <row r="178" spans="2:65" s="1" customFormat="1" ht="24.15" customHeight="1">
      <c r="B178" s="33"/>
      <c r="C178" s="138" t="s">
        <v>283</v>
      </c>
      <c r="D178" s="138" t="s">
        <v>227</v>
      </c>
      <c r="E178" s="139" t="s">
        <v>324</v>
      </c>
      <c r="F178" s="140" t="s">
        <v>325</v>
      </c>
      <c r="G178" s="141" t="s">
        <v>240</v>
      </c>
      <c r="H178" s="142">
        <v>70.099999999999994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4404</v>
      </c>
    </row>
    <row r="179" spans="2:65" s="1" customFormat="1" ht="10.199999999999999">
      <c r="B179" s="33"/>
      <c r="D179" s="151" t="s">
        <v>234</v>
      </c>
      <c r="F179" s="152" t="s">
        <v>327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" customFormat="1" ht="19.2">
      <c r="B180" s="33"/>
      <c r="D180" s="156" t="s">
        <v>261</v>
      </c>
      <c r="F180" s="163" t="s">
        <v>4246</v>
      </c>
      <c r="I180" s="153"/>
      <c r="L180" s="33"/>
      <c r="M180" s="154"/>
      <c r="T180" s="57"/>
      <c r="AT180" s="17" t="s">
        <v>261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4405</v>
      </c>
      <c r="H181" s="159">
        <v>70.099999999999994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" customFormat="1" ht="24.15" customHeight="1">
      <c r="B182" s="33"/>
      <c r="C182" s="138" t="s">
        <v>289</v>
      </c>
      <c r="D182" s="138" t="s">
        <v>227</v>
      </c>
      <c r="E182" s="139" t="s">
        <v>833</v>
      </c>
      <c r="F182" s="140" t="s">
        <v>834</v>
      </c>
      <c r="G182" s="141" t="s">
        <v>240</v>
      </c>
      <c r="H182" s="142">
        <v>32.6</v>
      </c>
      <c r="I182" s="143"/>
      <c r="J182" s="144">
        <f>ROUND(I182*H182,2)</f>
        <v>0</v>
      </c>
      <c r="K182" s="140" t="s">
        <v>231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232</v>
      </c>
      <c r="AT182" s="149" t="s">
        <v>227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4406</v>
      </c>
    </row>
    <row r="183" spans="2:65" s="1" customFormat="1" ht="10.199999999999999">
      <c r="B183" s="33"/>
      <c r="D183" s="151" t="s">
        <v>234</v>
      </c>
      <c r="F183" s="152" t="s">
        <v>836</v>
      </c>
      <c r="I183" s="153"/>
      <c r="L183" s="33"/>
      <c r="M183" s="154"/>
      <c r="T183" s="57"/>
      <c r="AT183" s="17" t="s">
        <v>234</v>
      </c>
      <c r="AU183" s="17" t="s">
        <v>21</v>
      </c>
    </row>
    <row r="184" spans="2:65" s="1" customFormat="1" ht="19.2">
      <c r="B184" s="33"/>
      <c r="D184" s="156" t="s">
        <v>261</v>
      </c>
      <c r="F184" s="163" t="s">
        <v>4249</v>
      </c>
      <c r="I184" s="153"/>
      <c r="L184" s="33"/>
      <c r="M184" s="154"/>
      <c r="T184" s="57"/>
      <c r="AT184" s="17" t="s">
        <v>261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4407</v>
      </c>
      <c r="H185" s="159">
        <v>32.6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225</v>
      </c>
    </row>
    <row r="186" spans="2:65" s="13" customFormat="1" ht="10.199999999999999">
      <c r="B186" s="164"/>
      <c r="D186" s="156" t="s">
        <v>236</v>
      </c>
      <c r="E186" s="165" t="s">
        <v>1</v>
      </c>
      <c r="F186" s="166" t="s">
        <v>270</v>
      </c>
      <c r="H186" s="167">
        <v>32.6</v>
      </c>
      <c r="I186" s="168"/>
      <c r="L186" s="164"/>
      <c r="M186" s="169"/>
      <c r="T186" s="170"/>
      <c r="AT186" s="165" t="s">
        <v>236</v>
      </c>
      <c r="AU186" s="165" t="s">
        <v>21</v>
      </c>
      <c r="AV186" s="13" t="s">
        <v>232</v>
      </c>
      <c r="AW186" s="13" t="s">
        <v>36</v>
      </c>
      <c r="AX186" s="13" t="s">
        <v>88</v>
      </c>
      <c r="AY186" s="165" t="s">
        <v>225</v>
      </c>
    </row>
    <row r="187" spans="2:65" s="1" customFormat="1" ht="16.5" customHeight="1">
      <c r="B187" s="33"/>
      <c r="C187" s="178" t="s">
        <v>295</v>
      </c>
      <c r="D187" s="178" t="s">
        <v>341</v>
      </c>
      <c r="E187" s="179" t="s">
        <v>4408</v>
      </c>
      <c r="F187" s="180" t="s">
        <v>4409</v>
      </c>
      <c r="G187" s="181" t="s">
        <v>395</v>
      </c>
      <c r="H187" s="182">
        <v>65.2</v>
      </c>
      <c r="I187" s="183"/>
      <c r="J187" s="184">
        <f>ROUND(I187*H187,2)</f>
        <v>0</v>
      </c>
      <c r="K187" s="180" t="s">
        <v>231</v>
      </c>
      <c r="L187" s="185"/>
      <c r="M187" s="186" t="s">
        <v>1</v>
      </c>
      <c r="N187" s="187" t="s">
        <v>45</v>
      </c>
      <c r="P187" s="147">
        <f>O187*H187</f>
        <v>0</v>
      </c>
      <c r="Q187" s="147">
        <v>1</v>
      </c>
      <c r="R187" s="147">
        <f>Q187*H187</f>
        <v>65.2</v>
      </c>
      <c r="S187" s="147">
        <v>0</v>
      </c>
      <c r="T187" s="148">
        <f>S187*H187</f>
        <v>0</v>
      </c>
      <c r="AR187" s="149" t="s">
        <v>277</v>
      </c>
      <c r="AT187" s="149" t="s">
        <v>341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4410</v>
      </c>
    </row>
    <row r="188" spans="2:65" s="12" customFormat="1" ht="10.199999999999999">
      <c r="B188" s="155"/>
      <c r="D188" s="156" t="s">
        <v>236</v>
      </c>
      <c r="F188" s="158" t="s">
        <v>4411</v>
      </c>
      <c r="H188" s="159">
        <v>65.2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4</v>
      </c>
      <c r="AX188" s="12" t="s">
        <v>88</v>
      </c>
      <c r="AY188" s="157" t="s">
        <v>225</v>
      </c>
    </row>
    <row r="189" spans="2:65" s="1" customFormat="1" ht="16.5" customHeight="1">
      <c r="B189" s="33"/>
      <c r="C189" s="178" t="s">
        <v>317</v>
      </c>
      <c r="D189" s="178" t="s">
        <v>341</v>
      </c>
      <c r="E189" s="179" t="s">
        <v>1335</v>
      </c>
      <c r="F189" s="180" t="s">
        <v>1336</v>
      </c>
      <c r="G189" s="181" t="s">
        <v>395</v>
      </c>
      <c r="H189" s="182">
        <v>4.4000000000000004</v>
      </c>
      <c r="I189" s="183"/>
      <c r="J189" s="184">
        <f>ROUND(I189*H189,2)</f>
        <v>0</v>
      </c>
      <c r="K189" s="180" t="s">
        <v>231</v>
      </c>
      <c r="L189" s="185"/>
      <c r="M189" s="186" t="s">
        <v>1</v>
      </c>
      <c r="N189" s="187" t="s">
        <v>45</v>
      </c>
      <c r="P189" s="147">
        <f>O189*H189</f>
        <v>0</v>
      </c>
      <c r="Q189" s="147">
        <v>1</v>
      </c>
      <c r="R189" s="147">
        <f>Q189*H189</f>
        <v>4.4000000000000004</v>
      </c>
      <c r="S189" s="147">
        <v>0</v>
      </c>
      <c r="T189" s="148">
        <f>S189*H189</f>
        <v>0</v>
      </c>
      <c r="AR189" s="149" t="s">
        <v>277</v>
      </c>
      <c r="AT189" s="149" t="s">
        <v>341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4412</v>
      </c>
    </row>
    <row r="190" spans="2:65" s="12" customFormat="1" ht="10.199999999999999">
      <c r="B190" s="155"/>
      <c r="D190" s="156" t="s">
        <v>236</v>
      </c>
      <c r="F190" s="158" t="s">
        <v>4413</v>
      </c>
      <c r="H190" s="159">
        <v>4.4000000000000004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4</v>
      </c>
      <c r="AX190" s="12" t="s">
        <v>88</v>
      </c>
      <c r="AY190" s="157" t="s">
        <v>225</v>
      </c>
    </row>
    <row r="191" spans="2:65" s="1" customFormat="1" ht="33" customHeight="1">
      <c r="B191" s="33"/>
      <c r="C191" s="138" t="s">
        <v>323</v>
      </c>
      <c r="D191" s="138" t="s">
        <v>227</v>
      </c>
      <c r="E191" s="139" t="s">
        <v>1185</v>
      </c>
      <c r="F191" s="140" t="s">
        <v>1186</v>
      </c>
      <c r="G191" s="141" t="s">
        <v>230</v>
      </c>
      <c r="H191" s="142">
        <v>34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4414</v>
      </c>
    </row>
    <row r="192" spans="2:65" s="1" customFormat="1" ht="10.199999999999999">
      <c r="B192" s="33"/>
      <c r="D192" s="151" t="s">
        <v>234</v>
      </c>
      <c r="F192" s="152" t="s">
        <v>1188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4415</v>
      </c>
      <c r="H193" s="159">
        <v>34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88</v>
      </c>
      <c r="AY193" s="157" t="s">
        <v>225</v>
      </c>
    </row>
    <row r="194" spans="2:65" s="1" customFormat="1" ht="24.15" customHeight="1">
      <c r="B194" s="33"/>
      <c r="C194" s="138" t="s">
        <v>328</v>
      </c>
      <c r="D194" s="138" t="s">
        <v>227</v>
      </c>
      <c r="E194" s="139" t="s">
        <v>1204</v>
      </c>
      <c r="F194" s="140" t="s">
        <v>1205</v>
      </c>
      <c r="G194" s="141" t="s">
        <v>230</v>
      </c>
      <c r="H194" s="142">
        <v>34</v>
      </c>
      <c r="I194" s="143"/>
      <c r="J194" s="144">
        <f>ROUND(I194*H194,2)</f>
        <v>0</v>
      </c>
      <c r="K194" s="140" t="s">
        <v>231</v>
      </c>
      <c r="L194" s="33"/>
      <c r="M194" s="145" t="s">
        <v>1</v>
      </c>
      <c r="N194" s="146" t="s">
        <v>45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232</v>
      </c>
      <c r="AT194" s="149" t="s">
        <v>227</v>
      </c>
      <c r="AU194" s="149" t="s">
        <v>21</v>
      </c>
      <c r="AY194" s="17" t="s">
        <v>225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232</v>
      </c>
      <c r="BM194" s="149" t="s">
        <v>4416</v>
      </c>
    </row>
    <row r="195" spans="2:65" s="1" customFormat="1" ht="10.199999999999999">
      <c r="B195" s="33"/>
      <c r="D195" s="151" t="s">
        <v>234</v>
      </c>
      <c r="F195" s="152" t="s">
        <v>1207</v>
      </c>
      <c r="I195" s="153"/>
      <c r="L195" s="33"/>
      <c r="M195" s="154"/>
      <c r="T195" s="57"/>
      <c r="AT195" s="17" t="s">
        <v>234</v>
      </c>
      <c r="AU195" s="17" t="s">
        <v>21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4417</v>
      </c>
      <c r="H196" s="159">
        <v>34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225</v>
      </c>
    </row>
    <row r="197" spans="2:65" s="1" customFormat="1" ht="16.5" customHeight="1">
      <c r="B197" s="33"/>
      <c r="C197" s="178" t="s">
        <v>8</v>
      </c>
      <c r="D197" s="178" t="s">
        <v>341</v>
      </c>
      <c r="E197" s="179" t="s">
        <v>431</v>
      </c>
      <c r="F197" s="180" t="s">
        <v>432</v>
      </c>
      <c r="G197" s="181" t="s">
        <v>433</v>
      </c>
      <c r="H197" s="182">
        <v>0.68</v>
      </c>
      <c r="I197" s="183"/>
      <c r="J197" s="184">
        <f>ROUND(I197*H197,2)</f>
        <v>0</v>
      </c>
      <c r="K197" s="180" t="s">
        <v>231</v>
      </c>
      <c r="L197" s="185"/>
      <c r="M197" s="186" t="s">
        <v>1</v>
      </c>
      <c r="N197" s="187" t="s">
        <v>45</v>
      </c>
      <c r="P197" s="147">
        <f>O197*H197</f>
        <v>0</v>
      </c>
      <c r="Q197" s="147">
        <v>1E-3</v>
      </c>
      <c r="R197" s="147">
        <f>Q197*H197</f>
        <v>6.8000000000000005E-4</v>
      </c>
      <c r="S197" s="147">
        <v>0</v>
      </c>
      <c r="T197" s="148">
        <f>S197*H197</f>
        <v>0</v>
      </c>
      <c r="AR197" s="149" t="s">
        <v>277</v>
      </c>
      <c r="AT197" s="149" t="s">
        <v>341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4418</v>
      </c>
    </row>
    <row r="198" spans="2:65" s="12" customFormat="1" ht="10.199999999999999">
      <c r="B198" s="155"/>
      <c r="D198" s="156" t="s">
        <v>236</v>
      </c>
      <c r="F198" s="158" t="s">
        <v>4419</v>
      </c>
      <c r="H198" s="159">
        <v>0.68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4</v>
      </c>
      <c r="AX198" s="12" t="s">
        <v>88</v>
      </c>
      <c r="AY198" s="157" t="s">
        <v>225</v>
      </c>
    </row>
    <row r="199" spans="2:65" s="1" customFormat="1" ht="24.15" customHeight="1">
      <c r="B199" s="33"/>
      <c r="C199" s="138" t="s">
        <v>340</v>
      </c>
      <c r="D199" s="138" t="s">
        <v>227</v>
      </c>
      <c r="E199" s="139" t="s">
        <v>716</v>
      </c>
      <c r="F199" s="140" t="s">
        <v>717</v>
      </c>
      <c r="G199" s="141" t="s">
        <v>230</v>
      </c>
      <c r="H199" s="142">
        <v>5</v>
      </c>
      <c r="I199" s="143"/>
      <c r="J199" s="144">
        <f>ROUND(I199*H199,2)</f>
        <v>0</v>
      </c>
      <c r="K199" s="140" t="s">
        <v>231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4420</v>
      </c>
    </row>
    <row r="200" spans="2:65" s="1" customFormat="1" ht="10.199999999999999">
      <c r="B200" s="33"/>
      <c r="D200" s="151" t="s">
        <v>234</v>
      </c>
      <c r="F200" s="152" t="s">
        <v>719</v>
      </c>
      <c r="I200" s="153"/>
      <c r="L200" s="33"/>
      <c r="M200" s="154"/>
      <c r="T200" s="57"/>
      <c r="AT200" s="17" t="s">
        <v>234</v>
      </c>
      <c r="AU200" s="17" t="s">
        <v>21</v>
      </c>
    </row>
    <row r="201" spans="2:65" s="1" customFormat="1" ht="16.5" customHeight="1">
      <c r="B201" s="33"/>
      <c r="C201" s="138" t="s">
        <v>346</v>
      </c>
      <c r="D201" s="138" t="s">
        <v>227</v>
      </c>
      <c r="E201" s="139" t="s">
        <v>444</v>
      </c>
      <c r="F201" s="140" t="s">
        <v>445</v>
      </c>
      <c r="G201" s="141" t="s">
        <v>240</v>
      </c>
      <c r="H201" s="142">
        <v>0.68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4421</v>
      </c>
    </row>
    <row r="202" spans="2:65" s="1" customFormat="1" ht="10.199999999999999">
      <c r="B202" s="33"/>
      <c r="D202" s="151" t="s">
        <v>234</v>
      </c>
      <c r="F202" s="152" t="s">
        <v>447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" customFormat="1" ht="16.5" customHeight="1">
      <c r="B203" s="33"/>
      <c r="C203" s="138" t="s">
        <v>1455</v>
      </c>
      <c r="D203" s="138" t="s">
        <v>227</v>
      </c>
      <c r="E203" s="139" t="s">
        <v>370</v>
      </c>
      <c r="F203" s="140" t="s">
        <v>4422</v>
      </c>
      <c r="G203" s="141" t="s">
        <v>259</v>
      </c>
      <c r="H203" s="142">
        <v>1</v>
      </c>
      <c r="I203" s="143"/>
      <c r="J203" s="144">
        <f>ROUND(I203*H203,2)</f>
        <v>0</v>
      </c>
      <c r="K203" s="140" t="s">
        <v>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4423</v>
      </c>
    </row>
    <row r="204" spans="2:65" s="1" customFormat="1" ht="19.2">
      <c r="B204" s="33"/>
      <c r="D204" s="156" t="s">
        <v>261</v>
      </c>
      <c r="F204" s="163" t="s">
        <v>4424</v>
      </c>
      <c r="I204" s="153"/>
      <c r="L204" s="33"/>
      <c r="M204" s="154"/>
      <c r="T204" s="57"/>
      <c r="AT204" s="17" t="s">
        <v>261</v>
      </c>
      <c r="AU204" s="17" t="s">
        <v>21</v>
      </c>
    </row>
    <row r="205" spans="2:65" s="11" customFormat="1" ht="22.8" customHeight="1">
      <c r="B205" s="126"/>
      <c r="D205" s="127" t="s">
        <v>79</v>
      </c>
      <c r="E205" s="136" t="s">
        <v>21</v>
      </c>
      <c r="F205" s="136" t="s">
        <v>453</v>
      </c>
      <c r="I205" s="129"/>
      <c r="J205" s="137">
        <f>BK205</f>
        <v>0</v>
      </c>
      <c r="L205" s="126"/>
      <c r="M205" s="131"/>
      <c r="P205" s="132">
        <f>SUM(P206:P208)</f>
        <v>0</v>
      </c>
      <c r="R205" s="132">
        <f>SUM(R206:R208)</f>
        <v>2.6001525999999995</v>
      </c>
      <c r="T205" s="133">
        <f>SUM(T206:T208)</f>
        <v>0</v>
      </c>
      <c r="AR205" s="127" t="s">
        <v>88</v>
      </c>
      <c r="AT205" s="134" t="s">
        <v>79</v>
      </c>
      <c r="AU205" s="134" t="s">
        <v>88</v>
      </c>
      <c r="AY205" s="127" t="s">
        <v>225</v>
      </c>
      <c r="BK205" s="135">
        <f>SUM(BK206:BK208)</f>
        <v>0</v>
      </c>
    </row>
    <row r="206" spans="2:65" s="1" customFormat="1" ht="16.5" customHeight="1">
      <c r="B206" s="33"/>
      <c r="C206" s="138" t="s">
        <v>352</v>
      </c>
      <c r="D206" s="138" t="s">
        <v>227</v>
      </c>
      <c r="E206" s="139" t="s">
        <v>990</v>
      </c>
      <c r="F206" s="140" t="s">
        <v>991</v>
      </c>
      <c r="G206" s="141" t="s">
        <v>240</v>
      </c>
      <c r="H206" s="142">
        <v>1.1299999999999999</v>
      </c>
      <c r="I206" s="143"/>
      <c r="J206" s="144">
        <f>ROUND(I206*H206,2)</f>
        <v>0</v>
      </c>
      <c r="K206" s="140" t="s">
        <v>231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2.3010199999999998</v>
      </c>
      <c r="R206" s="147">
        <f>Q206*H206</f>
        <v>2.6001525999999995</v>
      </c>
      <c r="S206" s="147">
        <v>0</v>
      </c>
      <c r="T206" s="148">
        <f>S206*H206</f>
        <v>0</v>
      </c>
      <c r="AR206" s="149" t="s">
        <v>232</v>
      </c>
      <c r="AT206" s="149" t="s">
        <v>227</v>
      </c>
      <c r="AU206" s="149" t="s">
        <v>21</v>
      </c>
      <c r="AY206" s="17" t="s">
        <v>225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232</v>
      </c>
      <c r="BM206" s="149" t="s">
        <v>4425</v>
      </c>
    </row>
    <row r="207" spans="2:65" s="1" customFormat="1" ht="10.199999999999999">
      <c r="B207" s="33"/>
      <c r="D207" s="151" t="s">
        <v>234</v>
      </c>
      <c r="F207" s="152" t="s">
        <v>993</v>
      </c>
      <c r="I207" s="153"/>
      <c r="L207" s="33"/>
      <c r="M207" s="154"/>
      <c r="T207" s="57"/>
      <c r="AT207" s="17" t="s">
        <v>234</v>
      </c>
      <c r="AU207" s="17" t="s">
        <v>21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4426</v>
      </c>
      <c r="H208" s="159">
        <v>1.1299999999999999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225</v>
      </c>
    </row>
    <row r="209" spans="2:65" s="11" customFormat="1" ht="22.8" customHeight="1">
      <c r="B209" s="126"/>
      <c r="D209" s="127" t="s">
        <v>79</v>
      </c>
      <c r="E209" s="136" t="s">
        <v>256</v>
      </c>
      <c r="F209" s="136" t="s">
        <v>513</v>
      </c>
      <c r="I209" s="129"/>
      <c r="J209" s="137">
        <f>BK209</f>
        <v>0</v>
      </c>
      <c r="L209" s="126"/>
      <c r="M209" s="131"/>
      <c r="P209" s="132">
        <f>SUM(P210:P214)</f>
        <v>0</v>
      </c>
      <c r="R209" s="132">
        <f>SUM(R210:R214)</f>
        <v>1.6936359999999999</v>
      </c>
      <c r="T209" s="133">
        <f>SUM(T210:T214)</f>
        <v>0</v>
      </c>
      <c r="AR209" s="127" t="s">
        <v>88</v>
      </c>
      <c r="AT209" s="134" t="s">
        <v>79</v>
      </c>
      <c r="AU209" s="134" t="s">
        <v>88</v>
      </c>
      <c r="AY209" s="127" t="s">
        <v>225</v>
      </c>
      <c r="BK209" s="135">
        <f>SUM(BK210:BK214)</f>
        <v>0</v>
      </c>
    </row>
    <row r="210" spans="2:65" s="1" customFormat="1" ht="24.15" customHeight="1">
      <c r="B210" s="33"/>
      <c r="C210" s="138" t="s">
        <v>1460</v>
      </c>
      <c r="D210" s="138" t="s">
        <v>227</v>
      </c>
      <c r="E210" s="139" t="s">
        <v>4284</v>
      </c>
      <c r="F210" s="140" t="s">
        <v>4285</v>
      </c>
      <c r="G210" s="141" t="s">
        <v>230</v>
      </c>
      <c r="H210" s="142">
        <v>2.8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0.1837</v>
      </c>
      <c r="R210" s="147">
        <f>Q210*H210</f>
        <v>0.51435999999999993</v>
      </c>
      <c r="S210" s="147">
        <v>0</v>
      </c>
      <c r="T210" s="148">
        <f>S210*H210</f>
        <v>0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4427</v>
      </c>
    </row>
    <row r="211" spans="2:65" s="1" customFormat="1" ht="10.199999999999999">
      <c r="B211" s="33"/>
      <c r="D211" s="151" t="s">
        <v>234</v>
      </c>
      <c r="F211" s="152" t="s">
        <v>4287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" customFormat="1" ht="19.2">
      <c r="B212" s="33"/>
      <c r="D212" s="156" t="s">
        <v>261</v>
      </c>
      <c r="F212" s="163" t="s">
        <v>4288</v>
      </c>
      <c r="I212" s="153"/>
      <c r="L212" s="33"/>
      <c r="M212" s="154"/>
      <c r="T212" s="57"/>
      <c r="AT212" s="17" t="s">
        <v>261</v>
      </c>
      <c r="AU212" s="17" t="s">
        <v>21</v>
      </c>
    </row>
    <row r="213" spans="2:65" s="1" customFormat="1" ht="16.5" customHeight="1">
      <c r="B213" s="33"/>
      <c r="C213" s="178" t="s">
        <v>1464</v>
      </c>
      <c r="D213" s="178" t="s">
        <v>341</v>
      </c>
      <c r="E213" s="179" t="s">
        <v>4289</v>
      </c>
      <c r="F213" s="180" t="s">
        <v>4290</v>
      </c>
      <c r="G213" s="181" t="s">
        <v>230</v>
      </c>
      <c r="H213" s="182">
        <v>2.8279999999999998</v>
      </c>
      <c r="I213" s="183"/>
      <c r="J213" s="184">
        <f>ROUND(I213*H213,2)</f>
        <v>0</v>
      </c>
      <c r="K213" s="180" t="s">
        <v>231</v>
      </c>
      <c r="L213" s="185"/>
      <c r="M213" s="186" t="s">
        <v>1</v>
      </c>
      <c r="N213" s="187" t="s">
        <v>45</v>
      </c>
      <c r="P213" s="147">
        <f>O213*H213</f>
        <v>0</v>
      </c>
      <c r="Q213" s="147">
        <v>0.41699999999999998</v>
      </c>
      <c r="R213" s="147">
        <f>Q213*H213</f>
        <v>1.179276</v>
      </c>
      <c r="S213" s="147">
        <v>0</v>
      </c>
      <c r="T213" s="148">
        <f>S213*H213</f>
        <v>0</v>
      </c>
      <c r="AR213" s="149" t="s">
        <v>277</v>
      </c>
      <c r="AT213" s="149" t="s">
        <v>341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4428</v>
      </c>
    </row>
    <row r="214" spans="2:65" s="12" customFormat="1" ht="10.199999999999999">
      <c r="B214" s="155"/>
      <c r="D214" s="156" t="s">
        <v>236</v>
      </c>
      <c r="F214" s="158" t="s">
        <v>4429</v>
      </c>
      <c r="H214" s="159">
        <v>2.8279999999999998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4</v>
      </c>
      <c r="AX214" s="12" t="s">
        <v>88</v>
      </c>
      <c r="AY214" s="157" t="s">
        <v>225</v>
      </c>
    </row>
    <row r="215" spans="2:65" s="11" customFormat="1" ht="22.8" customHeight="1">
      <c r="B215" s="126"/>
      <c r="D215" s="127" t="s">
        <v>79</v>
      </c>
      <c r="E215" s="136" t="s">
        <v>277</v>
      </c>
      <c r="F215" s="136" t="s">
        <v>763</v>
      </c>
      <c r="I215" s="129"/>
      <c r="J215" s="137">
        <f>BK215</f>
        <v>0</v>
      </c>
      <c r="L215" s="126"/>
      <c r="M215" s="131"/>
      <c r="P215" s="132">
        <f>SUM(P216:P296)</f>
        <v>0</v>
      </c>
      <c r="R215" s="132">
        <f>SUM(R216:R296)</f>
        <v>17.332894700000001</v>
      </c>
      <c r="T215" s="133">
        <f>SUM(T216:T296)</f>
        <v>10.490600000000001</v>
      </c>
      <c r="AR215" s="127" t="s">
        <v>88</v>
      </c>
      <c r="AT215" s="134" t="s">
        <v>79</v>
      </c>
      <c r="AU215" s="134" t="s">
        <v>88</v>
      </c>
      <c r="AY215" s="127" t="s">
        <v>225</v>
      </c>
      <c r="BK215" s="135">
        <f>SUM(BK216:BK296)</f>
        <v>0</v>
      </c>
    </row>
    <row r="216" spans="2:65" s="1" customFormat="1" ht="24.15" customHeight="1">
      <c r="B216" s="33"/>
      <c r="C216" s="138" t="s">
        <v>358</v>
      </c>
      <c r="D216" s="138" t="s">
        <v>227</v>
      </c>
      <c r="E216" s="139" t="s">
        <v>4293</v>
      </c>
      <c r="F216" s="140" t="s">
        <v>4294</v>
      </c>
      <c r="G216" s="141" t="s">
        <v>546</v>
      </c>
      <c r="H216" s="142">
        <v>11.5</v>
      </c>
      <c r="I216" s="143"/>
      <c r="J216" s="144">
        <f>ROUND(I216*H216,2)</f>
        <v>0</v>
      </c>
      <c r="K216" s="140" t="s">
        <v>231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2.0000000000000002E-5</v>
      </c>
      <c r="R216" s="147">
        <f>Q216*H216</f>
        <v>2.3000000000000001E-4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4430</v>
      </c>
    </row>
    <row r="217" spans="2:65" s="1" customFormat="1" ht="10.199999999999999">
      <c r="B217" s="33"/>
      <c r="D217" s="151" t="s">
        <v>234</v>
      </c>
      <c r="F217" s="152" t="s">
        <v>4296</v>
      </c>
      <c r="I217" s="153"/>
      <c r="L217" s="33"/>
      <c r="M217" s="154"/>
      <c r="T217" s="57"/>
      <c r="AT217" s="17" t="s">
        <v>234</v>
      </c>
      <c r="AU217" s="17" t="s">
        <v>21</v>
      </c>
    </row>
    <row r="218" spans="2:65" s="12" customFormat="1" ht="10.199999999999999">
      <c r="B218" s="155"/>
      <c r="D218" s="156" t="s">
        <v>236</v>
      </c>
      <c r="E218" s="157" t="s">
        <v>1</v>
      </c>
      <c r="F218" s="158" t="s">
        <v>4431</v>
      </c>
      <c r="H218" s="159">
        <v>11.5</v>
      </c>
      <c r="I218" s="160"/>
      <c r="L218" s="155"/>
      <c r="M218" s="161"/>
      <c r="T218" s="162"/>
      <c r="AT218" s="157" t="s">
        <v>236</v>
      </c>
      <c r="AU218" s="157" t="s">
        <v>21</v>
      </c>
      <c r="AV218" s="12" t="s">
        <v>21</v>
      </c>
      <c r="AW218" s="12" t="s">
        <v>36</v>
      </c>
      <c r="AX218" s="12" t="s">
        <v>88</v>
      </c>
      <c r="AY218" s="157" t="s">
        <v>225</v>
      </c>
    </row>
    <row r="219" spans="2:65" s="1" customFormat="1" ht="24.15" customHeight="1">
      <c r="B219" s="33"/>
      <c r="C219" s="178" t="s">
        <v>364</v>
      </c>
      <c r="D219" s="178" t="s">
        <v>341</v>
      </c>
      <c r="E219" s="179" t="s">
        <v>4298</v>
      </c>
      <c r="F219" s="180" t="s">
        <v>4299</v>
      </c>
      <c r="G219" s="181" t="s">
        <v>546</v>
      </c>
      <c r="H219" s="182">
        <v>11.5</v>
      </c>
      <c r="I219" s="183"/>
      <c r="J219" s="184">
        <f>ROUND(I219*H219,2)</f>
        <v>0</v>
      </c>
      <c r="K219" s="180" t="s">
        <v>231</v>
      </c>
      <c r="L219" s="185"/>
      <c r="M219" s="186" t="s">
        <v>1</v>
      </c>
      <c r="N219" s="187" t="s">
        <v>45</v>
      </c>
      <c r="P219" s="147">
        <f>O219*H219</f>
        <v>0</v>
      </c>
      <c r="Q219" s="147">
        <v>9.7000000000000003E-3</v>
      </c>
      <c r="R219" s="147">
        <f>Q219*H219</f>
        <v>0.11155000000000001</v>
      </c>
      <c r="S219" s="147">
        <v>0</v>
      </c>
      <c r="T219" s="148">
        <f>S219*H219</f>
        <v>0</v>
      </c>
      <c r="AR219" s="149" t="s">
        <v>277</v>
      </c>
      <c r="AT219" s="149" t="s">
        <v>341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4432</v>
      </c>
    </row>
    <row r="220" spans="2:65" s="12" customFormat="1" ht="20.399999999999999">
      <c r="B220" s="155"/>
      <c r="D220" s="156" t="s">
        <v>236</v>
      </c>
      <c r="F220" s="158" t="s">
        <v>4433</v>
      </c>
      <c r="H220" s="159">
        <v>11.5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4</v>
      </c>
      <c r="AX220" s="12" t="s">
        <v>88</v>
      </c>
      <c r="AY220" s="157" t="s">
        <v>225</v>
      </c>
    </row>
    <row r="221" spans="2:65" s="1" customFormat="1" ht="24.15" customHeight="1">
      <c r="B221" s="33"/>
      <c r="C221" s="138" t="s">
        <v>7</v>
      </c>
      <c r="D221" s="138" t="s">
        <v>227</v>
      </c>
      <c r="E221" s="139" t="s">
        <v>4434</v>
      </c>
      <c r="F221" s="140" t="s">
        <v>4435</v>
      </c>
      <c r="G221" s="141" t="s">
        <v>546</v>
      </c>
      <c r="H221" s="142">
        <v>31</v>
      </c>
      <c r="I221" s="143"/>
      <c r="J221" s="144">
        <f>ROUND(I221*H221,2)</f>
        <v>0</v>
      </c>
      <c r="K221" s="140" t="s">
        <v>231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0.32</v>
      </c>
      <c r="T221" s="148">
        <f>S221*H221</f>
        <v>9.92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4436</v>
      </c>
    </row>
    <row r="222" spans="2:65" s="1" customFormat="1" ht="10.199999999999999">
      <c r="B222" s="33"/>
      <c r="D222" s="151" t="s">
        <v>234</v>
      </c>
      <c r="F222" s="152" t="s">
        <v>4437</v>
      </c>
      <c r="I222" s="153"/>
      <c r="L222" s="33"/>
      <c r="M222" s="154"/>
      <c r="T222" s="57"/>
      <c r="AT222" s="17" t="s">
        <v>234</v>
      </c>
      <c r="AU222" s="17" t="s">
        <v>21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4438</v>
      </c>
      <c r="H223" s="159">
        <v>31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225</v>
      </c>
    </row>
    <row r="224" spans="2:65" s="1" customFormat="1" ht="24.15" customHeight="1">
      <c r="B224" s="33"/>
      <c r="C224" s="138" t="s">
        <v>374</v>
      </c>
      <c r="D224" s="138" t="s">
        <v>227</v>
      </c>
      <c r="E224" s="139" t="s">
        <v>4439</v>
      </c>
      <c r="F224" s="140" t="s">
        <v>4440</v>
      </c>
      <c r="G224" s="141" t="s">
        <v>546</v>
      </c>
      <c r="H224" s="142">
        <v>17.8</v>
      </c>
      <c r="I224" s="143"/>
      <c r="J224" s="144">
        <f>ROUND(I224*H224,2)</f>
        <v>0</v>
      </c>
      <c r="K224" s="140" t="s">
        <v>231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2.0000000000000002E-5</v>
      </c>
      <c r="R224" s="147">
        <f>Q224*H224</f>
        <v>3.5600000000000003E-4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4441</v>
      </c>
    </row>
    <row r="225" spans="2:65" s="1" customFormat="1" ht="10.199999999999999">
      <c r="B225" s="33"/>
      <c r="D225" s="151" t="s">
        <v>234</v>
      </c>
      <c r="F225" s="152" t="s">
        <v>4442</v>
      </c>
      <c r="I225" s="153"/>
      <c r="L225" s="33"/>
      <c r="M225" s="154"/>
      <c r="T225" s="57"/>
      <c r="AT225" s="17" t="s">
        <v>234</v>
      </c>
      <c r="AU225" s="17" t="s">
        <v>21</v>
      </c>
    </row>
    <row r="226" spans="2:65" s="1" customFormat="1" ht="19.2">
      <c r="B226" s="33"/>
      <c r="D226" s="156" t="s">
        <v>261</v>
      </c>
      <c r="F226" s="163" t="s">
        <v>4443</v>
      </c>
      <c r="I226" s="153"/>
      <c r="L226" s="33"/>
      <c r="M226" s="154"/>
      <c r="T226" s="57"/>
      <c r="AT226" s="17" t="s">
        <v>261</v>
      </c>
      <c r="AU226" s="17" t="s">
        <v>21</v>
      </c>
    </row>
    <row r="227" spans="2:65" s="1" customFormat="1" ht="24.15" customHeight="1">
      <c r="B227" s="33"/>
      <c r="C227" s="178" t="s">
        <v>379</v>
      </c>
      <c r="D227" s="178" t="s">
        <v>341</v>
      </c>
      <c r="E227" s="179" t="s">
        <v>4444</v>
      </c>
      <c r="F227" s="180" t="s">
        <v>4445</v>
      </c>
      <c r="G227" s="181" t="s">
        <v>546</v>
      </c>
      <c r="H227" s="182">
        <v>18.067</v>
      </c>
      <c r="I227" s="183"/>
      <c r="J227" s="184">
        <f>ROUND(I227*H227,2)</f>
        <v>0</v>
      </c>
      <c r="K227" s="180" t="s">
        <v>231</v>
      </c>
      <c r="L227" s="185"/>
      <c r="M227" s="186" t="s">
        <v>1</v>
      </c>
      <c r="N227" s="187" t="s">
        <v>45</v>
      </c>
      <c r="P227" s="147">
        <f>O227*H227</f>
        <v>0</v>
      </c>
      <c r="Q227" s="147">
        <v>1.2699999999999999E-2</v>
      </c>
      <c r="R227" s="147">
        <f>Q227*H227</f>
        <v>0.22945089999999999</v>
      </c>
      <c r="S227" s="147">
        <v>0</v>
      </c>
      <c r="T227" s="148">
        <f>S227*H227</f>
        <v>0</v>
      </c>
      <c r="AR227" s="149" t="s">
        <v>277</v>
      </c>
      <c r="AT227" s="149" t="s">
        <v>341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4446</v>
      </c>
    </row>
    <row r="228" spans="2:65" s="12" customFormat="1" ht="10.199999999999999">
      <c r="B228" s="155"/>
      <c r="D228" s="156" t="s">
        <v>236</v>
      </c>
      <c r="F228" s="158" t="s">
        <v>4447</v>
      </c>
      <c r="H228" s="159">
        <v>18.067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4</v>
      </c>
      <c r="AX228" s="12" t="s">
        <v>88</v>
      </c>
      <c r="AY228" s="157" t="s">
        <v>225</v>
      </c>
    </row>
    <row r="229" spans="2:65" s="1" customFormat="1" ht="24.15" customHeight="1">
      <c r="B229" s="33"/>
      <c r="C229" s="138" t="s">
        <v>386</v>
      </c>
      <c r="D229" s="138" t="s">
        <v>227</v>
      </c>
      <c r="E229" s="139" t="s">
        <v>4448</v>
      </c>
      <c r="F229" s="140" t="s">
        <v>4449</v>
      </c>
      <c r="G229" s="141" t="s">
        <v>546</v>
      </c>
      <c r="H229" s="142">
        <v>6.8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3.0000000000000001E-5</v>
      </c>
      <c r="R229" s="147">
        <f>Q229*H229</f>
        <v>2.04E-4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4450</v>
      </c>
    </row>
    <row r="230" spans="2:65" s="1" customFormat="1" ht="10.199999999999999">
      <c r="B230" s="33"/>
      <c r="D230" s="151" t="s">
        <v>234</v>
      </c>
      <c r="F230" s="152" t="s">
        <v>4451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" customFormat="1" ht="19.2">
      <c r="B231" s="33"/>
      <c r="D231" s="156" t="s">
        <v>261</v>
      </c>
      <c r="F231" s="163" t="s">
        <v>4452</v>
      </c>
      <c r="I231" s="153"/>
      <c r="L231" s="33"/>
      <c r="M231" s="154"/>
      <c r="T231" s="57"/>
      <c r="AT231" s="17" t="s">
        <v>261</v>
      </c>
      <c r="AU231" s="17" t="s">
        <v>21</v>
      </c>
    </row>
    <row r="232" spans="2:65" s="1" customFormat="1" ht="24.15" customHeight="1">
      <c r="B232" s="33"/>
      <c r="C232" s="178" t="s">
        <v>392</v>
      </c>
      <c r="D232" s="178" t="s">
        <v>341</v>
      </c>
      <c r="E232" s="179" t="s">
        <v>4453</v>
      </c>
      <c r="F232" s="180" t="s">
        <v>4454</v>
      </c>
      <c r="G232" s="181" t="s">
        <v>546</v>
      </c>
      <c r="H232" s="182">
        <v>6.9020000000000001</v>
      </c>
      <c r="I232" s="183"/>
      <c r="J232" s="184">
        <f>ROUND(I232*H232,2)</f>
        <v>0</v>
      </c>
      <c r="K232" s="180" t="s">
        <v>231</v>
      </c>
      <c r="L232" s="185"/>
      <c r="M232" s="186" t="s">
        <v>1</v>
      </c>
      <c r="N232" s="187" t="s">
        <v>45</v>
      </c>
      <c r="P232" s="147">
        <f>O232*H232</f>
        <v>0</v>
      </c>
      <c r="Q232" s="147">
        <v>3.1899999999999998E-2</v>
      </c>
      <c r="R232" s="147">
        <f>Q232*H232</f>
        <v>0.2201738</v>
      </c>
      <c r="S232" s="147">
        <v>0</v>
      </c>
      <c r="T232" s="148">
        <f>S232*H232</f>
        <v>0</v>
      </c>
      <c r="AR232" s="149" t="s">
        <v>277</v>
      </c>
      <c r="AT232" s="149" t="s">
        <v>341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4455</v>
      </c>
    </row>
    <row r="233" spans="2:65" s="12" customFormat="1" ht="10.199999999999999">
      <c r="B233" s="155"/>
      <c r="D233" s="156" t="s">
        <v>236</v>
      </c>
      <c r="F233" s="158" t="s">
        <v>4456</v>
      </c>
      <c r="H233" s="159">
        <v>6.9020000000000001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4</v>
      </c>
      <c r="AX233" s="12" t="s">
        <v>88</v>
      </c>
      <c r="AY233" s="157" t="s">
        <v>225</v>
      </c>
    </row>
    <row r="234" spans="2:65" s="1" customFormat="1" ht="33" customHeight="1">
      <c r="B234" s="33"/>
      <c r="C234" s="138" t="s">
        <v>399</v>
      </c>
      <c r="D234" s="138" t="s">
        <v>227</v>
      </c>
      <c r="E234" s="139" t="s">
        <v>4457</v>
      </c>
      <c r="F234" s="140" t="s">
        <v>4458</v>
      </c>
      <c r="G234" s="141" t="s">
        <v>468</v>
      </c>
      <c r="H234" s="142">
        <v>4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4459</v>
      </c>
    </row>
    <row r="235" spans="2:65" s="1" customFormat="1" ht="10.199999999999999">
      <c r="B235" s="33"/>
      <c r="D235" s="151" t="s">
        <v>234</v>
      </c>
      <c r="F235" s="152" t="s">
        <v>4460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" customFormat="1" ht="16.5" customHeight="1">
      <c r="B236" s="33"/>
      <c r="C236" s="178" t="s">
        <v>405</v>
      </c>
      <c r="D236" s="178" t="s">
        <v>341</v>
      </c>
      <c r="E236" s="179" t="s">
        <v>4461</v>
      </c>
      <c r="F236" s="180" t="s">
        <v>4462</v>
      </c>
      <c r="G236" s="181" t="s">
        <v>468</v>
      </c>
      <c r="H236" s="182">
        <v>3</v>
      </c>
      <c r="I236" s="183"/>
      <c r="J236" s="184">
        <f>ROUND(I236*H236,2)</f>
        <v>0</v>
      </c>
      <c r="K236" s="180" t="s">
        <v>231</v>
      </c>
      <c r="L236" s="185"/>
      <c r="M236" s="186" t="s">
        <v>1</v>
      </c>
      <c r="N236" s="187" t="s">
        <v>45</v>
      </c>
      <c r="P236" s="147">
        <f>O236*H236</f>
        <v>0</v>
      </c>
      <c r="Q236" s="147">
        <v>6.4999999999999997E-4</v>
      </c>
      <c r="R236" s="147">
        <f>Q236*H236</f>
        <v>1.9499999999999999E-3</v>
      </c>
      <c r="S236" s="147">
        <v>0</v>
      </c>
      <c r="T236" s="148">
        <f>S236*H236</f>
        <v>0</v>
      </c>
      <c r="AR236" s="149" t="s">
        <v>277</v>
      </c>
      <c r="AT236" s="149" t="s">
        <v>341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4463</v>
      </c>
    </row>
    <row r="237" spans="2:65" s="1" customFormat="1" ht="16.5" customHeight="1">
      <c r="B237" s="33"/>
      <c r="C237" s="178" t="s">
        <v>412</v>
      </c>
      <c r="D237" s="178" t="s">
        <v>341</v>
      </c>
      <c r="E237" s="179" t="s">
        <v>4464</v>
      </c>
      <c r="F237" s="180" t="s">
        <v>4465</v>
      </c>
      <c r="G237" s="181" t="s">
        <v>468</v>
      </c>
      <c r="H237" s="182">
        <v>1</v>
      </c>
      <c r="I237" s="183"/>
      <c r="J237" s="184">
        <f>ROUND(I237*H237,2)</f>
        <v>0</v>
      </c>
      <c r="K237" s="180" t="s">
        <v>231</v>
      </c>
      <c r="L237" s="185"/>
      <c r="M237" s="186" t="s">
        <v>1</v>
      </c>
      <c r="N237" s="187" t="s">
        <v>45</v>
      </c>
      <c r="P237" s="147">
        <f>O237*H237</f>
        <v>0</v>
      </c>
      <c r="Q237" s="147">
        <v>7.2000000000000005E-4</v>
      </c>
      <c r="R237" s="147">
        <f>Q237*H237</f>
        <v>7.2000000000000005E-4</v>
      </c>
      <c r="S237" s="147">
        <v>0</v>
      </c>
      <c r="T237" s="148">
        <f>S237*H237</f>
        <v>0</v>
      </c>
      <c r="AR237" s="149" t="s">
        <v>277</v>
      </c>
      <c r="AT237" s="149" t="s">
        <v>341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4466</v>
      </c>
    </row>
    <row r="238" spans="2:65" s="1" customFormat="1" ht="24.15" customHeight="1">
      <c r="B238" s="33"/>
      <c r="C238" s="138" t="s">
        <v>419</v>
      </c>
      <c r="D238" s="138" t="s">
        <v>227</v>
      </c>
      <c r="E238" s="139" t="s">
        <v>4467</v>
      </c>
      <c r="F238" s="140" t="s">
        <v>4468</v>
      </c>
      <c r="G238" s="141" t="s">
        <v>468</v>
      </c>
      <c r="H238" s="142">
        <v>2</v>
      </c>
      <c r="I238" s="143"/>
      <c r="J238" s="144">
        <f>ROUND(I238*H238,2)</f>
        <v>0</v>
      </c>
      <c r="K238" s="140" t="s">
        <v>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4469</v>
      </c>
    </row>
    <row r="239" spans="2:65" s="1" customFormat="1" ht="19.2">
      <c r="B239" s="33"/>
      <c r="D239" s="156" t="s">
        <v>261</v>
      </c>
      <c r="F239" s="163" t="s">
        <v>4470</v>
      </c>
      <c r="I239" s="153"/>
      <c r="L239" s="33"/>
      <c r="M239" s="154"/>
      <c r="T239" s="57"/>
      <c r="AT239" s="17" t="s">
        <v>261</v>
      </c>
      <c r="AU239" s="17" t="s">
        <v>21</v>
      </c>
    </row>
    <row r="240" spans="2:65" s="1" customFormat="1" ht="24.15" customHeight="1">
      <c r="B240" s="33"/>
      <c r="C240" s="138" t="s">
        <v>425</v>
      </c>
      <c r="D240" s="138" t="s">
        <v>227</v>
      </c>
      <c r="E240" s="139" t="s">
        <v>4317</v>
      </c>
      <c r="F240" s="140" t="s">
        <v>4318</v>
      </c>
      <c r="G240" s="141" t="s">
        <v>240</v>
      </c>
      <c r="H240" s="142">
        <v>0.95099999999999996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0.6</v>
      </c>
      <c r="T240" s="148">
        <f>S240*H240</f>
        <v>0.5706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4471</v>
      </c>
    </row>
    <row r="241" spans="2:65" s="1" customFormat="1" ht="10.199999999999999">
      <c r="B241" s="33"/>
      <c r="D241" s="151" t="s">
        <v>234</v>
      </c>
      <c r="F241" s="152" t="s">
        <v>4320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" customFormat="1" ht="19.2">
      <c r="B242" s="33"/>
      <c r="D242" s="156" t="s">
        <v>261</v>
      </c>
      <c r="F242" s="163" t="s">
        <v>2135</v>
      </c>
      <c r="I242" s="153"/>
      <c r="L242" s="33"/>
      <c r="M242" s="154"/>
      <c r="T242" s="57"/>
      <c r="AT242" s="17" t="s">
        <v>261</v>
      </c>
      <c r="AU242" s="17" t="s">
        <v>21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4322</v>
      </c>
      <c r="H243" s="159">
        <v>0.61499999999999999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4323</v>
      </c>
      <c r="H244" s="159">
        <v>0.14199999999999999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4324</v>
      </c>
      <c r="H245" s="159">
        <v>0.19400000000000001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225</v>
      </c>
    </row>
    <row r="246" spans="2:65" s="13" customFormat="1" ht="10.199999999999999">
      <c r="B246" s="164"/>
      <c r="D246" s="156" t="s">
        <v>236</v>
      </c>
      <c r="E246" s="165" t="s">
        <v>1</v>
      </c>
      <c r="F246" s="166" t="s">
        <v>270</v>
      </c>
      <c r="H246" s="167">
        <v>0.95099999999999996</v>
      </c>
      <c r="I246" s="168"/>
      <c r="L246" s="164"/>
      <c r="M246" s="169"/>
      <c r="T246" s="170"/>
      <c r="AT246" s="165" t="s">
        <v>236</v>
      </c>
      <c r="AU246" s="165" t="s">
        <v>21</v>
      </c>
      <c r="AV246" s="13" t="s">
        <v>232</v>
      </c>
      <c r="AW246" s="13" t="s">
        <v>36</v>
      </c>
      <c r="AX246" s="13" t="s">
        <v>88</v>
      </c>
      <c r="AY246" s="165" t="s">
        <v>225</v>
      </c>
    </row>
    <row r="247" spans="2:65" s="1" customFormat="1" ht="24.15" customHeight="1">
      <c r="B247" s="33"/>
      <c r="C247" s="138" t="s">
        <v>430</v>
      </c>
      <c r="D247" s="138" t="s">
        <v>227</v>
      </c>
      <c r="E247" s="139" t="s">
        <v>4333</v>
      </c>
      <c r="F247" s="140" t="s">
        <v>4334</v>
      </c>
      <c r="G247" s="141" t="s">
        <v>468</v>
      </c>
      <c r="H247" s="142">
        <v>2</v>
      </c>
      <c r="I247" s="143"/>
      <c r="J247" s="144">
        <f>ROUND(I247*H247,2)</f>
        <v>0</v>
      </c>
      <c r="K247" s="140" t="s">
        <v>231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0.41948000000000002</v>
      </c>
      <c r="R247" s="147">
        <f>Q247*H247</f>
        <v>0.83896000000000004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4472</v>
      </c>
    </row>
    <row r="248" spans="2:65" s="1" customFormat="1" ht="10.199999999999999">
      <c r="B248" s="33"/>
      <c r="D248" s="151" t="s">
        <v>234</v>
      </c>
      <c r="F248" s="152" t="s">
        <v>4336</v>
      </c>
      <c r="I248" s="153"/>
      <c r="L248" s="33"/>
      <c r="M248" s="154"/>
      <c r="T248" s="57"/>
      <c r="AT248" s="17" t="s">
        <v>234</v>
      </c>
      <c r="AU248" s="17" t="s">
        <v>21</v>
      </c>
    </row>
    <row r="249" spans="2:65" s="1" customFormat="1" ht="19.2">
      <c r="B249" s="33"/>
      <c r="D249" s="156" t="s">
        <v>261</v>
      </c>
      <c r="F249" s="163" t="s">
        <v>4337</v>
      </c>
      <c r="I249" s="153"/>
      <c r="L249" s="33"/>
      <c r="M249" s="154"/>
      <c r="T249" s="57"/>
      <c r="AT249" s="17" t="s">
        <v>261</v>
      </c>
      <c r="AU249" s="17" t="s">
        <v>21</v>
      </c>
    </row>
    <row r="250" spans="2:65" s="1" customFormat="1" ht="24.15" customHeight="1">
      <c r="B250" s="33"/>
      <c r="C250" s="178" t="s">
        <v>437</v>
      </c>
      <c r="D250" s="178" t="s">
        <v>341</v>
      </c>
      <c r="E250" s="179" t="s">
        <v>4338</v>
      </c>
      <c r="F250" s="180" t="s">
        <v>4339</v>
      </c>
      <c r="G250" s="181" t="s">
        <v>468</v>
      </c>
      <c r="H250" s="182">
        <v>2</v>
      </c>
      <c r="I250" s="183"/>
      <c r="J250" s="184">
        <f>ROUND(I250*H250,2)</f>
        <v>0</v>
      </c>
      <c r="K250" s="180" t="s">
        <v>1</v>
      </c>
      <c r="L250" s="185"/>
      <c r="M250" s="186" t="s">
        <v>1</v>
      </c>
      <c r="N250" s="187" t="s">
        <v>45</v>
      </c>
      <c r="P250" s="147">
        <f>O250*H250</f>
        <v>0</v>
      </c>
      <c r="Q250" s="147">
        <v>1.6</v>
      </c>
      <c r="R250" s="147">
        <f>Q250*H250</f>
        <v>3.2</v>
      </c>
      <c r="S250" s="147">
        <v>0</v>
      </c>
      <c r="T250" s="148">
        <f>S250*H250</f>
        <v>0</v>
      </c>
      <c r="AR250" s="149" t="s">
        <v>277</v>
      </c>
      <c r="AT250" s="149" t="s">
        <v>341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4473</v>
      </c>
    </row>
    <row r="251" spans="2:65" s="1" customFormat="1" ht="19.2">
      <c r="B251" s="33"/>
      <c r="D251" s="156" t="s">
        <v>261</v>
      </c>
      <c r="F251" s="163" t="s">
        <v>4341</v>
      </c>
      <c r="I251" s="153"/>
      <c r="L251" s="33"/>
      <c r="M251" s="154"/>
      <c r="T251" s="57"/>
      <c r="AT251" s="17" t="s">
        <v>261</v>
      </c>
      <c r="AU251" s="17" t="s">
        <v>21</v>
      </c>
    </row>
    <row r="252" spans="2:65" s="1" customFormat="1" ht="24.15" customHeight="1">
      <c r="B252" s="33"/>
      <c r="C252" s="138" t="s">
        <v>443</v>
      </c>
      <c r="D252" s="138" t="s">
        <v>227</v>
      </c>
      <c r="E252" s="139" t="s">
        <v>2050</v>
      </c>
      <c r="F252" s="140" t="s">
        <v>2051</v>
      </c>
      <c r="G252" s="141" t="s">
        <v>468</v>
      </c>
      <c r="H252" s="142">
        <v>2</v>
      </c>
      <c r="I252" s="143"/>
      <c r="J252" s="144">
        <f>ROUND(I252*H252,2)</f>
        <v>0</v>
      </c>
      <c r="K252" s="140" t="s">
        <v>231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0.41948000000000002</v>
      </c>
      <c r="R252" s="147">
        <f>Q252*H252</f>
        <v>0.83896000000000004</v>
      </c>
      <c r="S252" s="147">
        <v>0</v>
      </c>
      <c r="T252" s="148">
        <f>S252*H252</f>
        <v>0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4474</v>
      </c>
    </row>
    <row r="253" spans="2:65" s="1" customFormat="1" ht="10.199999999999999">
      <c r="B253" s="33"/>
      <c r="D253" s="151" t="s">
        <v>234</v>
      </c>
      <c r="F253" s="152" t="s">
        <v>2053</v>
      </c>
      <c r="I253" s="153"/>
      <c r="L253" s="33"/>
      <c r="M253" s="154"/>
      <c r="T253" s="57"/>
      <c r="AT253" s="17" t="s">
        <v>234</v>
      </c>
      <c r="AU253" s="17" t="s">
        <v>21</v>
      </c>
    </row>
    <row r="254" spans="2:65" s="1" customFormat="1" ht="24.15" customHeight="1">
      <c r="B254" s="33"/>
      <c r="C254" s="178" t="s">
        <v>448</v>
      </c>
      <c r="D254" s="178" t="s">
        <v>341</v>
      </c>
      <c r="E254" s="179" t="s">
        <v>4475</v>
      </c>
      <c r="F254" s="180" t="s">
        <v>4476</v>
      </c>
      <c r="G254" s="181" t="s">
        <v>468</v>
      </c>
      <c r="H254" s="182">
        <v>2</v>
      </c>
      <c r="I254" s="183"/>
      <c r="J254" s="184">
        <f>ROUND(I254*H254,2)</f>
        <v>0</v>
      </c>
      <c r="K254" s="180" t="s">
        <v>1</v>
      </c>
      <c r="L254" s="185"/>
      <c r="M254" s="186" t="s">
        <v>1</v>
      </c>
      <c r="N254" s="187" t="s">
        <v>45</v>
      </c>
      <c r="P254" s="147">
        <f>O254*H254</f>
        <v>0</v>
      </c>
      <c r="Q254" s="147">
        <v>1.87</v>
      </c>
      <c r="R254" s="147">
        <f>Q254*H254</f>
        <v>3.74</v>
      </c>
      <c r="S254" s="147">
        <v>0</v>
      </c>
      <c r="T254" s="148">
        <f>S254*H254</f>
        <v>0</v>
      </c>
      <c r="AR254" s="149" t="s">
        <v>277</v>
      </c>
      <c r="AT254" s="149" t="s">
        <v>341</v>
      </c>
      <c r="AU254" s="149" t="s">
        <v>21</v>
      </c>
      <c r="AY254" s="17" t="s">
        <v>225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232</v>
      </c>
      <c r="BM254" s="149" t="s">
        <v>4477</v>
      </c>
    </row>
    <row r="255" spans="2:65" s="1" customFormat="1" ht="19.2">
      <c r="B255" s="33"/>
      <c r="D255" s="156" t="s">
        <v>261</v>
      </c>
      <c r="F255" s="163" t="s">
        <v>4478</v>
      </c>
      <c r="I255" s="153"/>
      <c r="L255" s="33"/>
      <c r="M255" s="154"/>
      <c r="T255" s="57"/>
      <c r="AT255" s="17" t="s">
        <v>261</v>
      </c>
      <c r="AU255" s="17" t="s">
        <v>21</v>
      </c>
    </row>
    <row r="256" spans="2:65" s="1" customFormat="1" ht="24.15" customHeight="1">
      <c r="B256" s="33"/>
      <c r="C256" s="138" t="s">
        <v>454</v>
      </c>
      <c r="D256" s="138" t="s">
        <v>227</v>
      </c>
      <c r="E256" s="139" t="s">
        <v>4479</v>
      </c>
      <c r="F256" s="140" t="s">
        <v>4480</v>
      </c>
      <c r="G256" s="141" t="s">
        <v>468</v>
      </c>
      <c r="H256" s="142">
        <v>1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0.41948000000000002</v>
      </c>
      <c r="R256" s="147">
        <f>Q256*H256</f>
        <v>0.41948000000000002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4481</v>
      </c>
    </row>
    <row r="257" spans="2:65" s="1" customFormat="1" ht="10.199999999999999">
      <c r="B257" s="33"/>
      <c r="D257" s="151" t="s">
        <v>234</v>
      </c>
      <c r="F257" s="152" t="s">
        <v>4482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" customFormat="1" ht="24.15" customHeight="1">
      <c r="B258" s="33"/>
      <c r="C258" s="178" t="s">
        <v>459</v>
      </c>
      <c r="D258" s="178" t="s">
        <v>341</v>
      </c>
      <c r="E258" s="179" t="s">
        <v>4483</v>
      </c>
      <c r="F258" s="180" t="s">
        <v>4484</v>
      </c>
      <c r="G258" s="181" t="s">
        <v>468</v>
      </c>
      <c r="H258" s="182">
        <v>1</v>
      </c>
      <c r="I258" s="183"/>
      <c r="J258" s="184">
        <f>ROUND(I258*H258,2)</f>
        <v>0</v>
      </c>
      <c r="K258" s="180" t="s">
        <v>1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2.1</v>
      </c>
      <c r="R258" s="147">
        <f>Q258*H258</f>
        <v>2.1</v>
      </c>
      <c r="S258" s="147">
        <v>0</v>
      </c>
      <c r="T258" s="148">
        <f>S258*H258</f>
        <v>0</v>
      </c>
      <c r="AR258" s="149" t="s">
        <v>277</v>
      </c>
      <c r="AT258" s="149" t="s">
        <v>341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4485</v>
      </c>
    </row>
    <row r="259" spans="2:65" s="1" customFormat="1" ht="19.2">
      <c r="B259" s="33"/>
      <c r="D259" s="156" t="s">
        <v>261</v>
      </c>
      <c r="F259" s="163" t="s">
        <v>4486</v>
      </c>
      <c r="I259" s="153"/>
      <c r="L259" s="33"/>
      <c r="M259" s="154"/>
      <c r="T259" s="57"/>
      <c r="AT259" s="17" t="s">
        <v>261</v>
      </c>
      <c r="AU259" s="17" t="s">
        <v>21</v>
      </c>
    </row>
    <row r="260" spans="2:65" s="1" customFormat="1" ht="24.15" customHeight="1">
      <c r="B260" s="33"/>
      <c r="C260" s="138" t="s">
        <v>465</v>
      </c>
      <c r="D260" s="138" t="s">
        <v>227</v>
      </c>
      <c r="E260" s="139" t="s">
        <v>2058</v>
      </c>
      <c r="F260" s="140" t="s">
        <v>2059</v>
      </c>
      <c r="G260" s="141" t="s">
        <v>468</v>
      </c>
      <c r="H260" s="142">
        <v>3</v>
      </c>
      <c r="I260" s="143"/>
      <c r="J260" s="144">
        <f>ROUND(I260*H260,2)</f>
        <v>0</v>
      </c>
      <c r="K260" s="140" t="s">
        <v>231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9.8899999999999995E-3</v>
      </c>
      <c r="R260" s="147">
        <f>Q260*H260</f>
        <v>2.9669999999999998E-2</v>
      </c>
      <c r="S260" s="147">
        <v>0</v>
      </c>
      <c r="T260" s="148">
        <f>S260*H260</f>
        <v>0</v>
      </c>
      <c r="AR260" s="149" t="s">
        <v>232</v>
      </c>
      <c r="AT260" s="149" t="s">
        <v>227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4487</v>
      </c>
    </row>
    <row r="261" spans="2:65" s="1" customFormat="1" ht="10.199999999999999">
      <c r="B261" s="33"/>
      <c r="D261" s="151" t="s">
        <v>234</v>
      </c>
      <c r="F261" s="152" t="s">
        <v>2061</v>
      </c>
      <c r="I261" s="153"/>
      <c r="L261" s="33"/>
      <c r="M261" s="154"/>
      <c r="T261" s="57"/>
      <c r="AT261" s="17" t="s">
        <v>234</v>
      </c>
      <c r="AU261" s="17" t="s">
        <v>21</v>
      </c>
    </row>
    <row r="262" spans="2:65" s="1" customFormat="1" ht="16.5" customHeight="1">
      <c r="B262" s="33"/>
      <c r="C262" s="178" t="s">
        <v>472</v>
      </c>
      <c r="D262" s="178" t="s">
        <v>341</v>
      </c>
      <c r="E262" s="179" t="s">
        <v>4488</v>
      </c>
      <c r="F262" s="180" t="s">
        <v>4489</v>
      </c>
      <c r="G262" s="181" t="s">
        <v>468</v>
      </c>
      <c r="H262" s="182">
        <v>3</v>
      </c>
      <c r="I262" s="183"/>
      <c r="J262" s="184">
        <f>ROUND(I262*H262,2)</f>
        <v>0</v>
      </c>
      <c r="K262" s="180" t="s">
        <v>1</v>
      </c>
      <c r="L262" s="185"/>
      <c r="M262" s="186" t="s">
        <v>1</v>
      </c>
      <c r="N262" s="187" t="s">
        <v>45</v>
      </c>
      <c r="P262" s="147">
        <f>O262*H262</f>
        <v>0</v>
      </c>
      <c r="Q262" s="147">
        <v>0.215</v>
      </c>
      <c r="R262" s="147">
        <f>Q262*H262</f>
        <v>0.64500000000000002</v>
      </c>
      <c r="S262" s="147">
        <v>0</v>
      </c>
      <c r="T262" s="148">
        <f>S262*H262</f>
        <v>0</v>
      </c>
      <c r="AR262" s="149" t="s">
        <v>277</v>
      </c>
      <c r="AT262" s="149" t="s">
        <v>341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4490</v>
      </c>
    </row>
    <row r="263" spans="2:65" s="1" customFormat="1" ht="19.2">
      <c r="B263" s="33"/>
      <c r="D263" s="156" t="s">
        <v>261</v>
      </c>
      <c r="F263" s="163" t="s">
        <v>4491</v>
      </c>
      <c r="I263" s="153"/>
      <c r="L263" s="33"/>
      <c r="M263" s="154"/>
      <c r="T263" s="57"/>
      <c r="AT263" s="17" t="s">
        <v>261</v>
      </c>
      <c r="AU263" s="17" t="s">
        <v>21</v>
      </c>
    </row>
    <row r="264" spans="2:65" s="1" customFormat="1" ht="24.15" customHeight="1">
      <c r="B264" s="33"/>
      <c r="C264" s="138" t="s">
        <v>479</v>
      </c>
      <c r="D264" s="138" t="s">
        <v>227</v>
      </c>
      <c r="E264" s="139" t="s">
        <v>4492</v>
      </c>
      <c r="F264" s="140" t="s">
        <v>4493</v>
      </c>
      <c r="G264" s="141" t="s">
        <v>468</v>
      </c>
      <c r="H264" s="142">
        <v>2</v>
      </c>
      <c r="I264" s="143"/>
      <c r="J264" s="144">
        <f>ROUND(I264*H264,2)</f>
        <v>0</v>
      </c>
      <c r="K264" s="140" t="s">
        <v>231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9.8899999999999995E-3</v>
      </c>
      <c r="R264" s="147">
        <f>Q264*H264</f>
        <v>1.9779999999999999E-2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4494</v>
      </c>
    </row>
    <row r="265" spans="2:65" s="1" customFormat="1" ht="10.199999999999999">
      <c r="B265" s="33"/>
      <c r="D265" s="151" t="s">
        <v>234</v>
      </c>
      <c r="F265" s="152" t="s">
        <v>4495</v>
      </c>
      <c r="I265" s="153"/>
      <c r="L265" s="33"/>
      <c r="M265" s="154"/>
      <c r="T265" s="57"/>
      <c r="AT265" s="17" t="s">
        <v>234</v>
      </c>
      <c r="AU265" s="17" t="s">
        <v>21</v>
      </c>
    </row>
    <row r="266" spans="2:65" s="1" customFormat="1" ht="16.5" customHeight="1">
      <c r="B266" s="33"/>
      <c r="C266" s="178" t="s">
        <v>485</v>
      </c>
      <c r="D266" s="178" t="s">
        <v>341</v>
      </c>
      <c r="E266" s="179" t="s">
        <v>4496</v>
      </c>
      <c r="F266" s="180" t="s">
        <v>4497</v>
      </c>
      <c r="G266" s="181" t="s">
        <v>468</v>
      </c>
      <c r="H266" s="182">
        <v>2</v>
      </c>
      <c r="I266" s="183"/>
      <c r="J266" s="184">
        <f>ROUND(I266*H266,2)</f>
        <v>0</v>
      </c>
      <c r="K266" s="180" t="s">
        <v>1</v>
      </c>
      <c r="L266" s="185"/>
      <c r="M266" s="186" t="s">
        <v>1</v>
      </c>
      <c r="N266" s="187" t="s">
        <v>45</v>
      </c>
      <c r="P266" s="147">
        <f>O266*H266</f>
        <v>0</v>
      </c>
      <c r="Q266" s="147">
        <v>0.43</v>
      </c>
      <c r="R266" s="147">
        <f>Q266*H266</f>
        <v>0.86</v>
      </c>
      <c r="S266" s="147">
        <v>0</v>
      </c>
      <c r="T266" s="148">
        <f>S266*H266</f>
        <v>0</v>
      </c>
      <c r="AR266" s="149" t="s">
        <v>277</v>
      </c>
      <c r="AT266" s="149" t="s">
        <v>341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4498</v>
      </c>
    </row>
    <row r="267" spans="2:65" s="1" customFormat="1" ht="19.2">
      <c r="B267" s="33"/>
      <c r="D267" s="156" t="s">
        <v>261</v>
      </c>
      <c r="F267" s="163" t="s">
        <v>4499</v>
      </c>
      <c r="I267" s="153"/>
      <c r="L267" s="33"/>
      <c r="M267" s="154"/>
      <c r="T267" s="57"/>
      <c r="AT267" s="17" t="s">
        <v>261</v>
      </c>
      <c r="AU267" s="17" t="s">
        <v>21</v>
      </c>
    </row>
    <row r="268" spans="2:65" s="1" customFormat="1" ht="24.15" customHeight="1">
      <c r="B268" s="33"/>
      <c r="C268" s="138" t="s">
        <v>490</v>
      </c>
      <c r="D268" s="138" t="s">
        <v>227</v>
      </c>
      <c r="E268" s="139" t="s">
        <v>2073</v>
      </c>
      <c r="F268" s="140" t="s">
        <v>2074</v>
      </c>
      <c r="G268" s="141" t="s">
        <v>468</v>
      </c>
      <c r="H268" s="142">
        <v>4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1.218E-2</v>
      </c>
      <c r="R268" s="147">
        <f>Q268*H268</f>
        <v>4.8719999999999999E-2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4500</v>
      </c>
    </row>
    <row r="269" spans="2:65" s="1" customFormat="1" ht="10.199999999999999">
      <c r="B269" s="33"/>
      <c r="D269" s="151" t="s">
        <v>234</v>
      </c>
      <c r="F269" s="152" t="s">
        <v>2076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" customFormat="1" ht="19.2">
      <c r="B270" s="33"/>
      <c r="D270" s="156" t="s">
        <v>261</v>
      </c>
      <c r="F270" s="163" t="s">
        <v>4337</v>
      </c>
      <c r="I270" s="153"/>
      <c r="L270" s="33"/>
      <c r="M270" s="154"/>
      <c r="T270" s="57"/>
      <c r="AT270" s="17" t="s">
        <v>261</v>
      </c>
      <c r="AU270" s="17" t="s">
        <v>21</v>
      </c>
    </row>
    <row r="271" spans="2:65" s="1" customFormat="1" ht="24.15" customHeight="1">
      <c r="B271" s="33"/>
      <c r="C271" s="178" t="s">
        <v>496</v>
      </c>
      <c r="D271" s="178" t="s">
        <v>341</v>
      </c>
      <c r="E271" s="179" t="s">
        <v>4348</v>
      </c>
      <c r="F271" s="180" t="s">
        <v>4349</v>
      </c>
      <c r="G271" s="181" t="s">
        <v>468</v>
      </c>
      <c r="H271" s="182">
        <v>4</v>
      </c>
      <c r="I271" s="183"/>
      <c r="J271" s="184">
        <f>ROUND(I271*H271,2)</f>
        <v>0</v>
      </c>
      <c r="K271" s="180" t="s">
        <v>231</v>
      </c>
      <c r="L271" s="185"/>
      <c r="M271" s="186" t="s">
        <v>1</v>
      </c>
      <c r="N271" s="187" t="s">
        <v>45</v>
      </c>
      <c r="P271" s="147">
        <f>O271*H271</f>
        <v>0</v>
      </c>
      <c r="Q271" s="147">
        <v>0.505</v>
      </c>
      <c r="R271" s="147">
        <f>Q271*H271</f>
        <v>2.02</v>
      </c>
      <c r="S271" s="147">
        <v>0</v>
      </c>
      <c r="T271" s="148">
        <f>S271*H271</f>
        <v>0</v>
      </c>
      <c r="AR271" s="149" t="s">
        <v>277</v>
      </c>
      <c r="AT271" s="149" t="s">
        <v>341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4501</v>
      </c>
    </row>
    <row r="272" spans="2:65" s="1" customFormat="1" ht="24.15" customHeight="1">
      <c r="B272" s="33"/>
      <c r="C272" s="178" t="s">
        <v>501</v>
      </c>
      <c r="D272" s="178" t="s">
        <v>341</v>
      </c>
      <c r="E272" s="179" t="s">
        <v>2080</v>
      </c>
      <c r="F272" s="180" t="s">
        <v>2081</v>
      </c>
      <c r="G272" s="181" t="s">
        <v>468</v>
      </c>
      <c r="H272" s="182">
        <v>1</v>
      </c>
      <c r="I272" s="183"/>
      <c r="J272" s="184">
        <f>ROUND(I272*H272,2)</f>
        <v>0</v>
      </c>
      <c r="K272" s="180" t="s">
        <v>231</v>
      </c>
      <c r="L272" s="185"/>
      <c r="M272" s="186" t="s">
        <v>1</v>
      </c>
      <c r="N272" s="187" t="s">
        <v>45</v>
      </c>
      <c r="P272" s="147">
        <f>O272*H272</f>
        <v>0</v>
      </c>
      <c r="Q272" s="147">
        <v>5.2999999999999999E-2</v>
      </c>
      <c r="R272" s="147">
        <f>Q272*H272</f>
        <v>5.2999999999999999E-2</v>
      </c>
      <c r="S272" s="147">
        <v>0</v>
      </c>
      <c r="T272" s="148">
        <f>S272*H272</f>
        <v>0</v>
      </c>
      <c r="AR272" s="149" t="s">
        <v>277</v>
      </c>
      <c r="AT272" s="149" t="s">
        <v>341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4502</v>
      </c>
    </row>
    <row r="273" spans="2:65" s="1" customFormat="1" ht="19.2">
      <c r="B273" s="33"/>
      <c r="D273" s="156" t="s">
        <v>261</v>
      </c>
      <c r="F273" s="163" t="s">
        <v>4352</v>
      </c>
      <c r="I273" s="153"/>
      <c r="L273" s="33"/>
      <c r="M273" s="154"/>
      <c r="T273" s="57"/>
      <c r="AT273" s="17" t="s">
        <v>261</v>
      </c>
      <c r="AU273" s="17" t="s">
        <v>21</v>
      </c>
    </row>
    <row r="274" spans="2:65" s="1" customFormat="1" ht="24.15" customHeight="1">
      <c r="B274" s="33"/>
      <c r="C274" s="178" t="s">
        <v>507</v>
      </c>
      <c r="D274" s="178" t="s">
        <v>341</v>
      </c>
      <c r="E274" s="179" t="s">
        <v>4353</v>
      </c>
      <c r="F274" s="180" t="s">
        <v>4354</v>
      </c>
      <c r="G274" s="181" t="s">
        <v>468</v>
      </c>
      <c r="H274" s="182">
        <v>1</v>
      </c>
      <c r="I274" s="183"/>
      <c r="J274" s="184">
        <f>ROUND(I274*H274,2)</f>
        <v>0</v>
      </c>
      <c r="K274" s="180" t="s">
        <v>231</v>
      </c>
      <c r="L274" s="185"/>
      <c r="M274" s="186" t="s">
        <v>1</v>
      </c>
      <c r="N274" s="187" t="s">
        <v>45</v>
      </c>
      <c r="P274" s="147">
        <f>O274*H274</f>
        <v>0</v>
      </c>
      <c r="Q274" s="147">
        <v>3.2000000000000001E-2</v>
      </c>
      <c r="R274" s="147">
        <f>Q274*H274</f>
        <v>3.2000000000000001E-2</v>
      </c>
      <c r="S274" s="147">
        <v>0</v>
      </c>
      <c r="T274" s="148">
        <f>S274*H274</f>
        <v>0</v>
      </c>
      <c r="AR274" s="149" t="s">
        <v>277</v>
      </c>
      <c r="AT274" s="149" t="s">
        <v>341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4503</v>
      </c>
    </row>
    <row r="275" spans="2:65" s="1" customFormat="1" ht="24.15" customHeight="1">
      <c r="B275" s="33"/>
      <c r="C275" s="178" t="s">
        <v>514</v>
      </c>
      <c r="D275" s="178" t="s">
        <v>341</v>
      </c>
      <c r="E275" s="179" t="s">
        <v>4504</v>
      </c>
      <c r="F275" s="180" t="s">
        <v>4505</v>
      </c>
      <c r="G275" s="181" t="s">
        <v>468</v>
      </c>
      <c r="H275" s="182">
        <v>1</v>
      </c>
      <c r="I275" s="183"/>
      <c r="J275" s="184">
        <f>ROUND(I275*H275,2)</f>
        <v>0</v>
      </c>
      <c r="K275" s="180" t="s">
        <v>231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4.1000000000000002E-2</v>
      </c>
      <c r="R275" s="147">
        <f>Q275*H275</f>
        <v>4.1000000000000002E-2</v>
      </c>
      <c r="S275" s="147">
        <v>0</v>
      </c>
      <c r="T275" s="148">
        <f>S275*H275</f>
        <v>0</v>
      </c>
      <c r="AR275" s="149" t="s">
        <v>277</v>
      </c>
      <c r="AT275" s="149" t="s">
        <v>341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4506</v>
      </c>
    </row>
    <row r="276" spans="2:65" s="1" customFormat="1" ht="24.15" customHeight="1">
      <c r="B276" s="33"/>
      <c r="C276" s="178" t="s">
        <v>520</v>
      </c>
      <c r="D276" s="178" t="s">
        <v>341</v>
      </c>
      <c r="E276" s="179" t="s">
        <v>4507</v>
      </c>
      <c r="F276" s="180" t="s">
        <v>4508</v>
      </c>
      <c r="G276" s="181" t="s">
        <v>468</v>
      </c>
      <c r="H276" s="182">
        <v>1</v>
      </c>
      <c r="I276" s="183"/>
      <c r="J276" s="184">
        <f>ROUND(I276*H276,2)</f>
        <v>0</v>
      </c>
      <c r="K276" s="180" t="s">
        <v>231</v>
      </c>
      <c r="L276" s="185"/>
      <c r="M276" s="186" t="s">
        <v>1</v>
      </c>
      <c r="N276" s="187" t="s">
        <v>45</v>
      </c>
      <c r="P276" s="147">
        <f>O276*H276</f>
        <v>0</v>
      </c>
      <c r="Q276" s="147">
        <v>2.1000000000000001E-2</v>
      </c>
      <c r="R276" s="147">
        <f>Q276*H276</f>
        <v>2.1000000000000001E-2</v>
      </c>
      <c r="S276" s="147">
        <v>0</v>
      </c>
      <c r="T276" s="148">
        <f>S276*H276</f>
        <v>0</v>
      </c>
      <c r="AR276" s="149" t="s">
        <v>277</v>
      </c>
      <c r="AT276" s="149" t="s">
        <v>341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4509</v>
      </c>
    </row>
    <row r="277" spans="2:65" s="1" customFormat="1" ht="24.15" customHeight="1">
      <c r="B277" s="33"/>
      <c r="C277" s="138" t="s">
        <v>526</v>
      </c>
      <c r="D277" s="138" t="s">
        <v>227</v>
      </c>
      <c r="E277" s="139" t="s">
        <v>4510</v>
      </c>
      <c r="F277" s="140" t="s">
        <v>4511</v>
      </c>
      <c r="G277" s="141" t="s">
        <v>468</v>
      </c>
      <c r="H277" s="142">
        <v>1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9.8899999999999995E-3</v>
      </c>
      <c r="R277" s="147">
        <f>Q277*H277</f>
        <v>9.8899999999999995E-3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4512</v>
      </c>
    </row>
    <row r="278" spans="2:65" s="1" customFormat="1" ht="10.199999999999999">
      <c r="B278" s="33"/>
      <c r="D278" s="151" t="s">
        <v>234</v>
      </c>
      <c r="F278" s="152" t="s">
        <v>4513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" customFormat="1" ht="16.5" customHeight="1">
      <c r="B279" s="33"/>
      <c r="C279" s="178" t="s">
        <v>532</v>
      </c>
      <c r="D279" s="178" t="s">
        <v>341</v>
      </c>
      <c r="E279" s="179" t="s">
        <v>1452</v>
      </c>
      <c r="F279" s="180" t="s">
        <v>1453</v>
      </c>
      <c r="G279" s="181" t="s">
        <v>468</v>
      </c>
      <c r="H279" s="182">
        <v>1</v>
      </c>
      <c r="I279" s="183"/>
      <c r="J279" s="184">
        <f>ROUND(I279*H279,2)</f>
        <v>0</v>
      </c>
      <c r="K279" s="180" t="s">
        <v>1</v>
      </c>
      <c r="L279" s="185"/>
      <c r="M279" s="186" t="s">
        <v>1</v>
      </c>
      <c r="N279" s="187" t="s">
        <v>45</v>
      </c>
      <c r="P279" s="147">
        <f>O279*H279</f>
        <v>0</v>
      </c>
      <c r="Q279" s="147">
        <v>0.44900000000000001</v>
      </c>
      <c r="R279" s="147">
        <f>Q279*H279</f>
        <v>0.44900000000000001</v>
      </c>
      <c r="S279" s="147">
        <v>0</v>
      </c>
      <c r="T279" s="148">
        <f>S279*H279</f>
        <v>0</v>
      </c>
      <c r="AR279" s="149" t="s">
        <v>277</v>
      </c>
      <c r="AT279" s="149" t="s">
        <v>341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4514</v>
      </c>
    </row>
    <row r="280" spans="2:65" s="1" customFormat="1" ht="19.2">
      <c r="B280" s="33"/>
      <c r="D280" s="156" t="s">
        <v>261</v>
      </c>
      <c r="F280" s="163" t="s">
        <v>4515</v>
      </c>
      <c r="I280" s="153"/>
      <c r="L280" s="33"/>
      <c r="M280" s="154"/>
      <c r="T280" s="57"/>
      <c r="AT280" s="17" t="s">
        <v>261</v>
      </c>
      <c r="AU280" s="17" t="s">
        <v>21</v>
      </c>
    </row>
    <row r="281" spans="2:65" s="1" customFormat="1" ht="24.15" customHeight="1">
      <c r="B281" s="33"/>
      <c r="C281" s="138" t="s">
        <v>537</v>
      </c>
      <c r="D281" s="138" t="s">
        <v>227</v>
      </c>
      <c r="E281" s="139" t="s">
        <v>4516</v>
      </c>
      <c r="F281" s="140" t="s">
        <v>4517</v>
      </c>
      <c r="G281" s="141" t="s">
        <v>468</v>
      </c>
      <c r="H281" s="142">
        <v>1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0.12422</v>
      </c>
      <c r="R281" s="147">
        <f>Q281*H281</f>
        <v>0.12422</v>
      </c>
      <c r="S281" s="147">
        <v>0</v>
      </c>
      <c r="T281" s="148">
        <f>S281*H281</f>
        <v>0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4518</v>
      </c>
    </row>
    <row r="282" spans="2:65" s="1" customFormat="1" ht="10.199999999999999">
      <c r="B282" s="33"/>
      <c r="D282" s="151" t="s">
        <v>234</v>
      </c>
      <c r="F282" s="152" t="s">
        <v>4519</v>
      </c>
      <c r="I282" s="153"/>
      <c r="L282" s="33"/>
      <c r="M282" s="154"/>
      <c r="T282" s="57"/>
      <c r="AT282" s="17" t="s">
        <v>234</v>
      </c>
      <c r="AU282" s="17" t="s">
        <v>21</v>
      </c>
    </row>
    <row r="283" spans="2:65" s="1" customFormat="1" ht="21.75" customHeight="1">
      <c r="B283" s="33"/>
      <c r="C283" s="178" t="s">
        <v>543</v>
      </c>
      <c r="D283" s="178" t="s">
        <v>341</v>
      </c>
      <c r="E283" s="179" t="s">
        <v>4520</v>
      </c>
      <c r="F283" s="180" t="s">
        <v>4521</v>
      </c>
      <c r="G283" s="181" t="s">
        <v>468</v>
      </c>
      <c r="H283" s="182">
        <v>1</v>
      </c>
      <c r="I283" s="183"/>
      <c r="J283" s="184">
        <f>ROUND(I283*H283,2)</f>
        <v>0</v>
      </c>
      <c r="K283" s="180" t="s">
        <v>1</v>
      </c>
      <c r="L283" s="185"/>
      <c r="M283" s="186" t="s">
        <v>1</v>
      </c>
      <c r="N283" s="187" t="s">
        <v>45</v>
      </c>
      <c r="P283" s="147">
        <f>O283*H283</f>
        <v>0</v>
      </c>
      <c r="Q283" s="147">
        <v>0.108</v>
      </c>
      <c r="R283" s="147">
        <f>Q283*H283</f>
        <v>0.108</v>
      </c>
      <c r="S283" s="147">
        <v>0</v>
      </c>
      <c r="T283" s="148">
        <f>S283*H283</f>
        <v>0</v>
      </c>
      <c r="AR283" s="149" t="s">
        <v>277</v>
      </c>
      <c r="AT283" s="149" t="s">
        <v>341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4522</v>
      </c>
    </row>
    <row r="284" spans="2:65" s="1" customFormat="1" ht="19.2">
      <c r="B284" s="33"/>
      <c r="D284" s="156" t="s">
        <v>261</v>
      </c>
      <c r="F284" s="163" t="s">
        <v>4523</v>
      </c>
      <c r="I284" s="153"/>
      <c r="L284" s="33"/>
      <c r="M284" s="154"/>
      <c r="T284" s="57"/>
      <c r="AT284" s="17" t="s">
        <v>261</v>
      </c>
      <c r="AU284" s="17" t="s">
        <v>21</v>
      </c>
    </row>
    <row r="285" spans="2:65" s="1" customFormat="1" ht="24.15" customHeight="1">
      <c r="B285" s="33"/>
      <c r="C285" s="138" t="s">
        <v>551</v>
      </c>
      <c r="D285" s="138" t="s">
        <v>227</v>
      </c>
      <c r="E285" s="139" t="s">
        <v>4524</v>
      </c>
      <c r="F285" s="140" t="s">
        <v>4525</v>
      </c>
      <c r="G285" s="141" t="s">
        <v>468</v>
      </c>
      <c r="H285" s="142">
        <v>1</v>
      </c>
      <c r="I285" s="143"/>
      <c r="J285" s="144">
        <f>ROUND(I285*H285,2)</f>
        <v>0</v>
      </c>
      <c r="K285" s="140" t="s">
        <v>231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2.972E-2</v>
      </c>
      <c r="R285" s="147">
        <f>Q285*H285</f>
        <v>2.972E-2</v>
      </c>
      <c r="S285" s="147">
        <v>0</v>
      </c>
      <c r="T285" s="148">
        <f>S285*H285</f>
        <v>0</v>
      </c>
      <c r="AR285" s="149" t="s">
        <v>232</v>
      </c>
      <c r="AT285" s="149" t="s">
        <v>227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4526</v>
      </c>
    </row>
    <row r="286" spans="2:65" s="1" customFormat="1" ht="10.199999999999999">
      <c r="B286" s="33"/>
      <c r="D286" s="151" t="s">
        <v>234</v>
      </c>
      <c r="F286" s="152" t="s">
        <v>4527</v>
      </c>
      <c r="I286" s="153"/>
      <c r="L286" s="33"/>
      <c r="M286" s="154"/>
      <c r="T286" s="57"/>
      <c r="AT286" s="17" t="s">
        <v>234</v>
      </c>
      <c r="AU286" s="17" t="s">
        <v>21</v>
      </c>
    </row>
    <row r="287" spans="2:65" s="1" customFormat="1" ht="21.75" customHeight="1">
      <c r="B287" s="33"/>
      <c r="C287" s="178" t="s">
        <v>556</v>
      </c>
      <c r="D287" s="178" t="s">
        <v>341</v>
      </c>
      <c r="E287" s="179" t="s">
        <v>4528</v>
      </c>
      <c r="F287" s="180" t="s">
        <v>4529</v>
      </c>
      <c r="G287" s="181" t="s">
        <v>468</v>
      </c>
      <c r="H287" s="182">
        <v>1</v>
      </c>
      <c r="I287" s="183"/>
      <c r="J287" s="184">
        <f>ROUND(I287*H287,2)</f>
        <v>0</v>
      </c>
      <c r="K287" s="180" t="s">
        <v>231</v>
      </c>
      <c r="L287" s="185"/>
      <c r="M287" s="186" t="s">
        <v>1</v>
      </c>
      <c r="N287" s="187" t="s">
        <v>45</v>
      </c>
      <c r="P287" s="147">
        <f>O287*H287</f>
        <v>0</v>
      </c>
      <c r="Q287" s="147">
        <v>0.04</v>
      </c>
      <c r="R287" s="147">
        <f>Q287*H287</f>
        <v>0.04</v>
      </c>
      <c r="S287" s="147">
        <v>0</v>
      </c>
      <c r="T287" s="148">
        <f>S287*H287</f>
        <v>0</v>
      </c>
      <c r="AR287" s="149" t="s">
        <v>277</v>
      </c>
      <c r="AT287" s="149" t="s">
        <v>341</v>
      </c>
      <c r="AU287" s="149" t="s">
        <v>21</v>
      </c>
      <c r="AY287" s="17" t="s">
        <v>225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232</v>
      </c>
      <c r="BM287" s="149" t="s">
        <v>4530</v>
      </c>
    </row>
    <row r="288" spans="2:65" s="1" customFormat="1" ht="24.15" customHeight="1">
      <c r="B288" s="33"/>
      <c r="C288" s="138" t="s">
        <v>563</v>
      </c>
      <c r="D288" s="138" t="s">
        <v>227</v>
      </c>
      <c r="E288" s="139" t="s">
        <v>4531</v>
      </c>
      <c r="F288" s="140" t="s">
        <v>4532</v>
      </c>
      <c r="G288" s="141" t="s">
        <v>468</v>
      </c>
      <c r="H288" s="142">
        <v>1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2.972E-2</v>
      </c>
      <c r="R288" s="147">
        <f>Q288*H288</f>
        <v>2.972E-2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4533</v>
      </c>
    </row>
    <row r="289" spans="2:65" s="1" customFormat="1" ht="10.199999999999999">
      <c r="B289" s="33"/>
      <c r="D289" s="151" t="s">
        <v>234</v>
      </c>
      <c r="F289" s="152" t="s">
        <v>4534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" customFormat="1" ht="24.15" customHeight="1">
      <c r="B290" s="33"/>
      <c r="C290" s="178" t="s">
        <v>570</v>
      </c>
      <c r="D290" s="178" t="s">
        <v>341</v>
      </c>
      <c r="E290" s="179" t="s">
        <v>4535</v>
      </c>
      <c r="F290" s="180" t="s">
        <v>4536</v>
      </c>
      <c r="G290" s="181" t="s">
        <v>468</v>
      </c>
      <c r="H290" s="182">
        <v>1</v>
      </c>
      <c r="I290" s="183"/>
      <c r="J290" s="184">
        <f>ROUND(I290*H290,2)</f>
        <v>0</v>
      </c>
      <c r="K290" s="180" t="s">
        <v>231</v>
      </c>
      <c r="L290" s="185"/>
      <c r="M290" s="186" t="s">
        <v>1</v>
      </c>
      <c r="N290" s="187" t="s">
        <v>45</v>
      </c>
      <c r="P290" s="147">
        <f>O290*H290</f>
        <v>0</v>
      </c>
      <c r="Q290" s="147">
        <v>5.7000000000000002E-2</v>
      </c>
      <c r="R290" s="147">
        <f>Q290*H290</f>
        <v>5.7000000000000002E-2</v>
      </c>
      <c r="S290" s="147">
        <v>0</v>
      </c>
      <c r="T290" s="148">
        <f>S290*H290</f>
        <v>0</v>
      </c>
      <c r="AR290" s="149" t="s">
        <v>277</v>
      </c>
      <c r="AT290" s="149" t="s">
        <v>341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4537</v>
      </c>
    </row>
    <row r="291" spans="2:65" s="1" customFormat="1" ht="37.799999999999997" customHeight="1">
      <c r="B291" s="33"/>
      <c r="C291" s="138" t="s">
        <v>579</v>
      </c>
      <c r="D291" s="138" t="s">
        <v>227</v>
      </c>
      <c r="E291" s="139" t="s">
        <v>4356</v>
      </c>
      <c r="F291" s="140" t="s">
        <v>4357</v>
      </c>
      <c r="G291" s="141" t="s">
        <v>468</v>
      </c>
      <c r="H291" s="142">
        <v>5</v>
      </c>
      <c r="I291" s="143"/>
      <c r="J291" s="144">
        <f>ROUND(I291*H291,2)</f>
        <v>0</v>
      </c>
      <c r="K291" s="140" t="s">
        <v>231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0.09</v>
      </c>
      <c r="R291" s="147">
        <f>Q291*H291</f>
        <v>0.44999999999999996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4538</v>
      </c>
    </row>
    <row r="292" spans="2:65" s="1" customFormat="1" ht="10.199999999999999">
      <c r="B292" s="33"/>
      <c r="D292" s="151" t="s">
        <v>234</v>
      </c>
      <c r="F292" s="152" t="s">
        <v>4359</v>
      </c>
      <c r="I292" s="153"/>
      <c r="L292" s="33"/>
      <c r="M292" s="154"/>
      <c r="T292" s="57"/>
      <c r="AT292" s="17" t="s">
        <v>234</v>
      </c>
      <c r="AU292" s="17" t="s">
        <v>21</v>
      </c>
    </row>
    <row r="293" spans="2:65" s="1" customFormat="1" ht="24.15" customHeight="1">
      <c r="B293" s="33"/>
      <c r="C293" s="178" t="s">
        <v>585</v>
      </c>
      <c r="D293" s="178" t="s">
        <v>341</v>
      </c>
      <c r="E293" s="179" t="s">
        <v>1461</v>
      </c>
      <c r="F293" s="180" t="s">
        <v>1462</v>
      </c>
      <c r="G293" s="181" t="s">
        <v>468</v>
      </c>
      <c r="H293" s="182">
        <v>5</v>
      </c>
      <c r="I293" s="183"/>
      <c r="J293" s="184">
        <f>ROUND(I293*H293,2)</f>
        <v>0</v>
      </c>
      <c r="K293" s="180" t="s">
        <v>231</v>
      </c>
      <c r="L293" s="185"/>
      <c r="M293" s="186" t="s">
        <v>1</v>
      </c>
      <c r="N293" s="187" t="s">
        <v>45</v>
      </c>
      <c r="P293" s="147">
        <f>O293*H293</f>
        <v>0</v>
      </c>
      <c r="Q293" s="147">
        <v>0.05</v>
      </c>
      <c r="R293" s="147">
        <f>Q293*H293</f>
        <v>0.25</v>
      </c>
      <c r="S293" s="147">
        <v>0</v>
      </c>
      <c r="T293" s="148">
        <f>S293*H293</f>
        <v>0</v>
      </c>
      <c r="AR293" s="149" t="s">
        <v>277</v>
      </c>
      <c r="AT293" s="149" t="s">
        <v>341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4539</v>
      </c>
    </row>
    <row r="294" spans="2:65" s="1" customFormat="1" ht="24.15" customHeight="1">
      <c r="B294" s="33"/>
      <c r="C294" s="138" t="s">
        <v>593</v>
      </c>
      <c r="D294" s="138" t="s">
        <v>227</v>
      </c>
      <c r="E294" s="139" t="s">
        <v>4540</v>
      </c>
      <c r="F294" s="140" t="s">
        <v>4541</v>
      </c>
      <c r="G294" s="141" t="s">
        <v>468</v>
      </c>
      <c r="H294" s="142">
        <v>1</v>
      </c>
      <c r="I294" s="143"/>
      <c r="J294" s="144">
        <f>ROUND(I294*H294,2)</f>
        <v>0</v>
      </c>
      <c r="K294" s="140" t="s">
        <v>231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0.21734000000000001</v>
      </c>
      <c r="R294" s="147">
        <f>Q294*H294</f>
        <v>0.21734000000000001</v>
      </c>
      <c r="S294" s="147">
        <v>0</v>
      </c>
      <c r="T294" s="148">
        <f>S294*H294</f>
        <v>0</v>
      </c>
      <c r="AR294" s="149" t="s">
        <v>232</v>
      </c>
      <c r="AT294" s="149" t="s">
        <v>227</v>
      </c>
      <c r="AU294" s="149" t="s">
        <v>21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232</v>
      </c>
      <c r="BM294" s="149" t="s">
        <v>4542</v>
      </c>
    </row>
    <row r="295" spans="2:65" s="1" customFormat="1" ht="10.199999999999999">
      <c r="B295" s="33"/>
      <c r="D295" s="151" t="s">
        <v>234</v>
      </c>
      <c r="F295" s="152" t="s">
        <v>4543</v>
      </c>
      <c r="I295" s="153"/>
      <c r="L295" s="33"/>
      <c r="M295" s="154"/>
      <c r="T295" s="57"/>
      <c r="AT295" s="17" t="s">
        <v>234</v>
      </c>
      <c r="AU295" s="17" t="s">
        <v>21</v>
      </c>
    </row>
    <row r="296" spans="2:65" s="1" customFormat="1" ht="24.15" customHeight="1">
      <c r="B296" s="33"/>
      <c r="C296" s="178" t="s">
        <v>600</v>
      </c>
      <c r="D296" s="178" t="s">
        <v>341</v>
      </c>
      <c r="E296" s="179" t="s">
        <v>4544</v>
      </c>
      <c r="F296" s="180" t="s">
        <v>4545</v>
      </c>
      <c r="G296" s="181" t="s">
        <v>468</v>
      </c>
      <c r="H296" s="182">
        <v>1</v>
      </c>
      <c r="I296" s="183"/>
      <c r="J296" s="184">
        <f>ROUND(I296*H296,2)</f>
        <v>0</v>
      </c>
      <c r="K296" s="180" t="s">
        <v>231</v>
      </c>
      <c r="L296" s="185"/>
      <c r="M296" s="186" t="s">
        <v>1</v>
      </c>
      <c r="N296" s="187" t="s">
        <v>45</v>
      </c>
      <c r="P296" s="147">
        <f>O296*H296</f>
        <v>0</v>
      </c>
      <c r="Q296" s="147">
        <v>9.5799999999999996E-2</v>
      </c>
      <c r="R296" s="147">
        <f>Q296*H296</f>
        <v>9.5799999999999996E-2</v>
      </c>
      <c r="S296" s="147">
        <v>0</v>
      </c>
      <c r="T296" s="148">
        <f>S296*H296</f>
        <v>0</v>
      </c>
      <c r="AR296" s="149" t="s">
        <v>277</v>
      </c>
      <c r="AT296" s="149" t="s">
        <v>341</v>
      </c>
      <c r="AU296" s="149" t="s">
        <v>21</v>
      </c>
      <c r="AY296" s="17" t="s">
        <v>225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232</v>
      </c>
      <c r="BM296" s="149" t="s">
        <v>4546</v>
      </c>
    </row>
    <row r="297" spans="2:65" s="11" customFormat="1" ht="22.8" customHeight="1">
      <c r="B297" s="126"/>
      <c r="D297" s="127" t="s">
        <v>79</v>
      </c>
      <c r="E297" s="136" t="s">
        <v>549</v>
      </c>
      <c r="F297" s="136" t="s">
        <v>550</v>
      </c>
      <c r="I297" s="129"/>
      <c r="J297" s="137">
        <f>BK297</f>
        <v>0</v>
      </c>
      <c r="L297" s="126"/>
      <c r="M297" s="131"/>
      <c r="P297" s="132">
        <f>SUM(P298:P304)</f>
        <v>0</v>
      </c>
      <c r="R297" s="132">
        <f>SUM(R298:R304)</f>
        <v>0</v>
      </c>
      <c r="T297" s="133">
        <f>SUM(T298:T304)</f>
        <v>0</v>
      </c>
      <c r="AR297" s="127" t="s">
        <v>88</v>
      </c>
      <c r="AT297" s="134" t="s">
        <v>79</v>
      </c>
      <c r="AU297" s="134" t="s">
        <v>88</v>
      </c>
      <c r="AY297" s="127" t="s">
        <v>225</v>
      </c>
      <c r="BK297" s="135">
        <f>SUM(BK298:BK304)</f>
        <v>0</v>
      </c>
    </row>
    <row r="298" spans="2:65" s="1" customFormat="1" ht="37.799999999999997" customHeight="1">
      <c r="B298" s="33"/>
      <c r="C298" s="138" t="s">
        <v>962</v>
      </c>
      <c r="D298" s="138" t="s">
        <v>227</v>
      </c>
      <c r="E298" s="139" t="s">
        <v>4371</v>
      </c>
      <c r="F298" s="140" t="s">
        <v>4372</v>
      </c>
      <c r="G298" s="141" t="s">
        <v>395</v>
      </c>
      <c r="H298" s="142">
        <v>10.491</v>
      </c>
      <c r="I298" s="143"/>
      <c r="J298" s="144">
        <f>ROUND(I298*H298,2)</f>
        <v>0</v>
      </c>
      <c r="K298" s="140" t="s">
        <v>231</v>
      </c>
      <c r="L298" s="33"/>
      <c r="M298" s="145" t="s">
        <v>1</v>
      </c>
      <c r="N298" s="146" t="s">
        <v>45</v>
      </c>
      <c r="P298" s="147">
        <f>O298*H298</f>
        <v>0</v>
      </c>
      <c r="Q298" s="147">
        <v>0</v>
      </c>
      <c r="R298" s="147">
        <f>Q298*H298</f>
        <v>0</v>
      </c>
      <c r="S298" s="147">
        <v>0</v>
      </c>
      <c r="T298" s="148">
        <f>S298*H298</f>
        <v>0</v>
      </c>
      <c r="AR298" s="149" t="s">
        <v>232</v>
      </c>
      <c r="AT298" s="149" t="s">
        <v>227</v>
      </c>
      <c r="AU298" s="149" t="s">
        <v>21</v>
      </c>
      <c r="AY298" s="17" t="s">
        <v>225</v>
      </c>
      <c r="BE298" s="150">
        <f>IF(N298="základní",J298,0)</f>
        <v>0</v>
      </c>
      <c r="BF298" s="150">
        <f>IF(N298="snížená",J298,0)</f>
        <v>0</v>
      </c>
      <c r="BG298" s="150">
        <f>IF(N298="zákl. přenesená",J298,0)</f>
        <v>0</v>
      </c>
      <c r="BH298" s="150">
        <f>IF(N298="sníž. přenesená",J298,0)</f>
        <v>0</v>
      </c>
      <c r="BI298" s="150">
        <f>IF(N298="nulová",J298,0)</f>
        <v>0</v>
      </c>
      <c r="BJ298" s="17" t="s">
        <v>88</v>
      </c>
      <c r="BK298" s="150">
        <f>ROUND(I298*H298,2)</f>
        <v>0</v>
      </c>
      <c r="BL298" s="17" t="s">
        <v>232</v>
      </c>
      <c r="BM298" s="149" t="s">
        <v>4547</v>
      </c>
    </row>
    <row r="299" spans="2:65" s="1" customFormat="1" ht="10.199999999999999">
      <c r="B299" s="33"/>
      <c r="D299" s="151" t="s">
        <v>234</v>
      </c>
      <c r="F299" s="152" t="s">
        <v>4374</v>
      </c>
      <c r="I299" s="153"/>
      <c r="L299" s="33"/>
      <c r="M299" s="154"/>
      <c r="T299" s="57"/>
      <c r="AT299" s="17" t="s">
        <v>234</v>
      </c>
      <c r="AU299" s="17" t="s">
        <v>21</v>
      </c>
    </row>
    <row r="300" spans="2:65" s="1" customFormat="1" ht="24.15" customHeight="1">
      <c r="B300" s="33"/>
      <c r="C300" s="138" t="s">
        <v>966</v>
      </c>
      <c r="D300" s="138" t="s">
        <v>227</v>
      </c>
      <c r="E300" s="139" t="s">
        <v>768</v>
      </c>
      <c r="F300" s="140" t="s">
        <v>769</v>
      </c>
      <c r="G300" s="141" t="s">
        <v>395</v>
      </c>
      <c r="H300" s="142">
        <v>10.491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4548</v>
      </c>
    </row>
    <row r="301" spans="2:65" s="1" customFormat="1" ht="10.199999999999999">
      <c r="B301" s="33"/>
      <c r="D301" s="151" t="s">
        <v>234</v>
      </c>
      <c r="F301" s="152" t="s">
        <v>771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" customFormat="1" ht="24.15" customHeight="1">
      <c r="B302" s="33"/>
      <c r="C302" s="138" t="s">
        <v>970</v>
      </c>
      <c r="D302" s="138" t="s">
        <v>227</v>
      </c>
      <c r="E302" s="139" t="s">
        <v>772</v>
      </c>
      <c r="F302" s="140" t="s">
        <v>773</v>
      </c>
      <c r="G302" s="141" t="s">
        <v>395</v>
      </c>
      <c r="H302" s="142">
        <v>199.32900000000001</v>
      </c>
      <c r="I302" s="143"/>
      <c r="J302" s="144">
        <f>ROUND(I302*H302,2)</f>
        <v>0</v>
      </c>
      <c r="K302" s="140" t="s">
        <v>231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232</v>
      </c>
      <c r="AT302" s="149" t="s">
        <v>227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4549</v>
      </c>
    </row>
    <row r="303" spans="2:65" s="1" customFormat="1" ht="10.199999999999999">
      <c r="B303" s="33"/>
      <c r="D303" s="151" t="s">
        <v>234</v>
      </c>
      <c r="F303" s="152" t="s">
        <v>775</v>
      </c>
      <c r="I303" s="153"/>
      <c r="L303" s="33"/>
      <c r="M303" s="154"/>
      <c r="T303" s="57"/>
      <c r="AT303" s="17" t="s">
        <v>234</v>
      </c>
      <c r="AU303" s="17" t="s">
        <v>21</v>
      </c>
    </row>
    <row r="304" spans="2:65" s="12" customFormat="1" ht="10.199999999999999">
      <c r="B304" s="155"/>
      <c r="D304" s="156" t="s">
        <v>236</v>
      </c>
      <c r="E304" s="157" t="s">
        <v>1</v>
      </c>
      <c r="F304" s="158" t="s">
        <v>4550</v>
      </c>
      <c r="H304" s="159">
        <v>199.32900000000001</v>
      </c>
      <c r="I304" s="160"/>
      <c r="L304" s="155"/>
      <c r="M304" s="161"/>
      <c r="T304" s="162"/>
      <c r="AT304" s="157" t="s">
        <v>236</v>
      </c>
      <c r="AU304" s="157" t="s">
        <v>21</v>
      </c>
      <c r="AV304" s="12" t="s">
        <v>21</v>
      </c>
      <c r="AW304" s="12" t="s">
        <v>36</v>
      </c>
      <c r="AX304" s="12" t="s">
        <v>88</v>
      </c>
      <c r="AY304" s="157" t="s">
        <v>225</v>
      </c>
    </row>
    <row r="305" spans="2:65" s="11" customFormat="1" ht="22.8" customHeight="1">
      <c r="B305" s="126"/>
      <c r="D305" s="127" t="s">
        <v>79</v>
      </c>
      <c r="E305" s="136" t="s">
        <v>568</v>
      </c>
      <c r="F305" s="136" t="s">
        <v>569</v>
      </c>
      <c r="I305" s="129"/>
      <c r="J305" s="137">
        <f>BK305</f>
        <v>0</v>
      </c>
      <c r="L305" s="126"/>
      <c r="M305" s="131"/>
      <c r="P305" s="132">
        <f>SUM(P306:P307)</f>
        <v>0</v>
      </c>
      <c r="R305" s="132">
        <f>SUM(R306:R307)</f>
        <v>0</v>
      </c>
      <c r="T305" s="133">
        <f>SUM(T306:T307)</f>
        <v>0</v>
      </c>
      <c r="AR305" s="127" t="s">
        <v>88</v>
      </c>
      <c r="AT305" s="134" t="s">
        <v>79</v>
      </c>
      <c r="AU305" s="134" t="s">
        <v>88</v>
      </c>
      <c r="AY305" s="127" t="s">
        <v>225</v>
      </c>
      <c r="BK305" s="135">
        <f>SUM(BK306:BK307)</f>
        <v>0</v>
      </c>
    </row>
    <row r="306" spans="2:65" s="1" customFormat="1" ht="16.5" customHeight="1">
      <c r="B306" s="33"/>
      <c r="C306" s="138" t="s">
        <v>973</v>
      </c>
      <c r="D306" s="138" t="s">
        <v>227</v>
      </c>
      <c r="E306" s="139" t="s">
        <v>571</v>
      </c>
      <c r="F306" s="140" t="s">
        <v>572</v>
      </c>
      <c r="G306" s="141" t="s">
        <v>395</v>
      </c>
      <c r="H306" s="142">
        <v>91.322000000000003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4551</v>
      </c>
    </row>
    <row r="307" spans="2:65" s="1" customFormat="1" ht="10.199999999999999">
      <c r="B307" s="33"/>
      <c r="D307" s="151" t="s">
        <v>234</v>
      </c>
      <c r="F307" s="152" t="s">
        <v>574</v>
      </c>
      <c r="I307" s="153"/>
      <c r="L307" s="33"/>
      <c r="M307" s="154"/>
      <c r="T307" s="57"/>
      <c r="AT307" s="17" t="s">
        <v>234</v>
      </c>
      <c r="AU307" s="17" t="s">
        <v>21</v>
      </c>
    </row>
    <row r="308" spans="2:65" s="11" customFormat="1" ht="25.95" customHeight="1">
      <c r="B308" s="126"/>
      <c r="D308" s="127" t="s">
        <v>79</v>
      </c>
      <c r="E308" s="128" t="s">
        <v>575</v>
      </c>
      <c r="F308" s="128" t="s">
        <v>576</v>
      </c>
      <c r="I308" s="129"/>
      <c r="J308" s="130">
        <f>BK308</f>
        <v>0</v>
      </c>
      <c r="L308" s="126"/>
      <c r="M308" s="131"/>
      <c r="P308" s="132">
        <f>P309</f>
        <v>0</v>
      </c>
      <c r="R308" s="132">
        <f>R309</f>
        <v>2.4768000000000002E-2</v>
      </c>
      <c r="T308" s="133">
        <f>T309</f>
        <v>0</v>
      </c>
      <c r="AR308" s="127" t="s">
        <v>21</v>
      </c>
      <c r="AT308" s="134" t="s">
        <v>79</v>
      </c>
      <c r="AU308" s="134" t="s">
        <v>80</v>
      </c>
      <c r="AY308" s="127" t="s">
        <v>225</v>
      </c>
      <c r="BK308" s="135">
        <f>BK309</f>
        <v>0</v>
      </c>
    </row>
    <row r="309" spans="2:65" s="11" customFormat="1" ht="22.8" customHeight="1">
      <c r="B309" s="126"/>
      <c r="D309" s="127" t="s">
        <v>79</v>
      </c>
      <c r="E309" s="136" t="s">
        <v>955</v>
      </c>
      <c r="F309" s="136" t="s">
        <v>956</v>
      </c>
      <c r="I309" s="129"/>
      <c r="J309" s="137">
        <f>BK309</f>
        <v>0</v>
      </c>
      <c r="L309" s="126"/>
      <c r="M309" s="131"/>
      <c r="P309" s="132">
        <f>SUM(P310:P314)</f>
        <v>0</v>
      </c>
      <c r="R309" s="132">
        <f>SUM(R310:R314)</f>
        <v>2.4768000000000002E-2</v>
      </c>
      <c r="T309" s="133">
        <f>SUM(T310:T314)</f>
        <v>0</v>
      </c>
      <c r="AR309" s="127" t="s">
        <v>21</v>
      </c>
      <c r="AT309" s="134" t="s">
        <v>79</v>
      </c>
      <c r="AU309" s="134" t="s">
        <v>88</v>
      </c>
      <c r="AY309" s="127" t="s">
        <v>225</v>
      </c>
      <c r="BK309" s="135">
        <f>SUM(BK310:BK314)</f>
        <v>0</v>
      </c>
    </row>
    <row r="310" spans="2:65" s="1" customFormat="1" ht="21.75" customHeight="1">
      <c r="B310" s="33"/>
      <c r="C310" s="138" t="s">
        <v>976</v>
      </c>
      <c r="D310" s="138" t="s">
        <v>227</v>
      </c>
      <c r="E310" s="139" t="s">
        <v>4552</v>
      </c>
      <c r="F310" s="140" t="s">
        <v>4553</v>
      </c>
      <c r="G310" s="141" t="s">
        <v>546</v>
      </c>
      <c r="H310" s="142">
        <v>8.4</v>
      </c>
      <c r="I310" s="143"/>
      <c r="J310" s="144">
        <f>ROUND(I310*H310,2)</f>
        <v>0</v>
      </c>
      <c r="K310" s="140" t="s">
        <v>1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2.7699999999999999E-3</v>
      </c>
      <c r="R310" s="147">
        <f>Q310*H310</f>
        <v>2.3268E-2</v>
      </c>
      <c r="S310" s="147">
        <v>0</v>
      </c>
      <c r="T310" s="148">
        <f>S310*H310</f>
        <v>0</v>
      </c>
      <c r="AR310" s="149" t="s">
        <v>340</v>
      </c>
      <c r="AT310" s="149" t="s">
        <v>227</v>
      </c>
      <c r="AU310" s="149" t="s">
        <v>21</v>
      </c>
      <c r="AY310" s="17" t="s">
        <v>225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340</v>
      </c>
      <c r="BM310" s="149" t="s">
        <v>4554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4555</v>
      </c>
      <c r="H311" s="159">
        <v>8.4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24.15" customHeight="1">
      <c r="B312" s="33"/>
      <c r="C312" s="138" t="s">
        <v>596</v>
      </c>
      <c r="D312" s="138" t="s">
        <v>227</v>
      </c>
      <c r="E312" s="139" t="s">
        <v>4556</v>
      </c>
      <c r="F312" s="140" t="s">
        <v>4557</v>
      </c>
      <c r="G312" s="141" t="s">
        <v>468</v>
      </c>
      <c r="H312" s="142">
        <v>1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1.5E-3</v>
      </c>
      <c r="R312" s="147">
        <f>Q312*H312</f>
        <v>1.5E-3</v>
      </c>
      <c r="S312" s="147">
        <v>0</v>
      </c>
      <c r="T312" s="148">
        <f>S312*H312</f>
        <v>0</v>
      </c>
      <c r="AR312" s="149" t="s">
        <v>340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340</v>
      </c>
      <c r="BM312" s="149" t="s">
        <v>4558</v>
      </c>
    </row>
    <row r="313" spans="2:65" s="1" customFormat="1" ht="10.199999999999999">
      <c r="B313" s="33"/>
      <c r="D313" s="151" t="s">
        <v>234</v>
      </c>
      <c r="F313" s="152" t="s">
        <v>4559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" customFormat="1" ht="19.2">
      <c r="B314" s="33"/>
      <c r="D314" s="156" t="s">
        <v>261</v>
      </c>
      <c r="F314" s="163" t="s">
        <v>4560</v>
      </c>
      <c r="I314" s="153"/>
      <c r="L314" s="33"/>
      <c r="M314" s="195"/>
      <c r="N314" s="190"/>
      <c r="O314" s="190"/>
      <c r="P314" s="190"/>
      <c r="Q314" s="190"/>
      <c r="R314" s="190"/>
      <c r="S314" s="190"/>
      <c r="T314" s="196"/>
      <c r="AT314" s="17" t="s">
        <v>261</v>
      </c>
      <c r="AU314" s="17" t="s">
        <v>21</v>
      </c>
    </row>
    <row r="315" spans="2:65" s="1" customFormat="1" ht="6.9" customHeight="1">
      <c r="B315" s="45"/>
      <c r="C315" s="46"/>
      <c r="D315" s="46"/>
      <c r="E315" s="46"/>
      <c r="F315" s="46"/>
      <c r="G315" s="46"/>
      <c r="H315" s="46"/>
      <c r="I315" s="46"/>
      <c r="J315" s="46"/>
      <c r="K315" s="46"/>
      <c r="L315" s="33"/>
    </row>
  </sheetData>
  <sheetProtection algorithmName="SHA-512" hashValue="sxMnO9GkrOMYy4NXyoUmIWa/19SWRCmn+3w9Yc636YO5CjunYSF92x+Pl+TROZ9VqJRfeKXzJok8JRscfPatBw==" saltValue="k849nVCwkOP0lB5whyzGq/hY1ArOfEW3bAwOffkmsF1Ej4CSnq2L8/Tq3AcvrgzZWb0DqvlLEs1NRZhGkiFfOQ==" spinCount="100000" sheet="1" objects="1" scenarios="1" formatColumns="0" formatRows="0" autoFilter="0"/>
  <autoFilter ref="C128:K314" xr:uid="{00000000-0009-0000-0000-000013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hyperlinks>
    <hyperlink ref="F133" r:id="rId1" xr:uid="{00000000-0004-0000-1300-000000000000}"/>
    <hyperlink ref="F138" r:id="rId2" xr:uid="{00000000-0004-0000-1300-000001000000}"/>
    <hyperlink ref="F142" r:id="rId3" xr:uid="{00000000-0004-0000-1300-000002000000}"/>
    <hyperlink ref="F146" r:id="rId4" xr:uid="{00000000-0004-0000-1300-000003000000}"/>
    <hyperlink ref="F150" r:id="rId5" xr:uid="{00000000-0004-0000-1300-000004000000}"/>
    <hyperlink ref="F152" r:id="rId6" xr:uid="{00000000-0004-0000-1300-000005000000}"/>
    <hyperlink ref="F161" r:id="rId7" xr:uid="{00000000-0004-0000-1300-000006000000}"/>
    <hyperlink ref="F164" r:id="rId8" xr:uid="{00000000-0004-0000-1300-000007000000}"/>
    <hyperlink ref="F167" r:id="rId9" xr:uid="{00000000-0004-0000-1300-000008000000}"/>
    <hyperlink ref="F170" r:id="rId10" xr:uid="{00000000-0004-0000-1300-000009000000}"/>
    <hyperlink ref="F173" r:id="rId11" xr:uid="{00000000-0004-0000-1300-00000A000000}"/>
    <hyperlink ref="F179" r:id="rId12" xr:uid="{00000000-0004-0000-1300-00000B000000}"/>
    <hyperlink ref="F183" r:id="rId13" xr:uid="{00000000-0004-0000-1300-00000C000000}"/>
    <hyperlink ref="F192" r:id="rId14" xr:uid="{00000000-0004-0000-1300-00000D000000}"/>
    <hyperlink ref="F195" r:id="rId15" xr:uid="{00000000-0004-0000-1300-00000E000000}"/>
    <hyperlink ref="F200" r:id="rId16" xr:uid="{00000000-0004-0000-1300-00000F000000}"/>
    <hyperlink ref="F202" r:id="rId17" xr:uid="{00000000-0004-0000-1300-000010000000}"/>
    <hyperlink ref="F207" r:id="rId18" xr:uid="{00000000-0004-0000-1300-000011000000}"/>
    <hyperlink ref="F211" r:id="rId19" xr:uid="{00000000-0004-0000-1300-000012000000}"/>
    <hyperlink ref="F217" r:id="rId20" xr:uid="{00000000-0004-0000-1300-000013000000}"/>
    <hyperlink ref="F222" r:id="rId21" xr:uid="{00000000-0004-0000-1300-000014000000}"/>
    <hyperlink ref="F225" r:id="rId22" xr:uid="{00000000-0004-0000-1300-000015000000}"/>
    <hyperlink ref="F230" r:id="rId23" xr:uid="{00000000-0004-0000-1300-000016000000}"/>
    <hyperlink ref="F235" r:id="rId24" xr:uid="{00000000-0004-0000-1300-000017000000}"/>
    <hyperlink ref="F241" r:id="rId25" xr:uid="{00000000-0004-0000-1300-000018000000}"/>
    <hyperlink ref="F248" r:id="rId26" xr:uid="{00000000-0004-0000-1300-000019000000}"/>
    <hyperlink ref="F253" r:id="rId27" xr:uid="{00000000-0004-0000-1300-00001A000000}"/>
    <hyperlink ref="F257" r:id="rId28" xr:uid="{00000000-0004-0000-1300-00001B000000}"/>
    <hyperlink ref="F261" r:id="rId29" xr:uid="{00000000-0004-0000-1300-00001C000000}"/>
    <hyperlink ref="F265" r:id="rId30" xr:uid="{00000000-0004-0000-1300-00001D000000}"/>
    <hyperlink ref="F269" r:id="rId31" xr:uid="{00000000-0004-0000-1300-00001E000000}"/>
    <hyperlink ref="F278" r:id="rId32" xr:uid="{00000000-0004-0000-1300-00001F000000}"/>
    <hyperlink ref="F282" r:id="rId33" xr:uid="{00000000-0004-0000-1300-000020000000}"/>
    <hyperlink ref="F286" r:id="rId34" xr:uid="{00000000-0004-0000-1300-000021000000}"/>
    <hyperlink ref="F289" r:id="rId35" xr:uid="{00000000-0004-0000-1300-000022000000}"/>
    <hyperlink ref="F292" r:id="rId36" xr:uid="{00000000-0004-0000-1300-000023000000}"/>
    <hyperlink ref="F295" r:id="rId37" xr:uid="{00000000-0004-0000-1300-000024000000}"/>
    <hyperlink ref="F299" r:id="rId38" xr:uid="{00000000-0004-0000-1300-000025000000}"/>
    <hyperlink ref="F301" r:id="rId39" xr:uid="{00000000-0004-0000-1300-000026000000}"/>
    <hyperlink ref="F303" r:id="rId40" xr:uid="{00000000-0004-0000-1300-000027000000}"/>
    <hyperlink ref="F307" r:id="rId41" xr:uid="{00000000-0004-0000-1300-000028000000}"/>
    <hyperlink ref="F313" r:id="rId42" xr:uid="{00000000-0004-0000-1300-000029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3"/>
  <headerFooter>
    <oddFooter>&amp;CStrana &amp;P z &amp;N&amp;R&amp;A</oddFooter>
  </headerFooter>
  <drawing r:id="rId4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30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151</v>
      </c>
      <c r="AZ2" s="94" t="s">
        <v>4199</v>
      </c>
      <c r="BA2" s="94" t="s">
        <v>1</v>
      </c>
      <c r="BB2" s="94" t="s">
        <v>1</v>
      </c>
      <c r="BC2" s="94" t="s">
        <v>4561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ht="12" customHeight="1">
      <c r="B8" s="20"/>
      <c r="D8" s="27" t="s">
        <v>190</v>
      </c>
      <c r="L8" s="20"/>
    </row>
    <row r="9" spans="2:56" s="1" customFormat="1" ht="16.5" customHeight="1">
      <c r="B9" s="33"/>
      <c r="E9" s="256" t="s">
        <v>4201</v>
      </c>
      <c r="F9" s="258"/>
      <c r="G9" s="258"/>
      <c r="H9" s="258"/>
      <c r="L9" s="33"/>
    </row>
    <row r="10" spans="2:56" s="1" customFormat="1" ht="12" customHeight="1">
      <c r="B10" s="33"/>
      <c r="D10" s="27" t="s">
        <v>2853</v>
      </c>
      <c r="L10" s="33"/>
    </row>
    <row r="11" spans="2:56" s="1" customFormat="1" ht="16.5" customHeight="1">
      <c r="B11" s="33"/>
      <c r="E11" s="238" t="s">
        <v>4562</v>
      </c>
      <c r="F11" s="258"/>
      <c r="G11" s="258"/>
      <c r="H11" s="258"/>
      <c r="L11" s="33"/>
    </row>
    <row r="12" spans="2:56" s="1" customFormat="1" ht="10.199999999999999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56" s="1" customFormat="1" ht="10.8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ROUND(J129,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ROUND((SUM(BE129:BE306)),  2)</f>
        <v>0</v>
      </c>
      <c r="I35" s="98">
        <v>0.21</v>
      </c>
      <c r="J35" s="87">
        <f>ROUND(((SUM(BE129:BE306))*I35),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ROUND((SUM(BF129:BF306)),  2)</f>
        <v>0</v>
      </c>
      <c r="I36" s="98">
        <v>0.15</v>
      </c>
      <c r="J36" s="87">
        <f>ROUND(((SUM(BF129:BF306))*I36),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ROUND((SUM(BG129:BG306)),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ROUND((SUM(BH129:BH306)),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ROUND((SUM(BI129:BI306)),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4201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>030.42.6 - Vyústění vnitřních vod zleva v km 0,070 80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J129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J130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J131</f>
        <v>0</v>
      </c>
      <c r="L100" s="114"/>
    </row>
    <row r="101" spans="2:47" s="9" customFormat="1" ht="19.95" customHeight="1">
      <c r="B101" s="114"/>
      <c r="D101" s="115" t="s">
        <v>199</v>
      </c>
      <c r="E101" s="116"/>
      <c r="F101" s="116"/>
      <c r="G101" s="116"/>
      <c r="H101" s="116"/>
      <c r="I101" s="116"/>
      <c r="J101" s="117">
        <f>J207</f>
        <v>0</v>
      </c>
      <c r="L101" s="114"/>
    </row>
    <row r="102" spans="2:47" s="9" customFormat="1" ht="19.95" customHeight="1">
      <c r="B102" s="114"/>
      <c r="D102" s="115" t="s">
        <v>200</v>
      </c>
      <c r="E102" s="116"/>
      <c r="F102" s="116"/>
      <c r="G102" s="116"/>
      <c r="H102" s="116"/>
      <c r="I102" s="116"/>
      <c r="J102" s="117">
        <f>J211</f>
        <v>0</v>
      </c>
      <c r="L102" s="114"/>
    </row>
    <row r="103" spans="2:47" s="9" customFormat="1" ht="19.95" customHeight="1">
      <c r="B103" s="114"/>
      <c r="D103" s="115" t="s">
        <v>201</v>
      </c>
      <c r="E103" s="116"/>
      <c r="F103" s="116"/>
      <c r="G103" s="116"/>
      <c r="H103" s="116"/>
      <c r="I103" s="116"/>
      <c r="J103" s="117">
        <f>J228</f>
        <v>0</v>
      </c>
      <c r="L103" s="114"/>
    </row>
    <row r="104" spans="2:47" s="9" customFormat="1" ht="19.95" customHeight="1">
      <c r="B104" s="114"/>
      <c r="D104" s="115" t="s">
        <v>202</v>
      </c>
      <c r="E104" s="116"/>
      <c r="F104" s="116"/>
      <c r="G104" s="116"/>
      <c r="H104" s="116"/>
      <c r="I104" s="116"/>
      <c r="J104" s="117">
        <f>J238</f>
        <v>0</v>
      </c>
      <c r="L104" s="114"/>
    </row>
    <row r="105" spans="2:47" s="9" customFormat="1" ht="19.95" customHeight="1">
      <c r="B105" s="114"/>
      <c r="D105" s="115" t="s">
        <v>611</v>
      </c>
      <c r="E105" s="116"/>
      <c r="F105" s="116"/>
      <c r="G105" s="116"/>
      <c r="H105" s="116"/>
      <c r="I105" s="116"/>
      <c r="J105" s="117">
        <f>J244</f>
        <v>0</v>
      </c>
      <c r="L105" s="114"/>
    </row>
    <row r="106" spans="2:47" s="9" customFormat="1" ht="19.95" customHeight="1">
      <c r="B106" s="114"/>
      <c r="D106" s="115" t="s">
        <v>204</v>
      </c>
      <c r="E106" s="116"/>
      <c r="F106" s="116"/>
      <c r="G106" s="116"/>
      <c r="H106" s="116"/>
      <c r="I106" s="116"/>
      <c r="J106" s="117">
        <f>J294</f>
        <v>0</v>
      </c>
      <c r="L106" s="114"/>
    </row>
    <row r="107" spans="2:47" s="9" customFormat="1" ht="19.95" customHeight="1">
      <c r="B107" s="114"/>
      <c r="D107" s="115" t="s">
        <v>205</v>
      </c>
      <c r="E107" s="116"/>
      <c r="F107" s="116"/>
      <c r="G107" s="116"/>
      <c r="H107" s="116"/>
      <c r="I107" s="116"/>
      <c r="J107" s="117">
        <f>J304</f>
        <v>0</v>
      </c>
      <c r="L107" s="114"/>
    </row>
    <row r="108" spans="2:47" s="1" customFormat="1" ht="21.75" customHeight="1">
      <c r="B108" s="33"/>
      <c r="L108" s="33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20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20" s="1" customFormat="1" ht="24.9" customHeight="1">
      <c r="B114" s="33"/>
      <c r="C114" s="21" t="s">
        <v>210</v>
      </c>
      <c r="L114" s="33"/>
    </row>
    <row r="115" spans="2:20" s="1" customFormat="1" ht="6.9" customHeight="1">
      <c r="B115" s="33"/>
      <c r="L115" s="33"/>
    </row>
    <row r="116" spans="2:20" s="1" customFormat="1" ht="12" customHeight="1">
      <c r="B116" s="33"/>
      <c r="C116" s="27" t="s">
        <v>16</v>
      </c>
      <c r="L116" s="33"/>
    </row>
    <row r="117" spans="2:20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20" ht="12" customHeight="1">
      <c r="B118" s="20"/>
      <c r="C118" s="27" t="s">
        <v>190</v>
      </c>
      <c r="L118" s="20"/>
    </row>
    <row r="119" spans="2:20" s="1" customFormat="1" ht="16.5" customHeight="1">
      <c r="B119" s="33"/>
      <c r="E119" s="256" t="s">
        <v>4201</v>
      </c>
      <c r="F119" s="258"/>
      <c r="G119" s="258"/>
      <c r="H119" s="258"/>
      <c r="L119" s="33"/>
    </row>
    <row r="120" spans="2:20" s="1" customFormat="1" ht="12" customHeight="1">
      <c r="B120" s="33"/>
      <c r="C120" s="27" t="s">
        <v>2853</v>
      </c>
      <c r="L120" s="33"/>
    </row>
    <row r="121" spans="2:20" s="1" customFormat="1" ht="16.5" customHeight="1">
      <c r="B121" s="33"/>
      <c r="E121" s="238" t="str">
        <f>E11</f>
        <v>030.42.6 - Vyústění vnitřních vod zleva v km 0,070 80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F14</f>
        <v>Loučky u Zátoru</v>
      </c>
      <c r="I123" s="27" t="s">
        <v>24</v>
      </c>
      <c r="J123" s="53" t="str">
        <f>IF(J14="","",J14)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E17</f>
        <v>Povodí Odry, státní podnik</v>
      </c>
      <c r="I125" s="27" t="s">
        <v>34</v>
      </c>
      <c r="J125" s="31" t="str">
        <f>E23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IF(E20="","",E20)</f>
        <v>Vyplň údaj</v>
      </c>
      <c r="I126" s="27" t="s">
        <v>37</v>
      </c>
      <c r="J126" s="31" t="str">
        <f>E26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</f>
        <v>0</v>
      </c>
      <c r="Q129" s="54"/>
      <c r="R129" s="123">
        <f>R130</f>
        <v>12.855380059999998</v>
      </c>
      <c r="S129" s="54"/>
      <c r="T129" s="124">
        <f>T130</f>
        <v>1.0206</v>
      </c>
      <c r="AT129" s="17" t="s">
        <v>79</v>
      </c>
      <c r="AU129" s="17" t="s">
        <v>196</v>
      </c>
      <c r="BK129" s="125">
        <f>BK130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P131+P207+P211+P228+P238+P244+P294+P304</f>
        <v>0</v>
      </c>
      <c r="R130" s="132">
        <f>R131+R207+R211+R228+R238+R244+R294+R304</f>
        <v>12.855380059999998</v>
      </c>
      <c r="T130" s="133">
        <f>T131+T207+T211+T228+T238+T244+T294+T304</f>
        <v>1.0206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BK131+BK207+BK211+BK228+BK238+BK244+BK294+BK304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SUM(P132:P206)</f>
        <v>0</v>
      </c>
      <c r="R131" s="132">
        <f>SUM(R132:R206)</f>
        <v>3.8643999999999998E-2</v>
      </c>
      <c r="T131" s="133">
        <f>SUM(T132:T206)</f>
        <v>0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SUM(BK132:BK206)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245</v>
      </c>
      <c r="F132" s="140" t="s">
        <v>246</v>
      </c>
      <c r="G132" s="141" t="s">
        <v>247</v>
      </c>
      <c r="H132" s="142">
        <v>64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3.0000000000000001E-5</v>
      </c>
      <c r="R132" s="147">
        <f>Q132*H132</f>
        <v>1.92E-3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4563</v>
      </c>
    </row>
    <row r="133" spans="2:65" s="1" customFormat="1" ht="10.199999999999999">
      <c r="B133" s="33"/>
      <c r="D133" s="151" t="s">
        <v>234</v>
      </c>
      <c r="F133" s="152" t="s">
        <v>249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" customFormat="1" ht="24.15" customHeight="1">
      <c r="B134" s="33"/>
      <c r="C134" s="138" t="s">
        <v>21</v>
      </c>
      <c r="D134" s="138" t="s">
        <v>227</v>
      </c>
      <c r="E134" s="139" t="s">
        <v>251</v>
      </c>
      <c r="F134" s="140" t="s">
        <v>252</v>
      </c>
      <c r="G134" s="141" t="s">
        <v>253</v>
      </c>
      <c r="H134" s="142">
        <v>7</v>
      </c>
      <c r="I134" s="143"/>
      <c r="J134" s="144">
        <f>ROUND(I134*H134,2)</f>
        <v>0</v>
      </c>
      <c r="K134" s="140" t="s">
        <v>231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4564</v>
      </c>
    </row>
    <row r="135" spans="2:65" s="1" customFormat="1" ht="10.199999999999999">
      <c r="B135" s="33"/>
      <c r="D135" s="151" t="s">
        <v>234</v>
      </c>
      <c r="F135" s="152" t="s">
        <v>255</v>
      </c>
      <c r="I135" s="153"/>
      <c r="L135" s="33"/>
      <c r="M135" s="154"/>
      <c r="T135" s="57"/>
      <c r="AT135" s="17" t="s">
        <v>234</v>
      </c>
      <c r="AU135" s="17" t="s">
        <v>21</v>
      </c>
    </row>
    <row r="136" spans="2:65" s="1" customFormat="1" ht="16.5" customHeight="1">
      <c r="B136" s="33"/>
      <c r="C136" s="138" t="s">
        <v>244</v>
      </c>
      <c r="D136" s="138" t="s">
        <v>227</v>
      </c>
      <c r="E136" s="139" t="s">
        <v>4205</v>
      </c>
      <c r="F136" s="140" t="s">
        <v>4206</v>
      </c>
      <c r="G136" s="141" t="s">
        <v>259</v>
      </c>
      <c r="H136" s="142">
        <v>1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4565</v>
      </c>
    </row>
    <row r="137" spans="2:65" s="1" customFormat="1" ht="24.15" customHeight="1">
      <c r="B137" s="33"/>
      <c r="C137" s="138" t="s">
        <v>232</v>
      </c>
      <c r="D137" s="138" t="s">
        <v>227</v>
      </c>
      <c r="E137" s="139" t="s">
        <v>4112</v>
      </c>
      <c r="F137" s="140" t="s">
        <v>4113</v>
      </c>
      <c r="G137" s="141" t="s">
        <v>230</v>
      </c>
      <c r="H137" s="142">
        <v>19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4566</v>
      </c>
    </row>
    <row r="138" spans="2:65" s="1" customFormat="1" ht="10.199999999999999">
      <c r="B138" s="33"/>
      <c r="D138" s="151" t="s">
        <v>234</v>
      </c>
      <c r="F138" s="152" t="s">
        <v>4115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" customFormat="1" ht="19.2">
      <c r="B139" s="33"/>
      <c r="D139" s="156" t="s">
        <v>261</v>
      </c>
      <c r="F139" s="163" t="s">
        <v>4209</v>
      </c>
      <c r="I139" s="153"/>
      <c r="L139" s="33"/>
      <c r="M139" s="154"/>
      <c r="T139" s="57"/>
      <c r="AT139" s="17" t="s">
        <v>261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4567</v>
      </c>
      <c r="H140" s="159">
        <v>19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3" customFormat="1" ht="10.199999999999999">
      <c r="B141" s="164"/>
      <c r="D141" s="156" t="s">
        <v>236</v>
      </c>
      <c r="E141" s="165" t="s">
        <v>1</v>
      </c>
      <c r="F141" s="166" t="s">
        <v>270</v>
      </c>
      <c r="H141" s="167">
        <v>19</v>
      </c>
      <c r="I141" s="168"/>
      <c r="L141" s="164"/>
      <c r="M141" s="169"/>
      <c r="T141" s="170"/>
      <c r="AT141" s="165" t="s">
        <v>236</v>
      </c>
      <c r="AU141" s="165" t="s">
        <v>21</v>
      </c>
      <c r="AV141" s="13" t="s">
        <v>232</v>
      </c>
      <c r="AW141" s="13" t="s">
        <v>36</v>
      </c>
      <c r="AX141" s="13" t="s">
        <v>88</v>
      </c>
      <c r="AY141" s="165" t="s">
        <v>225</v>
      </c>
    </row>
    <row r="142" spans="2:65" s="1" customFormat="1" ht="33" customHeight="1">
      <c r="B142" s="33"/>
      <c r="C142" s="138" t="s">
        <v>256</v>
      </c>
      <c r="D142" s="138" t="s">
        <v>227</v>
      </c>
      <c r="E142" s="139" t="s">
        <v>1143</v>
      </c>
      <c r="F142" s="140" t="s">
        <v>1144</v>
      </c>
      <c r="G142" s="141" t="s">
        <v>240</v>
      </c>
      <c r="H142" s="142">
        <v>28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4568</v>
      </c>
    </row>
    <row r="143" spans="2:65" s="1" customFormat="1" ht="10.199999999999999">
      <c r="B143" s="33"/>
      <c r="D143" s="151" t="s">
        <v>234</v>
      </c>
      <c r="F143" s="152" t="s">
        <v>1146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" customFormat="1" ht="19.2">
      <c r="B144" s="33"/>
      <c r="D144" s="156" t="s">
        <v>261</v>
      </c>
      <c r="F144" s="163" t="s">
        <v>4212</v>
      </c>
      <c r="I144" s="153"/>
      <c r="L144" s="33"/>
      <c r="M144" s="154"/>
      <c r="T144" s="57"/>
      <c r="AT144" s="17" t="s">
        <v>261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4569</v>
      </c>
      <c r="H145" s="159">
        <v>28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3" customHeight="1">
      <c r="B146" s="33"/>
      <c r="C146" s="138" t="s">
        <v>263</v>
      </c>
      <c r="D146" s="138" t="s">
        <v>227</v>
      </c>
      <c r="E146" s="139" t="s">
        <v>1148</v>
      </c>
      <c r="F146" s="140" t="s">
        <v>1149</v>
      </c>
      <c r="G146" s="141" t="s">
        <v>240</v>
      </c>
      <c r="H146" s="142">
        <v>7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4570</v>
      </c>
    </row>
    <row r="147" spans="2:65" s="1" customFormat="1" ht="10.199999999999999">
      <c r="B147" s="33"/>
      <c r="D147" s="151" t="s">
        <v>234</v>
      </c>
      <c r="F147" s="152" t="s">
        <v>1151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" customFormat="1" ht="19.2">
      <c r="B148" s="33"/>
      <c r="D148" s="156" t="s">
        <v>261</v>
      </c>
      <c r="F148" s="163" t="s">
        <v>4215</v>
      </c>
      <c r="I148" s="153"/>
      <c r="L148" s="33"/>
      <c r="M148" s="154"/>
      <c r="T148" s="57"/>
      <c r="AT148" s="17" t="s">
        <v>261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4216</v>
      </c>
      <c r="H149" s="159">
        <v>7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38" t="s">
        <v>271</v>
      </c>
      <c r="D150" s="138" t="s">
        <v>227</v>
      </c>
      <c r="E150" s="139" t="s">
        <v>4217</v>
      </c>
      <c r="F150" s="140" t="s">
        <v>4218</v>
      </c>
      <c r="G150" s="141" t="s">
        <v>230</v>
      </c>
      <c r="H150" s="142">
        <v>61.6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5.9000000000000003E-4</v>
      </c>
      <c r="R150" s="147">
        <f>Q150*H150</f>
        <v>3.6344000000000001E-2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4571</v>
      </c>
    </row>
    <row r="151" spans="2:65" s="1" customFormat="1" ht="10.199999999999999">
      <c r="B151" s="33"/>
      <c r="D151" s="151" t="s">
        <v>234</v>
      </c>
      <c r="F151" s="152" t="s">
        <v>4220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" customFormat="1" ht="19.2">
      <c r="B152" s="33"/>
      <c r="D152" s="156" t="s">
        <v>261</v>
      </c>
      <c r="F152" s="163" t="s">
        <v>4221</v>
      </c>
      <c r="I152" s="153"/>
      <c r="L152" s="33"/>
      <c r="M152" s="154"/>
      <c r="T152" s="57"/>
      <c r="AT152" s="17" t="s">
        <v>261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4572</v>
      </c>
      <c r="H153" s="159">
        <v>61.6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225</v>
      </c>
    </row>
    <row r="154" spans="2:65" s="1" customFormat="1" ht="24.15" customHeight="1">
      <c r="B154" s="33"/>
      <c r="C154" s="138" t="s">
        <v>277</v>
      </c>
      <c r="D154" s="138" t="s">
        <v>227</v>
      </c>
      <c r="E154" s="139" t="s">
        <v>4223</v>
      </c>
      <c r="F154" s="140" t="s">
        <v>4224</v>
      </c>
      <c r="G154" s="141" t="s">
        <v>230</v>
      </c>
      <c r="H154" s="142">
        <v>61.6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4573</v>
      </c>
    </row>
    <row r="155" spans="2:65" s="1" customFormat="1" ht="10.199999999999999">
      <c r="B155" s="33"/>
      <c r="D155" s="151" t="s">
        <v>234</v>
      </c>
      <c r="F155" s="152" t="s">
        <v>4226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" customFormat="1" ht="37.799999999999997" customHeight="1">
      <c r="B156" s="33"/>
      <c r="C156" s="138" t="s">
        <v>283</v>
      </c>
      <c r="D156" s="138" t="s">
        <v>227</v>
      </c>
      <c r="E156" s="139" t="s">
        <v>296</v>
      </c>
      <c r="F156" s="140" t="s">
        <v>297</v>
      </c>
      <c r="G156" s="141" t="s">
        <v>240</v>
      </c>
      <c r="H156" s="142">
        <v>41.48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4574</v>
      </c>
    </row>
    <row r="157" spans="2:65" s="1" customFormat="1" ht="10.199999999999999">
      <c r="B157" s="33"/>
      <c r="D157" s="151" t="s">
        <v>234</v>
      </c>
      <c r="F157" s="152" t="s">
        <v>299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4575</v>
      </c>
      <c r="H158" s="159">
        <v>3.8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4576</v>
      </c>
      <c r="H159" s="159">
        <v>13.1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4577</v>
      </c>
      <c r="H160" s="159">
        <v>3.3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4" customFormat="1" ht="10.199999999999999">
      <c r="B161" s="171"/>
      <c r="D161" s="156" t="s">
        <v>236</v>
      </c>
      <c r="E161" s="172" t="s">
        <v>1</v>
      </c>
      <c r="F161" s="173" t="s">
        <v>303</v>
      </c>
      <c r="H161" s="174">
        <v>20.2</v>
      </c>
      <c r="I161" s="175"/>
      <c r="L161" s="171"/>
      <c r="M161" s="176"/>
      <c r="T161" s="177"/>
      <c r="AT161" s="172" t="s">
        <v>236</v>
      </c>
      <c r="AU161" s="172" t="s">
        <v>21</v>
      </c>
      <c r="AV161" s="14" t="s">
        <v>244</v>
      </c>
      <c r="AW161" s="14" t="s">
        <v>36</v>
      </c>
      <c r="AX161" s="14" t="s">
        <v>80</v>
      </c>
      <c r="AY161" s="172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4578</v>
      </c>
      <c r="H162" s="159">
        <v>11.2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4579</v>
      </c>
      <c r="H163" s="159">
        <v>2.88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4580</v>
      </c>
      <c r="H164" s="159">
        <v>4.2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4581</v>
      </c>
      <c r="H165" s="159">
        <v>2.88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80</v>
      </c>
      <c r="AY165" s="157" t="s">
        <v>225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4582</v>
      </c>
      <c r="H166" s="159">
        <v>0.12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80</v>
      </c>
      <c r="AY166" s="157" t="s">
        <v>225</v>
      </c>
    </row>
    <row r="167" spans="2:65" s="14" customFormat="1" ht="10.199999999999999">
      <c r="B167" s="171"/>
      <c r="D167" s="156" t="s">
        <v>236</v>
      </c>
      <c r="E167" s="172" t="s">
        <v>4199</v>
      </c>
      <c r="F167" s="173" t="s">
        <v>303</v>
      </c>
      <c r="H167" s="174">
        <v>21.28</v>
      </c>
      <c r="I167" s="175"/>
      <c r="L167" s="171"/>
      <c r="M167" s="176"/>
      <c r="T167" s="177"/>
      <c r="AT167" s="172" t="s">
        <v>236</v>
      </c>
      <c r="AU167" s="172" t="s">
        <v>21</v>
      </c>
      <c r="AV167" s="14" t="s">
        <v>244</v>
      </c>
      <c r="AW167" s="14" t="s">
        <v>36</v>
      </c>
      <c r="AX167" s="14" t="s">
        <v>80</v>
      </c>
      <c r="AY167" s="172" t="s">
        <v>225</v>
      </c>
    </row>
    <row r="168" spans="2:65" s="13" customFormat="1" ht="10.199999999999999">
      <c r="B168" s="164"/>
      <c r="D168" s="156" t="s">
        <v>236</v>
      </c>
      <c r="E168" s="165" t="s">
        <v>1</v>
      </c>
      <c r="F168" s="166" t="s">
        <v>270</v>
      </c>
      <c r="H168" s="167">
        <v>41.48</v>
      </c>
      <c r="I168" s="168"/>
      <c r="L168" s="164"/>
      <c r="M168" s="169"/>
      <c r="T168" s="170"/>
      <c r="AT168" s="165" t="s">
        <v>236</v>
      </c>
      <c r="AU168" s="165" t="s">
        <v>21</v>
      </c>
      <c r="AV168" s="13" t="s">
        <v>232</v>
      </c>
      <c r="AW168" s="13" t="s">
        <v>36</v>
      </c>
      <c r="AX168" s="13" t="s">
        <v>88</v>
      </c>
      <c r="AY168" s="165" t="s">
        <v>225</v>
      </c>
    </row>
    <row r="169" spans="2:65" s="1" customFormat="1" ht="37.799999999999997" customHeight="1">
      <c r="B169" s="33"/>
      <c r="C169" s="138" t="s">
        <v>289</v>
      </c>
      <c r="D169" s="138" t="s">
        <v>227</v>
      </c>
      <c r="E169" s="139" t="s">
        <v>680</v>
      </c>
      <c r="F169" s="140" t="s">
        <v>681</v>
      </c>
      <c r="G169" s="141" t="s">
        <v>240</v>
      </c>
      <c r="H169" s="142">
        <v>5.0999999999999996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4583</v>
      </c>
    </row>
    <row r="170" spans="2:65" s="1" customFormat="1" ht="10.199999999999999">
      <c r="B170" s="33"/>
      <c r="D170" s="151" t="s">
        <v>234</v>
      </c>
      <c r="F170" s="152" t="s">
        <v>683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4584</v>
      </c>
      <c r="H171" s="159">
        <v>5.0999999999999996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37.799999999999997" customHeight="1">
      <c r="B172" s="33"/>
      <c r="C172" s="138" t="s">
        <v>295</v>
      </c>
      <c r="D172" s="138" t="s">
        <v>227</v>
      </c>
      <c r="E172" s="139" t="s">
        <v>687</v>
      </c>
      <c r="F172" s="140" t="s">
        <v>688</v>
      </c>
      <c r="G172" s="141" t="s">
        <v>240</v>
      </c>
      <c r="H172" s="142">
        <v>51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4585</v>
      </c>
    </row>
    <row r="173" spans="2:65" s="1" customFormat="1" ht="10.199999999999999">
      <c r="B173" s="33"/>
      <c r="D173" s="151" t="s">
        <v>234</v>
      </c>
      <c r="F173" s="152" t="s">
        <v>690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4586</v>
      </c>
      <c r="H174" s="159">
        <v>51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24.15" customHeight="1">
      <c r="B175" s="33"/>
      <c r="C175" s="138" t="s">
        <v>317</v>
      </c>
      <c r="D175" s="138" t="s">
        <v>227</v>
      </c>
      <c r="E175" s="139" t="s">
        <v>400</v>
      </c>
      <c r="F175" s="140" t="s">
        <v>401</v>
      </c>
      <c r="G175" s="141" t="s">
        <v>240</v>
      </c>
      <c r="H175" s="142">
        <v>21.28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4587</v>
      </c>
    </row>
    <row r="176" spans="2:65" s="1" customFormat="1" ht="10.199999999999999">
      <c r="B176" s="33"/>
      <c r="D176" s="151" t="s">
        <v>234</v>
      </c>
      <c r="F176" s="152" t="s">
        <v>403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4199</v>
      </c>
      <c r="H177" s="159">
        <v>21.28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33" customHeight="1">
      <c r="B178" s="33"/>
      <c r="C178" s="138" t="s">
        <v>323</v>
      </c>
      <c r="D178" s="138" t="s">
        <v>227</v>
      </c>
      <c r="E178" s="139" t="s">
        <v>393</v>
      </c>
      <c r="F178" s="140" t="s">
        <v>394</v>
      </c>
      <c r="G178" s="141" t="s">
        <v>395</v>
      </c>
      <c r="H178" s="142">
        <v>10.199999999999999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4588</v>
      </c>
    </row>
    <row r="179" spans="2:65" s="1" customFormat="1" ht="10.199999999999999">
      <c r="B179" s="33"/>
      <c r="D179" s="151" t="s">
        <v>234</v>
      </c>
      <c r="F179" s="152" t="s">
        <v>397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4589</v>
      </c>
      <c r="H180" s="159">
        <v>10.199999999999999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225</v>
      </c>
    </row>
    <row r="181" spans="2:65" s="1" customFormat="1" ht="16.5" customHeight="1">
      <c r="B181" s="33"/>
      <c r="C181" s="138" t="s">
        <v>328</v>
      </c>
      <c r="D181" s="138" t="s">
        <v>227</v>
      </c>
      <c r="E181" s="139" t="s">
        <v>413</v>
      </c>
      <c r="F181" s="140" t="s">
        <v>414</v>
      </c>
      <c r="G181" s="141" t="s">
        <v>240</v>
      </c>
      <c r="H181" s="142">
        <v>33.799999999999997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4590</v>
      </c>
    </row>
    <row r="182" spans="2:65" s="1" customFormat="1" ht="10.199999999999999">
      <c r="B182" s="33"/>
      <c r="D182" s="151" t="s">
        <v>234</v>
      </c>
      <c r="F182" s="152" t="s">
        <v>416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" customFormat="1" ht="19.2">
      <c r="B183" s="33"/>
      <c r="D183" s="156" t="s">
        <v>261</v>
      </c>
      <c r="F183" s="163" t="s">
        <v>4243</v>
      </c>
      <c r="I183" s="153"/>
      <c r="L183" s="33"/>
      <c r="M183" s="154"/>
      <c r="T183" s="57"/>
      <c r="AT183" s="17" t="s">
        <v>261</v>
      </c>
      <c r="AU183" s="17" t="s">
        <v>21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4575</v>
      </c>
      <c r="H184" s="159">
        <v>3.8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80</v>
      </c>
      <c r="AY184" s="157" t="s">
        <v>225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4591</v>
      </c>
      <c r="H185" s="159">
        <v>30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225</v>
      </c>
    </row>
    <row r="186" spans="2:65" s="13" customFormat="1" ht="10.199999999999999">
      <c r="B186" s="164"/>
      <c r="D186" s="156" t="s">
        <v>236</v>
      </c>
      <c r="E186" s="165" t="s">
        <v>1</v>
      </c>
      <c r="F186" s="166" t="s">
        <v>270</v>
      </c>
      <c r="H186" s="167">
        <v>33.799999999999997</v>
      </c>
      <c r="I186" s="168"/>
      <c r="L186" s="164"/>
      <c r="M186" s="169"/>
      <c r="T186" s="170"/>
      <c r="AT186" s="165" t="s">
        <v>236</v>
      </c>
      <c r="AU186" s="165" t="s">
        <v>21</v>
      </c>
      <c r="AV186" s="13" t="s">
        <v>232</v>
      </c>
      <c r="AW186" s="13" t="s">
        <v>36</v>
      </c>
      <c r="AX186" s="13" t="s">
        <v>88</v>
      </c>
      <c r="AY186" s="165" t="s">
        <v>225</v>
      </c>
    </row>
    <row r="187" spans="2:65" s="1" customFormat="1" ht="24.15" customHeight="1">
      <c r="B187" s="33"/>
      <c r="C187" s="138" t="s">
        <v>8</v>
      </c>
      <c r="D187" s="138" t="s">
        <v>227</v>
      </c>
      <c r="E187" s="139" t="s">
        <v>324</v>
      </c>
      <c r="F187" s="140" t="s">
        <v>325</v>
      </c>
      <c r="G187" s="141" t="s">
        <v>240</v>
      </c>
      <c r="H187" s="142">
        <v>11.2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4592</v>
      </c>
    </row>
    <row r="188" spans="2:65" s="1" customFormat="1" ht="10.199999999999999">
      <c r="B188" s="33"/>
      <c r="D188" s="151" t="s">
        <v>234</v>
      </c>
      <c r="F188" s="152" t="s">
        <v>327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" customFormat="1" ht="19.2">
      <c r="B189" s="33"/>
      <c r="D189" s="156" t="s">
        <v>261</v>
      </c>
      <c r="F189" s="163" t="s">
        <v>4246</v>
      </c>
      <c r="I189" s="153"/>
      <c r="L189" s="33"/>
      <c r="M189" s="154"/>
      <c r="T189" s="57"/>
      <c r="AT189" s="17" t="s">
        <v>261</v>
      </c>
      <c r="AU189" s="17" t="s">
        <v>21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4578</v>
      </c>
      <c r="H190" s="159">
        <v>11.2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88</v>
      </c>
      <c r="AY190" s="157" t="s">
        <v>225</v>
      </c>
    </row>
    <row r="191" spans="2:65" s="1" customFormat="1" ht="24.15" customHeight="1">
      <c r="B191" s="33"/>
      <c r="C191" s="138" t="s">
        <v>340</v>
      </c>
      <c r="D191" s="138" t="s">
        <v>227</v>
      </c>
      <c r="E191" s="139" t="s">
        <v>833</v>
      </c>
      <c r="F191" s="140" t="s">
        <v>834</v>
      </c>
      <c r="G191" s="141" t="s">
        <v>240</v>
      </c>
      <c r="H191" s="142">
        <v>4.2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4593</v>
      </c>
    </row>
    <row r="192" spans="2:65" s="1" customFormat="1" ht="10.199999999999999">
      <c r="B192" s="33"/>
      <c r="D192" s="151" t="s">
        <v>234</v>
      </c>
      <c r="F192" s="152" t="s">
        <v>836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" customFormat="1" ht="19.2">
      <c r="B193" s="33"/>
      <c r="D193" s="156" t="s">
        <v>261</v>
      </c>
      <c r="F193" s="163" t="s">
        <v>4249</v>
      </c>
      <c r="I193" s="153"/>
      <c r="L193" s="33"/>
      <c r="M193" s="154"/>
      <c r="T193" s="57"/>
      <c r="AT193" s="17" t="s">
        <v>261</v>
      </c>
      <c r="AU193" s="17" t="s">
        <v>21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4594</v>
      </c>
      <c r="H194" s="159">
        <v>4.2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225</v>
      </c>
    </row>
    <row r="195" spans="2:65" s="1" customFormat="1" ht="33" customHeight="1">
      <c r="B195" s="33"/>
      <c r="C195" s="138" t="s">
        <v>346</v>
      </c>
      <c r="D195" s="138" t="s">
        <v>227</v>
      </c>
      <c r="E195" s="139" t="s">
        <v>1185</v>
      </c>
      <c r="F195" s="140" t="s">
        <v>1186</v>
      </c>
      <c r="G195" s="141" t="s">
        <v>230</v>
      </c>
      <c r="H195" s="142">
        <v>19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4595</v>
      </c>
    </row>
    <row r="196" spans="2:65" s="1" customFormat="1" ht="10.199999999999999">
      <c r="B196" s="33"/>
      <c r="D196" s="151" t="s">
        <v>234</v>
      </c>
      <c r="F196" s="152" t="s">
        <v>1188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2" customFormat="1" ht="10.199999999999999">
      <c r="B197" s="155"/>
      <c r="D197" s="156" t="s">
        <v>236</v>
      </c>
      <c r="E197" s="157" t="s">
        <v>1</v>
      </c>
      <c r="F197" s="158" t="s">
        <v>4596</v>
      </c>
      <c r="H197" s="159">
        <v>19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225</v>
      </c>
    </row>
    <row r="198" spans="2:65" s="1" customFormat="1" ht="24.15" customHeight="1">
      <c r="B198" s="33"/>
      <c r="C198" s="138" t="s">
        <v>352</v>
      </c>
      <c r="D198" s="138" t="s">
        <v>227</v>
      </c>
      <c r="E198" s="139" t="s">
        <v>1204</v>
      </c>
      <c r="F198" s="140" t="s">
        <v>1205</v>
      </c>
      <c r="G198" s="141" t="s">
        <v>230</v>
      </c>
      <c r="H198" s="142">
        <v>19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4597</v>
      </c>
    </row>
    <row r="199" spans="2:65" s="1" customFormat="1" ht="10.199999999999999">
      <c r="B199" s="33"/>
      <c r="D199" s="151" t="s">
        <v>234</v>
      </c>
      <c r="F199" s="152" t="s">
        <v>1207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358</v>
      </c>
      <c r="H200" s="159">
        <v>19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16.5" customHeight="1">
      <c r="B201" s="33"/>
      <c r="C201" s="178" t="s">
        <v>358</v>
      </c>
      <c r="D201" s="178" t="s">
        <v>341</v>
      </c>
      <c r="E201" s="179" t="s">
        <v>431</v>
      </c>
      <c r="F201" s="180" t="s">
        <v>432</v>
      </c>
      <c r="G201" s="181" t="s">
        <v>433</v>
      </c>
      <c r="H201" s="182">
        <v>0.38</v>
      </c>
      <c r="I201" s="183"/>
      <c r="J201" s="184">
        <f>ROUND(I201*H201,2)</f>
        <v>0</v>
      </c>
      <c r="K201" s="180" t="s">
        <v>231</v>
      </c>
      <c r="L201" s="185"/>
      <c r="M201" s="186" t="s">
        <v>1</v>
      </c>
      <c r="N201" s="187" t="s">
        <v>45</v>
      </c>
      <c r="P201" s="147">
        <f>O201*H201</f>
        <v>0</v>
      </c>
      <c r="Q201" s="147">
        <v>1E-3</v>
      </c>
      <c r="R201" s="147">
        <f>Q201*H201</f>
        <v>3.8000000000000002E-4</v>
      </c>
      <c r="S201" s="147">
        <v>0</v>
      </c>
      <c r="T201" s="148">
        <f>S201*H201</f>
        <v>0</v>
      </c>
      <c r="AR201" s="149" t="s">
        <v>277</v>
      </c>
      <c r="AT201" s="149" t="s">
        <v>341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4598</v>
      </c>
    </row>
    <row r="202" spans="2:65" s="12" customFormat="1" ht="10.199999999999999">
      <c r="B202" s="155"/>
      <c r="D202" s="156" t="s">
        <v>236</v>
      </c>
      <c r="F202" s="158" t="s">
        <v>4599</v>
      </c>
      <c r="H202" s="159">
        <v>0.38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4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364</v>
      </c>
      <c r="D203" s="138" t="s">
        <v>227</v>
      </c>
      <c r="E203" s="139" t="s">
        <v>716</v>
      </c>
      <c r="F203" s="140" t="s">
        <v>717</v>
      </c>
      <c r="G203" s="141" t="s">
        <v>230</v>
      </c>
      <c r="H203" s="142">
        <v>19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4600</v>
      </c>
    </row>
    <row r="204" spans="2:65" s="1" customFormat="1" ht="10.199999999999999">
      <c r="B204" s="33"/>
      <c r="D204" s="151" t="s">
        <v>234</v>
      </c>
      <c r="F204" s="152" t="s">
        <v>719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" customFormat="1" ht="16.5" customHeight="1">
      <c r="B205" s="33"/>
      <c r="C205" s="138" t="s">
        <v>7</v>
      </c>
      <c r="D205" s="138" t="s">
        <v>227</v>
      </c>
      <c r="E205" s="139" t="s">
        <v>444</v>
      </c>
      <c r="F205" s="140" t="s">
        <v>445</v>
      </c>
      <c r="G205" s="141" t="s">
        <v>240</v>
      </c>
      <c r="H205" s="142">
        <v>0.38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4601</v>
      </c>
    </row>
    <row r="206" spans="2:65" s="1" customFormat="1" ht="10.199999999999999">
      <c r="B206" s="33"/>
      <c r="D206" s="151" t="s">
        <v>234</v>
      </c>
      <c r="F206" s="152" t="s">
        <v>447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1" customFormat="1" ht="22.8" customHeight="1">
      <c r="B207" s="126"/>
      <c r="D207" s="127" t="s">
        <v>79</v>
      </c>
      <c r="E207" s="136" t="s">
        <v>21</v>
      </c>
      <c r="F207" s="136" t="s">
        <v>453</v>
      </c>
      <c r="I207" s="129"/>
      <c r="J207" s="137">
        <f>BK207</f>
        <v>0</v>
      </c>
      <c r="L207" s="126"/>
      <c r="M207" s="131"/>
      <c r="P207" s="132">
        <f>SUM(P208:P210)</f>
        <v>0</v>
      </c>
      <c r="R207" s="132">
        <f>SUM(R208:R210)</f>
        <v>1.380612</v>
      </c>
      <c r="T207" s="133">
        <f>SUM(T208:T210)</f>
        <v>0</v>
      </c>
      <c r="AR207" s="127" t="s">
        <v>88</v>
      </c>
      <c r="AT207" s="134" t="s">
        <v>79</v>
      </c>
      <c r="AU207" s="134" t="s">
        <v>88</v>
      </c>
      <c r="AY207" s="127" t="s">
        <v>225</v>
      </c>
      <c r="BK207" s="135">
        <f>SUM(BK208:BK210)</f>
        <v>0</v>
      </c>
    </row>
    <row r="208" spans="2:65" s="1" customFormat="1" ht="16.5" customHeight="1">
      <c r="B208" s="33"/>
      <c r="C208" s="138" t="s">
        <v>374</v>
      </c>
      <c r="D208" s="138" t="s">
        <v>227</v>
      </c>
      <c r="E208" s="139" t="s">
        <v>990</v>
      </c>
      <c r="F208" s="140" t="s">
        <v>991</v>
      </c>
      <c r="G208" s="141" t="s">
        <v>240</v>
      </c>
      <c r="H208" s="142">
        <v>0.6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2.3010199999999998</v>
      </c>
      <c r="R208" s="147">
        <f>Q208*H208</f>
        <v>1.380612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4602</v>
      </c>
    </row>
    <row r="209" spans="2:65" s="1" customFormat="1" ht="10.199999999999999">
      <c r="B209" s="33"/>
      <c r="D209" s="151" t="s">
        <v>234</v>
      </c>
      <c r="F209" s="152" t="s">
        <v>993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4603</v>
      </c>
      <c r="H210" s="159">
        <v>0.6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1" customFormat="1" ht="22.8" customHeight="1">
      <c r="B211" s="126"/>
      <c r="D211" s="127" t="s">
        <v>79</v>
      </c>
      <c r="E211" s="136" t="s">
        <v>244</v>
      </c>
      <c r="F211" s="136" t="s">
        <v>471</v>
      </c>
      <c r="I211" s="129"/>
      <c r="J211" s="137">
        <f>BK211</f>
        <v>0</v>
      </c>
      <c r="L211" s="126"/>
      <c r="M211" s="131"/>
      <c r="P211" s="132">
        <f>SUM(P212:P227)</f>
        <v>0</v>
      </c>
      <c r="R211" s="132">
        <f>SUM(R212:R227)</f>
        <v>0.16285056000000001</v>
      </c>
      <c r="T211" s="133">
        <f>SUM(T212:T227)</f>
        <v>0</v>
      </c>
      <c r="AR211" s="127" t="s">
        <v>88</v>
      </c>
      <c r="AT211" s="134" t="s">
        <v>79</v>
      </c>
      <c r="AU211" s="134" t="s">
        <v>88</v>
      </c>
      <c r="AY211" s="127" t="s">
        <v>225</v>
      </c>
      <c r="BK211" s="135">
        <f>SUM(BK212:BK227)</f>
        <v>0</v>
      </c>
    </row>
    <row r="212" spans="2:65" s="1" customFormat="1" ht="24.15" customHeight="1">
      <c r="B212" s="33"/>
      <c r="C212" s="138" t="s">
        <v>379</v>
      </c>
      <c r="D212" s="138" t="s">
        <v>227</v>
      </c>
      <c r="E212" s="139" t="s">
        <v>889</v>
      </c>
      <c r="F212" s="140" t="s">
        <v>890</v>
      </c>
      <c r="G212" s="141" t="s">
        <v>240</v>
      </c>
      <c r="H212" s="142">
        <v>1.29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4604</v>
      </c>
    </row>
    <row r="213" spans="2:65" s="1" customFormat="1" ht="10.199999999999999">
      <c r="B213" s="33"/>
      <c r="D213" s="151" t="s">
        <v>234</v>
      </c>
      <c r="F213" s="152" t="s">
        <v>892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" customFormat="1" ht="19.2">
      <c r="B214" s="33"/>
      <c r="D214" s="156" t="s">
        <v>261</v>
      </c>
      <c r="F214" s="163" t="s">
        <v>4605</v>
      </c>
      <c r="I214" s="153"/>
      <c r="L214" s="33"/>
      <c r="M214" s="154"/>
      <c r="T214" s="57"/>
      <c r="AT214" s="17" t="s">
        <v>261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4261</v>
      </c>
      <c r="H215" s="159">
        <v>1.29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" customFormat="1" ht="21.75" customHeight="1">
      <c r="B216" s="33"/>
      <c r="C216" s="138" t="s">
        <v>386</v>
      </c>
      <c r="D216" s="138" t="s">
        <v>227</v>
      </c>
      <c r="E216" s="139" t="s">
        <v>728</v>
      </c>
      <c r="F216" s="140" t="s">
        <v>729</v>
      </c>
      <c r="G216" s="141" t="s">
        <v>230</v>
      </c>
      <c r="H216" s="142">
        <v>6.89</v>
      </c>
      <c r="I216" s="143"/>
      <c r="J216" s="144">
        <f>ROUND(I216*H216,2)</f>
        <v>0</v>
      </c>
      <c r="K216" s="140" t="s">
        <v>231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8.6499999999999997E-3</v>
      </c>
      <c r="R216" s="147">
        <f>Q216*H216</f>
        <v>5.9598499999999992E-2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4606</v>
      </c>
    </row>
    <row r="217" spans="2:65" s="1" customFormat="1" ht="10.199999999999999">
      <c r="B217" s="33"/>
      <c r="D217" s="151" t="s">
        <v>234</v>
      </c>
      <c r="F217" s="152" t="s">
        <v>731</v>
      </c>
      <c r="I217" s="153"/>
      <c r="L217" s="33"/>
      <c r="M217" s="154"/>
      <c r="T217" s="57"/>
      <c r="AT217" s="17" t="s">
        <v>234</v>
      </c>
      <c r="AU217" s="17" t="s">
        <v>21</v>
      </c>
    </row>
    <row r="218" spans="2:65" s="1" customFormat="1" ht="19.2">
      <c r="B218" s="33"/>
      <c r="D218" s="156" t="s">
        <v>261</v>
      </c>
      <c r="F218" s="163" t="s">
        <v>4607</v>
      </c>
      <c r="I218" s="153"/>
      <c r="L218" s="33"/>
      <c r="M218" s="154"/>
      <c r="T218" s="57"/>
      <c r="AT218" s="17" t="s">
        <v>261</v>
      </c>
      <c r="AU218" s="17" t="s">
        <v>21</v>
      </c>
    </row>
    <row r="219" spans="2:65" s="12" customFormat="1" ht="10.199999999999999">
      <c r="B219" s="155"/>
      <c r="D219" s="156" t="s">
        <v>236</v>
      </c>
      <c r="E219" s="157" t="s">
        <v>1</v>
      </c>
      <c r="F219" s="158" t="s">
        <v>4608</v>
      </c>
      <c r="H219" s="159">
        <v>6.89</v>
      </c>
      <c r="I219" s="160"/>
      <c r="L219" s="155"/>
      <c r="M219" s="161"/>
      <c r="T219" s="162"/>
      <c r="AT219" s="157" t="s">
        <v>236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225</v>
      </c>
    </row>
    <row r="220" spans="2:65" s="1" customFormat="1" ht="21.75" customHeight="1">
      <c r="B220" s="33"/>
      <c r="C220" s="138" t="s">
        <v>392</v>
      </c>
      <c r="D220" s="138" t="s">
        <v>227</v>
      </c>
      <c r="E220" s="139" t="s">
        <v>733</v>
      </c>
      <c r="F220" s="140" t="s">
        <v>734</v>
      </c>
      <c r="G220" s="141" t="s">
        <v>230</v>
      </c>
      <c r="H220" s="142">
        <v>6.89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</v>
      </c>
      <c r="R220" s="147">
        <f>Q220*H220</f>
        <v>0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4609</v>
      </c>
    </row>
    <row r="221" spans="2:65" s="1" customFormat="1" ht="10.199999999999999">
      <c r="B221" s="33"/>
      <c r="D221" s="151" t="s">
        <v>234</v>
      </c>
      <c r="F221" s="152" t="s">
        <v>736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" customFormat="1" ht="24.15" customHeight="1">
      <c r="B222" s="33"/>
      <c r="C222" s="138" t="s">
        <v>399</v>
      </c>
      <c r="D222" s="138" t="s">
        <v>227</v>
      </c>
      <c r="E222" s="139" t="s">
        <v>1024</v>
      </c>
      <c r="F222" s="140" t="s">
        <v>1025</v>
      </c>
      <c r="G222" s="141" t="s">
        <v>395</v>
      </c>
      <c r="H222" s="142">
        <v>6.2E-2</v>
      </c>
      <c r="I222" s="143"/>
      <c r="J222" s="144">
        <f>ROUND(I222*H222,2)</f>
        <v>0</v>
      </c>
      <c r="K222" s="140" t="s">
        <v>231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1.09528</v>
      </c>
      <c r="R222" s="147">
        <f>Q222*H222</f>
        <v>6.790736E-2</v>
      </c>
      <c r="S222" s="147">
        <v>0</v>
      </c>
      <c r="T222" s="148">
        <f>S222*H222</f>
        <v>0</v>
      </c>
      <c r="AR222" s="149" t="s">
        <v>232</v>
      </c>
      <c r="AT222" s="149" t="s">
        <v>227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232</v>
      </c>
      <c r="BM222" s="149" t="s">
        <v>4610</v>
      </c>
    </row>
    <row r="223" spans="2:65" s="1" customFormat="1" ht="10.199999999999999">
      <c r="B223" s="33"/>
      <c r="D223" s="151" t="s">
        <v>234</v>
      </c>
      <c r="F223" s="152" t="s">
        <v>1027</v>
      </c>
      <c r="I223" s="153"/>
      <c r="L223" s="33"/>
      <c r="M223" s="154"/>
      <c r="T223" s="57"/>
      <c r="AT223" s="17" t="s">
        <v>234</v>
      </c>
      <c r="AU223" s="17" t="s">
        <v>21</v>
      </c>
    </row>
    <row r="224" spans="2:65" s="12" customFormat="1" ht="10.199999999999999">
      <c r="B224" s="155"/>
      <c r="D224" s="156" t="s">
        <v>236</v>
      </c>
      <c r="E224" s="157" t="s">
        <v>1</v>
      </c>
      <c r="F224" s="158" t="s">
        <v>4267</v>
      </c>
      <c r="H224" s="159">
        <v>6.2E-2</v>
      </c>
      <c r="I224" s="160"/>
      <c r="L224" s="155"/>
      <c r="M224" s="161"/>
      <c r="T224" s="162"/>
      <c r="AT224" s="157" t="s">
        <v>236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225</v>
      </c>
    </row>
    <row r="225" spans="2:65" s="1" customFormat="1" ht="24.15" customHeight="1">
      <c r="B225" s="33"/>
      <c r="C225" s="138" t="s">
        <v>405</v>
      </c>
      <c r="D225" s="138" t="s">
        <v>227</v>
      </c>
      <c r="E225" s="139" t="s">
        <v>742</v>
      </c>
      <c r="F225" s="140" t="s">
        <v>743</v>
      </c>
      <c r="G225" s="141" t="s">
        <v>395</v>
      </c>
      <c r="H225" s="142">
        <v>3.4000000000000002E-2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1.03955</v>
      </c>
      <c r="R225" s="147">
        <f>Q225*H225</f>
        <v>3.53447E-2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4611</v>
      </c>
    </row>
    <row r="226" spans="2:65" s="1" customFormat="1" ht="10.199999999999999">
      <c r="B226" s="33"/>
      <c r="D226" s="151" t="s">
        <v>234</v>
      </c>
      <c r="F226" s="152" t="s">
        <v>745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" customFormat="1" ht="19.2">
      <c r="B227" s="33"/>
      <c r="D227" s="156" t="s">
        <v>261</v>
      </c>
      <c r="F227" s="163" t="s">
        <v>1672</v>
      </c>
      <c r="I227" s="153"/>
      <c r="L227" s="33"/>
      <c r="M227" s="154"/>
      <c r="T227" s="57"/>
      <c r="AT227" s="17" t="s">
        <v>261</v>
      </c>
      <c r="AU227" s="17" t="s">
        <v>21</v>
      </c>
    </row>
    <row r="228" spans="2:65" s="11" customFormat="1" ht="22.8" customHeight="1">
      <c r="B228" s="126"/>
      <c r="D228" s="127" t="s">
        <v>79</v>
      </c>
      <c r="E228" s="136" t="s">
        <v>232</v>
      </c>
      <c r="F228" s="136" t="s">
        <v>478</v>
      </c>
      <c r="I228" s="129"/>
      <c r="J228" s="137">
        <f>BK228</f>
        <v>0</v>
      </c>
      <c r="L228" s="126"/>
      <c r="M228" s="131"/>
      <c r="P228" s="132">
        <f>SUM(P229:P237)</f>
        <v>0</v>
      </c>
      <c r="R228" s="132">
        <f>SUM(R229:R237)</f>
        <v>7.8143119999999993</v>
      </c>
      <c r="T228" s="133">
        <f>SUM(T229:T237)</f>
        <v>0</v>
      </c>
      <c r="AR228" s="127" t="s">
        <v>88</v>
      </c>
      <c r="AT228" s="134" t="s">
        <v>79</v>
      </c>
      <c r="AU228" s="134" t="s">
        <v>88</v>
      </c>
      <c r="AY228" s="127" t="s">
        <v>225</v>
      </c>
      <c r="BK228" s="135">
        <f>SUM(BK229:BK237)</f>
        <v>0</v>
      </c>
    </row>
    <row r="229" spans="2:65" s="1" customFormat="1" ht="21.75" customHeight="1">
      <c r="B229" s="33"/>
      <c r="C229" s="138" t="s">
        <v>412</v>
      </c>
      <c r="D229" s="138" t="s">
        <v>227</v>
      </c>
      <c r="E229" s="139" t="s">
        <v>4269</v>
      </c>
      <c r="F229" s="140" t="s">
        <v>4270</v>
      </c>
      <c r="G229" s="141" t="s">
        <v>230</v>
      </c>
      <c r="H229" s="142">
        <v>9.6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0.21251999999999999</v>
      </c>
      <c r="R229" s="147">
        <f>Q229*H229</f>
        <v>2.0401919999999998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4612</v>
      </c>
    </row>
    <row r="230" spans="2:65" s="1" customFormat="1" ht="10.199999999999999">
      <c r="B230" s="33"/>
      <c r="D230" s="151" t="s">
        <v>234</v>
      </c>
      <c r="F230" s="152" t="s">
        <v>4272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" customFormat="1" ht="21.75" customHeight="1">
      <c r="B231" s="33"/>
      <c r="C231" s="138" t="s">
        <v>419</v>
      </c>
      <c r="D231" s="138" t="s">
        <v>227</v>
      </c>
      <c r="E231" s="139" t="s">
        <v>2286</v>
      </c>
      <c r="F231" s="140" t="s">
        <v>2287</v>
      </c>
      <c r="G231" s="141" t="s">
        <v>230</v>
      </c>
      <c r="H231" s="142">
        <v>2.6</v>
      </c>
      <c r="I231" s="143"/>
      <c r="J231" s="144">
        <f>ROUND(I231*H231,2)</f>
        <v>0</v>
      </c>
      <c r="K231" s="140" t="s">
        <v>231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2.7999999999999998E-4</v>
      </c>
      <c r="R231" s="147">
        <f>Q231*H231</f>
        <v>7.2799999999999991E-4</v>
      </c>
      <c r="S231" s="147">
        <v>0</v>
      </c>
      <c r="T231" s="148">
        <f>S231*H231</f>
        <v>0</v>
      </c>
      <c r="AR231" s="149" t="s">
        <v>232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4613</v>
      </c>
    </row>
    <row r="232" spans="2:65" s="1" customFormat="1" ht="10.199999999999999">
      <c r="B232" s="33"/>
      <c r="D232" s="151" t="s">
        <v>234</v>
      </c>
      <c r="F232" s="152" t="s">
        <v>2289</v>
      </c>
      <c r="I232" s="153"/>
      <c r="L232" s="33"/>
      <c r="M232" s="154"/>
      <c r="T232" s="57"/>
      <c r="AT232" s="17" t="s">
        <v>234</v>
      </c>
      <c r="AU232" s="17" t="s">
        <v>21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4614</v>
      </c>
      <c r="H233" s="159">
        <v>2.6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225</v>
      </c>
    </row>
    <row r="234" spans="2:65" s="1" customFormat="1" ht="24.15" customHeight="1">
      <c r="B234" s="33"/>
      <c r="C234" s="178" t="s">
        <v>425</v>
      </c>
      <c r="D234" s="178" t="s">
        <v>341</v>
      </c>
      <c r="E234" s="179" t="s">
        <v>486</v>
      </c>
      <c r="F234" s="180" t="s">
        <v>487</v>
      </c>
      <c r="G234" s="181" t="s">
        <v>230</v>
      </c>
      <c r="H234" s="182">
        <v>3.12</v>
      </c>
      <c r="I234" s="183"/>
      <c r="J234" s="184">
        <f>ROUND(I234*H234,2)</f>
        <v>0</v>
      </c>
      <c r="K234" s="180" t="s">
        <v>231</v>
      </c>
      <c r="L234" s="185"/>
      <c r="M234" s="186" t="s">
        <v>1</v>
      </c>
      <c r="N234" s="187" t="s">
        <v>45</v>
      </c>
      <c r="P234" s="147">
        <f>O234*H234</f>
        <v>0</v>
      </c>
      <c r="Q234" s="147">
        <v>5.9999999999999995E-4</v>
      </c>
      <c r="R234" s="147">
        <f>Q234*H234</f>
        <v>1.872E-3</v>
      </c>
      <c r="S234" s="147">
        <v>0</v>
      </c>
      <c r="T234" s="148">
        <f>S234*H234</f>
        <v>0</v>
      </c>
      <c r="AR234" s="149" t="s">
        <v>277</v>
      </c>
      <c r="AT234" s="149" t="s">
        <v>341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4615</v>
      </c>
    </row>
    <row r="235" spans="2:65" s="12" customFormat="1" ht="10.199999999999999">
      <c r="B235" s="155"/>
      <c r="D235" s="156" t="s">
        <v>236</v>
      </c>
      <c r="F235" s="158" t="s">
        <v>4616</v>
      </c>
      <c r="H235" s="159">
        <v>3.12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4</v>
      </c>
      <c r="AX235" s="12" t="s">
        <v>88</v>
      </c>
      <c r="AY235" s="157" t="s">
        <v>225</v>
      </c>
    </row>
    <row r="236" spans="2:65" s="1" customFormat="1" ht="16.5" customHeight="1">
      <c r="B236" s="33"/>
      <c r="C236" s="138" t="s">
        <v>430</v>
      </c>
      <c r="D236" s="138" t="s">
        <v>227</v>
      </c>
      <c r="E236" s="139" t="s">
        <v>508</v>
      </c>
      <c r="F236" s="140" t="s">
        <v>509</v>
      </c>
      <c r="G236" s="141" t="s">
        <v>240</v>
      </c>
      <c r="H236" s="142">
        <v>2.88</v>
      </c>
      <c r="I236" s="143"/>
      <c r="J236" s="144">
        <f>ROUND(I236*H236,2)</f>
        <v>0</v>
      </c>
      <c r="K236" s="140" t="s">
        <v>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2.004</v>
      </c>
      <c r="R236" s="147">
        <f>Q236*H236</f>
        <v>5.7715199999999998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4617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4618</v>
      </c>
      <c r="H237" s="159">
        <v>2.88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225</v>
      </c>
    </row>
    <row r="238" spans="2:65" s="11" customFormat="1" ht="22.8" customHeight="1">
      <c r="B238" s="126"/>
      <c r="D238" s="127" t="s">
        <v>79</v>
      </c>
      <c r="E238" s="136" t="s">
        <v>256</v>
      </c>
      <c r="F238" s="136" t="s">
        <v>513</v>
      </c>
      <c r="I238" s="129"/>
      <c r="J238" s="137">
        <f>BK238</f>
        <v>0</v>
      </c>
      <c r="L238" s="126"/>
      <c r="M238" s="131"/>
      <c r="P238" s="132">
        <f>SUM(P239:P243)</f>
        <v>0</v>
      </c>
      <c r="R238" s="132">
        <f>SUM(R239:R243)</f>
        <v>0.36292199999999997</v>
      </c>
      <c r="T238" s="133">
        <f>SUM(T239:T243)</f>
        <v>0</v>
      </c>
      <c r="AR238" s="127" t="s">
        <v>88</v>
      </c>
      <c r="AT238" s="134" t="s">
        <v>79</v>
      </c>
      <c r="AU238" s="134" t="s">
        <v>88</v>
      </c>
      <c r="AY238" s="127" t="s">
        <v>225</v>
      </c>
      <c r="BK238" s="135">
        <f>SUM(BK239:BK243)</f>
        <v>0</v>
      </c>
    </row>
    <row r="239" spans="2:65" s="1" customFormat="1" ht="24.15" customHeight="1">
      <c r="B239" s="33"/>
      <c r="C239" s="138" t="s">
        <v>437</v>
      </c>
      <c r="D239" s="138" t="s">
        <v>227</v>
      </c>
      <c r="E239" s="139" t="s">
        <v>4284</v>
      </c>
      <c r="F239" s="140" t="s">
        <v>4285</v>
      </c>
      <c r="G239" s="141" t="s">
        <v>230</v>
      </c>
      <c r="H239" s="142">
        <v>0.6</v>
      </c>
      <c r="I239" s="143"/>
      <c r="J239" s="144">
        <f>ROUND(I239*H239,2)</f>
        <v>0</v>
      </c>
      <c r="K239" s="140" t="s">
        <v>231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0.1837</v>
      </c>
      <c r="R239" s="147">
        <f>Q239*H239</f>
        <v>0.11022</v>
      </c>
      <c r="S239" s="147">
        <v>0</v>
      </c>
      <c r="T239" s="148">
        <f>S239*H239</f>
        <v>0</v>
      </c>
      <c r="AR239" s="149" t="s">
        <v>232</v>
      </c>
      <c r="AT239" s="149" t="s">
        <v>227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4619</v>
      </c>
    </row>
    <row r="240" spans="2:65" s="1" customFormat="1" ht="10.199999999999999">
      <c r="B240" s="33"/>
      <c r="D240" s="151" t="s">
        <v>234</v>
      </c>
      <c r="F240" s="152" t="s">
        <v>4287</v>
      </c>
      <c r="I240" s="153"/>
      <c r="L240" s="33"/>
      <c r="M240" s="154"/>
      <c r="T240" s="57"/>
      <c r="AT240" s="17" t="s">
        <v>234</v>
      </c>
      <c r="AU240" s="17" t="s">
        <v>21</v>
      </c>
    </row>
    <row r="241" spans="2:65" s="1" customFormat="1" ht="19.2">
      <c r="B241" s="33"/>
      <c r="D241" s="156" t="s">
        <v>261</v>
      </c>
      <c r="F241" s="163" t="s">
        <v>4620</v>
      </c>
      <c r="I241" s="153"/>
      <c r="L241" s="33"/>
      <c r="M241" s="154"/>
      <c r="T241" s="57"/>
      <c r="AT241" s="17" t="s">
        <v>261</v>
      </c>
      <c r="AU241" s="17" t="s">
        <v>21</v>
      </c>
    </row>
    <row r="242" spans="2:65" s="1" customFormat="1" ht="16.5" customHeight="1">
      <c r="B242" s="33"/>
      <c r="C242" s="178" t="s">
        <v>443</v>
      </c>
      <c r="D242" s="178" t="s">
        <v>341</v>
      </c>
      <c r="E242" s="179" t="s">
        <v>4289</v>
      </c>
      <c r="F242" s="180" t="s">
        <v>4290</v>
      </c>
      <c r="G242" s="181" t="s">
        <v>230</v>
      </c>
      <c r="H242" s="182">
        <v>0.60599999999999998</v>
      </c>
      <c r="I242" s="183"/>
      <c r="J242" s="184">
        <f>ROUND(I242*H242,2)</f>
        <v>0</v>
      </c>
      <c r="K242" s="180" t="s">
        <v>231</v>
      </c>
      <c r="L242" s="185"/>
      <c r="M242" s="186" t="s">
        <v>1</v>
      </c>
      <c r="N242" s="187" t="s">
        <v>45</v>
      </c>
      <c r="P242" s="147">
        <f>O242*H242</f>
        <v>0</v>
      </c>
      <c r="Q242" s="147">
        <v>0.41699999999999998</v>
      </c>
      <c r="R242" s="147">
        <f>Q242*H242</f>
        <v>0.25270199999999998</v>
      </c>
      <c r="S242" s="147">
        <v>0</v>
      </c>
      <c r="T242" s="148">
        <f>S242*H242</f>
        <v>0</v>
      </c>
      <c r="AR242" s="149" t="s">
        <v>277</v>
      </c>
      <c r="AT242" s="149" t="s">
        <v>341</v>
      </c>
      <c r="AU242" s="149" t="s">
        <v>21</v>
      </c>
      <c r="AY242" s="17" t="s">
        <v>225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232</v>
      </c>
      <c r="BM242" s="149" t="s">
        <v>4621</v>
      </c>
    </row>
    <row r="243" spans="2:65" s="12" customFormat="1" ht="10.199999999999999">
      <c r="B243" s="155"/>
      <c r="D243" s="156" t="s">
        <v>236</v>
      </c>
      <c r="F243" s="158" t="s">
        <v>4292</v>
      </c>
      <c r="H243" s="159">
        <v>0.60599999999999998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4</v>
      </c>
      <c r="AX243" s="12" t="s">
        <v>88</v>
      </c>
      <c r="AY243" s="157" t="s">
        <v>225</v>
      </c>
    </row>
    <row r="244" spans="2:65" s="11" customFormat="1" ht="22.8" customHeight="1">
      <c r="B244" s="126"/>
      <c r="D244" s="127" t="s">
        <v>79</v>
      </c>
      <c r="E244" s="136" t="s">
        <v>277</v>
      </c>
      <c r="F244" s="136" t="s">
        <v>763</v>
      </c>
      <c r="I244" s="129"/>
      <c r="J244" s="137">
        <f>BK244</f>
        <v>0</v>
      </c>
      <c r="L244" s="126"/>
      <c r="M244" s="131"/>
      <c r="P244" s="132">
        <f>SUM(P245:P293)</f>
        <v>0</v>
      </c>
      <c r="R244" s="132">
        <f>SUM(R245:R293)</f>
        <v>3.0960394999999994</v>
      </c>
      <c r="T244" s="133">
        <f>SUM(T245:T293)</f>
        <v>1.0206</v>
      </c>
      <c r="AR244" s="127" t="s">
        <v>88</v>
      </c>
      <c r="AT244" s="134" t="s">
        <v>79</v>
      </c>
      <c r="AU244" s="134" t="s">
        <v>88</v>
      </c>
      <c r="AY244" s="127" t="s">
        <v>225</v>
      </c>
      <c r="BK244" s="135">
        <f>SUM(BK245:BK293)</f>
        <v>0</v>
      </c>
    </row>
    <row r="245" spans="2:65" s="1" customFormat="1" ht="24.15" customHeight="1">
      <c r="B245" s="33"/>
      <c r="C245" s="138" t="s">
        <v>448</v>
      </c>
      <c r="D245" s="138" t="s">
        <v>227</v>
      </c>
      <c r="E245" s="139" t="s">
        <v>4302</v>
      </c>
      <c r="F245" s="140" t="s">
        <v>4303</v>
      </c>
      <c r="G245" s="141" t="s">
        <v>546</v>
      </c>
      <c r="H245" s="142">
        <v>30</v>
      </c>
      <c r="I245" s="143"/>
      <c r="J245" s="144">
        <f>ROUND(I245*H245,2)</f>
        <v>0</v>
      </c>
      <c r="K245" s="140" t="s">
        <v>231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1.4999999999999999E-2</v>
      </c>
      <c r="T245" s="148">
        <f>S245*H245</f>
        <v>0.44999999999999996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4622</v>
      </c>
    </row>
    <row r="246" spans="2:65" s="1" customFormat="1" ht="10.199999999999999">
      <c r="B246" s="33"/>
      <c r="D246" s="151" t="s">
        <v>234</v>
      </c>
      <c r="F246" s="152" t="s">
        <v>4305</v>
      </c>
      <c r="I246" s="153"/>
      <c r="L246" s="33"/>
      <c r="M246" s="154"/>
      <c r="T246" s="57"/>
      <c r="AT246" s="17" t="s">
        <v>234</v>
      </c>
      <c r="AU246" s="17" t="s">
        <v>21</v>
      </c>
    </row>
    <row r="247" spans="2:65" s="12" customFormat="1" ht="10.199999999999999">
      <c r="B247" s="155"/>
      <c r="D247" s="156" t="s">
        <v>236</v>
      </c>
      <c r="E247" s="157" t="s">
        <v>1</v>
      </c>
      <c r="F247" s="158" t="s">
        <v>4623</v>
      </c>
      <c r="H247" s="159">
        <v>30</v>
      </c>
      <c r="I247" s="160"/>
      <c r="L247" s="155"/>
      <c r="M247" s="161"/>
      <c r="T247" s="162"/>
      <c r="AT247" s="157" t="s">
        <v>236</v>
      </c>
      <c r="AU247" s="157" t="s">
        <v>21</v>
      </c>
      <c r="AV247" s="12" t="s">
        <v>21</v>
      </c>
      <c r="AW247" s="12" t="s">
        <v>36</v>
      </c>
      <c r="AX247" s="12" t="s">
        <v>88</v>
      </c>
      <c r="AY247" s="157" t="s">
        <v>225</v>
      </c>
    </row>
    <row r="248" spans="2:65" s="1" customFormat="1" ht="24.15" customHeight="1">
      <c r="B248" s="33"/>
      <c r="C248" s="138" t="s">
        <v>454</v>
      </c>
      <c r="D248" s="138" t="s">
        <v>227</v>
      </c>
      <c r="E248" s="139" t="s">
        <v>4293</v>
      </c>
      <c r="F248" s="140" t="s">
        <v>4294</v>
      </c>
      <c r="G248" s="141" t="s">
        <v>546</v>
      </c>
      <c r="H248" s="142">
        <v>9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2.0000000000000002E-5</v>
      </c>
      <c r="R248" s="147">
        <f>Q248*H248</f>
        <v>1.8000000000000001E-4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4624</v>
      </c>
    </row>
    <row r="249" spans="2:65" s="1" customFormat="1" ht="10.199999999999999">
      <c r="B249" s="33"/>
      <c r="D249" s="151" t="s">
        <v>234</v>
      </c>
      <c r="F249" s="152" t="s">
        <v>4296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4625</v>
      </c>
      <c r="H250" s="159">
        <v>9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225</v>
      </c>
    </row>
    <row r="251" spans="2:65" s="1" customFormat="1" ht="24.15" customHeight="1">
      <c r="B251" s="33"/>
      <c r="C251" s="178" t="s">
        <v>459</v>
      </c>
      <c r="D251" s="178" t="s">
        <v>341</v>
      </c>
      <c r="E251" s="179" t="s">
        <v>4298</v>
      </c>
      <c r="F251" s="180" t="s">
        <v>4299</v>
      </c>
      <c r="G251" s="181" t="s">
        <v>546</v>
      </c>
      <c r="H251" s="182">
        <v>9.1349999999999998</v>
      </c>
      <c r="I251" s="183"/>
      <c r="J251" s="184">
        <f>ROUND(I251*H251,2)</f>
        <v>0</v>
      </c>
      <c r="K251" s="180" t="s">
        <v>231</v>
      </c>
      <c r="L251" s="185"/>
      <c r="M251" s="186" t="s">
        <v>1</v>
      </c>
      <c r="N251" s="187" t="s">
        <v>45</v>
      </c>
      <c r="P251" s="147">
        <f>O251*H251</f>
        <v>0</v>
      </c>
      <c r="Q251" s="147">
        <v>9.7000000000000003E-3</v>
      </c>
      <c r="R251" s="147">
        <f>Q251*H251</f>
        <v>8.8609499999999994E-2</v>
      </c>
      <c r="S251" s="147">
        <v>0</v>
      </c>
      <c r="T251" s="148">
        <f>S251*H251</f>
        <v>0</v>
      </c>
      <c r="AR251" s="149" t="s">
        <v>277</v>
      </c>
      <c r="AT251" s="149" t="s">
        <v>341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4626</v>
      </c>
    </row>
    <row r="252" spans="2:65" s="12" customFormat="1" ht="10.199999999999999">
      <c r="B252" s="155"/>
      <c r="D252" s="156" t="s">
        <v>236</v>
      </c>
      <c r="F252" s="158" t="s">
        <v>4627</v>
      </c>
      <c r="H252" s="159">
        <v>9.1349999999999998</v>
      </c>
      <c r="I252" s="160"/>
      <c r="L252" s="155"/>
      <c r="M252" s="161"/>
      <c r="T252" s="162"/>
      <c r="AT252" s="157" t="s">
        <v>236</v>
      </c>
      <c r="AU252" s="157" t="s">
        <v>21</v>
      </c>
      <c r="AV252" s="12" t="s">
        <v>21</v>
      </c>
      <c r="AW252" s="12" t="s">
        <v>4</v>
      </c>
      <c r="AX252" s="12" t="s">
        <v>88</v>
      </c>
      <c r="AY252" s="157" t="s">
        <v>225</v>
      </c>
    </row>
    <row r="253" spans="2:65" s="1" customFormat="1" ht="33" customHeight="1">
      <c r="B253" s="33"/>
      <c r="C253" s="138" t="s">
        <v>465</v>
      </c>
      <c r="D253" s="138" t="s">
        <v>227</v>
      </c>
      <c r="E253" s="139" t="s">
        <v>4628</v>
      </c>
      <c r="F253" s="140" t="s">
        <v>4629</v>
      </c>
      <c r="G253" s="141" t="s">
        <v>468</v>
      </c>
      <c r="H253" s="142">
        <v>2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4630</v>
      </c>
    </row>
    <row r="254" spans="2:65" s="1" customFormat="1" ht="10.199999999999999">
      <c r="B254" s="33"/>
      <c r="D254" s="151" t="s">
        <v>234</v>
      </c>
      <c r="F254" s="152" t="s">
        <v>4631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" customFormat="1" ht="24.15" customHeight="1">
      <c r="B255" s="33"/>
      <c r="C255" s="138" t="s">
        <v>472</v>
      </c>
      <c r="D255" s="138" t="s">
        <v>227</v>
      </c>
      <c r="E255" s="139" t="s">
        <v>4314</v>
      </c>
      <c r="F255" s="140" t="s">
        <v>4315</v>
      </c>
      <c r="G255" s="141" t="s">
        <v>468</v>
      </c>
      <c r="H255" s="142">
        <v>2</v>
      </c>
      <c r="I255" s="143"/>
      <c r="J255" s="144">
        <f>ROUND(I255*H255,2)</f>
        <v>0</v>
      </c>
      <c r="K255" s="140" t="s">
        <v>1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0</v>
      </c>
      <c r="R255" s="147">
        <f>Q255*H255</f>
        <v>0</v>
      </c>
      <c r="S255" s="147">
        <v>0</v>
      </c>
      <c r="T255" s="148">
        <f>S255*H255</f>
        <v>0</v>
      </c>
      <c r="AR255" s="149" t="s">
        <v>232</v>
      </c>
      <c r="AT255" s="149" t="s">
        <v>227</v>
      </c>
      <c r="AU255" s="149" t="s">
        <v>21</v>
      </c>
      <c r="AY255" s="17" t="s">
        <v>225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232</v>
      </c>
      <c r="BM255" s="149" t="s">
        <v>4632</v>
      </c>
    </row>
    <row r="256" spans="2:65" s="1" customFormat="1" ht="19.2">
      <c r="B256" s="33"/>
      <c r="D256" s="156" t="s">
        <v>261</v>
      </c>
      <c r="F256" s="163" t="s">
        <v>1730</v>
      </c>
      <c r="I256" s="153"/>
      <c r="L256" s="33"/>
      <c r="M256" s="154"/>
      <c r="T256" s="57"/>
      <c r="AT256" s="17" t="s">
        <v>261</v>
      </c>
      <c r="AU256" s="17" t="s">
        <v>21</v>
      </c>
    </row>
    <row r="257" spans="2:65" s="1" customFormat="1" ht="24.15" customHeight="1">
      <c r="B257" s="33"/>
      <c r="C257" s="138" t="s">
        <v>479</v>
      </c>
      <c r="D257" s="138" t="s">
        <v>227</v>
      </c>
      <c r="E257" s="139" t="s">
        <v>4307</v>
      </c>
      <c r="F257" s="140" t="s">
        <v>4308</v>
      </c>
      <c r="G257" s="141" t="s">
        <v>468</v>
      </c>
      <c r="H257" s="142">
        <v>1</v>
      </c>
      <c r="I257" s="143"/>
      <c r="J257" s="144">
        <f>ROUND(I257*H257,2)</f>
        <v>0</v>
      </c>
      <c r="K257" s="140" t="s">
        <v>231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1E-4</v>
      </c>
      <c r="R257" s="147">
        <f>Q257*H257</f>
        <v>1E-4</v>
      </c>
      <c r="S257" s="147">
        <v>0</v>
      </c>
      <c r="T257" s="148">
        <f>S257*H257</f>
        <v>0</v>
      </c>
      <c r="AR257" s="149" t="s">
        <v>232</v>
      </c>
      <c r="AT257" s="149" t="s">
        <v>227</v>
      </c>
      <c r="AU257" s="149" t="s">
        <v>21</v>
      </c>
      <c r="AY257" s="17" t="s">
        <v>225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232</v>
      </c>
      <c r="BM257" s="149" t="s">
        <v>4633</v>
      </c>
    </row>
    <row r="258" spans="2:65" s="1" customFormat="1" ht="10.199999999999999">
      <c r="B258" s="33"/>
      <c r="D258" s="151" t="s">
        <v>234</v>
      </c>
      <c r="F258" s="152" t="s">
        <v>4310</v>
      </c>
      <c r="I258" s="153"/>
      <c r="L258" s="33"/>
      <c r="M258" s="154"/>
      <c r="T258" s="57"/>
      <c r="AT258" s="17" t="s">
        <v>234</v>
      </c>
      <c r="AU258" s="17" t="s">
        <v>21</v>
      </c>
    </row>
    <row r="259" spans="2:65" s="1" customFormat="1" ht="19.2">
      <c r="B259" s="33"/>
      <c r="D259" s="156" t="s">
        <v>261</v>
      </c>
      <c r="F259" s="163" t="s">
        <v>921</v>
      </c>
      <c r="I259" s="153"/>
      <c r="L259" s="33"/>
      <c r="M259" s="154"/>
      <c r="T259" s="57"/>
      <c r="AT259" s="17" t="s">
        <v>261</v>
      </c>
      <c r="AU259" s="17" t="s">
        <v>21</v>
      </c>
    </row>
    <row r="260" spans="2:65" s="1" customFormat="1" ht="21.75" customHeight="1">
      <c r="B260" s="33"/>
      <c r="C260" s="178" t="s">
        <v>485</v>
      </c>
      <c r="D260" s="178" t="s">
        <v>341</v>
      </c>
      <c r="E260" s="179" t="s">
        <v>4311</v>
      </c>
      <c r="F260" s="180" t="s">
        <v>4312</v>
      </c>
      <c r="G260" s="181" t="s">
        <v>468</v>
      </c>
      <c r="H260" s="182">
        <v>1</v>
      </c>
      <c r="I260" s="183"/>
      <c r="J260" s="184">
        <f>ROUND(I260*H260,2)</f>
        <v>0</v>
      </c>
      <c r="K260" s="180" t="s">
        <v>231</v>
      </c>
      <c r="L260" s="185"/>
      <c r="M260" s="186" t="s">
        <v>1</v>
      </c>
      <c r="N260" s="187" t="s">
        <v>45</v>
      </c>
      <c r="P260" s="147">
        <f>O260*H260</f>
        <v>0</v>
      </c>
      <c r="Q260" s="147">
        <v>1.6000000000000001E-3</v>
      </c>
      <c r="R260" s="147">
        <f>Q260*H260</f>
        <v>1.6000000000000001E-3</v>
      </c>
      <c r="S260" s="147">
        <v>0</v>
      </c>
      <c r="T260" s="148">
        <f>S260*H260</f>
        <v>0</v>
      </c>
      <c r="AR260" s="149" t="s">
        <v>277</v>
      </c>
      <c r="AT260" s="149" t="s">
        <v>341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4634</v>
      </c>
    </row>
    <row r="261" spans="2:65" s="1" customFormat="1" ht="24.15" customHeight="1">
      <c r="B261" s="33"/>
      <c r="C261" s="138" t="s">
        <v>490</v>
      </c>
      <c r="D261" s="138" t="s">
        <v>227</v>
      </c>
      <c r="E261" s="139" t="s">
        <v>4317</v>
      </c>
      <c r="F261" s="140" t="s">
        <v>4318</v>
      </c>
      <c r="G261" s="141" t="s">
        <v>240</v>
      </c>
      <c r="H261" s="142">
        <v>0.95099999999999996</v>
      </c>
      <c r="I261" s="143"/>
      <c r="J261" s="144">
        <f>ROUND(I261*H261,2)</f>
        <v>0</v>
      </c>
      <c r="K261" s="140" t="s">
        <v>231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0.6</v>
      </c>
      <c r="T261" s="148">
        <f>S261*H261</f>
        <v>0.5706</v>
      </c>
      <c r="AR261" s="149" t="s">
        <v>232</v>
      </c>
      <c r="AT261" s="149" t="s">
        <v>227</v>
      </c>
      <c r="AU261" s="149" t="s">
        <v>21</v>
      </c>
      <c r="AY261" s="17" t="s">
        <v>225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232</v>
      </c>
      <c r="BM261" s="149" t="s">
        <v>4635</v>
      </c>
    </row>
    <row r="262" spans="2:65" s="1" customFormat="1" ht="10.199999999999999">
      <c r="B262" s="33"/>
      <c r="D262" s="151" t="s">
        <v>234</v>
      </c>
      <c r="F262" s="152" t="s">
        <v>4320</v>
      </c>
      <c r="I262" s="153"/>
      <c r="L262" s="33"/>
      <c r="M262" s="154"/>
      <c r="T262" s="57"/>
      <c r="AT262" s="17" t="s">
        <v>234</v>
      </c>
      <c r="AU262" s="17" t="s">
        <v>21</v>
      </c>
    </row>
    <row r="263" spans="2:65" s="1" customFormat="1" ht="19.2">
      <c r="B263" s="33"/>
      <c r="D263" s="156" t="s">
        <v>261</v>
      </c>
      <c r="F263" s="163" t="s">
        <v>2135</v>
      </c>
      <c r="I263" s="153"/>
      <c r="L263" s="33"/>
      <c r="M263" s="154"/>
      <c r="T263" s="57"/>
      <c r="AT263" s="17" t="s">
        <v>261</v>
      </c>
      <c r="AU263" s="17" t="s">
        <v>21</v>
      </c>
    </row>
    <row r="264" spans="2:65" s="12" customFormat="1" ht="10.199999999999999">
      <c r="B264" s="155"/>
      <c r="D264" s="156" t="s">
        <v>236</v>
      </c>
      <c r="E264" s="157" t="s">
        <v>1</v>
      </c>
      <c r="F264" s="158" t="s">
        <v>4322</v>
      </c>
      <c r="H264" s="159">
        <v>0.61499999999999999</v>
      </c>
      <c r="I264" s="160"/>
      <c r="L264" s="155"/>
      <c r="M264" s="161"/>
      <c r="T264" s="162"/>
      <c r="AT264" s="157" t="s">
        <v>236</v>
      </c>
      <c r="AU264" s="157" t="s">
        <v>21</v>
      </c>
      <c r="AV264" s="12" t="s">
        <v>21</v>
      </c>
      <c r="AW264" s="12" t="s">
        <v>36</v>
      </c>
      <c r="AX264" s="12" t="s">
        <v>80</v>
      </c>
      <c r="AY264" s="157" t="s">
        <v>225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4323</v>
      </c>
      <c r="H265" s="159">
        <v>0.14199999999999999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80</v>
      </c>
      <c r="AY265" s="157" t="s">
        <v>225</v>
      </c>
    </row>
    <row r="266" spans="2:65" s="12" customFormat="1" ht="10.199999999999999">
      <c r="B266" s="155"/>
      <c r="D266" s="156" t="s">
        <v>236</v>
      </c>
      <c r="E266" s="157" t="s">
        <v>1</v>
      </c>
      <c r="F266" s="158" t="s">
        <v>4324</v>
      </c>
      <c r="H266" s="159">
        <v>0.19400000000000001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80</v>
      </c>
      <c r="AY266" s="157" t="s">
        <v>225</v>
      </c>
    </row>
    <row r="267" spans="2:65" s="13" customFormat="1" ht="10.199999999999999">
      <c r="B267" s="164"/>
      <c r="D267" s="156" t="s">
        <v>236</v>
      </c>
      <c r="E267" s="165" t="s">
        <v>1</v>
      </c>
      <c r="F267" s="166" t="s">
        <v>270</v>
      </c>
      <c r="H267" s="167">
        <v>0.95099999999999996</v>
      </c>
      <c r="I267" s="168"/>
      <c r="L267" s="164"/>
      <c r="M267" s="169"/>
      <c r="T267" s="170"/>
      <c r="AT267" s="165" t="s">
        <v>236</v>
      </c>
      <c r="AU267" s="165" t="s">
        <v>21</v>
      </c>
      <c r="AV267" s="13" t="s">
        <v>232</v>
      </c>
      <c r="AW267" s="13" t="s">
        <v>36</v>
      </c>
      <c r="AX267" s="13" t="s">
        <v>88</v>
      </c>
      <c r="AY267" s="165" t="s">
        <v>225</v>
      </c>
    </row>
    <row r="268" spans="2:65" s="1" customFormat="1" ht="24.15" customHeight="1">
      <c r="B268" s="33"/>
      <c r="C268" s="138" t="s">
        <v>496</v>
      </c>
      <c r="D268" s="138" t="s">
        <v>227</v>
      </c>
      <c r="E268" s="139" t="s">
        <v>4325</v>
      </c>
      <c r="F268" s="140" t="s">
        <v>4326</v>
      </c>
      <c r="G268" s="141" t="s">
        <v>468</v>
      </c>
      <c r="H268" s="142">
        <v>1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4636</v>
      </c>
    </row>
    <row r="269" spans="2:65" s="1" customFormat="1" ht="10.199999999999999">
      <c r="B269" s="33"/>
      <c r="D269" s="151" t="s">
        <v>234</v>
      </c>
      <c r="F269" s="152" t="s">
        <v>4328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" customFormat="1" ht="19.2">
      <c r="B270" s="33"/>
      <c r="D270" s="156" t="s">
        <v>261</v>
      </c>
      <c r="F270" s="163" t="s">
        <v>4329</v>
      </c>
      <c r="I270" s="153"/>
      <c r="L270" s="33"/>
      <c r="M270" s="154"/>
      <c r="T270" s="57"/>
      <c r="AT270" s="17" t="s">
        <v>261</v>
      </c>
      <c r="AU270" s="17" t="s">
        <v>21</v>
      </c>
    </row>
    <row r="271" spans="2:65" s="1" customFormat="1" ht="24.15" customHeight="1">
      <c r="B271" s="33"/>
      <c r="C271" s="178" t="s">
        <v>501</v>
      </c>
      <c r="D271" s="178" t="s">
        <v>341</v>
      </c>
      <c r="E271" s="179" t="s">
        <v>4330</v>
      </c>
      <c r="F271" s="180" t="s">
        <v>4331</v>
      </c>
      <c r="G271" s="181" t="s">
        <v>468</v>
      </c>
      <c r="H271" s="182">
        <v>1</v>
      </c>
      <c r="I271" s="183"/>
      <c r="J271" s="184">
        <f>ROUND(I271*H271,2)</f>
        <v>0</v>
      </c>
      <c r="K271" s="180" t="s">
        <v>231</v>
      </c>
      <c r="L271" s="185"/>
      <c r="M271" s="186" t="s">
        <v>1</v>
      </c>
      <c r="N271" s="187" t="s">
        <v>45</v>
      </c>
      <c r="P271" s="147">
        <f>O271*H271</f>
        <v>0</v>
      </c>
      <c r="Q271" s="147">
        <v>7.0000000000000001E-3</v>
      </c>
      <c r="R271" s="147">
        <f>Q271*H271</f>
        <v>7.0000000000000001E-3</v>
      </c>
      <c r="S271" s="147">
        <v>0</v>
      </c>
      <c r="T271" s="148">
        <f>S271*H271</f>
        <v>0</v>
      </c>
      <c r="AR271" s="149" t="s">
        <v>277</v>
      </c>
      <c r="AT271" s="149" t="s">
        <v>341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4637</v>
      </c>
    </row>
    <row r="272" spans="2:65" s="1" customFormat="1" ht="24.15" customHeight="1">
      <c r="B272" s="33"/>
      <c r="C272" s="138" t="s">
        <v>507</v>
      </c>
      <c r="D272" s="138" t="s">
        <v>227</v>
      </c>
      <c r="E272" s="139" t="s">
        <v>4333</v>
      </c>
      <c r="F272" s="140" t="s">
        <v>4334</v>
      </c>
      <c r="G272" s="141" t="s">
        <v>468</v>
      </c>
      <c r="H272" s="142">
        <v>1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0.41948000000000002</v>
      </c>
      <c r="R272" s="147">
        <f>Q272*H272</f>
        <v>0.41948000000000002</v>
      </c>
      <c r="S272" s="147">
        <v>0</v>
      </c>
      <c r="T272" s="148">
        <f>S272*H272</f>
        <v>0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4638</v>
      </c>
    </row>
    <row r="273" spans="2:65" s="1" customFormat="1" ht="10.199999999999999">
      <c r="B273" s="33"/>
      <c r="D273" s="151" t="s">
        <v>234</v>
      </c>
      <c r="F273" s="152" t="s">
        <v>4336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" customFormat="1" ht="19.2">
      <c r="B274" s="33"/>
      <c r="D274" s="156" t="s">
        <v>261</v>
      </c>
      <c r="F274" s="163" t="s">
        <v>4337</v>
      </c>
      <c r="I274" s="153"/>
      <c r="L274" s="33"/>
      <c r="M274" s="154"/>
      <c r="T274" s="57"/>
      <c r="AT274" s="17" t="s">
        <v>261</v>
      </c>
      <c r="AU274" s="17" t="s">
        <v>21</v>
      </c>
    </row>
    <row r="275" spans="2:65" s="1" customFormat="1" ht="24.15" customHeight="1">
      <c r="B275" s="33"/>
      <c r="C275" s="178" t="s">
        <v>514</v>
      </c>
      <c r="D275" s="178" t="s">
        <v>341</v>
      </c>
      <c r="E275" s="179" t="s">
        <v>4639</v>
      </c>
      <c r="F275" s="180" t="s">
        <v>4640</v>
      </c>
      <c r="G275" s="181" t="s">
        <v>468</v>
      </c>
      <c r="H275" s="182">
        <v>1</v>
      </c>
      <c r="I275" s="183"/>
      <c r="J275" s="184">
        <f>ROUND(I275*H275,2)</f>
        <v>0</v>
      </c>
      <c r="K275" s="180" t="s">
        <v>231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1.41</v>
      </c>
      <c r="R275" s="147">
        <f>Q275*H275</f>
        <v>1.41</v>
      </c>
      <c r="S275" s="147">
        <v>0</v>
      </c>
      <c r="T275" s="148">
        <f>S275*H275</f>
        <v>0</v>
      </c>
      <c r="AR275" s="149" t="s">
        <v>277</v>
      </c>
      <c r="AT275" s="149" t="s">
        <v>341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4641</v>
      </c>
    </row>
    <row r="276" spans="2:65" s="1" customFormat="1" ht="24.15" customHeight="1">
      <c r="B276" s="33"/>
      <c r="C276" s="138" t="s">
        <v>520</v>
      </c>
      <c r="D276" s="138" t="s">
        <v>227</v>
      </c>
      <c r="E276" s="139" t="s">
        <v>4492</v>
      </c>
      <c r="F276" s="140" t="s">
        <v>4493</v>
      </c>
      <c r="G276" s="141" t="s">
        <v>468</v>
      </c>
      <c r="H276" s="142">
        <v>1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9.8899999999999995E-3</v>
      </c>
      <c r="R276" s="147">
        <f>Q276*H276</f>
        <v>9.8899999999999995E-3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4642</v>
      </c>
    </row>
    <row r="277" spans="2:65" s="1" customFormat="1" ht="10.199999999999999">
      <c r="B277" s="33"/>
      <c r="D277" s="151" t="s">
        <v>234</v>
      </c>
      <c r="F277" s="152" t="s">
        <v>4495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" customFormat="1" ht="24.15" customHeight="1">
      <c r="B278" s="33"/>
      <c r="C278" s="178" t="s">
        <v>526</v>
      </c>
      <c r="D278" s="178" t="s">
        <v>341</v>
      </c>
      <c r="E278" s="179" t="s">
        <v>4643</v>
      </c>
      <c r="F278" s="180" t="s">
        <v>4644</v>
      </c>
      <c r="G278" s="181" t="s">
        <v>468</v>
      </c>
      <c r="H278" s="182">
        <v>1</v>
      </c>
      <c r="I278" s="183"/>
      <c r="J278" s="184">
        <f>ROUND(I278*H278,2)</f>
        <v>0</v>
      </c>
      <c r="K278" s="180" t="s">
        <v>231</v>
      </c>
      <c r="L278" s="185"/>
      <c r="M278" s="186" t="s">
        <v>1</v>
      </c>
      <c r="N278" s="187" t="s">
        <v>45</v>
      </c>
      <c r="P278" s="147">
        <f>O278*H278</f>
        <v>0</v>
      </c>
      <c r="Q278" s="147">
        <v>0.43</v>
      </c>
      <c r="R278" s="147">
        <f>Q278*H278</f>
        <v>0.43</v>
      </c>
      <c r="S278" s="147">
        <v>0</v>
      </c>
      <c r="T278" s="148">
        <f>S278*H278</f>
        <v>0</v>
      </c>
      <c r="AR278" s="149" t="s">
        <v>277</v>
      </c>
      <c r="AT278" s="149" t="s">
        <v>341</v>
      </c>
      <c r="AU278" s="149" t="s">
        <v>21</v>
      </c>
      <c r="AY278" s="17" t="s">
        <v>225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232</v>
      </c>
      <c r="BM278" s="149" t="s">
        <v>4645</v>
      </c>
    </row>
    <row r="279" spans="2:65" s="1" customFormat="1" ht="24.15" customHeight="1">
      <c r="B279" s="33"/>
      <c r="C279" s="138" t="s">
        <v>532</v>
      </c>
      <c r="D279" s="138" t="s">
        <v>227</v>
      </c>
      <c r="E279" s="139" t="s">
        <v>2073</v>
      </c>
      <c r="F279" s="140" t="s">
        <v>2074</v>
      </c>
      <c r="G279" s="141" t="s">
        <v>468</v>
      </c>
      <c r="H279" s="142">
        <v>1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1.218E-2</v>
      </c>
      <c r="R279" s="147">
        <f>Q279*H279</f>
        <v>1.218E-2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4646</v>
      </c>
    </row>
    <row r="280" spans="2:65" s="1" customFormat="1" ht="10.199999999999999">
      <c r="B280" s="33"/>
      <c r="D280" s="151" t="s">
        <v>234</v>
      </c>
      <c r="F280" s="152" t="s">
        <v>2076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" customFormat="1" ht="19.2">
      <c r="B281" s="33"/>
      <c r="D281" s="156" t="s">
        <v>261</v>
      </c>
      <c r="F281" s="163" t="s">
        <v>4337</v>
      </c>
      <c r="I281" s="153"/>
      <c r="L281" s="33"/>
      <c r="M281" s="154"/>
      <c r="T281" s="57"/>
      <c r="AT281" s="17" t="s">
        <v>261</v>
      </c>
      <c r="AU281" s="17" t="s">
        <v>21</v>
      </c>
    </row>
    <row r="282" spans="2:65" s="1" customFormat="1" ht="24.15" customHeight="1">
      <c r="B282" s="33"/>
      <c r="C282" s="178" t="s">
        <v>537</v>
      </c>
      <c r="D282" s="178" t="s">
        <v>341</v>
      </c>
      <c r="E282" s="179" t="s">
        <v>4348</v>
      </c>
      <c r="F282" s="180" t="s">
        <v>4349</v>
      </c>
      <c r="G282" s="181" t="s">
        <v>468</v>
      </c>
      <c r="H282" s="182">
        <v>1</v>
      </c>
      <c r="I282" s="183"/>
      <c r="J282" s="184">
        <f>ROUND(I282*H282,2)</f>
        <v>0</v>
      </c>
      <c r="K282" s="180" t="s">
        <v>231</v>
      </c>
      <c r="L282" s="185"/>
      <c r="M282" s="186" t="s">
        <v>1</v>
      </c>
      <c r="N282" s="187" t="s">
        <v>45</v>
      </c>
      <c r="P282" s="147">
        <f>O282*H282</f>
        <v>0</v>
      </c>
      <c r="Q282" s="147">
        <v>0.505</v>
      </c>
      <c r="R282" s="147">
        <f>Q282*H282</f>
        <v>0.505</v>
      </c>
      <c r="S282" s="147">
        <v>0</v>
      </c>
      <c r="T282" s="148">
        <f>S282*H282</f>
        <v>0</v>
      </c>
      <c r="AR282" s="149" t="s">
        <v>277</v>
      </c>
      <c r="AT282" s="149" t="s">
        <v>341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4647</v>
      </c>
    </row>
    <row r="283" spans="2:65" s="1" customFormat="1" ht="24.15" customHeight="1">
      <c r="B283" s="33"/>
      <c r="C283" s="178" t="s">
        <v>543</v>
      </c>
      <c r="D283" s="178" t="s">
        <v>341</v>
      </c>
      <c r="E283" s="179" t="s">
        <v>2080</v>
      </c>
      <c r="F283" s="180" t="s">
        <v>2081</v>
      </c>
      <c r="G283" s="181" t="s">
        <v>468</v>
      </c>
      <c r="H283" s="182">
        <v>1</v>
      </c>
      <c r="I283" s="183"/>
      <c r="J283" s="184">
        <f>ROUND(I283*H283,2)</f>
        <v>0</v>
      </c>
      <c r="K283" s="180" t="s">
        <v>231</v>
      </c>
      <c r="L283" s="185"/>
      <c r="M283" s="186" t="s">
        <v>1</v>
      </c>
      <c r="N283" s="187" t="s">
        <v>45</v>
      </c>
      <c r="P283" s="147">
        <f>O283*H283</f>
        <v>0</v>
      </c>
      <c r="Q283" s="147">
        <v>5.2999999999999999E-2</v>
      </c>
      <c r="R283" s="147">
        <f>Q283*H283</f>
        <v>5.2999999999999999E-2</v>
      </c>
      <c r="S283" s="147">
        <v>0</v>
      </c>
      <c r="T283" s="148">
        <f>S283*H283</f>
        <v>0</v>
      </c>
      <c r="AR283" s="149" t="s">
        <v>277</v>
      </c>
      <c r="AT283" s="149" t="s">
        <v>341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4648</v>
      </c>
    </row>
    <row r="284" spans="2:65" s="1" customFormat="1" ht="19.2">
      <c r="B284" s="33"/>
      <c r="D284" s="156" t="s">
        <v>261</v>
      </c>
      <c r="F284" s="163" t="s">
        <v>4352</v>
      </c>
      <c r="I284" s="153"/>
      <c r="L284" s="33"/>
      <c r="M284" s="154"/>
      <c r="T284" s="57"/>
      <c r="AT284" s="17" t="s">
        <v>261</v>
      </c>
      <c r="AU284" s="17" t="s">
        <v>21</v>
      </c>
    </row>
    <row r="285" spans="2:65" s="1" customFormat="1" ht="37.799999999999997" customHeight="1">
      <c r="B285" s="33"/>
      <c r="C285" s="138" t="s">
        <v>551</v>
      </c>
      <c r="D285" s="138" t="s">
        <v>227</v>
      </c>
      <c r="E285" s="139" t="s">
        <v>1456</v>
      </c>
      <c r="F285" s="140" t="s">
        <v>1457</v>
      </c>
      <c r="G285" s="141" t="s">
        <v>468</v>
      </c>
      <c r="H285" s="142">
        <v>1</v>
      </c>
      <c r="I285" s="143"/>
      <c r="J285" s="144">
        <f>ROUND(I285*H285,2)</f>
        <v>0</v>
      </c>
      <c r="K285" s="140" t="s">
        <v>231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0.09</v>
      </c>
      <c r="R285" s="147">
        <f>Q285*H285</f>
        <v>0.09</v>
      </c>
      <c r="S285" s="147">
        <v>0</v>
      </c>
      <c r="T285" s="148">
        <f>S285*H285</f>
        <v>0</v>
      </c>
      <c r="AR285" s="149" t="s">
        <v>232</v>
      </c>
      <c r="AT285" s="149" t="s">
        <v>227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4649</v>
      </c>
    </row>
    <row r="286" spans="2:65" s="1" customFormat="1" ht="10.199999999999999">
      <c r="B286" s="33"/>
      <c r="D286" s="151" t="s">
        <v>234</v>
      </c>
      <c r="F286" s="152" t="s">
        <v>1459</v>
      </c>
      <c r="I286" s="153"/>
      <c r="L286" s="33"/>
      <c r="M286" s="154"/>
      <c r="T286" s="57"/>
      <c r="AT286" s="17" t="s">
        <v>234</v>
      </c>
      <c r="AU286" s="17" t="s">
        <v>21</v>
      </c>
    </row>
    <row r="287" spans="2:65" s="1" customFormat="1" ht="19.2">
      <c r="B287" s="33"/>
      <c r="D287" s="156" t="s">
        <v>261</v>
      </c>
      <c r="F287" s="163" t="s">
        <v>4352</v>
      </c>
      <c r="I287" s="153"/>
      <c r="L287" s="33"/>
      <c r="M287" s="154"/>
      <c r="T287" s="57"/>
      <c r="AT287" s="17" t="s">
        <v>261</v>
      </c>
      <c r="AU287" s="17" t="s">
        <v>21</v>
      </c>
    </row>
    <row r="288" spans="2:65" s="1" customFormat="1" ht="33" customHeight="1">
      <c r="B288" s="33"/>
      <c r="C288" s="178" t="s">
        <v>556</v>
      </c>
      <c r="D288" s="178" t="s">
        <v>341</v>
      </c>
      <c r="E288" s="179" t="s">
        <v>4650</v>
      </c>
      <c r="F288" s="180" t="s">
        <v>4651</v>
      </c>
      <c r="G288" s="181" t="s">
        <v>468</v>
      </c>
      <c r="H288" s="182">
        <v>1</v>
      </c>
      <c r="I288" s="183"/>
      <c r="J288" s="184">
        <f>ROUND(I288*H288,2)</f>
        <v>0</v>
      </c>
      <c r="K288" s="180" t="s">
        <v>231</v>
      </c>
      <c r="L288" s="185"/>
      <c r="M288" s="186" t="s">
        <v>1</v>
      </c>
      <c r="N288" s="187" t="s">
        <v>45</v>
      </c>
      <c r="P288" s="147">
        <f>O288*H288</f>
        <v>0</v>
      </c>
      <c r="Q288" s="147">
        <v>6.9000000000000006E-2</v>
      </c>
      <c r="R288" s="147">
        <f>Q288*H288</f>
        <v>6.9000000000000006E-2</v>
      </c>
      <c r="S288" s="147">
        <v>0</v>
      </c>
      <c r="T288" s="148">
        <f>S288*H288</f>
        <v>0</v>
      </c>
      <c r="AR288" s="149" t="s">
        <v>277</v>
      </c>
      <c r="AT288" s="149" t="s">
        <v>341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4652</v>
      </c>
    </row>
    <row r="289" spans="2:65" s="1" customFormat="1" ht="19.2">
      <c r="B289" s="33"/>
      <c r="D289" s="156" t="s">
        <v>261</v>
      </c>
      <c r="F289" s="163" t="s">
        <v>4653</v>
      </c>
      <c r="I289" s="153"/>
      <c r="L289" s="33"/>
      <c r="M289" s="154"/>
      <c r="T289" s="57"/>
      <c r="AT289" s="17" t="s">
        <v>261</v>
      </c>
      <c r="AU289" s="17" t="s">
        <v>21</v>
      </c>
    </row>
    <row r="290" spans="2:65" s="1" customFormat="1" ht="24.15" customHeight="1">
      <c r="B290" s="33"/>
      <c r="C290" s="138" t="s">
        <v>563</v>
      </c>
      <c r="D290" s="138" t="s">
        <v>227</v>
      </c>
      <c r="E290" s="139" t="s">
        <v>4361</v>
      </c>
      <c r="F290" s="140" t="s">
        <v>4362</v>
      </c>
      <c r="G290" s="141" t="s">
        <v>240</v>
      </c>
      <c r="H290" s="142">
        <v>0.48099999999999998</v>
      </c>
      <c r="I290" s="143"/>
      <c r="J290" s="144">
        <f>ROUND(I290*H290,2)</f>
        <v>0</v>
      </c>
      <c r="K290" s="140" t="s">
        <v>231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4654</v>
      </c>
    </row>
    <row r="291" spans="2:65" s="1" customFormat="1" ht="10.199999999999999">
      <c r="B291" s="33"/>
      <c r="D291" s="151" t="s">
        <v>234</v>
      </c>
      <c r="F291" s="152" t="s">
        <v>4364</v>
      </c>
      <c r="I291" s="153"/>
      <c r="L291" s="33"/>
      <c r="M291" s="154"/>
      <c r="T291" s="57"/>
      <c r="AT291" s="17" t="s">
        <v>234</v>
      </c>
      <c r="AU291" s="17" t="s">
        <v>21</v>
      </c>
    </row>
    <row r="292" spans="2:65" s="1" customFormat="1" ht="19.2">
      <c r="B292" s="33"/>
      <c r="D292" s="156" t="s">
        <v>261</v>
      </c>
      <c r="F292" s="163" t="s">
        <v>4365</v>
      </c>
      <c r="I292" s="153"/>
      <c r="L292" s="33"/>
      <c r="M292" s="154"/>
      <c r="T292" s="57"/>
      <c r="AT292" s="17" t="s">
        <v>261</v>
      </c>
      <c r="AU292" s="17" t="s">
        <v>21</v>
      </c>
    </row>
    <row r="293" spans="2:65" s="12" customFormat="1" ht="10.199999999999999">
      <c r="B293" s="155"/>
      <c r="D293" s="156" t="s">
        <v>236</v>
      </c>
      <c r="E293" s="157" t="s">
        <v>1</v>
      </c>
      <c r="F293" s="158" t="s">
        <v>4366</v>
      </c>
      <c r="H293" s="159">
        <v>0.48099999999999998</v>
      </c>
      <c r="I293" s="160"/>
      <c r="L293" s="155"/>
      <c r="M293" s="161"/>
      <c r="T293" s="162"/>
      <c r="AT293" s="157" t="s">
        <v>236</v>
      </c>
      <c r="AU293" s="157" t="s">
        <v>21</v>
      </c>
      <c r="AV293" s="12" t="s">
        <v>21</v>
      </c>
      <c r="AW293" s="12" t="s">
        <v>36</v>
      </c>
      <c r="AX293" s="12" t="s">
        <v>88</v>
      </c>
      <c r="AY293" s="157" t="s">
        <v>225</v>
      </c>
    </row>
    <row r="294" spans="2:65" s="11" customFormat="1" ht="22.8" customHeight="1">
      <c r="B294" s="126"/>
      <c r="D294" s="127" t="s">
        <v>79</v>
      </c>
      <c r="E294" s="136" t="s">
        <v>549</v>
      </c>
      <c r="F294" s="136" t="s">
        <v>550</v>
      </c>
      <c r="I294" s="129"/>
      <c r="J294" s="137">
        <f>BK294</f>
        <v>0</v>
      </c>
      <c r="L294" s="126"/>
      <c r="M294" s="131"/>
      <c r="P294" s="132">
        <f>SUM(P295:P303)</f>
        <v>0</v>
      </c>
      <c r="R294" s="132">
        <f>SUM(R295:R303)</f>
        <v>0</v>
      </c>
      <c r="T294" s="133">
        <f>SUM(T295:T303)</f>
        <v>0</v>
      </c>
      <c r="AR294" s="127" t="s">
        <v>88</v>
      </c>
      <c r="AT294" s="134" t="s">
        <v>79</v>
      </c>
      <c r="AU294" s="134" t="s">
        <v>88</v>
      </c>
      <c r="AY294" s="127" t="s">
        <v>225</v>
      </c>
      <c r="BK294" s="135">
        <f>SUM(BK295:BK303)</f>
        <v>0</v>
      </c>
    </row>
    <row r="295" spans="2:65" s="1" customFormat="1" ht="37.799999999999997" customHeight="1">
      <c r="B295" s="33"/>
      <c r="C295" s="138" t="s">
        <v>570</v>
      </c>
      <c r="D295" s="138" t="s">
        <v>227</v>
      </c>
      <c r="E295" s="139" t="s">
        <v>4367</v>
      </c>
      <c r="F295" s="140" t="s">
        <v>4368</v>
      </c>
      <c r="G295" s="141" t="s">
        <v>395</v>
      </c>
      <c r="H295" s="142">
        <v>0.45</v>
      </c>
      <c r="I295" s="143"/>
      <c r="J295" s="144">
        <f>ROUND(I295*H295,2)</f>
        <v>0</v>
      </c>
      <c r="K295" s="140" t="s">
        <v>231</v>
      </c>
      <c r="L295" s="33"/>
      <c r="M295" s="145" t="s">
        <v>1</v>
      </c>
      <c r="N295" s="146" t="s">
        <v>45</v>
      </c>
      <c r="P295" s="147">
        <f>O295*H295</f>
        <v>0</v>
      </c>
      <c r="Q295" s="147">
        <v>0</v>
      </c>
      <c r="R295" s="147">
        <f>Q295*H295</f>
        <v>0</v>
      </c>
      <c r="S295" s="147">
        <v>0</v>
      </c>
      <c r="T295" s="148">
        <f>S295*H295</f>
        <v>0</v>
      </c>
      <c r="AR295" s="149" t="s">
        <v>232</v>
      </c>
      <c r="AT295" s="149" t="s">
        <v>227</v>
      </c>
      <c r="AU295" s="149" t="s">
        <v>21</v>
      </c>
      <c r="AY295" s="17" t="s">
        <v>225</v>
      </c>
      <c r="BE295" s="150">
        <f>IF(N295="základní",J295,0)</f>
        <v>0</v>
      </c>
      <c r="BF295" s="150">
        <f>IF(N295="snížená",J295,0)</f>
        <v>0</v>
      </c>
      <c r="BG295" s="150">
        <f>IF(N295="zákl. přenesená",J295,0)</f>
        <v>0</v>
      </c>
      <c r="BH295" s="150">
        <f>IF(N295="sníž. přenesená",J295,0)</f>
        <v>0</v>
      </c>
      <c r="BI295" s="150">
        <f>IF(N295="nulová",J295,0)</f>
        <v>0</v>
      </c>
      <c r="BJ295" s="17" t="s">
        <v>88</v>
      </c>
      <c r="BK295" s="150">
        <f>ROUND(I295*H295,2)</f>
        <v>0</v>
      </c>
      <c r="BL295" s="17" t="s">
        <v>232</v>
      </c>
      <c r="BM295" s="149" t="s">
        <v>4655</v>
      </c>
    </row>
    <row r="296" spans="2:65" s="1" customFormat="1" ht="10.199999999999999">
      <c r="B296" s="33"/>
      <c r="D296" s="151" t="s">
        <v>234</v>
      </c>
      <c r="F296" s="152" t="s">
        <v>4370</v>
      </c>
      <c r="I296" s="153"/>
      <c r="L296" s="33"/>
      <c r="M296" s="154"/>
      <c r="T296" s="57"/>
      <c r="AT296" s="17" t="s">
        <v>234</v>
      </c>
      <c r="AU296" s="17" t="s">
        <v>21</v>
      </c>
    </row>
    <row r="297" spans="2:65" s="1" customFormat="1" ht="37.799999999999997" customHeight="1">
      <c r="B297" s="33"/>
      <c r="C297" s="138" t="s">
        <v>579</v>
      </c>
      <c r="D297" s="138" t="s">
        <v>227</v>
      </c>
      <c r="E297" s="139" t="s">
        <v>4371</v>
      </c>
      <c r="F297" s="140" t="s">
        <v>4372</v>
      </c>
      <c r="G297" s="141" t="s">
        <v>395</v>
      </c>
      <c r="H297" s="142">
        <v>0.57099999999999995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</v>
      </c>
      <c r="R297" s="147">
        <f>Q297*H297</f>
        <v>0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4656</v>
      </c>
    </row>
    <row r="298" spans="2:65" s="1" customFormat="1" ht="10.199999999999999">
      <c r="B298" s="33"/>
      <c r="D298" s="151" t="s">
        <v>234</v>
      </c>
      <c r="F298" s="152" t="s">
        <v>4374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" customFormat="1" ht="24.15" customHeight="1">
      <c r="B299" s="33"/>
      <c r="C299" s="138" t="s">
        <v>585</v>
      </c>
      <c r="D299" s="138" t="s">
        <v>227</v>
      </c>
      <c r="E299" s="139" t="s">
        <v>768</v>
      </c>
      <c r="F299" s="140" t="s">
        <v>769</v>
      </c>
      <c r="G299" s="141" t="s">
        <v>395</v>
      </c>
      <c r="H299" s="142">
        <v>1.0209999999999999</v>
      </c>
      <c r="I299" s="143"/>
      <c r="J299" s="144">
        <f>ROUND(I299*H299,2)</f>
        <v>0</v>
      </c>
      <c r="K299" s="140" t="s">
        <v>231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232</v>
      </c>
      <c r="AT299" s="149" t="s">
        <v>227</v>
      </c>
      <c r="AU299" s="149" t="s">
        <v>21</v>
      </c>
      <c r="AY299" s="17" t="s">
        <v>225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232</v>
      </c>
      <c r="BM299" s="149" t="s">
        <v>4657</v>
      </c>
    </row>
    <row r="300" spans="2:65" s="1" customFormat="1" ht="10.199999999999999">
      <c r="B300" s="33"/>
      <c r="D300" s="151" t="s">
        <v>234</v>
      </c>
      <c r="F300" s="152" t="s">
        <v>771</v>
      </c>
      <c r="I300" s="153"/>
      <c r="L300" s="33"/>
      <c r="M300" s="154"/>
      <c r="T300" s="57"/>
      <c r="AT300" s="17" t="s">
        <v>234</v>
      </c>
      <c r="AU300" s="17" t="s">
        <v>21</v>
      </c>
    </row>
    <row r="301" spans="2:65" s="1" customFormat="1" ht="24.15" customHeight="1">
      <c r="B301" s="33"/>
      <c r="C301" s="138" t="s">
        <v>593</v>
      </c>
      <c r="D301" s="138" t="s">
        <v>227</v>
      </c>
      <c r="E301" s="139" t="s">
        <v>772</v>
      </c>
      <c r="F301" s="140" t="s">
        <v>773</v>
      </c>
      <c r="G301" s="141" t="s">
        <v>395</v>
      </c>
      <c r="H301" s="142">
        <v>19.399000000000001</v>
      </c>
      <c r="I301" s="143"/>
      <c r="J301" s="144">
        <f>ROUND(I301*H301,2)</f>
        <v>0</v>
      </c>
      <c r="K301" s="140" t="s">
        <v>231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232</v>
      </c>
      <c r="AT301" s="149" t="s">
        <v>227</v>
      </c>
      <c r="AU301" s="149" t="s">
        <v>21</v>
      </c>
      <c r="AY301" s="17" t="s">
        <v>225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232</v>
      </c>
      <c r="BM301" s="149" t="s">
        <v>4658</v>
      </c>
    </row>
    <row r="302" spans="2:65" s="1" customFormat="1" ht="10.199999999999999">
      <c r="B302" s="33"/>
      <c r="D302" s="151" t="s">
        <v>234</v>
      </c>
      <c r="F302" s="152" t="s">
        <v>775</v>
      </c>
      <c r="I302" s="153"/>
      <c r="L302" s="33"/>
      <c r="M302" s="154"/>
      <c r="T302" s="57"/>
      <c r="AT302" s="17" t="s">
        <v>234</v>
      </c>
      <c r="AU302" s="17" t="s">
        <v>21</v>
      </c>
    </row>
    <row r="303" spans="2:65" s="12" customFormat="1" ht="10.199999999999999">
      <c r="B303" s="155"/>
      <c r="D303" s="156" t="s">
        <v>236</v>
      </c>
      <c r="E303" s="157" t="s">
        <v>1</v>
      </c>
      <c r="F303" s="158" t="s">
        <v>4659</v>
      </c>
      <c r="H303" s="159">
        <v>19.399000000000001</v>
      </c>
      <c r="I303" s="160"/>
      <c r="L303" s="155"/>
      <c r="M303" s="161"/>
      <c r="T303" s="162"/>
      <c r="AT303" s="157" t="s">
        <v>236</v>
      </c>
      <c r="AU303" s="157" t="s">
        <v>21</v>
      </c>
      <c r="AV303" s="12" t="s">
        <v>21</v>
      </c>
      <c r="AW303" s="12" t="s">
        <v>36</v>
      </c>
      <c r="AX303" s="12" t="s">
        <v>88</v>
      </c>
      <c r="AY303" s="157" t="s">
        <v>225</v>
      </c>
    </row>
    <row r="304" spans="2:65" s="11" customFormat="1" ht="22.8" customHeight="1">
      <c r="B304" s="126"/>
      <c r="D304" s="127" t="s">
        <v>79</v>
      </c>
      <c r="E304" s="136" t="s">
        <v>568</v>
      </c>
      <c r="F304" s="136" t="s">
        <v>569</v>
      </c>
      <c r="I304" s="129"/>
      <c r="J304" s="137">
        <f>BK304</f>
        <v>0</v>
      </c>
      <c r="L304" s="126"/>
      <c r="M304" s="131"/>
      <c r="P304" s="132">
        <f>SUM(P305:P306)</f>
        <v>0</v>
      </c>
      <c r="R304" s="132">
        <f>SUM(R305:R306)</f>
        <v>0</v>
      </c>
      <c r="T304" s="133">
        <f>SUM(T305:T306)</f>
        <v>0</v>
      </c>
      <c r="AR304" s="127" t="s">
        <v>88</v>
      </c>
      <c r="AT304" s="134" t="s">
        <v>79</v>
      </c>
      <c r="AU304" s="134" t="s">
        <v>88</v>
      </c>
      <c r="AY304" s="127" t="s">
        <v>225</v>
      </c>
      <c r="BK304" s="135">
        <f>SUM(BK305:BK306)</f>
        <v>0</v>
      </c>
    </row>
    <row r="305" spans="2:65" s="1" customFormat="1" ht="16.5" customHeight="1">
      <c r="B305" s="33"/>
      <c r="C305" s="138" t="s">
        <v>600</v>
      </c>
      <c r="D305" s="138" t="s">
        <v>227</v>
      </c>
      <c r="E305" s="139" t="s">
        <v>571</v>
      </c>
      <c r="F305" s="140" t="s">
        <v>572</v>
      </c>
      <c r="G305" s="141" t="s">
        <v>395</v>
      </c>
      <c r="H305" s="142">
        <v>12.855</v>
      </c>
      <c r="I305" s="143"/>
      <c r="J305" s="144">
        <f>ROUND(I305*H305,2)</f>
        <v>0</v>
      </c>
      <c r="K305" s="140" t="s">
        <v>231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232</v>
      </c>
      <c r="AT305" s="149" t="s">
        <v>227</v>
      </c>
      <c r="AU305" s="149" t="s">
        <v>21</v>
      </c>
      <c r="AY305" s="17" t="s">
        <v>225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232</v>
      </c>
      <c r="BM305" s="149" t="s">
        <v>4660</v>
      </c>
    </row>
    <row r="306" spans="2:65" s="1" customFormat="1" ht="10.199999999999999">
      <c r="B306" s="33"/>
      <c r="D306" s="151" t="s">
        <v>234</v>
      </c>
      <c r="F306" s="152" t="s">
        <v>574</v>
      </c>
      <c r="I306" s="153"/>
      <c r="L306" s="33"/>
      <c r="M306" s="195"/>
      <c r="N306" s="190"/>
      <c r="O306" s="190"/>
      <c r="P306" s="190"/>
      <c r="Q306" s="190"/>
      <c r="R306" s="190"/>
      <c r="S306" s="190"/>
      <c r="T306" s="196"/>
      <c r="AT306" s="17" t="s">
        <v>234</v>
      </c>
      <c r="AU306" s="17" t="s">
        <v>21</v>
      </c>
    </row>
    <row r="307" spans="2:65" s="1" customFormat="1" ht="6.9" customHeight="1">
      <c r="B307" s="45"/>
      <c r="C307" s="46"/>
      <c r="D307" s="46"/>
      <c r="E307" s="46"/>
      <c r="F307" s="46"/>
      <c r="G307" s="46"/>
      <c r="H307" s="46"/>
      <c r="I307" s="46"/>
      <c r="J307" s="46"/>
      <c r="K307" s="46"/>
      <c r="L307" s="33"/>
    </row>
  </sheetData>
  <sheetProtection algorithmName="SHA-512" hashValue="M8J3rl7mrW53d0CmrHrBKzC+cjW+k4gFyt1hblqVT99DXLtcbQAZ/vvukF1DsSiG7h6yk4fwCJjRaN7Q8ltjNA==" saltValue="gFz/+3BQ2Mkv5S6Inydnxg9WYchKCoPgXv3zDqrZp73JxQsUx4OzSLbMJFTLWkMksJuSqPRIHJN32t61MBd2mg==" spinCount="100000" sheet="1" objects="1" scenarios="1" formatColumns="0" formatRows="0" autoFilter="0"/>
  <autoFilter ref="C128:K306" xr:uid="{00000000-0009-0000-0000-000014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hyperlinks>
    <hyperlink ref="F133" r:id="rId1" xr:uid="{00000000-0004-0000-1400-000000000000}"/>
    <hyperlink ref="F135" r:id="rId2" xr:uid="{00000000-0004-0000-1400-000001000000}"/>
    <hyperlink ref="F138" r:id="rId3" xr:uid="{00000000-0004-0000-1400-000002000000}"/>
    <hyperlink ref="F143" r:id="rId4" xr:uid="{00000000-0004-0000-1400-000003000000}"/>
    <hyperlink ref="F147" r:id="rId5" xr:uid="{00000000-0004-0000-1400-000004000000}"/>
    <hyperlink ref="F151" r:id="rId6" xr:uid="{00000000-0004-0000-1400-000005000000}"/>
    <hyperlink ref="F155" r:id="rId7" xr:uid="{00000000-0004-0000-1400-000006000000}"/>
    <hyperlink ref="F157" r:id="rId8" xr:uid="{00000000-0004-0000-1400-000007000000}"/>
    <hyperlink ref="F170" r:id="rId9" xr:uid="{00000000-0004-0000-1400-000008000000}"/>
    <hyperlink ref="F173" r:id="rId10" xr:uid="{00000000-0004-0000-1400-000009000000}"/>
    <hyperlink ref="F176" r:id="rId11" xr:uid="{00000000-0004-0000-1400-00000A000000}"/>
    <hyperlink ref="F179" r:id="rId12" xr:uid="{00000000-0004-0000-1400-00000B000000}"/>
    <hyperlink ref="F182" r:id="rId13" xr:uid="{00000000-0004-0000-1400-00000C000000}"/>
    <hyperlink ref="F188" r:id="rId14" xr:uid="{00000000-0004-0000-1400-00000D000000}"/>
    <hyperlink ref="F192" r:id="rId15" xr:uid="{00000000-0004-0000-1400-00000E000000}"/>
    <hyperlink ref="F196" r:id="rId16" xr:uid="{00000000-0004-0000-1400-00000F000000}"/>
    <hyperlink ref="F199" r:id="rId17" xr:uid="{00000000-0004-0000-1400-000010000000}"/>
    <hyperlink ref="F204" r:id="rId18" xr:uid="{00000000-0004-0000-1400-000011000000}"/>
    <hyperlink ref="F206" r:id="rId19" xr:uid="{00000000-0004-0000-1400-000012000000}"/>
    <hyperlink ref="F209" r:id="rId20" xr:uid="{00000000-0004-0000-1400-000013000000}"/>
    <hyperlink ref="F213" r:id="rId21" xr:uid="{00000000-0004-0000-1400-000014000000}"/>
    <hyperlink ref="F217" r:id="rId22" xr:uid="{00000000-0004-0000-1400-000015000000}"/>
    <hyperlink ref="F221" r:id="rId23" xr:uid="{00000000-0004-0000-1400-000016000000}"/>
    <hyperlink ref="F223" r:id="rId24" xr:uid="{00000000-0004-0000-1400-000017000000}"/>
    <hyperlink ref="F226" r:id="rId25" xr:uid="{00000000-0004-0000-1400-000018000000}"/>
    <hyperlink ref="F230" r:id="rId26" xr:uid="{00000000-0004-0000-1400-000019000000}"/>
    <hyperlink ref="F232" r:id="rId27" xr:uid="{00000000-0004-0000-1400-00001A000000}"/>
    <hyperlink ref="F240" r:id="rId28" xr:uid="{00000000-0004-0000-1400-00001B000000}"/>
    <hyperlink ref="F246" r:id="rId29" xr:uid="{00000000-0004-0000-1400-00001C000000}"/>
    <hyperlink ref="F249" r:id="rId30" xr:uid="{00000000-0004-0000-1400-00001D000000}"/>
    <hyperlink ref="F254" r:id="rId31" xr:uid="{00000000-0004-0000-1400-00001E000000}"/>
    <hyperlink ref="F258" r:id="rId32" xr:uid="{00000000-0004-0000-1400-00001F000000}"/>
    <hyperlink ref="F262" r:id="rId33" xr:uid="{00000000-0004-0000-1400-000020000000}"/>
    <hyperlink ref="F269" r:id="rId34" xr:uid="{00000000-0004-0000-1400-000021000000}"/>
    <hyperlink ref="F273" r:id="rId35" xr:uid="{00000000-0004-0000-1400-000022000000}"/>
    <hyperlink ref="F277" r:id="rId36" xr:uid="{00000000-0004-0000-1400-000023000000}"/>
    <hyperlink ref="F280" r:id="rId37" xr:uid="{00000000-0004-0000-1400-000024000000}"/>
    <hyperlink ref="F286" r:id="rId38" xr:uid="{00000000-0004-0000-1400-000025000000}"/>
    <hyperlink ref="F291" r:id="rId39" xr:uid="{00000000-0004-0000-1400-000026000000}"/>
    <hyperlink ref="F296" r:id="rId40" xr:uid="{00000000-0004-0000-1400-000027000000}"/>
    <hyperlink ref="F298" r:id="rId41" xr:uid="{00000000-0004-0000-1400-000028000000}"/>
    <hyperlink ref="F300" r:id="rId42" xr:uid="{00000000-0004-0000-1400-000029000000}"/>
    <hyperlink ref="F302" r:id="rId43" xr:uid="{00000000-0004-0000-1400-00002A000000}"/>
    <hyperlink ref="F306" r:id="rId44" xr:uid="{00000000-0004-0000-1400-00002B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5"/>
  <headerFooter>
    <oddFooter>&amp;CStrana &amp;P z &amp;N&amp;R&amp;A</oddFooter>
  </headerFooter>
  <drawing r:id="rId4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29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154</v>
      </c>
      <c r="AZ2" s="94" t="s">
        <v>4199</v>
      </c>
      <c r="BA2" s="94" t="s">
        <v>1</v>
      </c>
      <c r="BB2" s="94" t="s">
        <v>1</v>
      </c>
      <c r="BC2" s="94" t="s">
        <v>4661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ht="12" customHeight="1">
      <c r="B8" s="20"/>
      <c r="D8" s="27" t="s">
        <v>190</v>
      </c>
      <c r="L8" s="20"/>
    </row>
    <row r="9" spans="2:56" s="1" customFormat="1" ht="16.5" customHeight="1">
      <c r="B9" s="33"/>
      <c r="E9" s="256" t="s">
        <v>4201</v>
      </c>
      <c r="F9" s="258"/>
      <c r="G9" s="258"/>
      <c r="H9" s="258"/>
      <c r="L9" s="33"/>
    </row>
    <row r="10" spans="2:56" s="1" customFormat="1" ht="12" customHeight="1">
      <c r="B10" s="33"/>
      <c r="D10" s="27" t="s">
        <v>2853</v>
      </c>
      <c r="L10" s="33"/>
    </row>
    <row r="11" spans="2:56" s="1" customFormat="1" ht="16.5" customHeight="1">
      <c r="B11" s="33"/>
      <c r="E11" s="238" t="s">
        <v>4662</v>
      </c>
      <c r="F11" s="258"/>
      <c r="G11" s="258"/>
      <c r="H11" s="258"/>
      <c r="L11" s="33"/>
    </row>
    <row r="12" spans="2:56" s="1" customFormat="1" ht="10.199999999999999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56" s="1" customFormat="1" ht="10.8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ROUND(J129,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ROUND((SUM(BE129:BE296)),  2)</f>
        <v>0</v>
      </c>
      <c r="I35" s="98">
        <v>0.21</v>
      </c>
      <c r="J35" s="87">
        <f>ROUND(((SUM(BE129:BE296))*I35),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ROUND((SUM(BF129:BF296)),  2)</f>
        <v>0</v>
      </c>
      <c r="I36" s="98">
        <v>0.15</v>
      </c>
      <c r="J36" s="87">
        <f>ROUND(((SUM(BF129:BF296))*I36),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ROUND((SUM(BG129:BG296)),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ROUND((SUM(BH129:BH296)),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ROUND((SUM(BI129:BI296)),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4201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>030.42.7 - Vyústění vnitřních vod zprava v km 0,007 80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J129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J130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J131</f>
        <v>0</v>
      </c>
      <c r="L100" s="114"/>
    </row>
    <row r="101" spans="2:47" s="9" customFormat="1" ht="19.95" customHeight="1">
      <c r="B101" s="114"/>
      <c r="D101" s="115" t="s">
        <v>199</v>
      </c>
      <c r="E101" s="116"/>
      <c r="F101" s="116"/>
      <c r="G101" s="116"/>
      <c r="H101" s="116"/>
      <c r="I101" s="116"/>
      <c r="J101" s="117">
        <f>J204</f>
        <v>0</v>
      </c>
      <c r="L101" s="114"/>
    </row>
    <row r="102" spans="2:47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J208</f>
        <v>0</v>
      </c>
      <c r="L102" s="114"/>
    </row>
    <row r="103" spans="2:47" s="9" customFormat="1" ht="19.95" customHeight="1">
      <c r="B103" s="114"/>
      <c r="D103" s="115" t="s">
        <v>611</v>
      </c>
      <c r="E103" s="116"/>
      <c r="F103" s="116"/>
      <c r="G103" s="116"/>
      <c r="H103" s="116"/>
      <c r="I103" s="116"/>
      <c r="J103" s="117">
        <f>J214</f>
        <v>0</v>
      </c>
      <c r="L103" s="114"/>
    </row>
    <row r="104" spans="2:47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J279</f>
        <v>0</v>
      </c>
      <c r="L104" s="114"/>
    </row>
    <row r="105" spans="2:47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J287</f>
        <v>0</v>
      </c>
      <c r="L105" s="114"/>
    </row>
    <row r="106" spans="2:47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J290</f>
        <v>0</v>
      </c>
      <c r="L106" s="110"/>
    </row>
    <row r="107" spans="2:47" s="9" customFormat="1" ht="19.95" customHeight="1">
      <c r="B107" s="114"/>
      <c r="D107" s="115" t="s">
        <v>797</v>
      </c>
      <c r="E107" s="116"/>
      <c r="F107" s="116"/>
      <c r="G107" s="116"/>
      <c r="H107" s="116"/>
      <c r="I107" s="116"/>
      <c r="J107" s="117">
        <f>J291</f>
        <v>0</v>
      </c>
      <c r="L107" s="114"/>
    </row>
    <row r="108" spans="2:47" s="1" customFormat="1" ht="21.75" customHeight="1">
      <c r="B108" s="33"/>
      <c r="L108" s="33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20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20" s="1" customFormat="1" ht="24.9" customHeight="1">
      <c r="B114" s="33"/>
      <c r="C114" s="21" t="s">
        <v>210</v>
      </c>
      <c r="L114" s="33"/>
    </row>
    <row r="115" spans="2:20" s="1" customFormat="1" ht="6.9" customHeight="1">
      <c r="B115" s="33"/>
      <c r="L115" s="33"/>
    </row>
    <row r="116" spans="2:20" s="1" customFormat="1" ht="12" customHeight="1">
      <c r="B116" s="33"/>
      <c r="C116" s="27" t="s">
        <v>16</v>
      </c>
      <c r="L116" s="33"/>
    </row>
    <row r="117" spans="2:20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20" ht="12" customHeight="1">
      <c r="B118" s="20"/>
      <c r="C118" s="27" t="s">
        <v>190</v>
      </c>
      <c r="L118" s="20"/>
    </row>
    <row r="119" spans="2:20" s="1" customFormat="1" ht="16.5" customHeight="1">
      <c r="B119" s="33"/>
      <c r="E119" s="256" t="s">
        <v>4201</v>
      </c>
      <c r="F119" s="258"/>
      <c r="G119" s="258"/>
      <c r="H119" s="258"/>
      <c r="L119" s="33"/>
    </row>
    <row r="120" spans="2:20" s="1" customFormat="1" ht="12" customHeight="1">
      <c r="B120" s="33"/>
      <c r="C120" s="27" t="s">
        <v>2853</v>
      </c>
      <c r="L120" s="33"/>
    </row>
    <row r="121" spans="2:20" s="1" customFormat="1" ht="16.5" customHeight="1">
      <c r="B121" s="33"/>
      <c r="E121" s="238" t="str">
        <f>E11</f>
        <v>030.42.7 - Vyústění vnitřních vod zprava v km 0,007 80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F14</f>
        <v>Loučky u Zátoru</v>
      </c>
      <c r="I123" s="27" t="s">
        <v>24</v>
      </c>
      <c r="J123" s="53" t="str">
        <f>IF(J14="","",J14)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E17</f>
        <v>Povodí Odry, státní podnik</v>
      </c>
      <c r="I125" s="27" t="s">
        <v>34</v>
      </c>
      <c r="J125" s="31" t="str">
        <f>E23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IF(E20="","",E20)</f>
        <v>Vyplň údaj</v>
      </c>
      <c r="I126" s="27" t="s">
        <v>37</v>
      </c>
      <c r="J126" s="31" t="str">
        <f>E26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P130+P290</f>
        <v>0</v>
      </c>
      <c r="Q129" s="54"/>
      <c r="R129" s="123">
        <f>R130+R290</f>
        <v>14.358172199999998</v>
      </c>
      <c r="S129" s="54"/>
      <c r="T129" s="124">
        <f>T130+T290</f>
        <v>9.0506000000000011</v>
      </c>
      <c r="AT129" s="17" t="s">
        <v>79</v>
      </c>
      <c r="AU129" s="17" t="s">
        <v>196</v>
      </c>
      <c r="BK129" s="125">
        <f>BK130+BK290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P131+P204+P208+P214+P279+P287</f>
        <v>0</v>
      </c>
      <c r="R130" s="132">
        <f>R131+R204+R208+R214+R279+R287</f>
        <v>14.322878199999998</v>
      </c>
      <c r="T130" s="133">
        <f>T131+T204+T208+T214+T279+T287</f>
        <v>9.0506000000000011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BK131+BK204+BK208+BK214+BK279+BK287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SUM(P132:P203)</f>
        <v>0</v>
      </c>
      <c r="R131" s="132">
        <f>SUM(R132:R203)</f>
        <v>0.15314900000000001</v>
      </c>
      <c r="T131" s="133">
        <f>SUM(T132:T203)</f>
        <v>0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SUM(BK132:BK203)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245</v>
      </c>
      <c r="F132" s="140" t="s">
        <v>246</v>
      </c>
      <c r="G132" s="141" t="s">
        <v>247</v>
      </c>
      <c r="H132" s="142">
        <v>248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3.0000000000000001E-5</v>
      </c>
      <c r="R132" s="147">
        <f>Q132*H132</f>
        <v>7.4400000000000004E-3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4663</v>
      </c>
    </row>
    <row r="133" spans="2:65" s="1" customFormat="1" ht="10.199999999999999">
      <c r="B133" s="33"/>
      <c r="D133" s="151" t="s">
        <v>234</v>
      </c>
      <c r="F133" s="152" t="s">
        <v>249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" customFormat="1" ht="24.15" customHeight="1">
      <c r="B134" s="33"/>
      <c r="C134" s="138" t="s">
        <v>21</v>
      </c>
      <c r="D134" s="138" t="s">
        <v>227</v>
      </c>
      <c r="E134" s="139" t="s">
        <v>251</v>
      </c>
      <c r="F134" s="140" t="s">
        <v>252</v>
      </c>
      <c r="G134" s="141" t="s">
        <v>253</v>
      </c>
      <c r="H134" s="142">
        <v>21</v>
      </c>
      <c r="I134" s="143"/>
      <c r="J134" s="144">
        <f>ROUND(I134*H134,2)</f>
        <v>0</v>
      </c>
      <c r="K134" s="140" t="s">
        <v>231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4664</v>
      </c>
    </row>
    <row r="135" spans="2:65" s="1" customFormat="1" ht="10.199999999999999">
      <c r="B135" s="33"/>
      <c r="D135" s="151" t="s">
        <v>234</v>
      </c>
      <c r="F135" s="152" t="s">
        <v>255</v>
      </c>
      <c r="I135" s="153"/>
      <c r="L135" s="33"/>
      <c r="M135" s="154"/>
      <c r="T135" s="57"/>
      <c r="AT135" s="17" t="s">
        <v>234</v>
      </c>
      <c r="AU135" s="17" t="s">
        <v>21</v>
      </c>
    </row>
    <row r="136" spans="2:65" s="1" customFormat="1" ht="16.5" customHeight="1">
      <c r="B136" s="33"/>
      <c r="C136" s="138" t="s">
        <v>244</v>
      </c>
      <c r="D136" s="138" t="s">
        <v>227</v>
      </c>
      <c r="E136" s="139" t="s">
        <v>4205</v>
      </c>
      <c r="F136" s="140" t="s">
        <v>4206</v>
      </c>
      <c r="G136" s="141" t="s">
        <v>259</v>
      </c>
      <c r="H136" s="142">
        <v>1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4665</v>
      </c>
    </row>
    <row r="137" spans="2:65" s="1" customFormat="1" ht="24.15" customHeight="1">
      <c r="B137" s="33"/>
      <c r="C137" s="138" t="s">
        <v>232</v>
      </c>
      <c r="D137" s="138" t="s">
        <v>227</v>
      </c>
      <c r="E137" s="139" t="s">
        <v>4112</v>
      </c>
      <c r="F137" s="140" t="s">
        <v>4113</v>
      </c>
      <c r="G137" s="141" t="s">
        <v>230</v>
      </c>
      <c r="H137" s="142">
        <v>47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4666</v>
      </c>
    </row>
    <row r="138" spans="2:65" s="1" customFormat="1" ht="10.199999999999999">
      <c r="B138" s="33"/>
      <c r="D138" s="151" t="s">
        <v>234</v>
      </c>
      <c r="F138" s="152" t="s">
        <v>4115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" customFormat="1" ht="19.2">
      <c r="B139" s="33"/>
      <c r="D139" s="156" t="s">
        <v>261</v>
      </c>
      <c r="F139" s="163" t="s">
        <v>4209</v>
      </c>
      <c r="I139" s="153"/>
      <c r="L139" s="33"/>
      <c r="M139" s="154"/>
      <c r="T139" s="57"/>
      <c r="AT139" s="17" t="s">
        <v>261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4667</v>
      </c>
      <c r="H140" s="159">
        <v>47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3" customFormat="1" ht="10.199999999999999">
      <c r="B141" s="164"/>
      <c r="D141" s="156" t="s">
        <v>236</v>
      </c>
      <c r="E141" s="165" t="s">
        <v>1</v>
      </c>
      <c r="F141" s="166" t="s">
        <v>270</v>
      </c>
      <c r="H141" s="167">
        <v>47</v>
      </c>
      <c r="I141" s="168"/>
      <c r="L141" s="164"/>
      <c r="M141" s="169"/>
      <c r="T141" s="170"/>
      <c r="AT141" s="165" t="s">
        <v>236</v>
      </c>
      <c r="AU141" s="165" t="s">
        <v>21</v>
      </c>
      <c r="AV141" s="13" t="s">
        <v>232</v>
      </c>
      <c r="AW141" s="13" t="s">
        <v>36</v>
      </c>
      <c r="AX141" s="13" t="s">
        <v>88</v>
      </c>
      <c r="AY141" s="165" t="s">
        <v>225</v>
      </c>
    </row>
    <row r="142" spans="2:65" s="1" customFormat="1" ht="33" customHeight="1">
      <c r="B142" s="33"/>
      <c r="C142" s="138" t="s">
        <v>256</v>
      </c>
      <c r="D142" s="138" t="s">
        <v>227</v>
      </c>
      <c r="E142" s="139" t="s">
        <v>1143</v>
      </c>
      <c r="F142" s="140" t="s">
        <v>1144</v>
      </c>
      <c r="G142" s="141" t="s">
        <v>240</v>
      </c>
      <c r="H142" s="142">
        <v>131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4668</v>
      </c>
    </row>
    <row r="143" spans="2:65" s="1" customFormat="1" ht="10.199999999999999">
      <c r="B143" s="33"/>
      <c r="D143" s="151" t="s">
        <v>234</v>
      </c>
      <c r="F143" s="152" t="s">
        <v>1146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" customFormat="1" ht="19.2">
      <c r="B144" s="33"/>
      <c r="D144" s="156" t="s">
        <v>261</v>
      </c>
      <c r="F144" s="163" t="s">
        <v>4212</v>
      </c>
      <c r="I144" s="153"/>
      <c r="L144" s="33"/>
      <c r="M144" s="154"/>
      <c r="T144" s="57"/>
      <c r="AT144" s="17" t="s">
        <v>261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4669</v>
      </c>
      <c r="H145" s="159">
        <v>131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3" customHeight="1">
      <c r="B146" s="33"/>
      <c r="C146" s="138" t="s">
        <v>263</v>
      </c>
      <c r="D146" s="138" t="s">
        <v>227</v>
      </c>
      <c r="E146" s="139" t="s">
        <v>1148</v>
      </c>
      <c r="F146" s="140" t="s">
        <v>1149</v>
      </c>
      <c r="G146" s="141" t="s">
        <v>240</v>
      </c>
      <c r="H146" s="142">
        <v>33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4670</v>
      </c>
    </row>
    <row r="147" spans="2:65" s="1" customFormat="1" ht="10.199999999999999">
      <c r="B147" s="33"/>
      <c r="D147" s="151" t="s">
        <v>234</v>
      </c>
      <c r="F147" s="152" t="s">
        <v>1151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" customFormat="1" ht="19.2">
      <c r="B148" s="33"/>
      <c r="D148" s="156" t="s">
        <v>261</v>
      </c>
      <c r="F148" s="163" t="s">
        <v>4215</v>
      </c>
      <c r="I148" s="153"/>
      <c r="L148" s="33"/>
      <c r="M148" s="154"/>
      <c r="T148" s="57"/>
      <c r="AT148" s="17" t="s">
        <v>261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4671</v>
      </c>
      <c r="H149" s="159">
        <v>33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38" t="s">
        <v>271</v>
      </c>
      <c r="D150" s="138" t="s">
        <v>227</v>
      </c>
      <c r="E150" s="139" t="s">
        <v>4217</v>
      </c>
      <c r="F150" s="140" t="s">
        <v>4218</v>
      </c>
      <c r="G150" s="141" t="s">
        <v>230</v>
      </c>
      <c r="H150" s="142">
        <v>245.1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5.9000000000000003E-4</v>
      </c>
      <c r="R150" s="147">
        <f>Q150*H150</f>
        <v>0.14460900000000002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4672</v>
      </c>
    </row>
    <row r="151" spans="2:65" s="1" customFormat="1" ht="10.199999999999999">
      <c r="B151" s="33"/>
      <c r="D151" s="151" t="s">
        <v>234</v>
      </c>
      <c r="F151" s="152" t="s">
        <v>4220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" customFormat="1" ht="19.2">
      <c r="B152" s="33"/>
      <c r="D152" s="156" t="s">
        <v>261</v>
      </c>
      <c r="F152" s="163" t="s">
        <v>4221</v>
      </c>
      <c r="I152" s="153"/>
      <c r="L152" s="33"/>
      <c r="M152" s="154"/>
      <c r="T152" s="57"/>
      <c r="AT152" s="17" t="s">
        <v>261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4673</v>
      </c>
      <c r="H153" s="159">
        <v>245.1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225</v>
      </c>
    </row>
    <row r="154" spans="2:65" s="1" customFormat="1" ht="24.15" customHeight="1">
      <c r="B154" s="33"/>
      <c r="C154" s="138" t="s">
        <v>277</v>
      </c>
      <c r="D154" s="138" t="s">
        <v>227</v>
      </c>
      <c r="E154" s="139" t="s">
        <v>4223</v>
      </c>
      <c r="F154" s="140" t="s">
        <v>4224</v>
      </c>
      <c r="G154" s="141" t="s">
        <v>230</v>
      </c>
      <c r="H154" s="142">
        <v>245.1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4674</v>
      </c>
    </row>
    <row r="155" spans="2:65" s="1" customFormat="1" ht="10.199999999999999">
      <c r="B155" s="33"/>
      <c r="D155" s="151" t="s">
        <v>234</v>
      </c>
      <c r="F155" s="152" t="s">
        <v>4226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" customFormat="1" ht="37.799999999999997" customHeight="1">
      <c r="B156" s="33"/>
      <c r="C156" s="138" t="s">
        <v>283</v>
      </c>
      <c r="D156" s="138" t="s">
        <v>227</v>
      </c>
      <c r="E156" s="139" t="s">
        <v>296</v>
      </c>
      <c r="F156" s="140" t="s">
        <v>297</v>
      </c>
      <c r="G156" s="141" t="s">
        <v>240</v>
      </c>
      <c r="H156" s="142">
        <v>345.35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4675</v>
      </c>
    </row>
    <row r="157" spans="2:65" s="1" customFormat="1" ht="10.199999999999999">
      <c r="B157" s="33"/>
      <c r="D157" s="151" t="s">
        <v>234</v>
      </c>
      <c r="F157" s="152" t="s">
        <v>299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4676</v>
      </c>
      <c r="H158" s="159">
        <v>164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4677</v>
      </c>
      <c r="H159" s="159">
        <v>9.4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4" customFormat="1" ht="10.199999999999999">
      <c r="B160" s="171"/>
      <c r="D160" s="156" t="s">
        <v>236</v>
      </c>
      <c r="E160" s="172" t="s">
        <v>1</v>
      </c>
      <c r="F160" s="173" t="s">
        <v>303</v>
      </c>
      <c r="H160" s="174">
        <v>173.4</v>
      </c>
      <c r="I160" s="175"/>
      <c r="L160" s="171"/>
      <c r="M160" s="176"/>
      <c r="T160" s="177"/>
      <c r="AT160" s="172" t="s">
        <v>236</v>
      </c>
      <c r="AU160" s="172" t="s">
        <v>21</v>
      </c>
      <c r="AV160" s="14" t="s">
        <v>244</v>
      </c>
      <c r="AW160" s="14" t="s">
        <v>36</v>
      </c>
      <c r="AX160" s="14" t="s">
        <v>80</v>
      </c>
      <c r="AY160" s="172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4678</v>
      </c>
      <c r="H161" s="159">
        <v>116.9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4679</v>
      </c>
      <c r="H162" s="159">
        <v>8.25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4680</v>
      </c>
      <c r="H163" s="159">
        <v>46.8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4" customFormat="1" ht="10.199999999999999">
      <c r="B164" s="171"/>
      <c r="D164" s="156" t="s">
        <v>236</v>
      </c>
      <c r="E164" s="172" t="s">
        <v>4199</v>
      </c>
      <c r="F164" s="173" t="s">
        <v>303</v>
      </c>
      <c r="H164" s="174">
        <v>171.95</v>
      </c>
      <c r="I164" s="175"/>
      <c r="L164" s="171"/>
      <c r="M164" s="176"/>
      <c r="T164" s="177"/>
      <c r="AT164" s="172" t="s">
        <v>236</v>
      </c>
      <c r="AU164" s="172" t="s">
        <v>21</v>
      </c>
      <c r="AV164" s="14" t="s">
        <v>244</v>
      </c>
      <c r="AW164" s="14" t="s">
        <v>36</v>
      </c>
      <c r="AX164" s="14" t="s">
        <v>80</v>
      </c>
      <c r="AY164" s="172" t="s">
        <v>225</v>
      </c>
    </row>
    <row r="165" spans="2:65" s="13" customFormat="1" ht="10.199999999999999">
      <c r="B165" s="164"/>
      <c r="D165" s="156" t="s">
        <v>236</v>
      </c>
      <c r="E165" s="165" t="s">
        <v>1</v>
      </c>
      <c r="F165" s="166" t="s">
        <v>270</v>
      </c>
      <c r="H165" s="167">
        <v>345.35</v>
      </c>
      <c r="I165" s="168"/>
      <c r="L165" s="164"/>
      <c r="M165" s="169"/>
      <c r="T165" s="170"/>
      <c r="AT165" s="165" t="s">
        <v>236</v>
      </c>
      <c r="AU165" s="165" t="s">
        <v>21</v>
      </c>
      <c r="AV165" s="13" t="s">
        <v>232</v>
      </c>
      <c r="AW165" s="13" t="s">
        <v>36</v>
      </c>
      <c r="AX165" s="13" t="s">
        <v>88</v>
      </c>
      <c r="AY165" s="165" t="s">
        <v>225</v>
      </c>
    </row>
    <row r="166" spans="2:65" s="1" customFormat="1" ht="37.799999999999997" customHeight="1">
      <c r="B166" s="33"/>
      <c r="C166" s="138" t="s">
        <v>289</v>
      </c>
      <c r="D166" s="138" t="s">
        <v>227</v>
      </c>
      <c r="E166" s="139" t="s">
        <v>680</v>
      </c>
      <c r="F166" s="140" t="s">
        <v>681</v>
      </c>
      <c r="G166" s="141" t="s">
        <v>240</v>
      </c>
      <c r="H166" s="142">
        <v>47.4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4681</v>
      </c>
    </row>
    <row r="167" spans="2:65" s="1" customFormat="1" ht="10.199999999999999">
      <c r="B167" s="33"/>
      <c r="D167" s="151" t="s">
        <v>234</v>
      </c>
      <c r="F167" s="152" t="s">
        <v>683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4682</v>
      </c>
      <c r="H168" s="159">
        <v>47.4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37.799999999999997" customHeight="1">
      <c r="B169" s="33"/>
      <c r="C169" s="138" t="s">
        <v>295</v>
      </c>
      <c r="D169" s="138" t="s">
        <v>227</v>
      </c>
      <c r="E169" s="139" t="s">
        <v>687</v>
      </c>
      <c r="F169" s="140" t="s">
        <v>688</v>
      </c>
      <c r="G169" s="141" t="s">
        <v>240</v>
      </c>
      <c r="H169" s="142">
        <v>474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4683</v>
      </c>
    </row>
    <row r="170" spans="2:65" s="1" customFormat="1" ht="10.199999999999999">
      <c r="B170" s="33"/>
      <c r="D170" s="151" t="s">
        <v>234</v>
      </c>
      <c r="F170" s="152" t="s">
        <v>690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4684</v>
      </c>
      <c r="H171" s="159">
        <v>474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24.15" customHeight="1">
      <c r="B172" s="33"/>
      <c r="C172" s="138" t="s">
        <v>317</v>
      </c>
      <c r="D172" s="138" t="s">
        <v>227</v>
      </c>
      <c r="E172" s="139" t="s">
        <v>400</v>
      </c>
      <c r="F172" s="140" t="s">
        <v>401</v>
      </c>
      <c r="G172" s="141" t="s">
        <v>240</v>
      </c>
      <c r="H172" s="142">
        <v>171.95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4685</v>
      </c>
    </row>
    <row r="173" spans="2:65" s="1" customFormat="1" ht="10.199999999999999">
      <c r="B173" s="33"/>
      <c r="D173" s="151" t="s">
        <v>234</v>
      </c>
      <c r="F173" s="152" t="s">
        <v>403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4199</v>
      </c>
      <c r="H174" s="159">
        <v>171.95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33" customHeight="1">
      <c r="B175" s="33"/>
      <c r="C175" s="138" t="s">
        <v>323</v>
      </c>
      <c r="D175" s="138" t="s">
        <v>227</v>
      </c>
      <c r="E175" s="139" t="s">
        <v>393</v>
      </c>
      <c r="F175" s="140" t="s">
        <v>394</v>
      </c>
      <c r="G175" s="141" t="s">
        <v>395</v>
      </c>
      <c r="H175" s="142">
        <v>94.8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4686</v>
      </c>
    </row>
    <row r="176" spans="2:65" s="1" customFormat="1" ht="10.199999999999999">
      <c r="B176" s="33"/>
      <c r="D176" s="151" t="s">
        <v>234</v>
      </c>
      <c r="F176" s="152" t="s">
        <v>397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4687</v>
      </c>
      <c r="H177" s="159">
        <v>94.8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16.5" customHeight="1">
      <c r="B178" s="33"/>
      <c r="C178" s="138" t="s">
        <v>328</v>
      </c>
      <c r="D178" s="138" t="s">
        <v>227</v>
      </c>
      <c r="E178" s="139" t="s">
        <v>413</v>
      </c>
      <c r="F178" s="140" t="s">
        <v>414</v>
      </c>
      <c r="G178" s="141" t="s">
        <v>240</v>
      </c>
      <c r="H178" s="142">
        <v>173.4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4688</v>
      </c>
    </row>
    <row r="179" spans="2:65" s="1" customFormat="1" ht="10.199999999999999">
      <c r="B179" s="33"/>
      <c r="D179" s="151" t="s">
        <v>234</v>
      </c>
      <c r="F179" s="152" t="s">
        <v>416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" customFormat="1" ht="19.2">
      <c r="B180" s="33"/>
      <c r="D180" s="156" t="s">
        <v>261</v>
      </c>
      <c r="F180" s="163" t="s">
        <v>4243</v>
      </c>
      <c r="I180" s="153"/>
      <c r="L180" s="33"/>
      <c r="M180" s="154"/>
      <c r="T180" s="57"/>
      <c r="AT180" s="17" t="s">
        <v>261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4677</v>
      </c>
      <c r="H181" s="159">
        <v>9.4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4676</v>
      </c>
      <c r="H182" s="159">
        <v>164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225</v>
      </c>
    </row>
    <row r="183" spans="2:65" s="13" customFormat="1" ht="10.199999999999999">
      <c r="B183" s="164"/>
      <c r="D183" s="156" t="s">
        <v>236</v>
      </c>
      <c r="E183" s="165" t="s">
        <v>1</v>
      </c>
      <c r="F183" s="166" t="s">
        <v>270</v>
      </c>
      <c r="H183" s="167">
        <v>173.4</v>
      </c>
      <c r="I183" s="168"/>
      <c r="L183" s="164"/>
      <c r="M183" s="169"/>
      <c r="T183" s="170"/>
      <c r="AT183" s="165" t="s">
        <v>236</v>
      </c>
      <c r="AU183" s="165" t="s">
        <v>21</v>
      </c>
      <c r="AV183" s="13" t="s">
        <v>232</v>
      </c>
      <c r="AW183" s="13" t="s">
        <v>36</v>
      </c>
      <c r="AX183" s="13" t="s">
        <v>88</v>
      </c>
      <c r="AY183" s="165" t="s">
        <v>225</v>
      </c>
    </row>
    <row r="184" spans="2:65" s="1" customFormat="1" ht="24.15" customHeight="1">
      <c r="B184" s="33"/>
      <c r="C184" s="138" t="s">
        <v>8</v>
      </c>
      <c r="D184" s="138" t="s">
        <v>227</v>
      </c>
      <c r="E184" s="139" t="s">
        <v>324</v>
      </c>
      <c r="F184" s="140" t="s">
        <v>325</v>
      </c>
      <c r="G184" s="141" t="s">
        <v>240</v>
      </c>
      <c r="H184" s="142">
        <v>116.9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4689</v>
      </c>
    </row>
    <row r="185" spans="2:65" s="1" customFormat="1" ht="10.199999999999999">
      <c r="B185" s="33"/>
      <c r="D185" s="151" t="s">
        <v>234</v>
      </c>
      <c r="F185" s="152" t="s">
        <v>327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" customFormat="1" ht="19.2">
      <c r="B186" s="33"/>
      <c r="D186" s="156" t="s">
        <v>261</v>
      </c>
      <c r="F186" s="163" t="s">
        <v>4246</v>
      </c>
      <c r="I186" s="153"/>
      <c r="L186" s="33"/>
      <c r="M186" s="154"/>
      <c r="T186" s="57"/>
      <c r="AT186" s="17" t="s">
        <v>261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4690</v>
      </c>
      <c r="H187" s="159">
        <v>116.9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225</v>
      </c>
    </row>
    <row r="188" spans="2:65" s="1" customFormat="1" ht="24.15" customHeight="1">
      <c r="B188" s="33"/>
      <c r="C188" s="138" t="s">
        <v>340</v>
      </c>
      <c r="D188" s="138" t="s">
        <v>227</v>
      </c>
      <c r="E188" s="139" t="s">
        <v>833</v>
      </c>
      <c r="F188" s="140" t="s">
        <v>834</v>
      </c>
      <c r="G188" s="141" t="s">
        <v>240</v>
      </c>
      <c r="H188" s="142">
        <v>46.8</v>
      </c>
      <c r="I188" s="143"/>
      <c r="J188" s="144">
        <f>ROUND(I188*H188,2)</f>
        <v>0</v>
      </c>
      <c r="K188" s="140" t="s">
        <v>231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232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4691</v>
      </c>
    </row>
    <row r="189" spans="2:65" s="1" customFormat="1" ht="10.199999999999999">
      <c r="B189" s="33"/>
      <c r="D189" s="151" t="s">
        <v>234</v>
      </c>
      <c r="F189" s="152" t="s">
        <v>836</v>
      </c>
      <c r="I189" s="153"/>
      <c r="L189" s="33"/>
      <c r="M189" s="154"/>
      <c r="T189" s="57"/>
      <c r="AT189" s="17" t="s">
        <v>234</v>
      </c>
      <c r="AU189" s="17" t="s">
        <v>21</v>
      </c>
    </row>
    <row r="190" spans="2:65" s="1" customFormat="1" ht="19.2">
      <c r="B190" s="33"/>
      <c r="D190" s="156" t="s">
        <v>261</v>
      </c>
      <c r="F190" s="163" t="s">
        <v>4249</v>
      </c>
      <c r="I190" s="153"/>
      <c r="L190" s="33"/>
      <c r="M190" s="154"/>
      <c r="T190" s="57"/>
      <c r="AT190" s="17" t="s">
        <v>261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4680</v>
      </c>
      <c r="H191" s="159">
        <v>46.8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225</v>
      </c>
    </row>
    <row r="192" spans="2:65" s="13" customFormat="1" ht="10.199999999999999">
      <c r="B192" s="164"/>
      <c r="D192" s="156" t="s">
        <v>236</v>
      </c>
      <c r="E192" s="165" t="s">
        <v>1</v>
      </c>
      <c r="F192" s="166" t="s">
        <v>270</v>
      </c>
      <c r="H192" s="167">
        <v>46.8</v>
      </c>
      <c r="I192" s="168"/>
      <c r="L192" s="164"/>
      <c r="M192" s="169"/>
      <c r="T192" s="170"/>
      <c r="AT192" s="165" t="s">
        <v>236</v>
      </c>
      <c r="AU192" s="165" t="s">
        <v>21</v>
      </c>
      <c r="AV192" s="13" t="s">
        <v>232</v>
      </c>
      <c r="AW192" s="13" t="s">
        <v>36</v>
      </c>
      <c r="AX192" s="13" t="s">
        <v>88</v>
      </c>
      <c r="AY192" s="165" t="s">
        <v>225</v>
      </c>
    </row>
    <row r="193" spans="2:65" s="1" customFormat="1" ht="33" customHeight="1">
      <c r="B193" s="33"/>
      <c r="C193" s="138" t="s">
        <v>346</v>
      </c>
      <c r="D193" s="138" t="s">
        <v>227</v>
      </c>
      <c r="E193" s="139" t="s">
        <v>1185</v>
      </c>
      <c r="F193" s="140" t="s">
        <v>1186</v>
      </c>
      <c r="G193" s="141" t="s">
        <v>230</v>
      </c>
      <c r="H193" s="142">
        <v>55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4692</v>
      </c>
    </row>
    <row r="194" spans="2:65" s="1" customFormat="1" ht="10.199999999999999">
      <c r="B194" s="33"/>
      <c r="D194" s="151" t="s">
        <v>234</v>
      </c>
      <c r="F194" s="152" t="s">
        <v>1188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4693</v>
      </c>
      <c r="H195" s="159">
        <v>55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" customFormat="1" ht="24.15" customHeight="1">
      <c r="B196" s="33"/>
      <c r="C196" s="138" t="s">
        <v>352</v>
      </c>
      <c r="D196" s="138" t="s">
        <v>227</v>
      </c>
      <c r="E196" s="139" t="s">
        <v>1204</v>
      </c>
      <c r="F196" s="140" t="s">
        <v>1205</v>
      </c>
      <c r="G196" s="141" t="s">
        <v>230</v>
      </c>
      <c r="H196" s="142">
        <v>55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4694</v>
      </c>
    </row>
    <row r="197" spans="2:65" s="1" customFormat="1" ht="10.199999999999999">
      <c r="B197" s="33"/>
      <c r="D197" s="151" t="s">
        <v>234</v>
      </c>
      <c r="F197" s="152" t="s">
        <v>1207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" customFormat="1" ht="16.5" customHeight="1">
      <c r="B198" s="33"/>
      <c r="C198" s="178" t="s">
        <v>358</v>
      </c>
      <c r="D198" s="178" t="s">
        <v>341</v>
      </c>
      <c r="E198" s="179" t="s">
        <v>431</v>
      </c>
      <c r="F198" s="180" t="s">
        <v>432</v>
      </c>
      <c r="G198" s="181" t="s">
        <v>433</v>
      </c>
      <c r="H198" s="182">
        <v>1.1000000000000001</v>
      </c>
      <c r="I198" s="183"/>
      <c r="J198" s="184">
        <f>ROUND(I198*H198,2)</f>
        <v>0</v>
      </c>
      <c r="K198" s="180" t="s">
        <v>231</v>
      </c>
      <c r="L198" s="185"/>
      <c r="M198" s="186" t="s">
        <v>1</v>
      </c>
      <c r="N198" s="187" t="s">
        <v>45</v>
      </c>
      <c r="P198" s="147">
        <f>O198*H198</f>
        <v>0</v>
      </c>
      <c r="Q198" s="147">
        <v>1E-3</v>
      </c>
      <c r="R198" s="147">
        <f>Q198*H198</f>
        <v>1.1000000000000001E-3</v>
      </c>
      <c r="S198" s="147">
        <v>0</v>
      </c>
      <c r="T198" s="148">
        <f>S198*H198</f>
        <v>0</v>
      </c>
      <c r="AR198" s="149" t="s">
        <v>277</v>
      </c>
      <c r="AT198" s="149" t="s">
        <v>341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4695</v>
      </c>
    </row>
    <row r="199" spans="2:65" s="12" customFormat="1" ht="10.199999999999999">
      <c r="B199" s="155"/>
      <c r="D199" s="156" t="s">
        <v>236</v>
      </c>
      <c r="F199" s="158" t="s">
        <v>4696</v>
      </c>
      <c r="H199" s="159">
        <v>1.1000000000000001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4</v>
      </c>
      <c r="AX199" s="12" t="s">
        <v>88</v>
      </c>
      <c r="AY199" s="157" t="s">
        <v>225</v>
      </c>
    </row>
    <row r="200" spans="2:65" s="1" customFormat="1" ht="24.15" customHeight="1">
      <c r="B200" s="33"/>
      <c r="C200" s="138" t="s">
        <v>364</v>
      </c>
      <c r="D200" s="138" t="s">
        <v>227</v>
      </c>
      <c r="E200" s="139" t="s">
        <v>716</v>
      </c>
      <c r="F200" s="140" t="s">
        <v>717</v>
      </c>
      <c r="G200" s="141" t="s">
        <v>230</v>
      </c>
      <c r="H200" s="142">
        <v>55</v>
      </c>
      <c r="I200" s="143"/>
      <c r="J200" s="144">
        <f>ROUND(I200*H200,2)</f>
        <v>0</v>
      </c>
      <c r="K200" s="140" t="s">
        <v>231</v>
      </c>
      <c r="L200" s="33"/>
      <c r="M200" s="145" t="s">
        <v>1</v>
      </c>
      <c r="N200" s="146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232</v>
      </c>
      <c r="AT200" s="149" t="s">
        <v>227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4697</v>
      </c>
    </row>
    <row r="201" spans="2:65" s="1" customFormat="1" ht="10.199999999999999">
      <c r="B201" s="33"/>
      <c r="D201" s="151" t="s">
        <v>234</v>
      </c>
      <c r="F201" s="152" t="s">
        <v>719</v>
      </c>
      <c r="I201" s="153"/>
      <c r="L201" s="33"/>
      <c r="M201" s="154"/>
      <c r="T201" s="57"/>
      <c r="AT201" s="17" t="s">
        <v>234</v>
      </c>
      <c r="AU201" s="17" t="s">
        <v>21</v>
      </c>
    </row>
    <row r="202" spans="2:65" s="1" customFormat="1" ht="16.5" customHeight="1">
      <c r="B202" s="33"/>
      <c r="C202" s="138" t="s">
        <v>7</v>
      </c>
      <c r="D202" s="138" t="s">
        <v>227</v>
      </c>
      <c r="E202" s="139" t="s">
        <v>444</v>
      </c>
      <c r="F202" s="140" t="s">
        <v>445</v>
      </c>
      <c r="G202" s="141" t="s">
        <v>240</v>
      </c>
      <c r="H202" s="142">
        <v>1.1000000000000001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4698</v>
      </c>
    </row>
    <row r="203" spans="2:65" s="1" customFormat="1" ht="10.199999999999999">
      <c r="B203" s="33"/>
      <c r="D203" s="151" t="s">
        <v>234</v>
      </c>
      <c r="F203" s="152" t="s">
        <v>447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1" customFormat="1" ht="22.8" customHeight="1">
      <c r="B204" s="126"/>
      <c r="D204" s="127" t="s">
        <v>79</v>
      </c>
      <c r="E204" s="136" t="s">
        <v>21</v>
      </c>
      <c r="F204" s="136" t="s">
        <v>453</v>
      </c>
      <c r="I204" s="129"/>
      <c r="J204" s="137">
        <f>BK204</f>
        <v>0</v>
      </c>
      <c r="L204" s="126"/>
      <c r="M204" s="131"/>
      <c r="P204" s="132">
        <f>SUM(P205:P207)</f>
        <v>0</v>
      </c>
      <c r="R204" s="132">
        <f>SUM(R205:R207)</f>
        <v>1.6107139999999998</v>
      </c>
      <c r="T204" s="133">
        <f>SUM(T205:T207)</f>
        <v>0</v>
      </c>
      <c r="AR204" s="127" t="s">
        <v>88</v>
      </c>
      <c r="AT204" s="134" t="s">
        <v>79</v>
      </c>
      <c r="AU204" s="134" t="s">
        <v>88</v>
      </c>
      <c r="AY204" s="127" t="s">
        <v>225</v>
      </c>
      <c r="BK204" s="135">
        <f>SUM(BK205:BK207)</f>
        <v>0</v>
      </c>
    </row>
    <row r="205" spans="2:65" s="1" customFormat="1" ht="16.5" customHeight="1">
      <c r="B205" s="33"/>
      <c r="C205" s="138" t="s">
        <v>374</v>
      </c>
      <c r="D205" s="138" t="s">
        <v>227</v>
      </c>
      <c r="E205" s="139" t="s">
        <v>990</v>
      </c>
      <c r="F205" s="140" t="s">
        <v>991</v>
      </c>
      <c r="G205" s="141" t="s">
        <v>240</v>
      </c>
      <c r="H205" s="142">
        <v>0.7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2.3010199999999998</v>
      </c>
      <c r="R205" s="147">
        <f>Q205*H205</f>
        <v>1.6107139999999998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4699</v>
      </c>
    </row>
    <row r="206" spans="2:65" s="1" customFormat="1" ht="10.199999999999999">
      <c r="B206" s="33"/>
      <c r="D206" s="151" t="s">
        <v>234</v>
      </c>
      <c r="F206" s="152" t="s">
        <v>993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4700</v>
      </c>
      <c r="H207" s="159">
        <v>0.7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225</v>
      </c>
    </row>
    <row r="208" spans="2:65" s="11" customFormat="1" ht="22.8" customHeight="1">
      <c r="B208" s="126"/>
      <c r="D208" s="127" t="s">
        <v>79</v>
      </c>
      <c r="E208" s="136" t="s">
        <v>256</v>
      </c>
      <c r="F208" s="136" t="s">
        <v>513</v>
      </c>
      <c r="I208" s="129"/>
      <c r="J208" s="137">
        <f>BK208</f>
        <v>0</v>
      </c>
      <c r="L208" s="126"/>
      <c r="M208" s="131"/>
      <c r="P208" s="132">
        <f>SUM(P209:P213)</f>
        <v>0</v>
      </c>
      <c r="R208" s="132">
        <f>SUM(R209:R213)</f>
        <v>0.36292199999999997</v>
      </c>
      <c r="T208" s="133">
        <f>SUM(T209:T213)</f>
        <v>0</v>
      </c>
      <c r="AR208" s="127" t="s">
        <v>88</v>
      </c>
      <c r="AT208" s="134" t="s">
        <v>79</v>
      </c>
      <c r="AU208" s="134" t="s">
        <v>88</v>
      </c>
      <c r="AY208" s="127" t="s">
        <v>225</v>
      </c>
      <c r="BK208" s="135">
        <f>SUM(BK209:BK213)</f>
        <v>0</v>
      </c>
    </row>
    <row r="209" spans="2:65" s="1" customFormat="1" ht="24.15" customHeight="1">
      <c r="B209" s="33"/>
      <c r="C209" s="138" t="s">
        <v>379</v>
      </c>
      <c r="D209" s="138" t="s">
        <v>227</v>
      </c>
      <c r="E209" s="139" t="s">
        <v>4284</v>
      </c>
      <c r="F209" s="140" t="s">
        <v>4285</v>
      </c>
      <c r="G209" s="141" t="s">
        <v>230</v>
      </c>
      <c r="H209" s="142">
        <v>0.6</v>
      </c>
      <c r="I209" s="143"/>
      <c r="J209" s="144">
        <f>ROUND(I209*H209,2)</f>
        <v>0</v>
      </c>
      <c r="K209" s="140" t="s">
        <v>231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0.1837</v>
      </c>
      <c r="R209" s="147">
        <f>Q209*H209</f>
        <v>0.11022</v>
      </c>
      <c r="S209" s="147">
        <v>0</v>
      </c>
      <c r="T209" s="148">
        <f>S209*H209</f>
        <v>0</v>
      </c>
      <c r="AR209" s="149" t="s">
        <v>232</v>
      </c>
      <c r="AT209" s="149" t="s">
        <v>227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232</v>
      </c>
      <c r="BM209" s="149" t="s">
        <v>4701</v>
      </c>
    </row>
    <row r="210" spans="2:65" s="1" customFormat="1" ht="10.199999999999999">
      <c r="B210" s="33"/>
      <c r="D210" s="151" t="s">
        <v>234</v>
      </c>
      <c r="F210" s="152" t="s">
        <v>4287</v>
      </c>
      <c r="I210" s="153"/>
      <c r="L210" s="33"/>
      <c r="M210" s="154"/>
      <c r="T210" s="57"/>
      <c r="AT210" s="17" t="s">
        <v>234</v>
      </c>
      <c r="AU210" s="17" t="s">
        <v>21</v>
      </c>
    </row>
    <row r="211" spans="2:65" s="1" customFormat="1" ht="19.2">
      <c r="B211" s="33"/>
      <c r="D211" s="156" t="s">
        <v>261</v>
      </c>
      <c r="F211" s="163" t="s">
        <v>4288</v>
      </c>
      <c r="I211" s="153"/>
      <c r="L211" s="33"/>
      <c r="M211" s="154"/>
      <c r="T211" s="57"/>
      <c r="AT211" s="17" t="s">
        <v>261</v>
      </c>
      <c r="AU211" s="17" t="s">
        <v>21</v>
      </c>
    </row>
    <row r="212" spans="2:65" s="1" customFormat="1" ht="16.5" customHeight="1">
      <c r="B212" s="33"/>
      <c r="C212" s="178" t="s">
        <v>386</v>
      </c>
      <c r="D212" s="178" t="s">
        <v>341</v>
      </c>
      <c r="E212" s="179" t="s">
        <v>4289</v>
      </c>
      <c r="F212" s="180" t="s">
        <v>4290</v>
      </c>
      <c r="G212" s="181" t="s">
        <v>230</v>
      </c>
      <c r="H212" s="182">
        <v>0.60599999999999998</v>
      </c>
      <c r="I212" s="183"/>
      <c r="J212" s="184">
        <f>ROUND(I212*H212,2)</f>
        <v>0</v>
      </c>
      <c r="K212" s="180" t="s">
        <v>231</v>
      </c>
      <c r="L212" s="185"/>
      <c r="M212" s="186" t="s">
        <v>1</v>
      </c>
      <c r="N212" s="187" t="s">
        <v>45</v>
      </c>
      <c r="P212" s="147">
        <f>O212*H212</f>
        <v>0</v>
      </c>
      <c r="Q212" s="147">
        <v>0.41699999999999998</v>
      </c>
      <c r="R212" s="147">
        <f>Q212*H212</f>
        <v>0.25270199999999998</v>
      </c>
      <c r="S212" s="147">
        <v>0</v>
      </c>
      <c r="T212" s="148">
        <f>S212*H212</f>
        <v>0</v>
      </c>
      <c r="AR212" s="149" t="s">
        <v>277</v>
      </c>
      <c r="AT212" s="149" t="s">
        <v>341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4702</v>
      </c>
    </row>
    <row r="213" spans="2:65" s="12" customFormat="1" ht="10.199999999999999">
      <c r="B213" s="155"/>
      <c r="D213" s="156" t="s">
        <v>236</v>
      </c>
      <c r="F213" s="158" t="s">
        <v>4292</v>
      </c>
      <c r="H213" s="159">
        <v>0.60599999999999998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4</v>
      </c>
      <c r="AX213" s="12" t="s">
        <v>88</v>
      </c>
      <c r="AY213" s="157" t="s">
        <v>225</v>
      </c>
    </row>
    <row r="214" spans="2:65" s="11" customFormat="1" ht="22.8" customHeight="1">
      <c r="B214" s="126"/>
      <c r="D214" s="127" t="s">
        <v>79</v>
      </c>
      <c r="E214" s="136" t="s">
        <v>277</v>
      </c>
      <c r="F214" s="136" t="s">
        <v>763</v>
      </c>
      <c r="I214" s="129"/>
      <c r="J214" s="137">
        <f>BK214</f>
        <v>0</v>
      </c>
      <c r="L214" s="126"/>
      <c r="M214" s="131"/>
      <c r="P214" s="132">
        <f>SUM(P215:P278)</f>
        <v>0</v>
      </c>
      <c r="R214" s="132">
        <f>SUM(R215:R278)</f>
        <v>12.196093199999998</v>
      </c>
      <c r="T214" s="133">
        <f>SUM(T215:T278)</f>
        <v>9.0506000000000011</v>
      </c>
      <c r="AR214" s="127" t="s">
        <v>88</v>
      </c>
      <c r="AT214" s="134" t="s">
        <v>79</v>
      </c>
      <c r="AU214" s="134" t="s">
        <v>88</v>
      </c>
      <c r="AY214" s="127" t="s">
        <v>225</v>
      </c>
      <c r="BK214" s="135">
        <f>SUM(BK215:BK278)</f>
        <v>0</v>
      </c>
    </row>
    <row r="215" spans="2:65" s="1" customFormat="1" ht="24.15" customHeight="1">
      <c r="B215" s="33"/>
      <c r="C215" s="138" t="s">
        <v>392</v>
      </c>
      <c r="D215" s="138" t="s">
        <v>227</v>
      </c>
      <c r="E215" s="139" t="s">
        <v>4434</v>
      </c>
      <c r="F215" s="140" t="s">
        <v>4435</v>
      </c>
      <c r="G215" s="141" t="s">
        <v>546</v>
      </c>
      <c r="H215" s="142">
        <v>26.5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0.32</v>
      </c>
      <c r="T215" s="148">
        <f>S215*H215</f>
        <v>8.48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4703</v>
      </c>
    </row>
    <row r="216" spans="2:65" s="1" customFormat="1" ht="10.199999999999999">
      <c r="B216" s="33"/>
      <c r="D216" s="151" t="s">
        <v>234</v>
      </c>
      <c r="F216" s="152" t="s">
        <v>4437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4704</v>
      </c>
      <c r="H217" s="159">
        <v>26.5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24.15" customHeight="1">
      <c r="B218" s="33"/>
      <c r="C218" s="138" t="s">
        <v>399</v>
      </c>
      <c r="D218" s="138" t="s">
        <v>227</v>
      </c>
      <c r="E218" s="139" t="s">
        <v>4439</v>
      </c>
      <c r="F218" s="140" t="s">
        <v>4440</v>
      </c>
      <c r="G218" s="141" t="s">
        <v>546</v>
      </c>
      <c r="H218" s="142">
        <v>43.7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2.0000000000000002E-5</v>
      </c>
      <c r="R218" s="147">
        <f>Q218*H218</f>
        <v>8.740000000000001E-4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4705</v>
      </c>
    </row>
    <row r="219" spans="2:65" s="1" customFormat="1" ht="10.199999999999999">
      <c r="B219" s="33"/>
      <c r="D219" s="151" t="s">
        <v>234</v>
      </c>
      <c r="F219" s="152" t="s">
        <v>4442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" customFormat="1" ht="19.2">
      <c r="B220" s="33"/>
      <c r="D220" s="156" t="s">
        <v>261</v>
      </c>
      <c r="F220" s="163" t="s">
        <v>4443</v>
      </c>
      <c r="I220" s="153"/>
      <c r="L220" s="33"/>
      <c r="M220" s="154"/>
      <c r="T220" s="57"/>
      <c r="AT220" s="17" t="s">
        <v>261</v>
      </c>
      <c r="AU220" s="17" t="s">
        <v>21</v>
      </c>
    </row>
    <row r="221" spans="2:65" s="1" customFormat="1" ht="24.15" customHeight="1">
      <c r="B221" s="33"/>
      <c r="C221" s="178" t="s">
        <v>405</v>
      </c>
      <c r="D221" s="178" t="s">
        <v>341</v>
      </c>
      <c r="E221" s="179" t="s">
        <v>4444</v>
      </c>
      <c r="F221" s="180" t="s">
        <v>4445</v>
      </c>
      <c r="G221" s="181" t="s">
        <v>546</v>
      </c>
      <c r="H221" s="182">
        <v>44.356000000000002</v>
      </c>
      <c r="I221" s="183"/>
      <c r="J221" s="184">
        <f>ROUND(I221*H221,2)</f>
        <v>0</v>
      </c>
      <c r="K221" s="180" t="s">
        <v>231</v>
      </c>
      <c r="L221" s="185"/>
      <c r="M221" s="186" t="s">
        <v>1</v>
      </c>
      <c r="N221" s="187" t="s">
        <v>45</v>
      </c>
      <c r="P221" s="147">
        <f>O221*H221</f>
        <v>0</v>
      </c>
      <c r="Q221" s="147">
        <v>1.2699999999999999E-2</v>
      </c>
      <c r="R221" s="147">
        <f>Q221*H221</f>
        <v>0.56332119999999997</v>
      </c>
      <c r="S221" s="147">
        <v>0</v>
      </c>
      <c r="T221" s="148">
        <f>S221*H221</f>
        <v>0</v>
      </c>
      <c r="AR221" s="149" t="s">
        <v>277</v>
      </c>
      <c r="AT221" s="149" t="s">
        <v>341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4706</v>
      </c>
    </row>
    <row r="222" spans="2:65" s="12" customFormat="1" ht="10.199999999999999">
      <c r="B222" s="155"/>
      <c r="D222" s="156" t="s">
        <v>236</v>
      </c>
      <c r="F222" s="158" t="s">
        <v>4707</v>
      </c>
      <c r="H222" s="159">
        <v>44.356000000000002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4</v>
      </c>
      <c r="AX222" s="12" t="s">
        <v>88</v>
      </c>
      <c r="AY222" s="157" t="s">
        <v>225</v>
      </c>
    </row>
    <row r="223" spans="2:65" s="1" customFormat="1" ht="24.15" customHeight="1">
      <c r="B223" s="33"/>
      <c r="C223" s="138" t="s">
        <v>412</v>
      </c>
      <c r="D223" s="138" t="s">
        <v>227</v>
      </c>
      <c r="E223" s="139" t="s">
        <v>4448</v>
      </c>
      <c r="F223" s="140" t="s">
        <v>4449</v>
      </c>
      <c r="G223" s="141" t="s">
        <v>546</v>
      </c>
      <c r="H223" s="142">
        <v>7.3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3.0000000000000001E-5</v>
      </c>
      <c r="R223" s="147">
        <f>Q223*H223</f>
        <v>2.1900000000000001E-4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4708</v>
      </c>
    </row>
    <row r="224" spans="2:65" s="1" customFormat="1" ht="10.199999999999999">
      <c r="B224" s="33"/>
      <c r="D224" s="151" t="s">
        <v>234</v>
      </c>
      <c r="F224" s="152" t="s">
        <v>4451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" customFormat="1" ht="19.2">
      <c r="B225" s="33"/>
      <c r="D225" s="156" t="s">
        <v>261</v>
      </c>
      <c r="F225" s="163" t="s">
        <v>4452</v>
      </c>
      <c r="I225" s="153"/>
      <c r="L225" s="33"/>
      <c r="M225" s="154"/>
      <c r="T225" s="57"/>
      <c r="AT225" s="17" t="s">
        <v>261</v>
      </c>
      <c r="AU225" s="17" t="s">
        <v>21</v>
      </c>
    </row>
    <row r="226" spans="2:65" s="1" customFormat="1" ht="24.15" customHeight="1">
      <c r="B226" s="33"/>
      <c r="C226" s="178" t="s">
        <v>419</v>
      </c>
      <c r="D226" s="178" t="s">
        <v>341</v>
      </c>
      <c r="E226" s="179" t="s">
        <v>4453</v>
      </c>
      <c r="F226" s="180" t="s">
        <v>4454</v>
      </c>
      <c r="G226" s="181" t="s">
        <v>546</v>
      </c>
      <c r="H226" s="182">
        <v>7.41</v>
      </c>
      <c r="I226" s="183"/>
      <c r="J226" s="184">
        <f>ROUND(I226*H226,2)</f>
        <v>0</v>
      </c>
      <c r="K226" s="180" t="s">
        <v>231</v>
      </c>
      <c r="L226" s="185"/>
      <c r="M226" s="186" t="s">
        <v>1</v>
      </c>
      <c r="N226" s="187" t="s">
        <v>45</v>
      </c>
      <c r="P226" s="147">
        <f>O226*H226</f>
        <v>0</v>
      </c>
      <c r="Q226" s="147">
        <v>3.1899999999999998E-2</v>
      </c>
      <c r="R226" s="147">
        <f>Q226*H226</f>
        <v>0.23637899999999998</v>
      </c>
      <c r="S226" s="147">
        <v>0</v>
      </c>
      <c r="T226" s="148">
        <f>S226*H226</f>
        <v>0</v>
      </c>
      <c r="AR226" s="149" t="s">
        <v>277</v>
      </c>
      <c r="AT226" s="149" t="s">
        <v>341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4709</v>
      </c>
    </row>
    <row r="227" spans="2:65" s="12" customFormat="1" ht="10.199999999999999">
      <c r="B227" s="155"/>
      <c r="D227" s="156" t="s">
        <v>236</v>
      </c>
      <c r="F227" s="158" t="s">
        <v>4710</v>
      </c>
      <c r="H227" s="159">
        <v>7.41</v>
      </c>
      <c r="I227" s="160"/>
      <c r="L227" s="155"/>
      <c r="M227" s="161"/>
      <c r="T227" s="162"/>
      <c r="AT227" s="157" t="s">
        <v>236</v>
      </c>
      <c r="AU227" s="157" t="s">
        <v>21</v>
      </c>
      <c r="AV227" s="12" t="s">
        <v>21</v>
      </c>
      <c r="AW227" s="12" t="s">
        <v>4</v>
      </c>
      <c r="AX227" s="12" t="s">
        <v>88</v>
      </c>
      <c r="AY227" s="157" t="s">
        <v>225</v>
      </c>
    </row>
    <row r="228" spans="2:65" s="1" customFormat="1" ht="33" customHeight="1">
      <c r="B228" s="33"/>
      <c r="C228" s="138" t="s">
        <v>425</v>
      </c>
      <c r="D228" s="138" t="s">
        <v>227</v>
      </c>
      <c r="E228" s="139" t="s">
        <v>4457</v>
      </c>
      <c r="F228" s="140" t="s">
        <v>4458</v>
      </c>
      <c r="G228" s="141" t="s">
        <v>468</v>
      </c>
      <c r="H228" s="142">
        <v>6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4711</v>
      </c>
    </row>
    <row r="229" spans="2:65" s="1" customFormat="1" ht="10.199999999999999">
      <c r="B229" s="33"/>
      <c r="D229" s="151" t="s">
        <v>234</v>
      </c>
      <c r="F229" s="152" t="s">
        <v>4460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" customFormat="1" ht="16.5" customHeight="1">
      <c r="B230" s="33"/>
      <c r="C230" s="178" t="s">
        <v>430</v>
      </c>
      <c r="D230" s="178" t="s">
        <v>341</v>
      </c>
      <c r="E230" s="179" t="s">
        <v>4461</v>
      </c>
      <c r="F230" s="180" t="s">
        <v>4462</v>
      </c>
      <c r="G230" s="181" t="s">
        <v>468</v>
      </c>
      <c r="H230" s="182">
        <v>4</v>
      </c>
      <c r="I230" s="183"/>
      <c r="J230" s="184">
        <f>ROUND(I230*H230,2)</f>
        <v>0</v>
      </c>
      <c r="K230" s="180" t="s">
        <v>231</v>
      </c>
      <c r="L230" s="185"/>
      <c r="M230" s="186" t="s">
        <v>1</v>
      </c>
      <c r="N230" s="187" t="s">
        <v>45</v>
      </c>
      <c r="P230" s="147">
        <f>O230*H230</f>
        <v>0</v>
      </c>
      <c r="Q230" s="147">
        <v>6.4999999999999997E-4</v>
      </c>
      <c r="R230" s="147">
        <f>Q230*H230</f>
        <v>2.5999999999999999E-3</v>
      </c>
      <c r="S230" s="147">
        <v>0</v>
      </c>
      <c r="T230" s="148">
        <f>S230*H230</f>
        <v>0</v>
      </c>
      <c r="AR230" s="149" t="s">
        <v>277</v>
      </c>
      <c r="AT230" s="149" t="s">
        <v>341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4712</v>
      </c>
    </row>
    <row r="231" spans="2:65" s="1" customFormat="1" ht="16.5" customHeight="1">
      <c r="B231" s="33"/>
      <c r="C231" s="178" t="s">
        <v>437</v>
      </c>
      <c r="D231" s="178" t="s">
        <v>341</v>
      </c>
      <c r="E231" s="179" t="s">
        <v>4464</v>
      </c>
      <c r="F231" s="180" t="s">
        <v>4465</v>
      </c>
      <c r="G231" s="181" t="s">
        <v>468</v>
      </c>
      <c r="H231" s="182">
        <v>2</v>
      </c>
      <c r="I231" s="183"/>
      <c r="J231" s="184">
        <f>ROUND(I231*H231,2)</f>
        <v>0</v>
      </c>
      <c r="K231" s="180" t="s">
        <v>231</v>
      </c>
      <c r="L231" s="185"/>
      <c r="M231" s="186" t="s">
        <v>1</v>
      </c>
      <c r="N231" s="187" t="s">
        <v>45</v>
      </c>
      <c r="P231" s="147">
        <f>O231*H231</f>
        <v>0</v>
      </c>
      <c r="Q231" s="147">
        <v>7.2000000000000005E-4</v>
      </c>
      <c r="R231" s="147">
        <f>Q231*H231</f>
        <v>1.4400000000000001E-3</v>
      </c>
      <c r="S231" s="147">
        <v>0</v>
      </c>
      <c r="T231" s="148">
        <f>S231*H231</f>
        <v>0</v>
      </c>
      <c r="AR231" s="149" t="s">
        <v>277</v>
      </c>
      <c r="AT231" s="149" t="s">
        <v>341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4713</v>
      </c>
    </row>
    <row r="232" spans="2:65" s="1" customFormat="1" ht="24.15" customHeight="1">
      <c r="B232" s="33"/>
      <c r="C232" s="138" t="s">
        <v>443</v>
      </c>
      <c r="D232" s="138" t="s">
        <v>227</v>
      </c>
      <c r="E232" s="139" t="s">
        <v>4467</v>
      </c>
      <c r="F232" s="140" t="s">
        <v>4468</v>
      </c>
      <c r="G232" s="141" t="s">
        <v>468</v>
      </c>
      <c r="H232" s="142">
        <v>1</v>
      </c>
      <c r="I232" s="143"/>
      <c r="J232" s="144">
        <f>ROUND(I232*H232,2)</f>
        <v>0</v>
      </c>
      <c r="K232" s="140" t="s">
        <v>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4714</v>
      </c>
    </row>
    <row r="233" spans="2:65" s="1" customFormat="1" ht="19.2">
      <c r="B233" s="33"/>
      <c r="D233" s="156" t="s">
        <v>261</v>
      </c>
      <c r="F233" s="163" t="s">
        <v>4470</v>
      </c>
      <c r="I233" s="153"/>
      <c r="L233" s="33"/>
      <c r="M233" s="154"/>
      <c r="T233" s="57"/>
      <c r="AT233" s="17" t="s">
        <v>261</v>
      </c>
      <c r="AU233" s="17" t="s">
        <v>21</v>
      </c>
    </row>
    <row r="234" spans="2:65" s="1" customFormat="1" ht="24.15" customHeight="1">
      <c r="B234" s="33"/>
      <c r="C234" s="138" t="s">
        <v>448</v>
      </c>
      <c r="D234" s="138" t="s">
        <v>227</v>
      </c>
      <c r="E234" s="139" t="s">
        <v>4317</v>
      </c>
      <c r="F234" s="140" t="s">
        <v>4318</v>
      </c>
      <c r="G234" s="141" t="s">
        <v>240</v>
      </c>
      <c r="H234" s="142">
        <v>0.95099999999999996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0.6</v>
      </c>
      <c r="T234" s="148">
        <f>S234*H234</f>
        <v>0.5706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4715</v>
      </c>
    </row>
    <row r="235" spans="2:65" s="1" customFormat="1" ht="10.199999999999999">
      <c r="B235" s="33"/>
      <c r="D235" s="151" t="s">
        <v>234</v>
      </c>
      <c r="F235" s="152" t="s">
        <v>4320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" customFormat="1" ht="19.2">
      <c r="B236" s="33"/>
      <c r="D236" s="156" t="s">
        <v>261</v>
      </c>
      <c r="F236" s="163" t="s">
        <v>2135</v>
      </c>
      <c r="I236" s="153"/>
      <c r="L236" s="33"/>
      <c r="M236" s="154"/>
      <c r="T236" s="57"/>
      <c r="AT236" s="17" t="s">
        <v>261</v>
      </c>
      <c r="AU236" s="17" t="s">
        <v>21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4322</v>
      </c>
      <c r="H237" s="159">
        <v>0.61499999999999999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80</v>
      </c>
      <c r="AY237" s="157" t="s">
        <v>225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4323</v>
      </c>
      <c r="H238" s="159">
        <v>0.14199999999999999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80</v>
      </c>
      <c r="AY238" s="157" t="s">
        <v>225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4324</v>
      </c>
      <c r="H239" s="159">
        <v>0.19400000000000001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80</v>
      </c>
      <c r="AY239" s="157" t="s">
        <v>225</v>
      </c>
    </row>
    <row r="240" spans="2:65" s="13" customFormat="1" ht="10.199999999999999">
      <c r="B240" s="164"/>
      <c r="D240" s="156" t="s">
        <v>236</v>
      </c>
      <c r="E240" s="165" t="s">
        <v>1</v>
      </c>
      <c r="F240" s="166" t="s">
        <v>270</v>
      </c>
      <c r="H240" s="167">
        <v>0.95099999999999996</v>
      </c>
      <c r="I240" s="168"/>
      <c r="L240" s="164"/>
      <c r="M240" s="169"/>
      <c r="T240" s="170"/>
      <c r="AT240" s="165" t="s">
        <v>236</v>
      </c>
      <c r="AU240" s="165" t="s">
        <v>21</v>
      </c>
      <c r="AV240" s="13" t="s">
        <v>232</v>
      </c>
      <c r="AW240" s="13" t="s">
        <v>36</v>
      </c>
      <c r="AX240" s="13" t="s">
        <v>88</v>
      </c>
      <c r="AY240" s="165" t="s">
        <v>225</v>
      </c>
    </row>
    <row r="241" spans="2:65" s="1" customFormat="1" ht="24.15" customHeight="1">
      <c r="B241" s="33"/>
      <c r="C241" s="138" t="s">
        <v>454</v>
      </c>
      <c r="D241" s="138" t="s">
        <v>227</v>
      </c>
      <c r="E241" s="139" t="s">
        <v>4333</v>
      </c>
      <c r="F241" s="140" t="s">
        <v>4334</v>
      </c>
      <c r="G241" s="141" t="s">
        <v>468</v>
      </c>
      <c r="H241" s="142">
        <v>1</v>
      </c>
      <c r="I241" s="143"/>
      <c r="J241" s="144">
        <f>ROUND(I241*H241,2)</f>
        <v>0</v>
      </c>
      <c r="K241" s="140" t="s">
        <v>231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0.41948000000000002</v>
      </c>
      <c r="R241" s="147">
        <f>Q241*H241</f>
        <v>0.41948000000000002</v>
      </c>
      <c r="S241" s="147">
        <v>0</v>
      </c>
      <c r="T241" s="148">
        <f>S241*H241</f>
        <v>0</v>
      </c>
      <c r="AR241" s="149" t="s">
        <v>232</v>
      </c>
      <c r="AT241" s="149" t="s">
        <v>227</v>
      </c>
      <c r="AU241" s="149" t="s">
        <v>21</v>
      </c>
      <c r="AY241" s="17" t="s">
        <v>225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232</v>
      </c>
      <c r="BM241" s="149" t="s">
        <v>4716</v>
      </c>
    </row>
    <row r="242" spans="2:65" s="1" customFormat="1" ht="10.199999999999999">
      <c r="B242" s="33"/>
      <c r="D242" s="151" t="s">
        <v>234</v>
      </c>
      <c r="F242" s="152" t="s">
        <v>4336</v>
      </c>
      <c r="I242" s="153"/>
      <c r="L242" s="33"/>
      <c r="M242" s="154"/>
      <c r="T242" s="57"/>
      <c r="AT242" s="17" t="s">
        <v>234</v>
      </c>
      <c r="AU242" s="17" t="s">
        <v>21</v>
      </c>
    </row>
    <row r="243" spans="2:65" s="1" customFormat="1" ht="19.2">
      <c r="B243" s="33"/>
      <c r="D243" s="156" t="s">
        <v>261</v>
      </c>
      <c r="F243" s="163" t="s">
        <v>4337</v>
      </c>
      <c r="I243" s="153"/>
      <c r="L243" s="33"/>
      <c r="M243" s="154"/>
      <c r="T243" s="57"/>
      <c r="AT243" s="17" t="s">
        <v>261</v>
      </c>
      <c r="AU243" s="17" t="s">
        <v>21</v>
      </c>
    </row>
    <row r="244" spans="2:65" s="1" customFormat="1" ht="24.15" customHeight="1">
      <c r="B244" s="33"/>
      <c r="C244" s="178" t="s">
        <v>459</v>
      </c>
      <c r="D244" s="178" t="s">
        <v>341</v>
      </c>
      <c r="E244" s="179" t="s">
        <v>4338</v>
      </c>
      <c r="F244" s="180" t="s">
        <v>4339</v>
      </c>
      <c r="G244" s="181" t="s">
        <v>468</v>
      </c>
      <c r="H244" s="182">
        <v>1</v>
      </c>
      <c r="I244" s="183"/>
      <c r="J244" s="184">
        <f>ROUND(I244*H244,2)</f>
        <v>0</v>
      </c>
      <c r="K244" s="180" t="s">
        <v>1</v>
      </c>
      <c r="L244" s="185"/>
      <c r="M244" s="186" t="s">
        <v>1</v>
      </c>
      <c r="N244" s="187" t="s">
        <v>45</v>
      </c>
      <c r="P244" s="147">
        <f>O244*H244</f>
        <v>0</v>
      </c>
      <c r="Q244" s="147">
        <v>1.6</v>
      </c>
      <c r="R244" s="147">
        <f>Q244*H244</f>
        <v>1.6</v>
      </c>
      <c r="S244" s="147">
        <v>0</v>
      </c>
      <c r="T244" s="148">
        <f>S244*H244</f>
        <v>0</v>
      </c>
      <c r="AR244" s="149" t="s">
        <v>277</v>
      </c>
      <c r="AT244" s="149" t="s">
        <v>341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4717</v>
      </c>
    </row>
    <row r="245" spans="2:65" s="1" customFormat="1" ht="19.2">
      <c r="B245" s="33"/>
      <c r="D245" s="156" t="s">
        <v>261</v>
      </c>
      <c r="F245" s="163" t="s">
        <v>4341</v>
      </c>
      <c r="I245" s="153"/>
      <c r="L245" s="33"/>
      <c r="M245" s="154"/>
      <c r="T245" s="57"/>
      <c r="AT245" s="17" t="s">
        <v>261</v>
      </c>
      <c r="AU245" s="17" t="s">
        <v>21</v>
      </c>
    </row>
    <row r="246" spans="2:65" s="1" customFormat="1" ht="24.15" customHeight="1">
      <c r="B246" s="33"/>
      <c r="C246" s="138" t="s">
        <v>465</v>
      </c>
      <c r="D246" s="138" t="s">
        <v>227</v>
      </c>
      <c r="E246" s="139" t="s">
        <v>2050</v>
      </c>
      <c r="F246" s="140" t="s">
        <v>2051</v>
      </c>
      <c r="G246" s="141" t="s">
        <v>468</v>
      </c>
      <c r="H246" s="142">
        <v>2</v>
      </c>
      <c r="I246" s="143"/>
      <c r="J246" s="144">
        <f>ROUND(I246*H246,2)</f>
        <v>0</v>
      </c>
      <c r="K246" s="140" t="s">
        <v>231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0.41948000000000002</v>
      </c>
      <c r="R246" s="147">
        <f>Q246*H246</f>
        <v>0.83896000000000004</v>
      </c>
      <c r="S246" s="147">
        <v>0</v>
      </c>
      <c r="T246" s="148">
        <f>S246*H246</f>
        <v>0</v>
      </c>
      <c r="AR246" s="149" t="s">
        <v>232</v>
      </c>
      <c r="AT246" s="149" t="s">
        <v>227</v>
      </c>
      <c r="AU246" s="149" t="s">
        <v>21</v>
      </c>
      <c r="AY246" s="17" t="s">
        <v>225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232</v>
      </c>
      <c r="BM246" s="149" t="s">
        <v>4718</v>
      </c>
    </row>
    <row r="247" spans="2:65" s="1" customFormat="1" ht="10.199999999999999">
      <c r="B247" s="33"/>
      <c r="D247" s="151" t="s">
        <v>234</v>
      </c>
      <c r="F247" s="152" t="s">
        <v>2053</v>
      </c>
      <c r="I247" s="153"/>
      <c r="L247" s="33"/>
      <c r="M247" s="154"/>
      <c r="T247" s="57"/>
      <c r="AT247" s="17" t="s">
        <v>234</v>
      </c>
      <c r="AU247" s="17" t="s">
        <v>21</v>
      </c>
    </row>
    <row r="248" spans="2:65" s="1" customFormat="1" ht="24.15" customHeight="1">
      <c r="B248" s="33"/>
      <c r="C248" s="178" t="s">
        <v>472</v>
      </c>
      <c r="D248" s="178" t="s">
        <v>341</v>
      </c>
      <c r="E248" s="179" t="s">
        <v>4475</v>
      </c>
      <c r="F248" s="180" t="s">
        <v>4476</v>
      </c>
      <c r="G248" s="181" t="s">
        <v>468</v>
      </c>
      <c r="H248" s="182">
        <v>2</v>
      </c>
      <c r="I248" s="183"/>
      <c r="J248" s="184">
        <f>ROUND(I248*H248,2)</f>
        <v>0</v>
      </c>
      <c r="K248" s="180" t="s">
        <v>1</v>
      </c>
      <c r="L248" s="185"/>
      <c r="M248" s="186" t="s">
        <v>1</v>
      </c>
      <c r="N248" s="187" t="s">
        <v>45</v>
      </c>
      <c r="P248" s="147">
        <f>O248*H248</f>
        <v>0</v>
      </c>
      <c r="Q248" s="147">
        <v>1.87</v>
      </c>
      <c r="R248" s="147">
        <f>Q248*H248</f>
        <v>3.74</v>
      </c>
      <c r="S248" s="147">
        <v>0</v>
      </c>
      <c r="T248" s="148">
        <f>S248*H248</f>
        <v>0</v>
      </c>
      <c r="AR248" s="149" t="s">
        <v>277</v>
      </c>
      <c r="AT248" s="149" t="s">
        <v>341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4719</v>
      </c>
    </row>
    <row r="249" spans="2:65" s="1" customFormat="1" ht="19.2">
      <c r="B249" s="33"/>
      <c r="D249" s="156" t="s">
        <v>261</v>
      </c>
      <c r="F249" s="163" t="s">
        <v>4478</v>
      </c>
      <c r="I249" s="153"/>
      <c r="L249" s="33"/>
      <c r="M249" s="154"/>
      <c r="T249" s="57"/>
      <c r="AT249" s="17" t="s">
        <v>261</v>
      </c>
      <c r="AU249" s="17" t="s">
        <v>21</v>
      </c>
    </row>
    <row r="250" spans="2:65" s="1" customFormat="1" ht="24.15" customHeight="1">
      <c r="B250" s="33"/>
      <c r="C250" s="138" t="s">
        <v>479</v>
      </c>
      <c r="D250" s="138" t="s">
        <v>227</v>
      </c>
      <c r="E250" s="139" t="s">
        <v>2058</v>
      </c>
      <c r="F250" s="140" t="s">
        <v>2059</v>
      </c>
      <c r="G250" s="141" t="s">
        <v>468</v>
      </c>
      <c r="H250" s="142">
        <v>2</v>
      </c>
      <c r="I250" s="143"/>
      <c r="J250" s="144">
        <f>ROUND(I250*H250,2)</f>
        <v>0</v>
      </c>
      <c r="K250" s="140" t="s">
        <v>231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9.8899999999999995E-3</v>
      </c>
      <c r="R250" s="147">
        <f>Q250*H250</f>
        <v>1.9779999999999999E-2</v>
      </c>
      <c r="S250" s="147">
        <v>0</v>
      </c>
      <c r="T250" s="148">
        <f>S250*H250</f>
        <v>0</v>
      </c>
      <c r="AR250" s="149" t="s">
        <v>232</v>
      </c>
      <c r="AT250" s="149" t="s">
        <v>227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4720</v>
      </c>
    </row>
    <row r="251" spans="2:65" s="1" customFormat="1" ht="10.199999999999999">
      <c r="B251" s="33"/>
      <c r="D251" s="151" t="s">
        <v>234</v>
      </c>
      <c r="F251" s="152" t="s">
        <v>2061</v>
      </c>
      <c r="I251" s="153"/>
      <c r="L251" s="33"/>
      <c r="M251" s="154"/>
      <c r="T251" s="57"/>
      <c r="AT251" s="17" t="s">
        <v>234</v>
      </c>
      <c r="AU251" s="17" t="s">
        <v>21</v>
      </c>
    </row>
    <row r="252" spans="2:65" s="1" customFormat="1" ht="16.5" customHeight="1">
      <c r="B252" s="33"/>
      <c r="C252" s="178" t="s">
        <v>485</v>
      </c>
      <c r="D252" s="178" t="s">
        <v>341</v>
      </c>
      <c r="E252" s="179" t="s">
        <v>4488</v>
      </c>
      <c r="F252" s="180" t="s">
        <v>4489</v>
      </c>
      <c r="G252" s="181" t="s">
        <v>468</v>
      </c>
      <c r="H252" s="182">
        <v>2</v>
      </c>
      <c r="I252" s="183"/>
      <c r="J252" s="184">
        <f>ROUND(I252*H252,2)</f>
        <v>0</v>
      </c>
      <c r="K252" s="180" t="s">
        <v>1</v>
      </c>
      <c r="L252" s="185"/>
      <c r="M252" s="186" t="s">
        <v>1</v>
      </c>
      <c r="N252" s="187" t="s">
        <v>45</v>
      </c>
      <c r="P252" s="147">
        <f>O252*H252</f>
        <v>0</v>
      </c>
      <c r="Q252" s="147">
        <v>0.215</v>
      </c>
      <c r="R252" s="147">
        <f>Q252*H252</f>
        <v>0.43</v>
      </c>
      <c r="S252" s="147">
        <v>0</v>
      </c>
      <c r="T252" s="148">
        <f>S252*H252</f>
        <v>0</v>
      </c>
      <c r="AR252" s="149" t="s">
        <v>277</v>
      </c>
      <c r="AT252" s="149" t="s">
        <v>341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4721</v>
      </c>
    </row>
    <row r="253" spans="2:65" s="1" customFormat="1" ht="19.2">
      <c r="B253" s="33"/>
      <c r="D253" s="156" t="s">
        <v>261</v>
      </c>
      <c r="F253" s="163" t="s">
        <v>4491</v>
      </c>
      <c r="I253" s="153"/>
      <c r="L253" s="33"/>
      <c r="M253" s="154"/>
      <c r="T253" s="57"/>
      <c r="AT253" s="17" t="s">
        <v>261</v>
      </c>
      <c r="AU253" s="17" t="s">
        <v>21</v>
      </c>
    </row>
    <row r="254" spans="2:65" s="1" customFormat="1" ht="24.15" customHeight="1">
      <c r="B254" s="33"/>
      <c r="C254" s="138" t="s">
        <v>490</v>
      </c>
      <c r="D254" s="138" t="s">
        <v>227</v>
      </c>
      <c r="E254" s="139" t="s">
        <v>2073</v>
      </c>
      <c r="F254" s="140" t="s">
        <v>2074</v>
      </c>
      <c r="G254" s="141" t="s">
        <v>468</v>
      </c>
      <c r="H254" s="142">
        <v>4</v>
      </c>
      <c r="I254" s="143"/>
      <c r="J254" s="144">
        <f>ROUND(I254*H254,2)</f>
        <v>0</v>
      </c>
      <c r="K254" s="140" t="s">
        <v>231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1.218E-2</v>
      </c>
      <c r="R254" s="147">
        <f>Q254*H254</f>
        <v>4.8719999999999999E-2</v>
      </c>
      <c r="S254" s="147">
        <v>0</v>
      </c>
      <c r="T254" s="148">
        <f>S254*H254</f>
        <v>0</v>
      </c>
      <c r="AR254" s="149" t="s">
        <v>232</v>
      </c>
      <c r="AT254" s="149" t="s">
        <v>227</v>
      </c>
      <c r="AU254" s="149" t="s">
        <v>21</v>
      </c>
      <c r="AY254" s="17" t="s">
        <v>225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232</v>
      </c>
      <c r="BM254" s="149" t="s">
        <v>4722</v>
      </c>
    </row>
    <row r="255" spans="2:65" s="1" customFormat="1" ht="10.199999999999999">
      <c r="B255" s="33"/>
      <c r="D255" s="151" t="s">
        <v>234</v>
      </c>
      <c r="F255" s="152" t="s">
        <v>2076</v>
      </c>
      <c r="I255" s="153"/>
      <c r="L255" s="33"/>
      <c r="M255" s="154"/>
      <c r="T255" s="57"/>
      <c r="AT255" s="17" t="s">
        <v>234</v>
      </c>
      <c r="AU255" s="17" t="s">
        <v>21</v>
      </c>
    </row>
    <row r="256" spans="2:65" s="1" customFormat="1" ht="19.2">
      <c r="B256" s="33"/>
      <c r="D256" s="156" t="s">
        <v>261</v>
      </c>
      <c r="F256" s="163" t="s">
        <v>4337</v>
      </c>
      <c r="I256" s="153"/>
      <c r="L256" s="33"/>
      <c r="M256" s="154"/>
      <c r="T256" s="57"/>
      <c r="AT256" s="17" t="s">
        <v>261</v>
      </c>
      <c r="AU256" s="17" t="s">
        <v>21</v>
      </c>
    </row>
    <row r="257" spans="2:65" s="1" customFormat="1" ht="24.15" customHeight="1">
      <c r="B257" s="33"/>
      <c r="C257" s="178" t="s">
        <v>496</v>
      </c>
      <c r="D257" s="178" t="s">
        <v>341</v>
      </c>
      <c r="E257" s="179" t="s">
        <v>4348</v>
      </c>
      <c r="F257" s="180" t="s">
        <v>4349</v>
      </c>
      <c r="G257" s="181" t="s">
        <v>468</v>
      </c>
      <c r="H257" s="182">
        <v>4</v>
      </c>
      <c r="I257" s="183"/>
      <c r="J257" s="184">
        <f>ROUND(I257*H257,2)</f>
        <v>0</v>
      </c>
      <c r="K257" s="180" t="s">
        <v>231</v>
      </c>
      <c r="L257" s="185"/>
      <c r="M257" s="186" t="s">
        <v>1</v>
      </c>
      <c r="N257" s="187" t="s">
        <v>45</v>
      </c>
      <c r="P257" s="147">
        <f>O257*H257</f>
        <v>0</v>
      </c>
      <c r="Q257" s="147">
        <v>0.505</v>
      </c>
      <c r="R257" s="147">
        <f>Q257*H257</f>
        <v>2.02</v>
      </c>
      <c r="S257" s="147">
        <v>0</v>
      </c>
      <c r="T257" s="148">
        <f>S257*H257</f>
        <v>0</v>
      </c>
      <c r="AR257" s="149" t="s">
        <v>277</v>
      </c>
      <c r="AT257" s="149" t="s">
        <v>341</v>
      </c>
      <c r="AU257" s="149" t="s">
        <v>21</v>
      </c>
      <c r="AY257" s="17" t="s">
        <v>225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232</v>
      </c>
      <c r="BM257" s="149" t="s">
        <v>4723</v>
      </c>
    </row>
    <row r="258" spans="2:65" s="1" customFormat="1" ht="24.15" customHeight="1">
      <c r="B258" s="33"/>
      <c r="C258" s="178" t="s">
        <v>501</v>
      </c>
      <c r="D258" s="178" t="s">
        <v>341</v>
      </c>
      <c r="E258" s="179" t="s">
        <v>4353</v>
      </c>
      <c r="F258" s="180" t="s">
        <v>4354</v>
      </c>
      <c r="G258" s="181" t="s">
        <v>468</v>
      </c>
      <c r="H258" s="182">
        <v>2</v>
      </c>
      <c r="I258" s="183"/>
      <c r="J258" s="184">
        <f>ROUND(I258*H258,2)</f>
        <v>0</v>
      </c>
      <c r="K258" s="180" t="s">
        <v>231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3.2000000000000001E-2</v>
      </c>
      <c r="R258" s="147">
        <f>Q258*H258</f>
        <v>6.4000000000000001E-2</v>
      </c>
      <c r="S258" s="147">
        <v>0</v>
      </c>
      <c r="T258" s="148">
        <f>S258*H258</f>
        <v>0</v>
      </c>
      <c r="AR258" s="149" t="s">
        <v>277</v>
      </c>
      <c r="AT258" s="149" t="s">
        <v>341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4724</v>
      </c>
    </row>
    <row r="259" spans="2:65" s="1" customFormat="1" ht="24.15" customHeight="1">
      <c r="B259" s="33"/>
      <c r="C259" s="178" t="s">
        <v>507</v>
      </c>
      <c r="D259" s="178" t="s">
        <v>341</v>
      </c>
      <c r="E259" s="179" t="s">
        <v>4504</v>
      </c>
      <c r="F259" s="180" t="s">
        <v>4505</v>
      </c>
      <c r="G259" s="181" t="s">
        <v>468</v>
      </c>
      <c r="H259" s="182">
        <v>1</v>
      </c>
      <c r="I259" s="183"/>
      <c r="J259" s="184">
        <f>ROUND(I259*H259,2)</f>
        <v>0</v>
      </c>
      <c r="K259" s="180" t="s">
        <v>231</v>
      </c>
      <c r="L259" s="185"/>
      <c r="M259" s="186" t="s">
        <v>1</v>
      </c>
      <c r="N259" s="187" t="s">
        <v>45</v>
      </c>
      <c r="P259" s="147">
        <f>O259*H259</f>
        <v>0</v>
      </c>
      <c r="Q259" s="147">
        <v>4.1000000000000002E-2</v>
      </c>
      <c r="R259" s="147">
        <f>Q259*H259</f>
        <v>4.1000000000000002E-2</v>
      </c>
      <c r="S259" s="147">
        <v>0</v>
      </c>
      <c r="T259" s="148">
        <f>S259*H259</f>
        <v>0</v>
      </c>
      <c r="AR259" s="149" t="s">
        <v>277</v>
      </c>
      <c r="AT259" s="149" t="s">
        <v>341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4725</v>
      </c>
    </row>
    <row r="260" spans="2:65" s="1" customFormat="1" ht="24.15" customHeight="1">
      <c r="B260" s="33"/>
      <c r="C260" s="138" t="s">
        <v>514</v>
      </c>
      <c r="D260" s="138" t="s">
        <v>227</v>
      </c>
      <c r="E260" s="139" t="s">
        <v>4516</v>
      </c>
      <c r="F260" s="140" t="s">
        <v>4517</v>
      </c>
      <c r="G260" s="141" t="s">
        <v>468</v>
      </c>
      <c r="H260" s="142">
        <v>2</v>
      </c>
      <c r="I260" s="143"/>
      <c r="J260" s="144">
        <f>ROUND(I260*H260,2)</f>
        <v>0</v>
      </c>
      <c r="K260" s="140" t="s">
        <v>231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0.12422</v>
      </c>
      <c r="R260" s="147">
        <f>Q260*H260</f>
        <v>0.24843999999999999</v>
      </c>
      <c r="S260" s="147">
        <v>0</v>
      </c>
      <c r="T260" s="148">
        <f>S260*H260</f>
        <v>0</v>
      </c>
      <c r="AR260" s="149" t="s">
        <v>232</v>
      </c>
      <c r="AT260" s="149" t="s">
        <v>227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4726</v>
      </c>
    </row>
    <row r="261" spans="2:65" s="1" customFormat="1" ht="10.199999999999999">
      <c r="B261" s="33"/>
      <c r="D261" s="151" t="s">
        <v>234</v>
      </c>
      <c r="F261" s="152" t="s">
        <v>4519</v>
      </c>
      <c r="I261" s="153"/>
      <c r="L261" s="33"/>
      <c r="M261" s="154"/>
      <c r="T261" s="57"/>
      <c r="AT261" s="17" t="s">
        <v>234</v>
      </c>
      <c r="AU261" s="17" t="s">
        <v>21</v>
      </c>
    </row>
    <row r="262" spans="2:65" s="1" customFormat="1" ht="21.75" customHeight="1">
      <c r="B262" s="33"/>
      <c r="C262" s="178" t="s">
        <v>520</v>
      </c>
      <c r="D262" s="178" t="s">
        <v>341</v>
      </c>
      <c r="E262" s="179" t="s">
        <v>4520</v>
      </c>
      <c r="F262" s="180" t="s">
        <v>4521</v>
      </c>
      <c r="G262" s="181" t="s">
        <v>468</v>
      </c>
      <c r="H262" s="182">
        <v>2</v>
      </c>
      <c r="I262" s="183"/>
      <c r="J262" s="184">
        <f>ROUND(I262*H262,2)</f>
        <v>0</v>
      </c>
      <c r="K262" s="180" t="s">
        <v>1</v>
      </c>
      <c r="L262" s="185"/>
      <c r="M262" s="186" t="s">
        <v>1</v>
      </c>
      <c r="N262" s="187" t="s">
        <v>45</v>
      </c>
      <c r="P262" s="147">
        <f>O262*H262</f>
        <v>0</v>
      </c>
      <c r="Q262" s="147">
        <v>0.108</v>
      </c>
      <c r="R262" s="147">
        <f>Q262*H262</f>
        <v>0.216</v>
      </c>
      <c r="S262" s="147">
        <v>0</v>
      </c>
      <c r="T262" s="148">
        <f>S262*H262</f>
        <v>0</v>
      </c>
      <c r="AR262" s="149" t="s">
        <v>277</v>
      </c>
      <c r="AT262" s="149" t="s">
        <v>341</v>
      </c>
      <c r="AU262" s="149" t="s">
        <v>21</v>
      </c>
      <c r="AY262" s="17" t="s">
        <v>225</v>
      </c>
      <c r="BE262" s="150">
        <f>IF(N262="základní",J262,0)</f>
        <v>0</v>
      </c>
      <c r="BF262" s="150">
        <f>IF(N262="snížená",J262,0)</f>
        <v>0</v>
      </c>
      <c r="BG262" s="150">
        <f>IF(N262="zákl. přenesená",J262,0)</f>
        <v>0</v>
      </c>
      <c r="BH262" s="150">
        <f>IF(N262="sníž. přenesená",J262,0)</f>
        <v>0</v>
      </c>
      <c r="BI262" s="150">
        <f>IF(N262="nulová",J262,0)</f>
        <v>0</v>
      </c>
      <c r="BJ262" s="17" t="s">
        <v>88</v>
      </c>
      <c r="BK262" s="150">
        <f>ROUND(I262*H262,2)</f>
        <v>0</v>
      </c>
      <c r="BL262" s="17" t="s">
        <v>232</v>
      </c>
      <c r="BM262" s="149" t="s">
        <v>4727</v>
      </c>
    </row>
    <row r="263" spans="2:65" s="1" customFormat="1" ht="19.2">
      <c r="B263" s="33"/>
      <c r="D263" s="156" t="s">
        <v>261</v>
      </c>
      <c r="F263" s="163" t="s">
        <v>4523</v>
      </c>
      <c r="I263" s="153"/>
      <c r="L263" s="33"/>
      <c r="M263" s="154"/>
      <c r="T263" s="57"/>
      <c r="AT263" s="17" t="s">
        <v>261</v>
      </c>
      <c r="AU263" s="17" t="s">
        <v>21</v>
      </c>
    </row>
    <row r="264" spans="2:65" s="1" customFormat="1" ht="24.15" customHeight="1">
      <c r="B264" s="33"/>
      <c r="C264" s="138" t="s">
        <v>526</v>
      </c>
      <c r="D264" s="138" t="s">
        <v>227</v>
      </c>
      <c r="E264" s="139" t="s">
        <v>4524</v>
      </c>
      <c r="F264" s="140" t="s">
        <v>4525</v>
      </c>
      <c r="G264" s="141" t="s">
        <v>468</v>
      </c>
      <c r="H264" s="142">
        <v>2</v>
      </c>
      <c r="I264" s="143"/>
      <c r="J264" s="144">
        <f>ROUND(I264*H264,2)</f>
        <v>0</v>
      </c>
      <c r="K264" s="140" t="s">
        <v>231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2.972E-2</v>
      </c>
      <c r="R264" s="147">
        <f>Q264*H264</f>
        <v>5.944E-2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4728</v>
      </c>
    </row>
    <row r="265" spans="2:65" s="1" customFormat="1" ht="10.199999999999999">
      <c r="B265" s="33"/>
      <c r="D265" s="151" t="s">
        <v>234</v>
      </c>
      <c r="F265" s="152" t="s">
        <v>4527</v>
      </c>
      <c r="I265" s="153"/>
      <c r="L265" s="33"/>
      <c r="M265" s="154"/>
      <c r="T265" s="57"/>
      <c r="AT265" s="17" t="s">
        <v>234</v>
      </c>
      <c r="AU265" s="17" t="s">
        <v>21</v>
      </c>
    </row>
    <row r="266" spans="2:65" s="1" customFormat="1" ht="21.75" customHeight="1">
      <c r="B266" s="33"/>
      <c r="C266" s="178" t="s">
        <v>532</v>
      </c>
      <c r="D266" s="178" t="s">
        <v>341</v>
      </c>
      <c r="E266" s="179" t="s">
        <v>4528</v>
      </c>
      <c r="F266" s="180" t="s">
        <v>4529</v>
      </c>
      <c r="G266" s="181" t="s">
        <v>468</v>
      </c>
      <c r="H266" s="182">
        <v>2</v>
      </c>
      <c r="I266" s="183"/>
      <c r="J266" s="184">
        <f>ROUND(I266*H266,2)</f>
        <v>0</v>
      </c>
      <c r="K266" s="180" t="s">
        <v>231</v>
      </c>
      <c r="L266" s="185"/>
      <c r="M266" s="186" t="s">
        <v>1</v>
      </c>
      <c r="N266" s="187" t="s">
        <v>45</v>
      </c>
      <c r="P266" s="147">
        <f>O266*H266</f>
        <v>0</v>
      </c>
      <c r="Q266" s="147">
        <v>0.04</v>
      </c>
      <c r="R266" s="147">
        <f>Q266*H266</f>
        <v>0.08</v>
      </c>
      <c r="S266" s="147">
        <v>0</v>
      </c>
      <c r="T266" s="148">
        <f>S266*H266</f>
        <v>0</v>
      </c>
      <c r="AR266" s="149" t="s">
        <v>277</v>
      </c>
      <c r="AT266" s="149" t="s">
        <v>341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4729</v>
      </c>
    </row>
    <row r="267" spans="2:65" s="1" customFormat="1" ht="24.15" customHeight="1">
      <c r="B267" s="33"/>
      <c r="C267" s="138" t="s">
        <v>537</v>
      </c>
      <c r="D267" s="138" t="s">
        <v>227</v>
      </c>
      <c r="E267" s="139" t="s">
        <v>4730</v>
      </c>
      <c r="F267" s="140" t="s">
        <v>4731</v>
      </c>
      <c r="G267" s="141" t="s">
        <v>468</v>
      </c>
      <c r="H267" s="142">
        <v>1</v>
      </c>
      <c r="I267" s="143"/>
      <c r="J267" s="144">
        <f>ROUND(I267*H267,2)</f>
        <v>0</v>
      </c>
      <c r="K267" s="140" t="s">
        <v>231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2.972E-2</v>
      </c>
      <c r="R267" s="147">
        <f>Q267*H267</f>
        <v>2.972E-2</v>
      </c>
      <c r="S267" s="147">
        <v>0</v>
      </c>
      <c r="T267" s="148">
        <f>S267*H267</f>
        <v>0</v>
      </c>
      <c r="AR267" s="149" t="s">
        <v>232</v>
      </c>
      <c r="AT267" s="149" t="s">
        <v>227</v>
      </c>
      <c r="AU267" s="149" t="s">
        <v>21</v>
      </c>
      <c r="AY267" s="17" t="s">
        <v>225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232</v>
      </c>
      <c r="BM267" s="149" t="s">
        <v>4732</v>
      </c>
    </row>
    <row r="268" spans="2:65" s="1" customFormat="1" ht="10.199999999999999">
      <c r="B268" s="33"/>
      <c r="D268" s="151" t="s">
        <v>234</v>
      </c>
      <c r="F268" s="152" t="s">
        <v>4733</v>
      </c>
      <c r="I268" s="153"/>
      <c r="L268" s="33"/>
      <c r="M268" s="154"/>
      <c r="T268" s="57"/>
      <c r="AT268" s="17" t="s">
        <v>234</v>
      </c>
      <c r="AU268" s="17" t="s">
        <v>21</v>
      </c>
    </row>
    <row r="269" spans="2:65" s="1" customFormat="1" ht="24.15" customHeight="1">
      <c r="B269" s="33"/>
      <c r="C269" s="178" t="s">
        <v>543</v>
      </c>
      <c r="D269" s="178" t="s">
        <v>341</v>
      </c>
      <c r="E269" s="179" t="s">
        <v>4734</v>
      </c>
      <c r="F269" s="180" t="s">
        <v>4735</v>
      </c>
      <c r="G269" s="181" t="s">
        <v>468</v>
      </c>
      <c r="H269" s="182">
        <v>1</v>
      </c>
      <c r="I269" s="183"/>
      <c r="J269" s="184">
        <f>ROUND(I269*H269,2)</f>
        <v>0</v>
      </c>
      <c r="K269" s="180" t="s">
        <v>231</v>
      </c>
      <c r="L269" s="185"/>
      <c r="M269" s="186" t="s">
        <v>1</v>
      </c>
      <c r="N269" s="187" t="s">
        <v>45</v>
      </c>
      <c r="P269" s="147">
        <f>O269*H269</f>
        <v>0</v>
      </c>
      <c r="Q269" s="147">
        <v>0.11</v>
      </c>
      <c r="R269" s="147">
        <f>Q269*H269</f>
        <v>0.11</v>
      </c>
      <c r="S269" s="147">
        <v>0</v>
      </c>
      <c r="T269" s="148">
        <f>S269*H269</f>
        <v>0</v>
      </c>
      <c r="AR269" s="149" t="s">
        <v>277</v>
      </c>
      <c r="AT269" s="149" t="s">
        <v>341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4736</v>
      </c>
    </row>
    <row r="270" spans="2:65" s="1" customFormat="1" ht="24.15" customHeight="1">
      <c r="B270" s="33"/>
      <c r="C270" s="138" t="s">
        <v>551</v>
      </c>
      <c r="D270" s="138" t="s">
        <v>227</v>
      </c>
      <c r="E270" s="139" t="s">
        <v>4737</v>
      </c>
      <c r="F270" s="140" t="s">
        <v>4738</v>
      </c>
      <c r="G270" s="141" t="s">
        <v>468</v>
      </c>
      <c r="H270" s="142">
        <v>2</v>
      </c>
      <c r="I270" s="143"/>
      <c r="J270" s="144">
        <f>ROUND(I270*H270,2)</f>
        <v>0</v>
      </c>
      <c r="K270" s="140" t="s">
        <v>231</v>
      </c>
      <c r="L270" s="33"/>
      <c r="M270" s="145" t="s">
        <v>1</v>
      </c>
      <c r="N270" s="146" t="s">
        <v>45</v>
      </c>
      <c r="P270" s="147">
        <f>O270*H270</f>
        <v>0</v>
      </c>
      <c r="Q270" s="147">
        <v>2.972E-2</v>
      </c>
      <c r="R270" s="147">
        <f>Q270*H270</f>
        <v>5.944E-2</v>
      </c>
      <c r="S270" s="147">
        <v>0</v>
      </c>
      <c r="T270" s="148">
        <f>S270*H270</f>
        <v>0</v>
      </c>
      <c r="AR270" s="149" t="s">
        <v>232</v>
      </c>
      <c r="AT270" s="149" t="s">
        <v>227</v>
      </c>
      <c r="AU270" s="149" t="s">
        <v>21</v>
      </c>
      <c r="AY270" s="17" t="s">
        <v>225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232</v>
      </c>
      <c r="BM270" s="149" t="s">
        <v>4739</v>
      </c>
    </row>
    <row r="271" spans="2:65" s="1" customFormat="1" ht="10.199999999999999">
      <c r="B271" s="33"/>
      <c r="D271" s="151" t="s">
        <v>234</v>
      </c>
      <c r="F271" s="152" t="s">
        <v>4740</v>
      </c>
      <c r="I271" s="153"/>
      <c r="L271" s="33"/>
      <c r="M271" s="154"/>
      <c r="T271" s="57"/>
      <c r="AT271" s="17" t="s">
        <v>234</v>
      </c>
      <c r="AU271" s="17" t="s">
        <v>21</v>
      </c>
    </row>
    <row r="272" spans="2:65" s="1" customFormat="1" ht="24.15" customHeight="1">
      <c r="B272" s="33"/>
      <c r="C272" s="178" t="s">
        <v>556</v>
      </c>
      <c r="D272" s="178" t="s">
        <v>341</v>
      </c>
      <c r="E272" s="179" t="s">
        <v>4741</v>
      </c>
      <c r="F272" s="180" t="s">
        <v>4742</v>
      </c>
      <c r="G272" s="181" t="s">
        <v>468</v>
      </c>
      <c r="H272" s="182">
        <v>2</v>
      </c>
      <c r="I272" s="183"/>
      <c r="J272" s="184">
        <f>ROUND(I272*H272,2)</f>
        <v>0</v>
      </c>
      <c r="K272" s="180" t="s">
        <v>231</v>
      </c>
      <c r="L272" s="185"/>
      <c r="M272" s="186" t="s">
        <v>1</v>
      </c>
      <c r="N272" s="187" t="s">
        <v>45</v>
      </c>
      <c r="P272" s="147">
        <f>O272*H272</f>
        <v>0</v>
      </c>
      <c r="Q272" s="147">
        <v>0.09</v>
      </c>
      <c r="R272" s="147">
        <f>Q272*H272</f>
        <v>0.18</v>
      </c>
      <c r="S272" s="147">
        <v>0</v>
      </c>
      <c r="T272" s="148">
        <f>S272*H272</f>
        <v>0</v>
      </c>
      <c r="AR272" s="149" t="s">
        <v>277</v>
      </c>
      <c r="AT272" s="149" t="s">
        <v>341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4743</v>
      </c>
    </row>
    <row r="273" spans="2:65" s="1" customFormat="1" ht="37.799999999999997" customHeight="1">
      <c r="B273" s="33"/>
      <c r="C273" s="138" t="s">
        <v>563</v>
      </c>
      <c r="D273" s="138" t="s">
        <v>227</v>
      </c>
      <c r="E273" s="139" t="s">
        <v>4356</v>
      </c>
      <c r="F273" s="140" t="s">
        <v>4357</v>
      </c>
      <c r="G273" s="141" t="s">
        <v>468</v>
      </c>
      <c r="H273" s="142">
        <v>4</v>
      </c>
      <c r="I273" s="143"/>
      <c r="J273" s="144">
        <f>ROUND(I273*H273,2)</f>
        <v>0</v>
      </c>
      <c r="K273" s="140" t="s">
        <v>231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0.09</v>
      </c>
      <c r="R273" s="147">
        <f>Q273*H273</f>
        <v>0.36</v>
      </c>
      <c r="S273" s="147">
        <v>0</v>
      </c>
      <c r="T273" s="148">
        <f>S273*H273</f>
        <v>0</v>
      </c>
      <c r="AR273" s="149" t="s">
        <v>232</v>
      </c>
      <c r="AT273" s="149" t="s">
        <v>227</v>
      </c>
      <c r="AU273" s="149" t="s">
        <v>21</v>
      </c>
      <c r="AY273" s="17" t="s">
        <v>225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232</v>
      </c>
      <c r="BM273" s="149" t="s">
        <v>4744</v>
      </c>
    </row>
    <row r="274" spans="2:65" s="1" customFormat="1" ht="10.199999999999999">
      <c r="B274" s="33"/>
      <c r="D274" s="151" t="s">
        <v>234</v>
      </c>
      <c r="F274" s="152" t="s">
        <v>4359</v>
      </c>
      <c r="I274" s="153"/>
      <c r="L274" s="33"/>
      <c r="M274" s="154"/>
      <c r="T274" s="57"/>
      <c r="AT274" s="17" t="s">
        <v>234</v>
      </c>
      <c r="AU274" s="17" t="s">
        <v>21</v>
      </c>
    </row>
    <row r="275" spans="2:65" s="1" customFormat="1" ht="24.15" customHeight="1">
      <c r="B275" s="33"/>
      <c r="C275" s="178" t="s">
        <v>570</v>
      </c>
      <c r="D275" s="178" t="s">
        <v>341</v>
      </c>
      <c r="E275" s="179" t="s">
        <v>1461</v>
      </c>
      <c r="F275" s="180" t="s">
        <v>1462</v>
      </c>
      <c r="G275" s="181" t="s">
        <v>468</v>
      </c>
      <c r="H275" s="182">
        <v>4</v>
      </c>
      <c r="I275" s="183"/>
      <c r="J275" s="184">
        <f>ROUND(I275*H275,2)</f>
        <v>0</v>
      </c>
      <c r="K275" s="180" t="s">
        <v>231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0.05</v>
      </c>
      <c r="R275" s="147">
        <f>Q275*H275</f>
        <v>0.2</v>
      </c>
      <c r="S275" s="147">
        <v>0</v>
      </c>
      <c r="T275" s="148">
        <f>S275*H275</f>
        <v>0</v>
      </c>
      <c r="AR275" s="149" t="s">
        <v>277</v>
      </c>
      <c r="AT275" s="149" t="s">
        <v>341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4745</v>
      </c>
    </row>
    <row r="276" spans="2:65" s="1" customFormat="1" ht="24.15" customHeight="1">
      <c r="B276" s="33"/>
      <c r="C276" s="138" t="s">
        <v>579</v>
      </c>
      <c r="D276" s="138" t="s">
        <v>227</v>
      </c>
      <c r="E276" s="139" t="s">
        <v>4540</v>
      </c>
      <c r="F276" s="140" t="s">
        <v>4541</v>
      </c>
      <c r="G276" s="141" t="s">
        <v>468</v>
      </c>
      <c r="H276" s="142">
        <v>2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0.21734000000000001</v>
      </c>
      <c r="R276" s="147">
        <f>Q276*H276</f>
        <v>0.43468000000000001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4746</v>
      </c>
    </row>
    <row r="277" spans="2:65" s="1" customFormat="1" ht="10.199999999999999">
      <c r="B277" s="33"/>
      <c r="D277" s="151" t="s">
        <v>234</v>
      </c>
      <c r="F277" s="152" t="s">
        <v>4543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" customFormat="1" ht="24.15" customHeight="1">
      <c r="B278" s="33"/>
      <c r="C278" s="178" t="s">
        <v>585</v>
      </c>
      <c r="D278" s="178" t="s">
        <v>341</v>
      </c>
      <c r="E278" s="179" t="s">
        <v>4544</v>
      </c>
      <c r="F278" s="180" t="s">
        <v>4545</v>
      </c>
      <c r="G278" s="181" t="s">
        <v>468</v>
      </c>
      <c r="H278" s="182">
        <v>2</v>
      </c>
      <c r="I278" s="183"/>
      <c r="J278" s="184">
        <f>ROUND(I278*H278,2)</f>
        <v>0</v>
      </c>
      <c r="K278" s="180" t="s">
        <v>231</v>
      </c>
      <c r="L278" s="185"/>
      <c r="M278" s="186" t="s">
        <v>1</v>
      </c>
      <c r="N278" s="187" t="s">
        <v>45</v>
      </c>
      <c r="P278" s="147">
        <f>O278*H278</f>
        <v>0</v>
      </c>
      <c r="Q278" s="147">
        <v>9.5799999999999996E-2</v>
      </c>
      <c r="R278" s="147">
        <f>Q278*H278</f>
        <v>0.19159999999999999</v>
      </c>
      <c r="S278" s="147">
        <v>0</v>
      </c>
      <c r="T278" s="148">
        <f>S278*H278</f>
        <v>0</v>
      </c>
      <c r="AR278" s="149" t="s">
        <v>277</v>
      </c>
      <c r="AT278" s="149" t="s">
        <v>341</v>
      </c>
      <c r="AU278" s="149" t="s">
        <v>21</v>
      </c>
      <c r="AY278" s="17" t="s">
        <v>225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232</v>
      </c>
      <c r="BM278" s="149" t="s">
        <v>4747</v>
      </c>
    </row>
    <row r="279" spans="2:65" s="11" customFormat="1" ht="22.8" customHeight="1">
      <c r="B279" s="126"/>
      <c r="D279" s="127" t="s">
        <v>79</v>
      </c>
      <c r="E279" s="136" t="s">
        <v>549</v>
      </c>
      <c r="F279" s="136" t="s">
        <v>550</v>
      </c>
      <c r="I279" s="129"/>
      <c r="J279" s="137">
        <f>BK279</f>
        <v>0</v>
      </c>
      <c r="L279" s="126"/>
      <c r="M279" s="131"/>
      <c r="P279" s="132">
        <f>SUM(P280:P286)</f>
        <v>0</v>
      </c>
      <c r="R279" s="132">
        <f>SUM(R280:R286)</f>
        <v>0</v>
      </c>
      <c r="T279" s="133">
        <f>SUM(T280:T286)</f>
        <v>0</v>
      </c>
      <c r="AR279" s="127" t="s">
        <v>88</v>
      </c>
      <c r="AT279" s="134" t="s">
        <v>79</v>
      </c>
      <c r="AU279" s="134" t="s">
        <v>88</v>
      </c>
      <c r="AY279" s="127" t="s">
        <v>225</v>
      </c>
      <c r="BK279" s="135">
        <f>SUM(BK280:BK286)</f>
        <v>0</v>
      </c>
    </row>
    <row r="280" spans="2:65" s="1" customFormat="1" ht="37.799999999999997" customHeight="1">
      <c r="B280" s="33"/>
      <c r="C280" s="138" t="s">
        <v>593</v>
      </c>
      <c r="D280" s="138" t="s">
        <v>227</v>
      </c>
      <c r="E280" s="139" t="s">
        <v>4371</v>
      </c>
      <c r="F280" s="140" t="s">
        <v>4372</v>
      </c>
      <c r="G280" s="141" t="s">
        <v>395</v>
      </c>
      <c r="H280" s="142">
        <v>9.0510000000000002</v>
      </c>
      <c r="I280" s="143"/>
      <c r="J280" s="144">
        <f>ROUND(I280*H280,2)</f>
        <v>0</v>
      </c>
      <c r="K280" s="140" t="s">
        <v>231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232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232</v>
      </c>
      <c r="BM280" s="149" t="s">
        <v>4748</v>
      </c>
    </row>
    <row r="281" spans="2:65" s="1" customFormat="1" ht="10.199999999999999">
      <c r="B281" s="33"/>
      <c r="D281" s="151" t="s">
        <v>234</v>
      </c>
      <c r="F281" s="152" t="s">
        <v>4374</v>
      </c>
      <c r="I281" s="153"/>
      <c r="L281" s="33"/>
      <c r="M281" s="154"/>
      <c r="T281" s="57"/>
      <c r="AT281" s="17" t="s">
        <v>234</v>
      </c>
      <c r="AU281" s="17" t="s">
        <v>21</v>
      </c>
    </row>
    <row r="282" spans="2:65" s="1" customFormat="1" ht="24.15" customHeight="1">
      <c r="B282" s="33"/>
      <c r="C282" s="138" t="s">
        <v>600</v>
      </c>
      <c r="D282" s="138" t="s">
        <v>227</v>
      </c>
      <c r="E282" s="139" t="s">
        <v>768</v>
      </c>
      <c r="F282" s="140" t="s">
        <v>769</v>
      </c>
      <c r="G282" s="141" t="s">
        <v>395</v>
      </c>
      <c r="H282" s="142">
        <v>9.0510000000000002</v>
      </c>
      <c r="I282" s="143"/>
      <c r="J282" s="144">
        <f>ROUND(I282*H282,2)</f>
        <v>0</v>
      </c>
      <c r="K282" s="140" t="s">
        <v>231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232</v>
      </c>
      <c r="AT282" s="149" t="s">
        <v>227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4749</v>
      </c>
    </row>
    <row r="283" spans="2:65" s="1" customFormat="1" ht="10.199999999999999">
      <c r="B283" s="33"/>
      <c r="D283" s="151" t="s">
        <v>234</v>
      </c>
      <c r="F283" s="152" t="s">
        <v>771</v>
      </c>
      <c r="I283" s="153"/>
      <c r="L283" s="33"/>
      <c r="M283" s="154"/>
      <c r="T283" s="57"/>
      <c r="AT283" s="17" t="s">
        <v>234</v>
      </c>
      <c r="AU283" s="17" t="s">
        <v>21</v>
      </c>
    </row>
    <row r="284" spans="2:65" s="1" customFormat="1" ht="24.15" customHeight="1">
      <c r="B284" s="33"/>
      <c r="C284" s="138" t="s">
        <v>962</v>
      </c>
      <c r="D284" s="138" t="s">
        <v>227</v>
      </c>
      <c r="E284" s="139" t="s">
        <v>772</v>
      </c>
      <c r="F284" s="140" t="s">
        <v>773</v>
      </c>
      <c r="G284" s="141" t="s">
        <v>395</v>
      </c>
      <c r="H284" s="142">
        <v>171.96899999999999</v>
      </c>
      <c r="I284" s="143"/>
      <c r="J284" s="144">
        <f>ROUND(I284*H284,2)</f>
        <v>0</v>
      </c>
      <c r="K284" s="140" t="s">
        <v>231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232</v>
      </c>
      <c r="AT284" s="149" t="s">
        <v>227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4750</v>
      </c>
    </row>
    <row r="285" spans="2:65" s="1" customFormat="1" ht="10.199999999999999">
      <c r="B285" s="33"/>
      <c r="D285" s="151" t="s">
        <v>234</v>
      </c>
      <c r="F285" s="152" t="s">
        <v>775</v>
      </c>
      <c r="I285" s="153"/>
      <c r="L285" s="33"/>
      <c r="M285" s="154"/>
      <c r="T285" s="57"/>
      <c r="AT285" s="17" t="s">
        <v>234</v>
      </c>
      <c r="AU285" s="17" t="s">
        <v>21</v>
      </c>
    </row>
    <row r="286" spans="2:65" s="12" customFormat="1" ht="10.199999999999999">
      <c r="B286" s="155"/>
      <c r="D286" s="156" t="s">
        <v>236</v>
      </c>
      <c r="E286" s="157" t="s">
        <v>1</v>
      </c>
      <c r="F286" s="158" t="s">
        <v>4751</v>
      </c>
      <c r="H286" s="159">
        <v>171.96899999999999</v>
      </c>
      <c r="I286" s="160"/>
      <c r="L286" s="155"/>
      <c r="M286" s="161"/>
      <c r="T286" s="162"/>
      <c r="AT286" s="157" t="s">
        <v>236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225</v>
      </c>
    </row>
    <row r="287" spans="2:65" s="11" customFormat="1" ht="22.8" customHeight="1">
      <c r="B287" s="126"/>
      <c r="D287" s="127" t="s">
        <v>79</v>
      </c>
      <c r="E287" s="136" t="s">
        <v>568</v>
      </c>
      <c r="F287" s="136" t="s">
        <v>569</v>
      </c>
      <c r="I287" s="129"/>
      <c r="J287" s="137">
        <f>BK287</f>
        <v>0</v>
      </c>
      <c r="L287" s="126"/>
      <c r="M287" s="131"/>
      <c r="P287" s="132">
        <f>SUM(P288:P289)</f>
        <v>0</v>
      </c>
      <c r="R287" s="132">
        <f>SUM(R288:R289)</f>
        <v>0</v>
      </c>
      <c r="T287" s="133">
        <f>SUM(T288:T289)</f>
        <v>0</v>
      </c>
      <c r="AR287" s="127" t="s">
        <v>88</v>
      </c>
      <c r="AT287" s="134" t="s">
        <v>79</v>
      </c>
      <c r="AU287" s="134" t="s">
        <v>88</v>
      </c>
      <c r="AY287" s="127" t="s">
        <v>225</v>
      </c>
      <c r="BK287" s="135">
        <f>SUM(BK288:BK289)</f>
        <v>0</v>
      </c>
    </row>
    <row r="288" spans="2:65" s="1" customFormat="1" ht="16.5" customHeight="1">
      <c r="B288" s="33"/>
      <c r="C288" s="138" t="s">
        <v>966</v>
      </c>
      <c r="D288" s="138" t="s">
        <v>227</v>
      </c>
      <c r="E288" s="139" t="s">
        <v>571</v>
      </c>
      <c r="F288" s="140" t="s">
        <v>572</v>
      </c>
      <c r="G288" s="141" t="s">
        <v>395</v>
      </c>
      <c r="H288" s="142">
        <v>14.323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4752</v>
      </c>
    </row>
    <row r="289" spans="2:65" s="1" customFormat="1" ht="10.199999999999999">
      <c r="B289" s="33"/>
      <c r="D289" s="151" t="s">
        <v>234</v>
      </c>
      <c r="F289" s="152" t="s">
        <v>574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1" customFormat="1" ht="25.95" customHeight="1">
      <c r="B290" s="126"/>
      <c r="D290" s="127" t="s">
        <v>79</v>
      </c>
      <c r="E290" s="128" t="s">
        <v>575</v>
      </c>
      <c r="F290" s="128" t="s">
        <v>576</v>
      </c>
      <c r="I290" s="129"/>
      <c r="J290" s="130">
        <f>BK290</f>
        <v>0</v>
      </c>
      <c r="L290" s="126"/>
      <c r="M290" s="131"/>
      <c r="P290" s="132">
        <f>P291</f>
        <v>0</v>
      </c>
      <c r="R290" s="132">
        <f>R291</f>
        <v>3.5293999999999999E-2</v>
      </c>
      <c r="T290" s="133">
        <f>T291</f>
        <v>0</v>
      </c>
      <c r="AR290" s="127" t="s">
        <v>21</v>
      </c>
      <c r="AT290" s="134" t="s">
        <v>79</v>
      </c>
      <c r="AU290" s="134" t="s">
        <v>80</v>
      </c>
      <c r="AY290" s="127" t="s">
        <v>225</v>
      </c>
      <c r="BK290" s="135">
        <f>BK291</f>
        <v>0</v>
      </c>
    </row>
    <row r="291" spans="2:65" s="11" customFormat="1" ht="22.8" customHeight="1">
      <c r="B291" s="126"/>
      <c r="D291" s="127" t="s">
        <v>79</v>
      </c>
      <c r="E291" s="136" t="s">
        <v>955</v>
      </c>
      <c r="F291" s="136" t="s">
        <v>956</v>
      </c>
      <c r="I291" s="129"/>
      <c r="J291" s="137">
        <f>BK291</f>
        <v>0</v>
      </c>
      <c r="L291" s="126"/>
      <c r="M291" s="131"/>
      <c r="P291" s="132">
        <f>SUM(P292:P296)</f>
        <v>0</v>
      </c>
      <c r="R291" s="132">
        <f>SUM(R292:R296)</f>
        <v>3.5293999999999999E-2</v>
      </c>
      <c r="T291" s="133">
        <f>SUM(T292:T296)</f>
        <v>0</v>
      </c>
      <c r="AR291" s="127" t="s">
        <v>21</v>
      </c>
      <c r="AT291" s="134" t="s">
        <v>79</v>
      </c>
      <c r="AU291" s="134" t="s">
        <v>88</v>
      </c>
      <c r="AY291" s="127" t="s">
        <v>225</v>
      </c>
      <c r="BK291" s="135">
        <f>SUM(BK292:BK296)</f>
        <v>0</v>
      </c>
    </row>
    <row r="292" spans="2:65" s="1" customFormat="1" ht="21.75" customHeight="1">
      <c r="B292" s="33"/>
      <c r="C292" s="138" t="s">
        <v>970</v>
      </c>
      <c r="D292" s="138" t="s">
        <v>227</v>
      </c>
      <c r="E292" s="139" t="s">
        <v>4552</v>
      </c>
      <c r="F292" s="140" t="s">
        <v>4553</v>
      </c>
      <c r="G292" s="141" t="s">
        <v>546</v>
      </c>
      <c r="H292" s="142">
        <v>12.2</v>
      </c>
      <c r="I292" s="143"/>
      <c r="J292" s="144">
        <f>ROUND(I292*H292,2)</f>
        <v>0</v>
      </c>
      <c r="K292" s="140" t="s">
        <v>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2.7699999999999999E-3</v>
      </c>
      <c r="R292" s="147">
        <f>Q292*H292</f>
        <v>3.3793999999999998E-2</v>
      </c>
      <c r="S292" s="147">
        <v>0</v>
      </c>
      <c r="T292" s="148">
        <f>S292*H292</f>
        <v>0</v>
      </c>
      <c r="AR292" s="149" t="s">
        <v>340</v>
      </c>
      <c r="AT292" s="149" t="s">
        <v>227</v>
      </c>
      <c r="AU292" s="149" t="s">
        <v>21</v>
      </c>
      <c r="AY292" s="17" t="s">
        <v>225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340</v>
      </c>
      <c r="BM292" s="149" t="s">
        <v>4753</v>
      </c>
    </row>
    <row r="293" spans="2:65" s="12" customFormat="1" ht="10.199999999999999">
      <c r="B293" s="155"/>
      <c r="D293" s="156" t="s">
        <v>236</v>
      </c>
      <c r="E293" s="157" t="s">
        <v>1</v>
      </c>
      <c r="F293" s="158" t="s">
        <v>4754</v>
      </c>
      <c r="H293" s="159">
        <v>12.2</v>
      </c>
      <c r="I293" s="160"/>
      <c r="L293" s="155"/>
      <c r="M293" s="161"/>
      <c r="T293" s="162"/>
      <c r="AT293" s="157" t="s">
        <v>236</v>
      </c>
      <c r="AU293" s="157" t="s">
        <v>21</v>
      </c>
      <c r="AV293" s="12" t="s">
        <v>21</v>
      </c>
      <c r="AW293" s="12" t="s">
        <v>36</v>
      </c>
      <c r="AX293" s="12" t="s">
        <v>88</v>
      </c>
      <c r="AY293" s="157" t="s">
        <v>225</v>
      </c>
    </row>
    <row r="294" spans="2:65" s="1" customFormat="1" ht="24.15" customHeight="1">
      <c r="B294" s="33"/>
      <c r="C294" s="138" t="s">
        <v>973</v>
      </c>
      <c r="D294" s="138" t="s">
        <v>227</v>
      </c>
      <c r="E294" s="139" t="s">
        <v>4556</v>
      </c>
      <c r="F294" s="140" t="s">
        <v>4557</v>
      </c>
      <c r="G294" s="141" t="s">
        <v>468</v>
      </c>
      <c r="H294" s="142">
        <v>1</v>
      </c>
      <c r="I294" s="143"/>
      <c r="J294" s="144">
        <f>ROUND(I294*H294,2)</f>
        <v>0</v>
      </c>
      <c r="K294" s="140" t="s">
        <v>231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1.5E-3</v>
      </c>
      <c r="R294" s="147">
        <f>Q294*H294</f>
        <v>1.5E-3</v>
      </c>
      <c r="S294" s="147">
        <v>0</v>
      </c>
      <c r="T294" s="148">
        <f>S294*H294</f>
        <v>0</v>
      </c>
      <c r="AR294" s="149" t="s">
        <v>340</v>
      </c>
      <c r="AT294" s="149" t="s">
        <v>227</v>
      </c>
      <c r="AU294" s="149" t="s">
        <v>21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340</v>
      </c>
      <c r="BM294" s="149" t="s">
        <v>4755</v>
      </c>
    </row>
    <row r="295" spans="2:65" s="1" customFormat="1" ht="10.199999999999999">
      <c r="B295" s="33"/>
      <c r="D295" s="151" t="s">
        <v>234</v>
      </c>
      <c r="F295" s="152" t="s">
        <v>4559</v>
      </c>
      <c r="I295" s="153"/>
      <c r="L295" s="33"/>
      <c r="M295" s="154"/>
      <c r="T295" s="57"/>
      <c r="AT295" s="17" t="s">
        <v>234</v>
      </c>
      <c r="AU295" s="17" t="s">
        <v>21</v>
      </c>
    </row>
    <row r="296" spans="2:65" s="1" customFormat="1" ht="19.2">
      <c r="B296" s="33"/>
      <c r="D296" s="156" t="s">
        <v>261</v>
      </c>
      <c r="F296" s="163" t="s">
        <v>4560</v>
      </c>
      <c r="I296" s="153"/>
      <c r="L296" s="33"/>
      <c r="M296" s="195"/>
      <c r="N296" s="190"/>
      <c r="O296" s="190"/>
      <c r="P296" s="190"/>
      <c r="Q296" s="190"/>
      <c r="R296" s="190"/>
      <c r="S296" s="190"/>
      <c r="T296" s="196"/>
      <c r="AT296" s="17" t="s">
        <v>261</v>
      </c>
      <c r="AU296" s="17" t="s">
        <v>21</v>
      </c>
    </row>
    <row r="297" spans="2:65" s="1" customFormat="1" ht="6.9" customHeight="1">
      <c r="B297" s="45"/>
      <c r="C297" s="46"/>
      <c r="D297" s="46"/>
      <c r="E297" s="46"/>
      <c r="F297" s="46"/>
      <c r="G297" s="46"/>
      <c r="H297" s="46"/>
      <c r="I297" s="46"/>
      <c r="J297" s="46"/>
      <c r="K297" s="46"/>
      <c r="L297" s="33"/>
    </row>
  </sheetData>
  <sheetProtection algorithmName="SHA-512" hashValue="rpD1/sGZesDSXZq91lpCfTvMgT8gbU2Oc2pdByJDYws/HY91Ep6m7ZgWxdOCcTFDYt0waXWPPMj9cOuRD5PhXg==" saltValue="vt+Z+huotPWHELa5wc0oQg+VM2dvw/4s/a+c5zXC16DIrxrCWdxub/frdV32lMGlP44l3IuVHEuISDXPlY87OQ==" spinCount="100000" sheet="1" objects="1" scenarios="1" formatColumns="0" formatRows="0" autoFilter="0"/>
  <autoFilter ref="C128:K296" xr:uid="{00000000-0009-0000-0000-000015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hyperlinks>
    <hyperlink ref="F133" r:id="rId1" xr:uid="{00000000-0004-0000-1500-000000000000}"/>
    <hyperlink ref="F135" r:id="rId2" xr:uid="{00000000-0004-0000-1500-000001000000}"/>
    <hyperlink ref="F138" r:id="rId3" xr:uid="{00000000-0004-0000-1500-000002000000}"/>
    <hyperlink ref="F143" r:id="rId4" xr:uid="{00000000-0004-0000-1500-000003000000}"/>
    <hyperlink ref="F147" r:id="rId5" xr:uid="{00000000-0004-0000-1500-000004000000}"/>
    <hyperlink ref="F151" r:id="rId6" xr:uid="{00000000-0004-0000-1500-000005000000}"/>
    <hyperlink ref="F155" r:id="rId7" xr:uid="{00000000-0004-0000-1500-000006000000}"/>
    <hyperlink ref="F157" r:id="rId8" xr:uid="{00000000-0004-0000-1500-000007000000}"/>
    <hyperlink ref="F167" r:id="rId9" xr:uid="{00000000-0004-0000-1500-000008000000}"/>
    <hyperlink ref="F170" r:id="rId10" xr:uid="{00000000-0004-0000-1500-000009000000}"/>
    <hyperlink ref="F173" r:id="rId11" xr:uid="{00000000-0004-0000-1500-00000A000000}"/>
    <hyperlink ref="F176" r:id="rId12" xr:uid="{00000000-0004-0000-1500-00000B000000}"/>
    <hyperlink ref="F179" r:id="rId13" xr:uid="{00000000-0004-0000-1500-00000C000000}"/>
    <hyperlink ref="F185" r:id="rId14" xr:uid="{00000000-0004-0000-1500-00000D000000}"/>
    <hyperlink ref="F189" r:id="rId15" xr:uid="{00000000-0004-0000-1500-00000E000000}"/>
    <hyperlink ref="F194" r:id="rId16" xr:uid="{00000000-0004-0000-1500-00000F000000}"/>
    <hyperlink ref="F197" r:id="rId17" xr:uid="{00000000-0004-0000-1500-000010000000}"/>
    <hyperlink ref="F201" r:id="rId18" xr:uid="{00000000-0004-0000-1500-000011000000}"/>
    <hyperlink ref="F203" r:id="rId19" xr:uid="{00000000-0004-0000-1500-000012000000}"/>
    <hyperlink ref="F206" r:id="rId20" xr:uid="{00000000-0004-0000-1500-000013000000}"/>
    <hyperlink ref="F210" r:id="rId21" xr:uid="{00000000-0004-0000-1500-000014000000}"/>
    <hyperlink ref="F216" r:id="rId22" xr:uid="{00000000-0004-0000-1500-000015000000}"/>
    <hyperlink ref="F219" r:id="rId23" xr:uid="{00000000-0004-0000-1500-000016000000}"/>
    <hyperlink ref="F224" r:id="rId24" xr:uid="{00000000-0004-0000-1500-000017000000}"/>
    <hyperlink ref="F229" r:id="rId25" xr:uid="{00000000-0004-0000-1500-000018000000}"/>
    <hyperlink ref="F235" r:id="rId26" xr:uid="{00000000-0004-0000-1500-000019000000}"/>
    <hyperlink ref="F242" r:id="rId27" xr:uid="{00000000-0004-0000-1500-00001A000000}"/>
    <hyperlink ref="F247" r:id="rId28" xr:uid="{00000000-0004-0000-1500-00001B000000}"/>
    <hyperlink ref="F251" r:id="rId29" xr:uid="{00000000-0004-0000-1500-00001C000000}"/>
    <hyperlink ref="F255" r:id="rId30" xr:uid="{00000000-0004-0000-1500-00001D000000}"/>
    <hyperlink ref="F261" r:id="rId31" xr:uid="{00000000-0004-0000-1500-00001E000000}"/>
    <hyperlink ref="F265" r:id="rId32" xr:uid="{00000000-0004-0000-1500-00001F000000}"/>
    <hyperlink ref="F268" r:id="rId33" xr:uid="{00000000-0004-0000-1500-000020000000}"/>
    <hyperlink ref="F271" r:id="rId34" xr:uid="{00000000-0004-0000-1500-000021000000}"/>
    <hyperlink ref="F274" r:id="rId35" xr:uid="{00000000-0004-0000-1500-000022000000}"/>
    <hyperlink ref="F277" r:id="rId36" xr:uid="{00000000-0004-0000-1500-000023000000}"/>
    <hyperlink ref="F281" r:id="rId37" xr:uid="{00000000-0004-0000-1500-000024000000}"/>
    <hyperlink ref="F283" r:id="rId38" xr:uid="{00000000-0004-0000-1500-000025000000}"/>
    <hyperlink ref="F285" r:id="rId39" xr:uid="{00000000-0004-0000-1500-000026000000}"/>
    <hyperlink ref="F289" r:id="rId40" xr:uid="{00000000-0004-0000-1500-000027000000}"/>
    <hyperlink ref="F295" r:id="rId41" xr:uid="{00000000-0004-0000-1500-000028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2"/>
  <headerFooter>
    <oddFooter>&amp;CStrana &amp;P z &amp;N&amp;R&amp;A</oddFooter>
  </headerFooter>
  <drawing r:id="rId4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28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157</v>
      </c>
      <c r="AZ2" s="94" t="s">
        <v>4199</v>
      </c>
      <c r="BA2" s="94" t="s">
        <v>1</v>
      </c>
      <c r="BB2" s="94" t="s">
        <v>1</v>
      </c>
      <c r="BC2" s="94" t="s">
        <v>4756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ht="12" customHeight="1">
      <c r="B8" s="20"/>
      <c r="D8" s="27" t="s">
        <v>190</v>
      </c>
      <c r="L8" s="20"/>
    </row>
    <row r="9" spans="2:56" s="1" customFormat="1" ht="16.5" customHeight="1">
      <c r="B9" s="33"/>
      <c r="E9" s="256" t="s">
        <v>4201</v>
      </c>
      <c r="F9" s="258"/>
      <c r="G9" s="258"/>
      <c r="H9" s="258"/>
      <c r="L9" s="33"/>
    </row>
    <row r="10" spans="2:56" s="1" customFormat="1" ht="12" customHeight="1">
      <c r="B10" s="33"/>
      <c r="D10" s="27" t="s">
        <v>2853</v>
      </c>
      <c r="L10" s="33"/>
    </row>
    <row r="11" spans="2:56" s="1" customFormat="1" ht="30" customHeight="1">
      <c r="B11" s="33"/>
      <c r="E11" s="238" t="s">
        <v>4757</v>
      </c>
      <c r="F11" s="258"/>
      <c r="G11" s="258"/>
      <c r="H11" s="258"/>
      <c r="L11" s="33"/>
    </row>
    <row r="12" spans="2:56" s="1" customFormat="1" ht="10.199999999999999">
      <c r="B12" s="33"/>
      <c r="L12" s="33"/>
    </row>
    <row r="13" spans="2:5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5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56" s="1" customFormat="1" ht="10.8" customHeight="1">
      <c r="B15" s="33"/>
      <c r="L15" s="33"/>
    </row>
    <row r="16" spans="2:5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ROUND(J128,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ROUND((SUM(BE128:BE282)),  2)</f>
        <v>0</v>
      </c>
      <c r="I35" s="98">
        <v>0.21</v>
      </c>
      <c r="J35" s="87">
        <f>ROUND(((SUM(BE128:BE282))*I35),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ROUND((SUM(BF128:BF282)),  2)</f>
        <v>0</v>
      </c>
      <c r="I36" s="98">
        <v>0.15</v>
      </c>
      <c r="J36" s="87">
        <f>ROUND(((SUM(BF128:BF282))*I36),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ROUND((SUM(BG128:BG282)),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ROUND((SUM(BH128:BH282)),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ROUND((SUM(BI128:BI282)),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4201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30" customHeight="1">
      <c r="B89" s="33"/>
      <c r="E89" s="238" t="str">
        <f>E11</f>
        <v>030.42.8 - Vyústění dešťové kanalizace v km  0,496 70 (nová výusť)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J128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95" customHeight="1">
      <c r="B101" s="114"/>
      <c r="D101" s="115" t="s">
        <v>199</v>
      </c>
      <c r="E101" s="116"/>
      <c r="F101" s="116"/>
      <c r="G101" s="116"/>
      <c r="H101" s="116"/>
      <c r="I101" s="116"/>
      <c r="J101" s="117">
        <f>J205</f>
        <v>0</v>
      </c>
      <c r="L101" s="114"/>
    </row>
    <row r="102" spans="2:47" s="9" customFormat="1" ht="19.95" customHeight="1">
      <c r="B102" s="114"/>
      <c r="D102" s="115" t="s">
        <v>200</v>
      </c>
      <c r="E102" s="116"/>
      <c r="F102" s="116"/>
      <c r="G102" s="116"/>
      <c r="H102" s="116"/>
      <c r="I102" s="116"/>
      <c r="J102" s="117">
        <f>J209</f>
        <v>0</v>
      </c>
      <c r="L102" s="114"/>
    </row>
    <row r="103" spans="2:47" s="9" customFormat="1" ht="19.95" customHeight="1">
      <c r="B103" s="114"/>
      <c r="D103" s="115" t="s">
        <v>201</v>
      </c>
      <c r="E103" s="116"/>
      <c r="F103" s="116"/>
      <c r="G103" s="116"/>
      <c r="H103" s="116"/>
      <c r="I103" s="116"/>
      <c r="J103" s="117">
        <f>J226</f>
        <v>0</v>
      </c>
      <c r="L103" s="114"/>
    </row>
    <row r="104" spans="2:47" s="9" customFormat="1" ht="19.95" customHeight="1">
      <c r="B104" s="114"/>
      <c r="D104" s="115" t="s">
        <v>611</v>
      </c>
      <c r="E104" s="116"/>
      <c r="F104" s="116"/>
      <c r="G104" s="116"/>
      <c r="H104" s="116"/>
      <c r="I104" s="116"/>
      <c r="J104" s="117">
        <f>J236</f>
        <v>0</v>
      </c>
      <c r="L104" s="114"/>
    </row>
    <row r="105" spans="2:47" s="9" customFormat="1" ht="19.95" customHeight="1">
      <c r="B105" s="114"/>
      <c r="D105" s="115" t="s">
        <v>204</v>
      </c>
      <c r="E105" s="116"/>
      <c r="F105" s="116"/>
      <c r="G105" s="116"/>
      <c r="H105" s="116"/>
      <c r="I105" s="116"/>
      <c r="J105" s="117">
        <f>J272</f>
        <v>0</v>
      </c>
      <c r="L105" s="114"/>
    </row>
    <row r="106" spans="2:47" s="9" customFormat="1" ht="19.95" customHeight="1">
      <c r="B106" s="114"/>
      <c r="D106" s="115" t="s">
        <v>205</v>
      </c>
      <c r="E106" s="116"/>
      <c r="F106" s="116"/>
      <c r="G106" s="116"/>
      <c r="H106" s="116"/>
      <c r="I106" s="116"/>
      <c r="J106" s="117">
        <f>J280</f>
        <v>0</v>
      </c>
      <c r="L106" s="114"/>
    </row>
    <row r="107" spans="2:47" s="1" customFormat="1" ht="21.75" customHeight="1">
      <c r="B107" s="33"/>
      <c r="L107" s="33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33"/>
    </row>
    <row r="112" spans="2:47" s="1" customFormat="1" ht="6.9" customHeight="1"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33"/>
    </row>
    <row r="113" spans="2:63" s="1" customFormat="1" ht="24.9" customHeight="1">
      <c r="B113" s="33"/>
      <c r="C113" s="21" t="s">
        <v>210</v>
      </c>
      <c r="L113" s="33"/>
    </row>
    <row r="114" spans="2:63" s="1" customFormat="1" ht="6.9" customHeight="1">
      <c r="B114" s="33"/>
      <c r="L114" s="33"/>
    </row>
    <row r="115" spans="2:63" s="1" customFormat="1" ht="12" customHeight="1">
      <c r="B115" s="33"/>
      <c r="C115" s="27" t="s">
        <v>16</v>
      </c>
      <c r="L115" s="33"/>
    </row>
    <row r="116" spans="2:63" s="1" customFormat="1" ht="26.25" customHeight="1">
      <c r="B116" s="33"/>
      <c r="E116" s="256" t="str">
        <f>E7</f>
        <v>Opatření Zátor-Loučky, OHO, Dílčí stavba 02.030 Opatření pod přehradní hrází Nové Heřminovy</v>
      </c>
      <c r="F116" s="257"/>
      <c r="G116" s="257"/>
      <c r="H116" s="257"/>
      <c r="L116" s="33"/>
    </row>
    <row r="117" spans="2:63" ht="12" customHeight="1">
      <c r="B117" s="20"/>
      <c r="C117" s="27" t="s">
        <v>190</v>
      </c>
      <c r="L117" s="20"/>
    </row>
    <row r="118" spans="2:63" s="1" customFormat="1" ht="16.5" customHeight="1">
      <c r="B118" s="33"/>
      <c r="E118" s="256" t="s">
        <v>4201</v>
      </c>
      <c r="F118" s="258"/>
      <c r="G118" s="258"/>
      <c r="H118" s="258"/>
      <c r="L118" s="33"/>
    </row>
    <row r="119" spans="2:63" s="1" customFormat="1" ht="12" customHeight="1">
      <c r="B119" s="33"/>
      <c r="C119" s="27" t="s">
        <v>2853</v>
      </c>
      <c r="L119" s="33"/>
    </row>
    <row r="120" spans="2:63" s="1" customFormat="1" ht="30" customHeight="1">
      <c r="B120" s="33"/>
      <c r="E120" s="238" t="str">
        <f>E11</f>
        <v>030.42.8 - Vyústění dešťové kanalizace v km  0,496 70 (nová výusť)</v>
      </c>
      <c r="F120" s="258"/>
      <c r="G120" s="258"/>
      <c r="H120" s="258"/>
      <c r="L120" s="33"/>
    </row>
    <row r="121" spans="2:63" s="1" customFormat="1" ht="6.9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F14</f>
        <v>Loučky u Zátoru</v>
      </c>
      <c r="I122" s="27" t="s">
        <v>24</v>
      </c>
      <c r="J122" s="53" t="str">
        <f>IF(J14="","",J14)</f>
        <v>20. 12. 2024</v>
      </c>
      <c r="L122" s="33"/>
    </row>
    <row r="123" spans="2:63" s="1" customFormat="1" ht="6.9" customHeight="1">
      <c r="B123" s="33"/>
      <c r="L123" s="33"/>
    </row>
    <row r="124" spans="2:63" s="1" customFormat="1" ht="15.15" customHeight="1">
      <c r="B124" s="33"/>
      <c r="C124" s="27" t="s">
        <v>28</v>
      </c>
      <c r="F124" s="25" t="str">
        <f>E17</f>
        <v>Povodí Odry, státní podnik</v>
      </c>
      <c r="I124" s="27" t="s">
        <v>34</v>
      </c>
      <c r="J124" s="31" t="str">
        <f>E23</f>
        <v>AQUATIS, a.s.</v>
      </c>
      <c r="L124" s="33"/>
    </row>
    <row r="125" spans="2:63" s="1" customFormat="1" ht="25.65" customHeight="1">
      <c r="B125" s="33"/>
      <c r="C125" s="27" t="s">
        <v>32</v>
      </c>
      <c r="F125" s="25" t="str">
        <f>IF(E20="","",E20)</f>
        <v>Vyplň údaj</v>
      </c>
      <c r="I125" s="27" t="s">
        <v>37</v>
      </c>
      <c r="J125" s="31" t="str">
        <f>E26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211</v>
      </c>
      <c r="D127" s="120" t="s">
        <v>65</v>
      </c>
      <c r="E127" s="120" t="s">
        <v>61</v>
      </c>
      <c r="F127" s="120" t="s">
        <v>62</v>
      </c>
      <c r="G127" s="120" t="s">
        <v>212</v>
      </c>
      <c r="H127" s="120" t="s">
        <v>213</v>
      </c>
      <c r="I127" s="120" t="s">
        <v>214</v>
      </c>
      <c r="J127" s="120" t="s">
        <v>194</v>
      </c>
      <c r="K127" s="121" t="s">
        <v>215</v>
      </c>
      <c r="L127" s="118"/>
      <c r="M127" s="60" t="s">
        <v>1</v>
      </c>
      <c r="N127" s="61" t="s">
        <v>44</v>
      </c>
      <c r="O127" s="61" t="s">
        <v>216</v>
      </c>
      <c r="P127" s="61" t="s">
        <v>217</v>
      </c>
      <c r="Q127" s="61" t="s">
        <v>218</v>
      </c>
      <c r="R127" s="61" t="s">
        <v>219</v>
      </c>
      <c r="S127" s="61" t="s">
        <v>220</v>
      </c>
      <c r="T127" s="62" t="s">
        <v>221</v>
      </c>
    </row>
    <row r="128" spans="2:63" s="1" customFormat="1" ht="22.8" customHeight="1">
      <c r="B128" s="33"/>
      <c r="C128" s="65" t="s">
        <v>222</v>
      </c>
      <c r="J128" s="122">
        <f>BK128</f>
        <v>0</v>
      </c>
      <c r="L128" s="33"/>
      <c r="M128" s="63"/>
      <c r="N128" s="54"/>
      <c r="O128" s="54"/>
      <c r="P128" s="123">
        <f>P129</f>
        <v>0</v>
      </c>
      <c r="Q128" s="54"/>
      <c r="R128" s="123">
        <f>R129</f>
        <v>7.5133156900000007</v>
      </c>
      <c r="S128" s="54"/>
      <c r="T128" s="124">
        <f>T129</f>
        <v>0.22499999999999998</v>
      </c>
      <c r="AT128" s="17" t="s">
        <v>79</v>
      </c>
      <c r="AU128" s="17" t="s">
        <v>196</v>
      </c>
      <c r="BK128" s="125">
        <f>BK129</f>
        <v>0</v>
      </c>
    </row>
    <row r="129" spans="2:65" s="11" customFormat="1" ht="25.95" customHeight="1">
      <c r="B129" s="126"/>
      <c r="D129" s="127" t="s">
        <v>79</v>
      </c>
      <c r="E129" s="128" t="s">
        <v>223</v>
      </c>
      <c r="F129" s="128" t="s">
        <v>224</v>
      </c>
      <c r="I129" s="129"/>
      <c r="J129" s="130">
        <f>BK129</f>
        <v>0</v>
      </c>
      <c r="L129" s="126"/>
      <c r="M129" s="131"/>
      <c r="P129" s="132">
        <f>P130+P205+P209+P226+P236+P272+P280</f>
        <v>0</v>
      </c>
      <c r="R129" s="132">
        <f>R130+R205+R209+R226+R236+R272+R280</f>
        <v>7.5133156900000007</v>
      </c>
      <c r="T129" s="133">
        <f>T130+T205+T209+T226+T236+T272+T280</f>
        <v>0.22499999999999998</v>
      </c>
      <c r="AR129" s="127" t="s">
        <v>88</v>
      </c>
      <c r="AT129" s="134" t="s">
        <v>79</v>
      </c>
      <c r="AU129" s="134" t="s">
        <v>80</v>
      </c>
      <c r="AY129" s="127" t="s">
        <v>225</v>
      </c>
      <c r="BK129" s="135">
        <f>BK130+BK205+BK209+BK226+BK236+BK272+BK280</f>
        <v>0</v>
      </c>
    </row>
    <row r="130" spans="2:65" s="11" customFormat="1" ht="22.8" customHeight="1">
      <c r="B130" s="126"/>
      <c r="D130" s="127" t="s">
        <v>79</v>
      </c>
      <c r="E130" s="136" t="s">
        <v>88</v>
      </c>
      <c r="F130" s="136" t="s">
        <v>226</v>
      </c>
      <c r="I130" s="129"/>
      <c r="J130" s="137">
        <f>BK130</f>
        <v>0</v>
      </c>
      <c r="L130" s="126"/>
      <c r="M130" s="131"/>
      <c r="P130" s="132">
        <f>SUM(P131:P204)</f>
        <v>0</v>
      </c>
      <c r="R130" s="132">
        <f>SUM(R131:R204)</f>
        <v>2.6268000000000007E-2</v>
      </c>
      <c r="T130" s="133">
        <f>SUM(T131:T204)</f>
        <v>0</v>
      </c>
      <c r="AR130" s="127" t="s">
        <v>88</v>
      </c>
      <c r="AT130" s="134" t="s">
        <v>79</v>
      </c>
      <c r="AU130" s="134" t="s">
        <v>88</v>
      </c>
      <c r="AY130" s="127" t="s">
        <v>225</v>
      </c>
      <c r="BK130" s="135">
        <f>SUM(BK131:BK204)</f>
        <v>0</v>
      </c>
    </row>
    <row r="131" spans="2:65" s="1" customFormat="1" ht="24.15" customHeight="1">
      <c r="B131" s="33"/>
      <c r="C131" s="138" t="s">
        <v>88</v>
      </c>
      <c r="D131" s="138" t="s">
        <v>227</v>
      </c>
      <c r="E131" s="139" t="s">
        <v>245</v>
      </c>
      <c r="F131" s="140" t="s">
        <v>246</v>
      </c>
      <c r="G131" s="141" t="s">
        <v>247</v>
      </c>
      <c r="H131" s="142">
        <v>16</v>
      </c>
      <c r="I131" s="143"/>
      <c r="J131" s="144">
        <f>ROUND(I131*H131,2)</f>
        <v>0</v>
      </c>
      <c r="K131" s="140" t="s">
        <v>231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3.0000000000000001E-5</v>
      </c>
      <c r="R131" s="147">
        <f>Q131*H131</f>
        <v>4.8000000000000001E-4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4758</v>
      </c>
    </row>
    <row r="132" spans="2:65" s="1" customFormat="1" ht="10.199999999999999">
      <c r="B132" s="33"/>
      <c r="D132" s="151" t="s">
        <v>234</v>
      </c>
      <c r="F132" s="152" t="s">
        <v>249</v>
      </c>
      <c r="I132" s="153"/>
      <c r="L132" s="33"/>
      <c r="M132" s="154"/>
      <c r="T132" s="57"/>
      <c r="AT132" s="17" t="s">
        <v>234</v>
      </c>
      <c r="AU132" s="17" t="s">
        <v>21</v>
      </c>
    </row>
    <row r="133" spans="2:65" s="1" customFormat="1" ht="24.15" customHeight="1">
      <c r="B133" s="33"/>
      <c r="C133" s="138" t="s">
        <v>21</v>
      </c>
      <c r="D133" s="138" t="s">
        <v>227</v>
      </c>
      <c r="E133" s="139" t="s">
        <v>251</v>
      </c>
      <c r="F133" s="140" t="s">
        <v>252</v>
      </c>
      <c r="G133" s="141" t="s">
        <v>253</v>
      </c>
      <c r="H133" s="142">
        <v>2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4759</v>
      </c>
    </row>
    <row r="134" spans="2:65" s="1" customFormat="1" ht="10.199999999999999">
      <c r="B134" s="33"/>
      <c r="D134" s="151" t="s">
        <v>234</v>
      </c>
      <c r="F134" s="152" t="s">
        <v>255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" customFormat="1" ht="16.5" customHeight="1">
      <c r="B135" s="33"/>
      <c r="C135" s="138" t="s">
        <v>244</v>
      </c>
      <c r="D135" s="138" t="s">
        <v>227</v>
      </c>
      <c r="E135" s="139" t="s">
        <v>4205</v>
      </c>
      <c r="F135" s="140" t="s">
        <v>4206</v>
      </c>
      <c r="G135" s="141" t="s">
        <v>259</v>
      </c>
      <c r="H135" s="142">
        <v>1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4760</v>
      </c>
    </row>
    <row r="136" spans="2:65" s="1" customFormat="1" ht="24.15" customHeight="1">
      <c r="B136" s="33"/>
      <c r="C136" s="138" t="s">
        <v>232</v>
      </c>
      <c r="D136" s="138" t="s">
        <v>227</v>
      </c>
      <c r="E136" s="139" t="s">
        <v>4112</v>
      </c>
      <c r="F136" s="140" t="s">
        <v>4113</v>
      </c>
      <c r="G136" s="141" t="s">
        <v>230</v>
      </c>
      <c r="H136" s="142">
        <v>15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4761</v>
      </c>
    </row>
    <row r="137" spans="2:65" s="1" customFormat="1" ht="10.199999999999999">
      <c r="B137" s="33"/>
      <c r="D137" s="151" t="s">
        <v>234</v>
      </c>
      <c r="F137" s="152" t="s">
        <v>4115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" customFormat="1" ht="19.2">
      <c r="B138" s="33"/>
      <c r="D138" s="156" t="s">
        <v>261</v>
      </c>
      <c r="F138" s="163" t="s">
        <v>4209</v>
      </c>
      <c r="I138" s="153"/>
      <c r="L138" s="33"/>
      <c r="M138" s="154"/>
      <c r="T138" s="57"/>
      <c r="AT138" s="17" t="s">
        <v>261</v>
      </c>
      <c r="AU138" s="17" t="s">
        <v>21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4762</v>
      </c>
      <c r="H139" s="159">
        <v>15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225</v>
      </c>
    </row>
    <row r="140" spans="2:65" s="13" customFormat="1" ht="10.199999999999999">
      <c r="B140" s="164"/>
      <c r="D140" s="156" t="s">
        <v>236</v>
      </c>
      <c r="E140" s="165" t="s">
        <v>1</v>
      </c>
      <c r="F140" s="166" t="s">
        <v>270</v>
      </c>
      <c r="H140" s="167">
        <v>15</v>
      </c>
      <c r="I140" s="168"/>
      <c r="L140" s="164"/>
      <c r="M140" s="169"/>
      <c r="T140" s="170"/>
      <c r="AT140" s="165" t="s">
        <v>236</v>
      </c>
      <c r="AU140" s="165" t="s">
        <v>21</v>
      </c>
      <c r="AV140" s="13" t="s">
        <v>232</v>
      </c>
      <c r="AW140" s="13" t="s">
        <v>36</v>
      </c>
      <c r="AX140" s="13" t="s">
        <v>88</v>
      </c>
      <c r="AY140" s="165" t="s">
        <v>225</v>
      </c>
    </row>
    <row r="141" spans="2:65" s="1" customFormat="1" ht="33" customHeight="1">
      <c r="B141" s="33"/>
      <c r="C141" s="138" t="s">
        <v>256</v>
      </c>
      <c r="D141" s="138" t="s">
        <v>227</v>
      </c>
      <c r="E141" s="139" t="s">
        <v>1143</v>
      </c>
      <c r="F141" s="140" t="s">
        <v>1144</v>
      </c>
      <c r="G141" s="141" t="s">
        <v>240</v>
      </c>
      <c r="H141" s="142">
        <v>12.5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4763</v>
      </c>
    </row>
    <row r="142" spans="2:65" s="1" customFormat="1" ht="10.199999999999999">
      <c r="B142" s="33"/>
      <c r="D142" s="151" t="s">
        <v>234</v>
      </c>
      <c r="F142" s="152" t="s">
        <v>1146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" customFormat="1" ht="19.2">
      <c r="B143" s="33"/>
      <c r="D143" s="156" t="s">
        <v>261</v>
      </c>
      <c r="F143" s="163" t="s">
        <v>4212</v>
      </c>
      <c r="I143" s="153"/>
      <c r="L143" s="33"/>
      <c r="M143" s="154"/>
      <c r="T143" s="57"/>
      <c r="AT143" s="17" t="s">
        <v>261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4764</v>
      </c>
      <c r="H144" s="159">
        <v>12.5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33" customHeight="1">
      <c r="B145" s="33"/>
      <c r="C145" s="138" t="s">
        <v>263</v>
      </c>
      <c r="D145" s="138" t="s">
        <v>227</v>
      </c>
      <c r="E145" s="139" t="s">
        <v>1148</v>
      </c>
      <c r="F145" s="140" t="s">
        <v>1149</v>
      </c>
      <c r="G145" s="141" t="s">
        <v>240</v>
      </c>
      <c r="H145" s="142">
        <v>3.1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4765</v>
      </c>
    </row>
    <row r="146" spans="2:65" s="1" customFormat="1" ht="10.199999999999999">
      <c r="B146" s="33"/>
      <c r="D146" s="151" t="s">
        <v>234</v>
      </c>
      <c r="F146" s="152" t="s">
        <v>1151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" customFormat="1" ht="19.2">
      <c r="B147" s="33"/>
      <c r="D147" s="156" t="s">
        <v>261</v>
      </c>
      <c r="F147" s="163" t="s">
        <v>4215</v>
      </c>
      <c r="I147" s="153"/>
      <c r="L147" s="33"/>
      <c r="M147" s="154"/>
      <c r="T147" s="57"/>
      <c r="AT147" s="17" t="s">
        <v>261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4766</v>
      </c>
      <c r="H148" s="159">
        <v>3.1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225</v>
      </c>
    </row>
    <row r="149" spans="2:65" s="1" customFormat="1" ht="24.15" customHeight="1">
      <c r="B149" s="33"/>
      <c r="C149" s="138" t="s">
        <v>271</v>
      </c>
      <c r="D149" s="138" t="s">
        <v>227</v>
      </c>
      <c r="E149" s="139" t="s">
        <v>4217</v>
      </c>
      <c r="F149" s="140" t="s">
        <v>4218</v>
      </c>
      <c r="G149" s="141" t="s">
        <v>230</v>
      </c>
      <c r="H149" s="142">
        <v>43.2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5.9000000000000003E-4</v>
      </c>
      <c r="R149" s="147">
        <f>Q149*H149</f>
        <v>2.5488000000000004E-2</v>
      </c>
      <c r="S149" s="147">
        <v>0</v>
      </c>
      <c r="T149" s="148">
        <f>S149*H149</f>
        <v>0</v>
      </c>
      <c r="AR149" s="149" t="s">
        <v>232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232</v>
      </c>
      <c r="BM149" s="149" t="s">
        <v>4767</v>
      </c>
    </row>
    <row r="150" spans="2:65" s="1" customFormat="1" ht="10.199999999999999">
      <c r="B150" s="33"/>
      <c r="D150" s="151" t="s">
        <v>234</v>
      </c>
      <c r="F150" s="152" t="s">
        <v>4220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" customFormat="1" ht="19.2">
      <c r="B151" s="33"/>
      <c r="D151" s="156" t="s">
        <v>261</v>
      </c>
      <c r="F151" s="163" t="s">
        <v>4221</v>
      </c>
      <c r="I151" s="153"/>
      <c r="L151" s="33"/>
      <c r="M151" s="154"/>
      <c r="T151" s="57"/>
      <c r="AT151" s="17" t="s">
        <v>261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4768</v>
      </c>
      <c r="H152" s="159">
        <v>43.2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225</v>
      </c>
    </row>
    <row r="153" spans="2:65" s="1" customFormat="1" ht="24.15" customHeight="1">
      <c r="B153" s="33"/>
      <c r="C153" s="138" t="s">
        <v>277</v>
      </c>
      <c r="D153" s="138" t="s">
        <v>227</v>
      </c>
      <c r="E153" s="139" t="s">
        <v>4223</v>
      </c>
      <c r="F153" s="140" t="s">
        <v>4224</v>
      </c>
      <c r="G153" s="141" t="s">
        <v>230</v>
      </c>
      <c r="H153" s="142">
        <v>43.2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4769</v>
      </c>
    </row>
    <row r="154" spans="2:65" s="1" customFormat="1" ht="10.199999999999999">
      <c r="B154" s="33"/>
      <c r="D154" s="151" t="s">
        <v>234</v>
      </c>
      <c r="F154" s="152" t="s">
        <v>4226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" customFormat="1" ht="37.799999999999997" customHeight="1">
      <c r="B155" s="33"/>
      <c r="C155" s="138" t="s">
        <v>283</v>
      </c>
      <c r="D155" s="138" t="s">
        <v>227</v>
      </c>
      <c r="E155" s="139" t="s">
        <v>296</v>
      </c>
      <c r="F155" s="140" t="s">
        <v>297</v>
      </c>
      <c r="G155" s="141" t="s">
        <v>240</v>
      </c>
      <c r="H155" s="142">
        <v>39.65</v>
      </c>
      <c r="I155" s="143"/>
      <c r="J155" s="144">
        <f>ROUND(I155*H155,2)</f>
        <v>0</v>
      </c>
      <c r="K155" s="140" t="s">
        <v>231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232</v>
      </c>
      <c r="AT155" s="149" t="s">
        <v>227</v>
      </c>
      <c r="AU155" s="149" t="s">
        <v>21</v>
      </c>
      <c r="AY155" s="17" t="s">
        <v>225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232</v>
      </c>
      <c r="BM155" s="149" t="s">
        <v>4770</v>
      </c>
    </row>
    <row r="156" spans="2:65" s="1" customFormat="1" ht="10.199999999999999">
      <c r="B156" s="33"/>
      <c r="D156" s="151" t="s">
        <v>234</v>
      </c>
      <c r="F156" s="152" t="s">
        <v>299</v>
      </c>
      <c r="I156" s="153"/>
      <c r="L156" s="33"/>
      <c r="M156" s="154"/>
      <c r="T156" s="57"/>
      <c r="AT156" s="17" t="s">
        <v>234</v>
      </c>
      <c r="AU156" s="17" t="s">
        <v>21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4771</v>
      </c>
      <c r="H157" s="159">
        <v>15.6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80</v>
      </c>
      <c r="AY157" s="157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4772</v>
      </c>
      <c r="H158" s="159">
        <v>3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4" customFormat="1" ht="10.199999999999999">
      <c r="B159" s="171"/>
      <c r="D159" s="156" t="s">
        <v>236</v>
      </c>
      <c r="E159" s="172" t="s">
        <v>1</v>
      </c>
      <c r="F159" s="173" t="s">
        <v>303</v>
      </c>
      <c r="H159" s="174">
        <v>18.600000000000001</v>
      </c>
      <c r="I159" s="175"/>
      <c r="L159" s="171"/>
      <c r="M159" s="176"/>
      <c r="T159" s="177"/>
      <c r="AT159" s="172" t="s">
        <v>236</v>
      </c>
      <c r="AU159" s="172" t="s">
        <v>21</v>
      </c>
      <c r="AV159" s="14" t="s">
        <v>244</v>
      </c>
      <c r="AW159" s="14" t="s">
        <v>36</v>
      </c>
      <c r="AX159" s="14" t="s">
        <v>80</v>
      </c>
      <c r="AY159" s="172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4773</v>
      </c>
      <c r="H160" s="159">
        <v>8.1999999999999993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4774</v>
      </c>
      <c r="H161" s="159">
        <v>3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4775</v>
      </c>
      <c r="H162" s="159">
        <v>7.24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4776</v>
      </c>
      <c r="H163" s="159">
        <v>2.4900000000000002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4582</v>
      </c>
      <c r="H164" s="159">
        <v>0.12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4" customFormat="1" ht="10.199999999999999">
      <c r="B165" s="171"/>
      <c r="D165" s="156" t="s">
        <v>236</v>
      </c>
      <c r="E165" s="172" t="s">
        <v>4199</v>
      </c>
      <c r="F165" s="173" t="s">
        <v>303</v>
      </c>
      <c r="H165" s="174">
        <v>21.05</v>
      </c>
      <c r="I165" s="175"/>
      <c r="L165" s="171"/>
      <c r="M165" s="176"/>
      <c r="T165" s="177"/>
      <c r="AT165" s="172" t="s">
        <v>236</v>
      </c>
      <c r="AU165" s="172" t="s">
        <v>21</v>
      </c>
      <c r="AV165" s="14" t="s">
        <v>244</v>
      </c>
      <c r="AW165" s="14" t="s">
        <v>36</v>
      </c>
      <c r="AX165" s="14" t="s">
        <v>80</v>
      </c>
      <c r="AY165" s="172" t="s">
        <v>225</v>
      </c>
    </row>
    <row r="166" spans="2:65" s="13" customFormat="1" ht="10.199999999999999">
      <c r="B166" s="164"/>
      <c r="D166" s="156" t="s">
        <v>236</v>
      </c>
      <c r="E166" s="165" t="s">
        <v>1</v>
      </c>
      <c r="F166" s="166" t="s">
        <v>270</v>
      </c>
      <c r="H166" s="167">
        <v>39.65</v>
      </c>
      <c r="I166" s="168"/>
      <c r="L166" s="164"/>
      <c r="M166" s="169"/>
      <c r="T166" s="170"/>
      <c r="AT166" s="165" t="s">
        <v>236</v>
      </c>
      <c r="AU166" s="165" t="s">
        <v>21</v>
      </c>
      <c r="AV166" s="13" t="s">
        <v>232</v>
      </c>
      <c r="AW166" s="13" t="s">
        <v>36</v>
      </c>
      <c r="AX166" s="13" t="s">
        <v>88</v>
      </c>
      <c r="AY166" s="165" t="s">
        <v>225</v>
      </c>
    </row>
    <row r="167" spans="2:65" s="1" customFormat="1" ht="37.799999999999997" customHeight="1">
      <c r="B167" s="33"/>
      <c r="C167" s="138" t="s">
        <v>289</v>
      </c>
      <c r="D167" s="138" t="s">
        <v>227</v>
      </c>
      <c r="E167" s="139" t="s">
        <v>680</v>
      </c>
      <c r="F167" s="140" t="s">
        <v>681</v>
      </c>
      <c r="G167" s="141" t="s">
        <v>240</v>
      </c>
      <c r="H167" s="142">
        <v>7.4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4777</v>
      </c>
    </row>
    <row r="168" spans="2:65" s="1" customFormat="1" ht="10.199999999999999">
      <c r="B168" s="33"/>
      <c r="D168" s="151" t="s">
        <v>234</v>
      </c>
      <c r="F168" s="152" t="s">
        <v>683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4778</v>
      </c>
      <c r="H169" s="159">
        <v>7.4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225</v>
      </c>
    </row>
    <row r="170" spans="2:65" s="1" customFormat="1" ht="37.799999999999997" customHeight="1">
      <c r="B170" s="33"/>
      <c r="C170" s="138" t="s">
        <v>295</v>
      </c>
      <c r="D170" s="138" t="s">
        <v>227</v>
      </c>
      <c r="E170" s="139" t="s">
        <v>687</v>
      </c>
      <c r="F170" s="140" t="s">
        <v>688</v>
      </c>
      <c r="G170" s="141" t="s">
        <v>240</v>
      </c>
      <c r="H170" s="142">
        <v>74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4779</v>
      </c>
    </row>
    <row r="171" spans="2:65" s="1" customFormat="1" ht="10.199999999999999">
      <c r="B171" s="33"/>
      <c r="D171" s="151" t="s">
        <v>234</v>
      </c>
      <c r="F171" s="152" t="s">
        <v>690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4780</v>
      </c>
      <c r="H172" s="159">
        <v>74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225</v>
      </c>
    </row>
    <row r="173" spans="2:65" s="1" customFormat="1" ht="24.15" customHeight="1">
      <c r="B173" s="33"/>
      <c r="C173" s="138" t="s">
        <v>317</v>
      </c>
      <c r="D173" s="138" t="s">
        <v>227</v>
      </c>
      <c r="E173" s="139" t="s">
        <v>400</v>
      </c>
      <c r="F173" s="140" t="s">
        <v>401</v>
      </c>
      <c r="G173" s="141" t="s">
        <v>240</v>
      </c>
      <c r="H173" s="142">
        <v>21.05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4781</v>
      </c>
    </row>
    <row r="174" spans="2:65" s="1" customFormat="1" ht="10.199999999999999">
      <c r="B174" s="33"/>
      <c r="D174" s="151" t="s">
        <v>234</v>
      </c>
      <c r="F174" s="152" t="s">
        <v>403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4199</v>
      </c>
      <c r="H175" s="159">
        <v>21.05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" customFormat="1" ht="33" customHeight="1">
      <c r="B176" s="33"/>
      <c r="C176" s="138" t="s">
        <v>323</v>
      </c>
      <c r="D176" s="138" t="s">
        <v>227</v>
      </c>
      <c r="E176" s="139" t="s">
        <v>393</v>
      </c>
      <c r="F176" s="140" t="s">
        <v>394</v>
      </c>
      <c r="G176" s="141" t="s">
        <v>395</v>
      </c>
      <c r="H176" s="142">
        <v>14.8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4782</v>
      </c>
    </row>
    <row r="177" spans="2:65" s="1" customFormat="1" ht="10.199999999999999">
      <c r="B177" s="33"/>
      <c r="D177" s="151" t="s">
        <v>234</v>
      </c>
      <c r="F177" s="152" t="s">
        <v>397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4783</v>
      </c>
      <c r="H178" s="159">
        <v>14.8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16.5" customHeight="1">
      <c r="B179" s="33"/>
      <c r="C179" s="138" t="s">
        <v>328</v>
      </c>
      <c r="D179" s="138" t="s">
        <v>227</v>
      </c>
      <c r="E179" s="139" t="s">
        <v>413</v>
      </c>
      <c r="F179" s="140" t="s">
        <v>414</v>
      </c>
      <c r="G179" s="141" t="s">
        <v>240</v>
      </c>
      <c r="H179" s="142">
        <v>5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4784</v>
      </c>
    </row>
    <row r="180" spans="2:65" s="1" customFormat="1" ht="10.199999999999999">
      <c r="B180" s="33"/>
      <c r="D180" s="151" t="s">
        <v>234</v>
      </c>
      <c r="F180" s="152" t="s">
        <v>416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" customFormat="1" ht="19.2">
      <c r="B181" s="33"/>
      <c r="D181" s="156" t="s">
        <v>261</v>
      </c>
      <c r="F181" s="163" t="s">
        <v>4243</v>
      </c>
      <c r="I181" s="153"/>
      <c r="L181" s="33"/>
      <c r="M181" s="154"/>
      <c r="T181" s="57"/>
      <c r="AT181" s="17" t="s">
        <v>261</v>
      </c>
      <c r="AU181" s="17" t="s">
        <v>21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4785</v>
      </c>
      <c r="H182" s="159">
        <v>2.2000000000000002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225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4786</v>
      </c>
      <c r="H183" s="159">
        <v>2.8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3" customFormat="1" ht="10.199999999999999">
      <c r="B184" s="164"/>
      <c r="D184" s="156" t="s">
        <v>236</v>
      </c>
      <c r="E184" s="165" t="s">
        <v>1</v>
      </c>
      <c r="F184" s="166" t="s">
        <v>270</v>
      </c>
      <c r="H184" s="167">
        <v>5</v>
      </c>
      <c r="I184" s="168"/>
      <c r="L184" s="164"/>
      <c r="M184" s="169"/>
      <c r="T184" s="170"/>
      <c r="AT184" s="165" t="s">
        <v>236</v>
      </c>
      <c r="AU184" s="165" t="s">
        <v>21</v>
      </c>
      <c r="AV184" s="13" t="s">
        <v>232</v>
      </c>
      <c r="AW184" s="13" t="s">
        <v>36</v>
      </c>
      <c r="AX184" s="13" t="s">
        <v>88</v>
      </c>
      <c r="AY184" s="165" t="s">
        <v>225</v>
      </c>
    </row>
    <row r="185" spans="2:65" s="1" customFormat="1" ht="24.15" customHeight="1">
      <c r="B185" s="33"/>
      <c r="C185" s="138" t="s">
        <v>8</v>
      </c>
      <c r="D185" s="138" t="s">
        <v>227</v>
      </c>
      <c r="E185" s="139" t="s">
        <v>324</v>
      </c>
      <c r="F185" s="140" t="s">
        <v>325</v>
      </c>
      <c r="G185" s="141" t="s">
        <v>240</v>
      </c>
      <c r="H185" s="142">
        <v>8.1999999999999993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4787</v>
      </c>
    </row>
    <row r="186" spans="2:65" s="1" customFormat="1" ht="10.199999999999999">
      <c r="B186" s="33"/>
      <c r="D186" s="151" t="s">
        <v>234</v>
      </c>
      <c r="F186" s="152" t="s">
        <v>327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" customFormat="1" ht="19.2">
      <c r="B187" s="33"/>
      <c r="D187" s="156" t="s">
        <v>261</v>
      </c>
      <c r="F187" s="163" t="s">
        <v>4246</v>
      </c>
      <c r="I187" s="153"/>
      <c r="L187" s="33"/>
      <c r="M187" s="154"/>
      <c r="T187" s="57"/>
      <c r="AT187" s="17" t="s">
        <v>261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4788</v>
      </c>
      <c r="H188" s="159">
        <v>8.1999999999999993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24.15" customHeight="1">
      <c r="B189" s="33"/>
      <c r="C189" s="138" t="s">
        <v>340</v>
      </c>
      <c r="D189" s="138" t="s">
        <v>227</v>
      </c>
      <c r="E189" s="139" t="s">
        <v>833</v>
      </c>
      <c r="F189" s="140" t="s">
        <v>834</v>
      </c>
      <c r="G189" s="141" t="s">
        <v>240</v>
      </c>
      <c r="H189" s="142">
        <v>7.24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4789</v>
      </c>
    </row>
    <row r="190" spans="2:65" s="1" customFormat="1" ht="10.199999999999999">
      <c r="B190" s="33"/>
      <c r="D190" s="151" t="s">
        <v>234</v>
      </c>
      <c r="F190" s="152" t="s">
        <v>836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" customFormat="1" ht="19.2">
      <c r="B191" s="33"/>
      <c r="D191" s="156" t="s">
        <v>261</v>
      </c>
      <c r="F191" s="163" t="s">
        <v>4249</v>
      </c>
      <c r="I191" s="153"/>
      <c r="L191" s="33"/>
      <c r="M191" s="154"/>
      <c r="T191" s="57"/>
      <c r="AT191" s="17" t="s">
        <v>261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4775</v>
      </c>
      <c r="H192" s="159">
        <v>7.24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33" customHeight="1">
      <c r="B193" s="33"/>
      <c r="C193" s="138" t="s">
        <v>346</v>
      </c>
      <c r="D193" s="138" t="s">
        <v>227</v>
      </c>
      <c r="E193" s="139" t="s">
        <v>1185</v>
      </c>
      <c r="F193" s="140" t="s">
        <v>1186</v>
      </c>
      <c r="G193" s="141" t="s">
        <v>230</v>
      </c>
      <c r="H193" s="142">
        <v>15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4790</v>
      </c>
    </row>
    <row r="194" spans="2:65" s="1" customFormat="1" ht="10.199999999999999">
      <c r="B194" s="33"/>
      <c r="D194" s="151" t="s">
        <v>234</v>
      </c>
      <c r="F194" s="152" t="s">
        <v>1188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4791</v>
      </c>
      <c r="H195" s="159">
        <v>15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" customFormat="1" ht="24.15" customHeight="1">
      <c r="B196" s="33"/>
      <c r="C196" s="138" t="s">
        <v>352</v>
      </c>
      <c r="D196" s="138" t="s">
        <v>227</v>
      </c>
      <c r="E196" s="139" t="s">
        <v>1204</v>
      </c>
      <c r="F196" s="140" t="s">
        <v>1205</v>
      </c>
      <c r="G196" s="141" t="s">
        <v>230</v>
      </c>
      <c r="H196" s="142">
        <v>15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4792</v>
      </c>
    </row>
    <row r="197" spans="2:65" s="1" customFormat="1" ht="10.199999999999999">
      <c r="B197" s="33"/>
      <c r="D197" s="151" t="s">
        <v>234</v>
      </c>
      <c r="F197" s="152" t="s">
        <v>1207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8</v>
      </c>
      <c r="H198" s="159">
        <v>15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225</v>
      </c>
    </row>
    <row r="199" spans="2:65" s="1" customFormat="1" ht="16.5" customHeight="1">
      <c r="B199" s="33"/>
      <c r="C199" s="178" t="s">
        <v>358</v>
      </c>
      <c r="D199" s="178" t="s">
        <v>341</v>
      </c>
      <c r="E199" s="179" t="s">
        <v>431</v>
      </c>
      <c r="F199" s="180" t="s">
        <v>432</v>
      </c>
      <c r="G199" s="181" t="s">
        <v>433</v>
      </c>
      <c r="H199" s="182">
        <v>0.3</v>
      </c>
      <c r="I199" s="183"/>
      <c r="J199" s="184">
        <f>ROUND(I199*H199,2)</f>
        <v>0</v>
      </c>
      <c r="K199" s="180" t="s">
        <v>231</v>
      </c>
      <c r="L199" s="185"/>
      <c r="M199" s="186" t="s">
        <v>1</v>
      </c>
      <c r="N199" s="187" t="s">
        <v>45</v>
      </c>
      <c r="P199" s="147">
        <f>O199*H199</f>
        <v>0</v>
      </c>
      <c r="Q199" s="147">
        <v>1E-3</v>
      </c>
      <c r="R199" s="147">
        <f>Q199*H199</f>
        <v>2.9999999999999997E-4</v>
      </c>
      <c r="S199" s="147">
        <v>0</v>
      </c>
      <c r="T199" s="148">
        <f>S199*H199</f>
        <v>0</v>
      </c>
      <c r="AR199" s="149" t="s">
        <v>277</v>
      </c>
      <c r="AT199" s="149" t="s">
        <v>341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4793</v>
      </c>
    </row>
    <row r="200" spans="2:65" s="12" customFormat="1" ht="10.199999999999999">
      <c r="B200" s="155"/>
      <c r="D200" s="156" t="s">
        <v>236</v>
      </c>
      <c r="F200" s="158" t="s">
        <v>4794</v>
      </c>
      <c r="H200" s="159">
        <v>0.3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4</v>
      </c>
      <c r="AX200" s="12" t="s">
        <v>88</v>
      </c>
      <c r="AY200" s="157" t="s">
        <v>225</v>
      </c>
    </row>
    <row r="201" spans="2:65" s="1" customFormat="1" ht="24.15" customHeight="1">
      <c r="B201" s="33"/>
      <c r="C201" s="138" t="s">
        <v>364</v>
      </c>
      <c r="D201" s="138" t="s">
        <v>227</v>
      </c>
      <c r="E201" s="139" t="s">
        <v>716</v>
      </c>
      <c r="F201" s="140" t="s">
        <v>717</v>
      </c>
      <c r="G201" s="141" t="s">
        <v>230</v>
      </c>
      <c r="H201" s="142">
        <v>15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4795</v>
      </c>
    </row>
    <row r="202" spans="2:65" s="1" customFormat="1" ht="10.199999999999999">
      <c r="B202" s="33"/>
      <c r="D202" s="151" t="s">
        <v>234</v>
      </c>
      <c r="F202" s="152" t="s">
        <v>719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" customFormat="1" ht="16.5" customHeight="1">
      <c r="B203" s="33"/>
      <c r="C203" s="138" t="s">
        <v>7</v>
      </c>
      <c r="D203" s="138" t="s">
        <v>227</v>
      </c>
      <c r="E203" s="139" t="s">
        <v>444</v>
      </c>
      <c r="F203" s="140" t="s">
        <v>445</v>
      </c>
      <c r="G203" s="141" t="s">
        <v>240</v>
      </c>
      <c r="H203" s="142">
        <v>0.3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4796</v>
      </c>
    </row>
    <row r="204" spans="2:65" s="1" customFormat="1" ht="10.199999999999999">
      <c r="B204" s="33"/>
      <c r="D204" s="151" t="s">
        <v>234</v>
      </c>
      <c r="F204" s="152" t="s">
        <v>447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1" customFormat="1" ht="22.8" customHeight="1">
      <c r="B205" s="126"/>
      <c r="D205" s="127" t="s">
        <v>79</v>
      </c>
      <c r="E205" s="136" t="s">
        <v>21</v>
      </c>
      <c r="F205" s="136" t="s">
        <v>453</v>
      </c>
      <c r="I205" s="129"/>
      <c r="J205" s="137">
        <f>BK205</f>
        <v>0</v>
      </c>
      <c r="L205" s="126"/>
      <c r="M205" s="131"/>
      <c r="P205" s="132">
        <f>SUM(P206:P208)</f>
        <v>0</v>
      </c>
      <c r="R205" s="132">
        <f>SUM(R206:R208)</f>
        <v>0.460204</v>
      </c>
      <c r="T205" s="133">
        <f>SUM(T206:T208)</f>
        <v>0</v>
      </c>
      <c r="AR205" s="127" t="s">
        <v>88</v>
      </c>
      <c r="AT205" s="134" t="s">
        <v>79</v>
      </c>
      <c r="AU205" s="134" t="s">
        <v>88</v>
      </c>
      <c r="AY205" s="127" t="s">
        <v>225</v>
      </c>
      <c r="BK205" s="135">
        <f>SUM(BK206:BK208)</f>
        <v>0</v>
      </c>
    </row>
    <row r="206" spans="2:65" s="1" customFormat="1" ht="16.5" customHeight="1">
      <c r="B206" s="33"/>
      <c r="C206" s="138" t="s">
        <v>374</v>
      </c>
      <c r="D206" s="138" t="s">
        <v>227</v>
      </c>
      <c r="E206" s="139" t="s">
        <v>990</v>
      </c>
      <c r="F206" s="140" t="s">
        <v>991</v>
      </c>
      <c r="G206" s="141" t="s">
        <v>240</v>
      </c>
      <c r="H206" s="142">
        <v>0.2</v>
      </c>
      <c r="I206" s="143"/>
      <c r="J206" s="144">
        <f>ROUND(I206*H206,2)</f>
        <v>0</v>
      </c>
      <c r="K206" s="140" t="s">
        <v>231</v>
      </c>
      <c r="L206" s="33"/>
      <c r="M206" s="145" t="s">
        <v>1</v>
      </c>
      <c r="N206" s="146" t="s">
        <v>45</v>
      </c>
      <c r="P206" s="147">
        <f>O206*H206</f>
        <v>0</v>
      </c>
      <c r="Q206" s="147">
        <v>2.3010199999999998</v>
      </c>
      <c r="R206" s="147">
        <f>Q206*H206</f>
        <v>0.460204</v>
      </c>
      <c r="S206" s="147">
        <v>0</v>
      </c>
      <c r="T206" s="148">
        <f>S206*H206</f>
        <v>0</v>
      </c>
      <c r="AR206" s="149" t="s">
        <v>232</v>
      </c>
      <c r="AT206" s="149" t="s">
        <v>227</v>
      </c>
      <c r="AU206" s="149" t="s">
        <v>21</v>
      </c>
      <c r="AY206" s="17" t="s">
        <v>225</v>
      </c>
      <c r="BE206" s="150">
        <f>IF(N206="základní",J206,0)</f>
        <v>0</v>
      </c>
      <c r="BF206" s="150">
        <f>IF(N206="snížená",J206,0)</f>
        <v>0</v>
      </c>
      <c r="BG206" s="150">
        <f>IF(N206="zákl. přenesená",J206,0)</f>
        <v>0</v>
      </c>
      <c r="BH206" s="150">
        <f>IF(N206="sníž. přenesená",J206,0)</f>
        <v>0</v>
      </c>
      <c r="BI206" s="150">
        <f>IF(N206="nulová",J206,0)</f>
        <v>0</v>
      </c>
      <c r="BJ206" s="17" t="s">
        <v>88</v>
      </c>
      <c r="BK206" s="150">
        <f>ROUND(I206*H206,2)</f>
        <v>0</v>
      </c>
      <c r="BL206" s="17" t="s">
        <v>232</v>
      </c>
      <c r="BM206" s="149" t="s">
        <v>4797</v>
      </c>
    </row>
    <row r="207" spans="2:65" s="1" customFormat="1" ht="10.199999999999999">
      <c r="B207" s="33"/>
      <c r="D207" s="151" t="s">
        <v>234</v>
      </c>
      <c r="F207" s="152" t="s">
        <v>993</v>
      </c>
      <c r="I207" s="153"/>
      <c r="L207" s="33"/>
      <c r="M207" s="154"/>
      <c r="T207" s="57"/>
      <c r="AT207" s="17" t="s">
        <v>234</v>
      </c>
      <c r="AU207" s="17" t="s">
        <v>21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4798</v>
      </c>
      <c r="H208" s="159">
        <v>0.2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88</v>
      </c>
      <c r="AY208" s="157" t="s">
        <v>225</v>
      </c>
    </row>
    <row r="209" spans="2:65" s="11" customFormat="1" ht="22.8" customHeight="1">
      <c r="B209" s="126"/>
      <c r="D209" s="127" t="s">
        <v>79</v>
      </c>
      <c r="E209" s="136" t="s">
        <v>244</v>
      </c>
      <c r="F209" s="136" t="s">
        <v>471</v>
      </c>
      <c r="I209" s="129"/>
      <c r="J209" s="137">
        <f>BK209</f>
        <v>0</v>
      </c>
      <c r="L209" s="126"/>
      <c r="M209" s="131"/>
      <c r="P209" s="132">
        <f>SUM(P210:P225)</f>
        <v>0</v>
      </c>
      <c r="R209" s="132">
        <f>SUM(R210:R225)</f>
        <v>0.11639268999999999</v>
      </c>
      <c r="T209" s="133">
        <f>SUM(T210:T225)</f>
        <v>0</v>
      </c>
      <c r="AR209" s="127" t="s">
        <v>88</v>
      </c>
      <c r="AT209" s="134" t="s">
        <v>79</v>
      </c>
      <c r="AU209" s="134" t="s">
        <v>88</v>
      </c>
      <c r="AY209" s="127" t="s">
        <v>225</v>
      </c>
      <c r="BK209" s="135">
        <f>SUM(BK210:BK225)</f>
        <v>0</v>
      </c>
    </row>
    <row r="210" spans="2:65" s="1" customFormat="1" ht="24.15" customHeight="1">
      <c r="B210" s="33"/>
      <c r="C210" s="138" t="s">
        <v>379</v>
      </c>
      <c r="D210" s="138" t="s">
        <v>227</v>
      </c>
      <c r="E210" s="139" t="s">
        <v>889</v>
      </c>
      <c r="F210" s="140" t="s">
        <v>890</v>
      </c>
      <c r="G210" s="141" t="s">
        <v>240</v>
      </c>
      <c r="H210" s="142">
        <v>0.64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4799</v>
      </c>
    </row>
    <row r="211" spans="2:65" s="1" customFormat="1" ht="10.199999999999999">
      <c r="B211" s="33"/>
      <c r="D211" s="151" t="s">
        <v>234</v>
      </c>
      <c r="F211" s="152" t="s">
        <v>892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" customFormat="1" ht="19.2">
      <c r="B212" s="33"/>
      <c r="D212" s="156" t="s">
        <v>261</v>
      </c>
      <c r="F212" s="163" t="s">
        <v>4605</v>
      </c>
      <c r="I212" s="153"/>
      <c r="L212" s="33"/>
      <c r="M212" s="154"/>
      <c r="T212" s="57"/>
      <c r="AT212" s="17" t="s">
        <v>261</v>
      </c>
      <c r="AU212" s="17" t="s">
        <v>21</v>
      </c>
    </row>
    <row r="213" spans="2:65" s="12" customFormat="1" ht="10.199999999999999">
      <c r="B213" s="155"/>
      <c r="D213" s="156" t="s">
        <v>236</v>
      </c>
      <c r="E213" s="157" t="s">
        <v>1</v>
      </c>
      <c r="F213" s="158" t="s">
        <v>4800</v>
      </c>
      <c r="H213" s="159">
        <v>0.64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88</v>
      </c>
      <c r="AY213" s="157" t="s">
        <v>225</v>
      </c>
    </row>
    <row r="214" spans="2:65" s="1" customFormat="1" ht="21.75" customHeight="1">
      <c r="B214" s="33"/>
      <c r="C214" s="138" t="s">
        <v>386</v>
      </c>
      <c r="D214" s="138" t="s">
        <v>227</v>
      </c>
      <c r="E214" s="139" t="s">
        <v>728</v>
      </c>
      <c r="F214" s="140" t="s">
        <v>729</v>
      </c>
      <c r="G214" s="141" t="s">
        <v>230</v>
      </c>
      <c r="H214" s="142">
        <v>3.5</v>
      </c>
      <c r="I214" s="143"/>
      <c r="J214" s="144">
        <f>ROUND(I214*H214,2)</f>
        <v>0</v>
      </c>
      <c r="K214" s="140" t="s">
        <v>231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8.6499999999999997E-3</v>
      </c>
      <c r="R214" s="147">
        <f>Q214*H214</f>
        <v>3.0275E-2</v>
      </c>
      <c r="S214" s="147">
        <v>0</v>
      </c>
      <c r="T214" s="148">
        <f>S214*H214</f>
        <v>0</v>
      </c>
      <c r="AR214" s="149" t="s">
        <v>232</v>
      </c>
      <c r="AT214" s="149" t="s">
        <v>227</v>
      </c>
      <c r="AU214" s="149" t="s">
        <v>21</v>
      </c>
      <c r="AY214" s="17" t="s">
        <v>225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232</v>
      </c>
      <c r="BM214" s="149" t="s">
        <v>4801</v>
      </c>
    </row>
    <row r="215" spans="2:65" s="1" customFormat="1" ht="10.199999999999999">
      <c r="B215" s="33"/>
      <c r="D215" s="151" t="s">
        <v>234</v>
      </c>
      <c r="F215" s="152" t="s">
        <v>731</v>
      </c>
      <c r="I215" s="153"/>
      <c r="L215" s="33"/>
      <c r="M215" s="154"/>
      <c r="T215" s="57"/>
      <c r="AT215" s="17" t="s">
        <v>234</v>
      </c>
      <c r="AU215" s="17" t="s">
        <v>21</v>
      </c>
    </row>
    <row r="216" spans="2:65" s="1" customFormat="1" ht="19.2">
      <c r="B216" s="33"/>
      <c r="D216" s="156" t="s">
        <v>261</v>
      </c>
      <c r="F216" s="163" t="s">
        <v>4607</v>
      </c>
      <c r="I216" s="153"/>
      <c r="L216" s="33"/>
      <c r="M216" s="154"/>
      <c r="T216" s="57"/>
      <c r="AT216" s="17" t="s">
        <v>261</v>
      </c>
      <c r="AU216" s="17" t="s">
        <v>21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4802</v>
      </c>
      <c r="H217" s="159">
        <v>3.5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21.75" customHeight="1">
      <c r="B218" s="33"/>
      <c r="C218" s="138" t="s">
        <v>392</v>
      </c>
      <c r="D218" s="138" t="s">
        <v>227</v>
      </c>
      <c r="E218" s="139" t="s">
        <v>733</v>
      </c>
      <c r="F218" s="140" t="s">
        <v>734</v>
      </c>
      <c r="G218" s="141" t="s">
        <v>230</v>
      </c>
      <c r="H218" s="142">
        <v>3.5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4803</v>
      </c>
    </row>
    <row r="219" spans="2:65" s="1" customFormat="1" ht="10.199999999999999">
      <c r="B219" s="33"/>
      <c r="D219" s="151" t="s">
        <v>234</v>
      </c>
      <c r="F219" s="152" t="s">
        <v>736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" customFormat="1" ht="24.15" customHeight="1">
      <c r="B220" s="33"/>
      <c r="C220" s="138" t="s">
        <v>399</v>
      </c>
      <c r="D220" s="138" t="s">
        <v>227</v>
      </c>
      <c r="E220" s="139" t="s">
        <v>1024</v>
      </c>
      <c r="F220" s="140" t="s">
        <v>1025</v>
      </c>
      <c r="G220" s="141" t="s">
        <v>395</v>
      </c>
      <c r="H220" s="142">
        <v>5.2999999999999999E-2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1.09528</v>
      </c>
      <c r="R220" s="147">
        <f>Q220*H220</f>
        <v>5.8049839999999998E-2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4804</v>
      </c>
    </row>
    <row r="221" spans="2:65" s="1" customFormat="1" ht="10.199999999999999">
      <c r="B221" s="33"/>
      <c r="D221" s="151" t="s">
        <v>234</v>
      </c>
      <c r="F221" s="152" t="s">
        <v>1027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4805</v>
      </c>
      <c r="H222" s="159">
        <v>5.2999999999999999E-2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225</v>
      </c>
    </row>
    <row r="223" spans="2:65" s="1" customFormat="1" ht="24.15" customHeight="1">
      <c r="B223" s="33"/>
      <c r="C223" s="138" t="s">
        <v>405</v>
      </c>
      <c r="D223" s="138" t="s">
        <v>227</v>
      </c>
      <c r="E223" s="139" t="s">
        <v>742</v>
      </c>
      <c r="F223" s="140" t="s">
        <v>743</v>
      </c>
      <c r="G223" s="141" t="s">
        <v>395</v>
      </c>
      <c r="H223" s="142">
        <v>2.7E-2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1.03955</v>
      </c>
      <c r="R223" s="147">
        <f>Q223*H223</f>
        <v>2.8067849999999998E-2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4806</v>
      </c>
    </row>
    <row r="224" spans="2:65" s="1" customFormat="1" ht="10.199999999999999">
      <c r="B224" s="33"/>
      <c r="D224" s="151" t="s">
        <v>234</v>
      </c>
      <c r="F224" s="152" t="s">
        <v>745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" customFormat="1" ht="19.2">
      <c r="B225" s="33"/>
      <c r="D225" s="156" t="s">
        <v>261</v>
      </c>
      <c r="F225" s="163" t="s">
        <v>1672</v>
      </c>
      <c r="I225" s="153"/>
      <c r="L225" s="33"/>
      <c r="M225" s="154"/>
      <c r="T225" s="57"/>
      <c r="AT225" s="17" t="s">
        <v>261</v>
      </c>
      <c r="AU225" s="17" t="s">
        <v>21</v>
      </c>
    </row>
    <row r="226" spans="2:65" s="11" customFormat="1" ht="22.8" customHeight="1">
      <c r="B226" s="126"/>
      <c r="D226" s="127" t="s">
        <v>79</v>
      </c>
      <c r="E226" s="136" t="s">
        <v>232</v>
      </c>
      <c r="F226" s="136" t="s">
        <v>478</v>
      </c>
      <c r="I226" s="129"/>
      <c r="J226" s="137">
        <f>BK226</f>
        <v>0</v>
      </c>
      <c r="L226" s="126"/>
      <c r="M226" s="131"/>
      <c r="P226" s="132">
        <f>SUM(P227:P235)</f>
        <v>0</v>
      </c>
      <c r="R226" s="132">
        <f>SUM(R227:R235)</f>
        <v>6.756476000000001</v>
      </c>
      <c r="T226" s="133">
        <f>SUM(T227:T235)</f>
        <v>0</v>
      </c>
      <c r="AR226" s="127" t="s">
        <v>88</v>
      </c>
      <c r="AT226" s="134" t="s">
        <v>79</v>
      </c>
      <c r="AU226" s="134" t="s">
        <v>88</v>
      </c>
      <c r="AY226" s="127" t="s">
        <v>225</v>
      </c>
      <c r="BK226" s="135">
        <f>SUM(BK227:BK235)</f>
        <v>0</v>
      </c>
    </row>
    <row r="227" spans="2:65" s="1" customFormat="1" ht="21.75" customHeight="1">
      <c r="B227" s="33"/>
      <c r="C227" s="138" t="s">
        <v>412</v>
      </c>
      <c r="D227" s="138" t="s">
        <v>227</v>
      </c>
      <c r="E227" s="139" t="s">
        <v>4269</v>
      </c>
      <c r="F227" s="140" t="s">
        <v>4270</v>
      </c>
      <c r="G227" s="141" t="s">
        <v>230</v>
      </c>
      <c r="H227" s="142">
        <v>8.3000000000000007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0.21251999999999999</v>
      </c>
      <c r="R227" s="147">
        <f>Q227*H227</f>
        <v>1.763916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4807</v>
      </c>
    </row>
    <row r="228" spans="2:65" s="1" customFormat="1" ht="10.199999999999999">
      <c r="B228" s="33"/>
      <c r="D228" s="151" t="s">
        <v>234</v>
      </c>
      <c r="F228" s="152" t="s">
        <v>4272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" customFormat="1" ht="21.75" customHeight="1">
      <c r="B229" s="33"/>
      <c r="C229" s="138" t="s">
        <v>419</v>
      </c>
      <c r="D229" s="138" t="s">
        <v>227</v>
      </c>
      <c r="E229" s="139" t="s">
        <v>2286</v>
      </c>
      <c r="F229" s="140" t="s">
        <v>2287</v>
      </c>
      <c r="G229" s="141" t="s">
        <v>230</v>
      </c>
      <c r="H229" s="142">
        <v>2.6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2.7999999999999998E-4</v>
      </c>
      <c r="R229" s="147">
        <f>Q229*H229</f>
        <v>7.2799999999999991E-4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4808</v>
      </c>
    </row>
    <row r="230" spans="2:65" s="1" customFormat="1" ht="10.199999999999999">
      <c r="B230" s="33"/>
      <c r="D230" s="151" t="s">
        <v>234</v>
      </c>
      <c r="F230" s="152" t="s">
        <v>2289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4809</v>
      </c>
      <c r="H231" s="159">
        <v>2.6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225</v>
      </c>
    </row>
    <row r="232" spans="2:65" s="1" customFormat="1" ht="24.15" customHeight="1">
      <c r="B232" s="33"/>
      <c r="C232" s="178" t="s">
        <v>425</v>
      </c>
      <c r="D232" s="178" t="s">
        <v>341</v>
      </c>
      <c r="E232" s="179" t="s">
        <v>486</v>
      </c>
      <c r="F232" s="180" t="s">
        <v>487</v>
      </c>
      <c r="G232" s="181" t="s">
        <v>230</v>
      </c>
      <c r="H232" s="182">
        <v>3.12</v>
      </c>
      <c r="I232" s="183"/>
      <c r="J232" s="184">
        <f>ROUND(I232*H232,2)</f>
        <v>0</v>
      </c>
      <c r="K232" s="180" t="s">
        <v>231</v>
      </c>
      <c r="L232" s="185"/>
      <c r="M232" s="186" t="s">
        <v>1</v>
      </c>
      <c r="N232" s="187" t="s">
        <v>45</v>
      </c>
      <c r="P232" s="147">
        <f>O232*H232</f>
        <v>0</v>
      </c>
      <c r="Q232" s="147">
        <v>5.9999999999999995E-4</v>
      </c>
      <c r="R232" s="147">
        <f>Q232*H232</f>
        <v>1.872E-3</v>
      </c>
      <c r="S232" s="147">
        <v>0</v>
      </c>
      <c r="T232" s="148">
        <f>S232*H232</f>
        <v>0</v>
      </c>
      <c r="AR232" s="149" t="s">
        <v>277</v>
      </c>
      <c r="AT232" s="149" t="s">
        <v>341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4810</v>
      </c>
    </row>
    <row r="233" spans="2:65" s="12" customFormat="1" ht="10.199999999999999">
      <c r="B233" s="155"/>
      <c r="D233" s="156" t="s">
        <v>236</v>
      </c>
      <c r="F233" s="158" t="s">
        <v>4616</v>
      </c>
      <c r="H233" s="159">
        <v>3.12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4</v>
      </c>
      <c r="AX233" s="12" t="s">
        <v>88</v>
      </c>
      <c r="AY233" s="157" t="s">
        <v>225</v>
      </c>
    </row>
    <row r="234" spans="2:65" s="1" customFormat="1" ht="16.5" customHeight="1">
      <c r="B234" s="33"/>
      <c r="C234" s="138" t="s">
        <v>430</v>
      </c>
      <c r="D234" s="138" t="s">
        <v>227</v>
      </c>
      <c r="E234" s="139" t="s">
        <v>508</v>
      </c>
      <c r="F234" s="140" t="s">
        <v>509</v>
      </c>
      <c r="G234" s="141" t="s">
        <v>240</v>
      </c>
      <c r="H234" s="142">
        <v>2.4900000000000002</v>
      </c>
      <c r="I234" s="143"/>
      <c r="J234" s="144">
        <f>ROUND(I234*H234,2)</f>
        <v>0</v>
      </c>
      <c r="K234" s="140" t="s">
        <v>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2.004</v>
      </c>
      <c r="R234" s="147">
        <f>Q234*H234</f>
        <v>4.9899600000000008</v>
      </c>
      <c r="S234" s="147">
        <v>0</v>
      </c>
      <c r="T234" s="148">
        <f>S234*H234</f>
        <v>0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4811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4812</v>
      </c>
      <c r="H235" s="159">
        <v>2.4900000000000002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225</v>
      </c>
    </row>
    <row r="236" spans="2:65" s="11" customFormat="1" ht="22.8" customHeight="1">
      <c r="B236" s="126"/>
      <c r="D236" s="127" t="s">
        <v>79</v>
      </c>
      <c r="E236" s="136" t="s">
        <v>277</v>
      </c>
      <c r="F236" s="136" t="s">
        <v>763</v>
      </c>
      <c r="I236" s="129"/>
      <c r="J236" s="137">
        <f>BK236</f>
        <v>0</v>
      </c>
      <c r="L236" s="126"/>
      <c r="M236" s="131"/>
      <c r="P236" s="132">
        <f>SUM(P237:P271)</f>
        <v>0</v>
      </c>
      <c r="R236" s="132">
        <f>SUM(R237:R271)</f>
        <v>0.15397499999999997</v>
      </c>
      <c r="T236" s="133">
        <f>SUM(T237:T271)</f>
        <v>0.22499999999999998</v>
      </c>
      <c r="AR236" s="127" t="s">
        <v>88</v>
      </c>
      <c r="AT236" s="134" t="s">
        <v>79</v>
      </c>
      <c r="AU236" s="134" t="s">
        <v>88</v>
      </c>
      <c r="AY236" s="127" t="s">
        <v>225</v>
      </c>
      <c r="BK236" s="135">
        <f>SUM(BK237:BK271)</f>
        <v>0</v>
      </c>
    </row>
    <row r="237" spans="2:65" s="1" customFormat="1" ht="24.15" customHeight="1">
      <c r="B237" s="33"/>
      <c r="C237" s="138" t="s">
        <v>437</v>
      </c>
      <c r="D237" s="138" t="s">
        <v>227</v>
      </c>
      <c r="E237" s="139" t="s">
        <v>4813</v>
      </c>
      <c r="F237" s="140" t="s">
        <v>4814</v>
      </c>
      <c r="G237" s="141" t="s">
        <v>546</v>
      </c>
      <c r="H237" s="142">
        <v>7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1.0000000000000001E-5</v>
      </c>
      <c r="R237" s="147">
        <f>Q237*H237</f>
        <v>7.0000000000000007E-5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4815</v>
      </c>
    </row>
    <row r="238" spans="2:65" s="1" customFormat="1" ht="10.199999999999999">
      <c r="B238" s="33"/>
      <c r="D238" s="151" t="s">
        <v>234</v>
      </c>
      <c r="F238" s="152" t="s">
        <v>4816</v>
      </c>
      <c r="I238" s="153"/>
      <c r="L238" s="33"/>
      <c r="M238" s="154"/>
      <c r="T238" s="57"/>
      <c r="AT238" s="17" t="s">
        <v>234</v>
      </c>
      <c r="AU238" s="17" t="s">
        <v>21</v>
      </c>
    </row>
    <row r="239" spans="2:65" s="12" customFormat="1" ht="10.199999999999999">
      <c r="B239" s="155"/>
      <c r="D239" s="156" t="s">
        <v>236</v>
      </c>
      <c r="E239" s="157" t="s">
        <v>1</v>
      </c>
      <c r="F239" s="158" t="s">
        <v>4817</v>
      </c>
      <c r="H239" s="159">
        <v>7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36</v>
      </c>
      <c r="AX239" s="12" t="s">
        <v>88</v>
      </c>
      <c r="AY239" s="157" t="s">
        <v>225</v>
      </c>
    </row>
    <row r="240" spans="2:65" s="1" customFormat="1" ht="24.15" customHeight="1">
      <c r="B240" s="33"/>
      <c r="C240" s="178" t="s">
        <v>443</v>
      </c>
      <c r="D240" s="178" t="s">
        <v>341</v>
      </c>
      <c r="E240" s="179" t="s">
        <v>4818</v>
      </c>
      <c r="F240" s="180" t="s">
        <v>4819</v>
      </c>
      <c r="G240" s="181" t="s">
        <v>546</v>
      </c>
      <c r="H240" s="182">
        <v>9.1349999999999998</v>
      </c>
      <c r="I240" s="183"/>
      <c r="J240" s="184">
        <f>ROUND(I240*H240,2)</f>
        <v>0</v>
      </c>
      <c r="K240" s="180" t="s">
        <v>231</v>
      </c>
      <c r="L240" s="185"/>
      <c r="M240" s="186" t="s">
        <v>1</v>
      </c>
      <c r="N240" s="187" t="s">
        <v>45</v>
      </c>
      <c r="P240" s="147">
        <f>O240*H240</f>
        <v>0</v>
      </c>
      <c r="Q240" s="147">
        <v>5.0000000000000001E-3</v>
      </c>
      <c r="R240" s="147">
        <f>Q240*H240</f>
        <v>4.5675E-2</v>
      </c>
      <c r="S240" s="147">
        <v>0</v>
      </c>
      <c r="T240" s="148">
        <f>S240*H240</f>
        <v>0</v>
      </c>
      <c r="AR240" s="149" t="s">
        <v>277</v>
      </c>
      <c r="AT240" s="149" t="s">
        <v>341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4820</v>
      </c>
    </row>
    <row r="241" spans="2:65" s="12" customFormat="1" ht="10.199999999999999">
      <c r="B241" s="155"/>
      <c r="D241" s="156" t="s">
        <v>236</v>
      </c>
      <c r="F241" s="158" t="s">
        <v>4627</v>
      </c>
      <c r="H241" s="159">
        <v>9.1349999999999998</v>
      </c>
      <c r="I241" s="160"/>
      <c r="L241" s="155"/>
      <c r="M241" s="161"/>
      <c r="T241" s="162"/>
      <c r="AT241" s="157" t="s">
        <v>236</v>
      </c>
      <c r="AU241" s="157" t="s">
        <v>21</v>
      </c>
      <c r="AV241" s="12" t="s">
        <v>21</v>
      </c>
      <c r="AW241" s="12" t="s">
        <v>4</v>
      </c>
      <c r="AX241" s="12" t="s">
        <v>88</v>
      </c>
      <c r="AY241" s="157" t="s">
        <v>225</v>
      </c>
    </row>
    <row r="242" spans="2:65" s="1" customFormat="1" ht="24.15" customHeight="1">
      <c r="B242" s="33"/>
      <c r="C242" s="138" t="s">
        <v>448</v>
      </c>
      <c r="D242" s="138" t="s">
        <v>227</v>
      </c>
      <c r="E242" s="139" t="s">
        <v>4302</v>
      </c>
      <c r="F242" s="140" t="s">
        <v>4303</v>
      </c>
      <c r="G242" s="141" t="s">
        <v>546</v>
      </c>
      <c r="H242" s="142">
        <v>15</v>
      </c>
      <c r="I242" s="143"/>
      <c r="J242" s="144">
        <f>ROUND(I242*H242,2)</f>
        <v>0</v>
      </c>
      <c r="K242" s="140" t="s">
        <v>231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</v>
      </c>
      <c r="R242" s="147">
        <f>Q242*H242</f>
        <v>0</v>
      </c>
      <c r="S242" s="147">
        <v>1.4999999999999999E-2</v>
      </c>
      <c r="T242" s="148">
        <f>S242*H242</f>
        <v>0.22499999999999998</v>
      </c>
      <c r="AR242" s="149" t="s">
        <v>232</v>
      </c>
      <c r="AT242" s="149" t="s">
        <v>227</v>
      </c>
      <c r="AU242" s="149" t="s">
        <v>21</v>
      </c>
      <c r="AY242" s="17" t="s">
        <v>225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232</v>
      </c>
      <c r="BM242" s="149" t="s">
        <v>4821</v>
      </c>
    </row>
    <row r="243" spans="2:65" s="1" customFormat="1" ht="10.199999999999999">
      <c r="B243" s="33"/>
      <c r="D243" s="151" t="s">
        <v>234</v>
      </c>
      <c r="F243" s="152" t="s">
        <v>4305</v>
      </c>
      <c r="I243" s="153"/>
      <c r="L243" s="33"/>
      <c r="M243" s="154"/>
      <c r="T243" s="57"/>
      <c r="AT243" s="17" t="s">
        <v>234</v>
      </c>
      <c r="AU243" s="17" t="s">
        <v>21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4822</v>
      </c>
      <c r="H244" s="159">
        <v>15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88</v>
      </c>
      <c r="AY244" s="157" t="s">
        <v>225</v>
      </c>
    </row>
    <row r="245" spans="2:65" s="1" customFormat="1" ht="24.15" customHeight="1">
      <c r="B245" s="33"/>
      <c r="C245" s="138" t="s">
        <v>454</v>
      </c>
      <c r="D245" s="138" t="s">
        <v>227</v>
      </c>
      <c r="E245" s="139" t="s">
        <v>4823</v>
      </c>
      <c r="F245" s="140" t="s">
        <v>4824</v>
      </c>
      <c r="G245" s="141" t="s">
        <v>468</v>
      </c>
      <c r="H245" s="142">
        <v>1</v>
      </c>
      <c r="I245" s="143"/>
      <c r="J245" s="144">
        <f>ROUND(I245*H245,2)</f>
        <v>0</v>
      </c>
      <c r="K245" s="140" t="s">
        <v>231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8.0000000000000007E-5</v>
      </c>
      <c r="R245" s="147">
        <f>Q245*H245</f>
        <v>8.0000000000000007E-5</v>
      </c>
      <c r="S245" s="147">
        <v>0</v>
      </c>
      <c r="T245" s="148">
        <f>S245*H245</f>
        <v>0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4825</v>
      </c>
    </row>
    <row r="246" spans="2:65" s="1" customFormat="1" ht="10.199999999999999">
      <c r="B246" s="33"/>
      <c r="D246" s="151" t="s">
        <v>234</v>
      </c>
      <c r="F246" s="152" t="s">
        <v>4826</v>
      </c>
      <c r="I246" s="153"/>
      <c r="L246" s="33"/>
      <c r="M246" s="154"/>
      <c r="T246" s="57"/>
      <c r="AT246" s="17" t="s">
        <v>234</v>
      </c>
      <c r="AU246" s="17" t="s">
        <v>21</v>
      </c>
    </row>
    <row r="247" spans="2:65" s="1" customFormat="1" ht="19.2">
      <c r="B247" s="33"/>
      <c r="D247" s="156" t="s">
        <v>261</v>
      </c>
      <c r="F247" s="163" t="s">
        <v>4827</v>
      </c>
      <c r="I247" s="153"/>
      <c r="L247" s="33"/>
      <c r="M247" s="154"/>
      <c r="T247" s="57"/>
      <c r="AT247" s="17" t="s">
        <v>261</v>
      </c>
      <c r="AU247" s="17" t="s">
        <v>21</v>
      </c>
    </row>
    <row r="248" spans="2:65" s="1" customFormat="1" ht="21.75" customHeight="1">
      <c r="B248" s="33"/>
      <c r="C248" s="178" t="s">
        <v>459</v>
      </c>
      <c r="D248" s="178" t="s">
        <v>341</v>
      </c>
      <c r="E248" s="179" t="s">
        <v>4828</v>
      </c>
      <c r="F248" s="180" t="s">
        <v>4829</v>
      </c>
      <c r="G248" s="181" t="s">
        <v>468</v>
      </c>
      <c r="H248" s="182">
        <v>1</v>
      </c>
      <c r="I248" s="183"/>
      <c r="J248" s="184">
        <f>ROUND(I248*H248,2)</f>
        <v>0</v>
      </c>
      <c r="K248" s="180" t="s">
        <v>231</v>
      </c>
      <c r="L248" s="185"/>
      <c r="M248" s="186" t="s">
        <v>1</v>
      </c>
      <c r="N248" s="187" t="s">
        <v>45</v>
      </c>
      <c r="P248" s="147">
        <f>O248*H248</f>
        <v>0</v>
      </c>
      <c r="Q248" s="147">
        <v>8.9999999999999998E-4</v>
      </c>
      <c r="R248" s="147">
        <f>Q248*H248</f>
        <v>8.9999999999999998E-4</v>
      </c>
      <c r="S248" s="147">
        <v>0</v>
      </c>
      <c r="T248" s="148">
        <f>S248*H248</f>
        <v>0</v>
      </c>
      <c r="AR248" s="149" t="s">
        <v>277</v>
      </c>
      <c r="AT248" s="149" t="s">
        <v>341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4830</v>
      </c>
    </row>
    <row r="249" spans="2:65" s="1" customFormat="1" ht="33" customHeight="1">
      <c r="B249" s="33"/>
      <c r="C249" s="138" t="s">
        <v>465</v>
      </c>
      <c r="D249" s="138" t="s">
        <v>227</v>
      </c>
      <c r="E249" s="139" t="s">
        <v>4628</v>
      </c>
      <c r="F249" s="140" t="s">
        <v>4629</v>
      </c>
      <c r="G249" s="141" t="s">
        <v>468</v>
      </c>
      <c r="H249" s="142">
        <v>2</v>
      </c>
      <c r="I249" s="143"/>
      <c r="J249" s="144">
        <f>ROUND(I249*H249,2)</f>
        <v>0</v>
      </c>
      <c r="K249" s="140" t="s">
        <v>231</v>
      </c>
      <c r="L249" s="33"/>
      <c r="M249" s="145" t="s">
        <v>1</v>
      </c>
      <c r="N249" s="146" t="s">
        <v>45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232</v>
      </c>
      <c r="AT249" s="149" t="s">
        <v>227</v>
      </c>
      <c r="AU249" s="149" t="s">
        <v>21</v>
      </c>
      <c r="AY249" s="17" t="s">
        <v>225</v>
      </c>
      <c r="BE249" s="150">
        <f>IF(N249="základní",J249,0)</f>
        <v>0</v>
      </c>
      <c r="BF249" s="150">
        <f>IF(N249="snížená",J249,0)</f>
        <v>0</v>
      </c>
      <c r="BG249" s="150">
        <f>IF(N249="zákl. přenesená",J249,0)</f>
        <v>0</v>
      </c>
      <c r="BH249" s="150">
        <f>IF(N249="sníž. přenesená",J249,0)</f>
        <v>0</v>
      </c>
      <c r="BI249" s="150">
        <f>IF(N249="nulová",J249,0)</f>
        <v>0</v>
      </c>
      <c r="BJ249" s="17" t="s">
        <v>88</v>
      </c>
      <c r="BK249" s="150">
        <f>ROUND(I249*H249,2)</f>
        <v>0</v>
      </c>
      <c r="BL249" s="17" t="s">
        <v>232</v>
      </c>
      <c r="BM249" s="149" t="s">
        <v>4831</v>
      </c>
    </row>
    <row r="250" spans="2:65" s="1" customFormat="1" ht="10.199999999999999">
      <c r="B250" s="33"/>
      <c r="D250" s="151" t="s">
        <v>234</v>
      </c>
      <c r="F250" s="152" t="s">
        <v>4631</v>
      </c>
      <c r="I250" s="153"/>
      <c r="L250" s="33"/>
      <c r="M250" s="154"/>
      <c r="T250" s="57"/>
      <c r="AT250" s="17" t="s">
        <v>234</v>
      </c>
      <c r="AU250" s="17" t="s">
        <v>21</v>
      </c>
    </row>
    <row r="251" spans="2:65" s="1" customFormat="1" ht="24.15" customHeight="1">
      <c r="B251" s="33"/>
      <c r="C251" s="138" t="s">
        <v>472</v>
      </c>
      <c r="D251" s="138" t="s">
        <v>227</v>
      </c>
      <c r="E251" s="139" t="s">
        <v>4314</v>
      </c>
      <c r="F251" s="140" t="s">
        <v>4832</v>
      </c>
      <c r="G251" s="141" t="s">
        <v>468</v>
      </c>
      <c r="H251" s="142">
        <v>2</v>
      </c>
      <c r="I251" s="143"/>
      <c r="J251" s="144">
        <f>ROUND(I251*H251,2)</f>
        <v>0</v>
      </c>
      <c r="K251" s="140" t="s">
        <v>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4833</v>
      </c>
    </row>
    <row r="252" spans="2:65" s="1" customFormat="1" ht="19.2">
      <c r="B252" s="33"/>
      <c r="D252" s="156" t="s">
        <v>261</v>
      </c>
      <c r="F252" s="163" t="s">
        <v>4653</v>
      </c>
      <c r="I252" s="153"/>
      <c r="L252" s="33"/>
      <c r="M252" s="154"/>
      <c r="T252" s="57"/>
      <c r="AT252" s="17" t="s">
        <v>261</v>
      </c>
      <c r="AU252" s="17" t="s">
        <v>21</v>
      </c>
    </row>
    <row r="253" spans="2:65" s="1" customFormat="1" ht="24.15" customHeight="1">
      <c r="B253" s="33"/>
      <c r="C253" s="138" t="s">
        <v>479</v>
      </c>
      <c r="D253" s="138" t="s">
        <v>227</v>
      </c>
      <c r="E253" s="139" t="s">
        <v>4834</v>
      </c>
      <c r="F253" s="140" t="s">
        <v>4835</v>
      </c>
      <c r="G253" s="141" t="s">
        <v>468</v>
      </c>
      <c r="H253" s="142">
        <v>1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4836</v>
      </c>
    </row>
    <row r="254" spans="2:65" s="1" customFormat="1" ht="10.199999999999999">
      <c r="B254" s="33"/>
      <c r="D254" s="151" t="s">
        <v>234</v>
      </c>
      <c r="F254" s="152" t="s">
        <v>4837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" customFormat="1" ht="19.2">
      <c r="B255" s="33"/>
      <c r="D255" s="156" t="s">
        <v>261</v>
      </c>
      <c r="F255" s="163" t="s">
        <v>1008</v>
      </c>
      <c r="I255" s="153"/>
      <c r="L255" s="33"/>
      <c r="M255" s="154"/>
      <c r="T255" s="57"/>
      <c r="AT255" s="17" t="s">
        <v>261</v>
      </c>
      <c r="AU255" s="17" t="s">
        <v>21</v>
      </c>
    </row>
    <row r="256" spans="2:65" s="1" customFormat="1" ht="24.15" customHeight="1">
      <c r="B256" s="33"/>
      <c r="C256" s="178" t="s">
        <v>485</v>
      </c>
      <c r="D256" s="178" t="s">
        <v>341</v>
      </c>
      <c r="E256" s="179" t="s">
        <v>4838</v>
      </c>
      <c r="F256" s="180" t="s">
        <v>4839</v>
      </c>
      <c r="G256" s="181" t="s">
        <v>468</v>
      </c>
      <c r="H256" s="182">
        <v>1</v>
      </c>
      <c r="I256" s="183"/>
      <c r="J256" s="184">
        <f>ROUND(I256*H256,2)</f>
        <v>0</v>
      </c>
      <c r="K256" s="180" t="s">
        <v>231</v>
      </c>
      <c r="L256" s="185"/>
      <c r="M256" s="186" t="s">
        <v>1</v>
      </c>
      <c r="N256" s="187" t="s">
        <v>45</v>
      </c>
      <c r="P256" s="147">
        <f>O256*H256</f>
        <v>0</v>
      </c>
      <c r="Q256" s="147">
        <v>4.0000000000000001E-3</v>
      </c>
      <c r="R256" s="147">
        <f>Q256*H256</f>
        <v>4.0000000000000001E-3</v>
      </c>
      <c r="S256" s="147">
        <v>0</v>
      </c>
      <c r="T256" s="148">
        <f>S256*H256</f>
        <v>0</v>
      </c>
      <c r="AR256" s="149" t="s">
        <v>277</v>
      </c>
      <c r="AT256" s="149" t="s">
        <v>341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4840</v>
      </c>
    </row>
    <row r="257" spans="2:65" s="1" customFormat="1" ht="24.15" customHeight="1">
      <c r="B257" s="33"/>
      <c r="C257" s="138" t="s">
        <v>490</v>
      </c>
      <c r="D257" s="138" t="s">
        <v>227</v>
      </c>
      <c r="E257" s="139" t="s">
        <v>4841</v>
      </c>
      <c r="F257" s="140" t="s">
        <v>4842</v>
      </c>
      <c r="G257" s="141" t="s">
        <v>468</v>
      </c>
      <c r="H257" s="142">
        <v>1</v>
      </c>
      <c r="I257" s="143"/>
      <c r="J257" s="144">
        <f>ROUND(I257*H257,2)</f>
        <v>0</v>
      </c>
      <c r="K257" s="140" t="s">
        <v>231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5.8029999999999998E-2</v>
      </c>
      <c r="R257" s="147">
        <f>Q257*H257</f>
        <v>5.8029999999999998E-2</v>
      </c>
      <c r="S257" s="147">
        <v>0</v>
      </c>
      <c r="T257" s="148">
        <f>S257*H257</f>
        <v>0</v>
      </c>
      <c r="AR257" s="149" t="s">
        <v>232</v>
      </c>
      <c r="AT257" s="149" t="s">
        <v>227</v>
      </c>
      <c r="AU257" s="149" t="s">
        <v>21</v>
      </c>
      <c r="AY257" s="17" t="s">
        <v>225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232</v>
      </c>
      <c r="BM257" s="149" t="s">
        <v>4843</v>
      </c>
    </row>
    <row r="258" spans="2:65" s="1" customFormat="1" ht="10.199999999999999">
      <c r="B258" s="33"/>
      <c r="D258" s="151" t="s">
        <v>234</v>
      </c>
      <c r="F258" s="152" t="s">
        <v>4844</v>
      </c>
      <c r="I258" s="153"/>
      <c r="L258" s="33"/>
      <c r="M258" s="154"/>
      <c r="T258" s="57"/>
      <c r="AT258" s="17" t="s">
        <v>234</v>
      </c>
      <c r="AU258" s="17" t="s">
        <v>21</v>
      </c>
    </row>
    <row r="259" spans="2:65" s="1" customFormat="1" ht="19.2">
      <c r="B259" s="33"/>
      <c r="D259" s="156" t="s">
        <v>261</v>
      </c>
      <c r="F259" s="163" t="s">
        <v>1709</v>
      </c>
      <c r="I259" s="153"/>
      <c r="L259" s="33"/>
      <c r="M259" s="154"/>
      <c r="T259" s="57"/>
      <c r="AT259" s="17" t="s">
        <v>261</v>
      </c>
      <c r="AU259" s="17" t="s">
        <v>21</v>
      </c>
    </row>
    <row r="260" spans="2:65" s="1" customFormat="1" ht="33" customHeight="1">
      <c r="B260" s="33"/>
      <c r="C260" s="138" t="s">
        <v>496</v>
      </c>
      <c r="D260" s="138" t="s">
        <v>227</v>
      </c>
      <c r="E260" s="139" t="s">
        <v>4845</v>
      </c>
      <c r="F260" s="140" t="s">
        <v>4846</v>
      </c>
      <c r="G260" s="141" t="s">
        <v>468</v>
      </c>
      <c r="H260" s="142">
        <v>1</v>
      </c>
      <c r="I260" s="143"/>
      <c r="J260" s="144">
        <f>ROUND(I260*H260,2)</f>
        <v>0</v>
      </c>
      <c r="K260" s="140" t="s">
        <v>231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1.136E-2</v>
      </c>
      <c r="R260" s="147">
        <f>Q260*H260</f>
        <v>1.136E-2</v>
      </c>
      <c r="S260" s="147">
        <v>0</v>
      </c>
      <c r="T260" s="148">
        <f>S260*H260</f>
        <v>0</v>
      </c>
      <c r="AR260" s="149" t="s">
        <v>232</v>
      </c>
      <c r="AT260" s="149" t="s">
        <v>227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4847</v>
      </c>
    </row>
    <row r="261" spans="2:65" s="1" customFormat="1" ht="10.199999999999999">
      <c r="B261" s="33"/>
      <c r="D261" s="151" t="s">
        <v>234</v>
      </c>
      <c r="F261" s="152" t="s">
        <v>4848</v>
      </c>
      <c r="I261" s="153"/>
      <c r="L261" s="33"/>
      <c r="M261" s="154"/>
      <c r="T261" s="57"/>
      <c r="AT261" s="17" t="s">
        <v>234</v>
      </c>
      <c r="AU261" s="17" t="s">
        <v>21</v>
      </c>
    </row>
    <row r="262" spans="2:65" s="1" customFormat="1" ht="19.2">
      <c r="B262" s="33"/>
      <c r="D262" s="156" t="s">
        <v>261</v>
      </c>
      <c r="F262" s="163" t="s">
        <v>1709</v>
      </c>
      <c r="I262" s="153"/>
      <c r="L262" s="33"/>
      <c r="M262" s="154"/>
      <c r="T262" s="57"/>
      <c r="AT262" s="17" t="s">
        <v>261</v>
      </c>
      <c r="AU262" s="17" t="s">
        <v>21</v>
      </c>
    </row>
    <row r="263" spans="2:65" s="1" customFormat="1" ht="24.15" customHeight="1">
      <c r="B263" s="33"/>
      <c r="C263" s="138" t="s">
        <v>501</v>
      </c>
      <c r="D263" s="138" t="s">
        <v>227</v>
      </c>
      <c r="E263" s="139" t="s">
        <v>4849</v>
      </c>
      <c r="F263" s="140" t="s">
        <v>4850</v>
      </c>
      <c r="G263" s="141" t="s">
        <v>468</v>
      </c>
      <c r="H263" s="142">
        <v>1</v>
      </c>
      <c r="I263" s="143"/>
      <c r="J263" s="144">
        <f>ROUND(I263*H263,2)</f>
        <v>0</v>
      </c>
      <c r="K263" s="140" t="s">
        <v>231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1.242E-2</v>
      </c>
      <c r="R263" s="147">
        <f>Q263*H263</f>
        <v>1.242E-2</v>
      </c>
      <c r="S263" s="147">
        <v>0</v>
      </c>
      <c r="T263" s="148">
        <f>S263*H263</f>
        <v>0</v>
      </c>
      <c r="AR263" s="149" t="s">
        <v>232</v>
      </c>
      <c r="AT263" s="149" t="s">
        <v>227</v>
      </c>
      <c r="AU263" s="149" t="s">
        <v>21</v>
      </c>
      <c r="AY263" s="17" t="s">
        <v>225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232</v>
      </c>
      <c r="BM263" s="149" t="s">
        <v>4851</v>
      </c>
    </row>
    <row r="264" spans="2:65" s="1" customFormat="1" ht="10.199999999999999">
      <c r="B264" s="33"/>
      <c r="D264" s="151" t="s">
        <v>234</v>
      </c>
      <c r="F264" s="152" t="s">
        <v>4852</v>
      </c>
      <c r="I264" s="153"/>
      <c r="L264" s="33"/>
      <c r="M264" s="154"/>
      <c r="T264" s="57"/>
      <c r="AT264" s="17" t="s">
        <v>234</v>
      </c>
      <c r="AU264" s="17" t="s">
        <v>21</v>
      </c>
    </row>
    <row r="265" spans="2:65" s="1" customFormat="1" ht="19.2">
      <c r="B265" s="33"/>
      <c r="D265" s="156" t="s">
        <v>261</v>
      </c>
      <c r="F265" s="163" t="s">
        <v>1709</v>
      </c>
      <c r="I265" s="153"/>
      <c r="L265" s="33"/>
      <c r="M265" s="154"/>
      <c r="T265" s="57"/>
      <c r="AT265" s="17" t="s">
        <v>261</v>
      </c>
      <c r="AU265" s="17" t="s">
        <v>21</v>
      </c>
    </row>
    <row r="266" spans="2:65" s="1" customFormat="1" ht="24.15" customHeight="1">
      <c r="B266" s="33"/>
      <c r="C266" s="138" t="s">
        <v>507</v>
      </c>
      <c r="D266" s="138" t="s">
        <v>227</v>
      </c>
      <c r="E266" s="139" t="s">
        <v>4853</v>
      </c>
      <c r="F266" s="140" t="s">
        <v>4854</v>
      </c>
      <c r="G266" s="141" t="s">
        <v>468</v>
      </c>
      <c r="H266" s="142">
        <v>1</v>
      </c>
      <c r="I266" s="143"/>
      <c r="J266" s="144">
        <f>ROUND(I266*H266,2)</f>
        <v>0</v>
      </c>
      <c r="K266" s="140" t="s">
        <v>231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2.1440000000000001E-2</v>
      </c>
      <c r="R266" s="147">
        <f>Q266*H266</f>
        <v>2.1440000000000001E-2</v>
      </c>
      <c r="S266" s="147">
        <v>0</v>
      </c>
      <c r="T266" s="148">
        <f>S266*H266</f>
        <v>0</v>
      </c>
      <c r="AR266" s="149" t="s">
        <v>232</v>
      </c>
      <c r="AT266" s="149" t="s">
        <v>227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4855</v>
      </c>
    </row>
    <row r="267" spans="2:65" s="1" customFormat="1" ht="10.199999999999999">
      <c r="B267" s="33"/>
      <c r="D267" s="151" t="s">
        <v>234</v>
      </c>
      <c r="F267" s="152" t="s">
        <v>4856</v>
      </c>
      <c r="I267" s="153"/>
      <c r="L267" s="33"/>
      <c r="M267" s="154"/>
      <c r="T267" s="57"/>
      <c r="AT267" s="17" t="s">
        <v>234</v>
      </c>
      <c r="AU267" s="17" t="s">
        <v>21</v>
      </c>
    </row>
    <row r="268" spans="2:65" s="1" customFormat="1" ht="24.15" customHeight="1">
      <c r="B268" s="33"/>
      <c r="C268" s="138" t="s">
        <v>514</v>
      </c>
      <c r="D268" s="138" t="s">
        <v>227</v>
      </c>
      <c r="E268" s="139" t="s">
        <v>4361</v>
      </c>
      <c r="F268" s="140" t="s">
        <v>4362</v>
      </c>
      <c r="G268" s="141" t="s">
        <v>240</v>
      </c>
      <c r="H268" s="142">
        <v>0.28599999999999998</v>
      </c>
      <c r="I268" s="143"/>
      <c r="J268" s="144">
        <f>ROUND(I268*H268,2)</f>
        <v>0</v>
      </c>
      <c r="K268" s="140" t="s">
        <v>231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4857</v>
      </c>
    </row>
    <row r="269" spans="2:65" s="1" customFormat="1" ht="10.199999999999999">
      <c r="B269" s="33"/>
      <c r="D269" s="151" t="s">
        <v>234</v>
      </c>
      <c r="F269" s="152" t="s">
        <v>4364</v>
      </c>
      <c r="I269" s="153"/>
      <c r="L269" s="33"/>
      <c r="M269" s="154"/>
      <c r="T269" s="57"/>
      <c r="AT269" s="17" t="s">
        <v>234</v>
      </c>
      <c r="AU269" s="17" t="s">
        <v>21</v>
      </c>
    </row>
    <row r="270" spans="2:65" s="1" customFormat="1" ht="19.2">
      <c r="B270" s="33"/>
      <c r="D270" s="156" t="s">
        <v>261</v>
      </c>
      <c r="F270" s="163" t="s">
        <v>4365</v>
      </c>
      <c r="I270" s="153"/>
      <c r="L270" s="33"/>
      <c r="M270" s="154"/>
      <c r="T270" s="57"/>
      <c r="AT270" s="17" t="s">
        <v>261</v>
      </c>
      <c r="AU270" s="17" t="s">
        <v>21</v>
      </c>
    </row>
    <row r="271" spans="2:65" s="12" customFormat="1" ht="10.199999999999999">
      <c r="B271" s="155"/>
      <c r="D271" s="156" t="s">
        <v>236</v>
      </c>
      <c r="E271" s="157" t="s">
        <v>1</v>
      </c>
      <c r="F271" s="158" t="s">
        <v>4858</v>
      </c>
      <c r="H271" s="159">
        <v>0.28599999999999998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225</v>
      </c>
    </row>
    <row r="272" spans="2:65" s="11" customFormat="1" ht="22.8" customHeight="1">
      <c r="B272" s="126"/>
      <c r="D272" s="127" t="s">
        <v>79</v>
      </c>
      <c r="E272" s="136" t="s">
        <v>549</v>
      </c>
      <c r="F272" s="136" t="s">
        <v>550</v>
      </c>
      <c r="I272" s="129"/>
      <c r="J272" s="137">
        <f>BK272</f>
        <v>0</v>
      </c>
      <c r="L272" s="126"/>
      <c r="M272" s="131"/>
      <c r="P272" s="132">
        <f>SUM(P273:P279)</f>
        <v>0</v>
      </c>
      <c r="R272" s="132">
        <f>SUM(R273:R279)</f>
        <v>0</v>
      </c>
      <c r="T272" s="133">
        <f>SUM(T273:T279)</f>
        <v>0</v>
      </c>
      <c r="AR272" s="127" t="s">
        <v>88</v>
      </c>
      <c r="AT272" s="134" t="s">
        <v>79</v>
      </c>
      <c r="AU272" s="134" t="s">
        <v>88</v>
      </c>
      <c r="AY272" s="127" t="s">
        <v>225</v>
      </c>
      <c r="BK272" s="135">
        <f>SUM(BK273:BK279)</f>
        <v>0</v>
      </c>
    </row>
    <row r="273" spans="2:65" s="1" customFormat="1" ht="37.799999999999997" customHeight="1">
      <c r="B273" s="33"/>
      <c r="C273" s="138" t="s">
        <v>520</v>
      </c>
      <c r="D273" s="138" t="s">
        <v>227</v>
      </c>
      <c r="E273" s="139" t="s">
        <v>4367</v>
      </c>
      <c r="F273" s="140" t="s">
        <v>4368</v>
      </c>
      <c r="G273" s="141" t="s">
        <v>395</v>
      </c>
      <c r="H273" s="142">
        <v>0.22500000000000001</v>
      </c>
      <c r="I273" s="143"/>
      <c r="J273" s="144">
        <f>ROUND(I273*H273,2)</f>
        <v>0</v>
      </c>
      <c r="K273" s="140" t="s">
        <v>231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0</v>
      </c>
      <c r="R273" s="147">
        <f>Q273*H273</f>
        <v>0</v>
      </c>
      <c r="S273" s="147">
        <v>0</v>
      </c>
      <c r="T273" s="148">
        <f>S273*H273</f>
        <v>0</v>
      </c>
      <c r="AR273" s="149" t="s">
        <v>232</v>
      </c>
      <c r="AT273" s="149" t="s">
        <v>227</v>
      </c>
      <c r="AU273" s="149" t="s">
        <v>21</v>
      </c>
      <c r="AY273" s="17" t="s">
        <v>225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232</v>
      </c>
      <c r="BM273" s="149" t="s">
        <v>4859</v>
      </c>
    </row>
    <row r="274" spans="2:65" s="1" customFormat="1" ht="10.199999999999999">
      <c r="B274" s="33"/>
      <c r="D274" s="151" t="s">
        <v>234</v>
      </c>
      <c r="F274" s="152" t="s">
        <v>4370</v>
      </c>
      <c r="I274" s="153"/>
      <c r="L274" s="33"/>
      <c r="M274" s="154"/>
      <c r="T274" s="57"/>
      <c r="AT274" s="17" t="s">
        <v>234</v>
      </c>
      <c r="AU274" s="17" t="s">
        <v>21</v>
      </c>
    </row>
    <row r="275" spans="2:65" s="1" customFormat="1" ht="24.15" customHeight="1">
      <c r="B275" s="33"/>
      <c r="C275" s="138" t="s">
        <v>526</v>
      </c>
      <c r="D275" s="138" t="s">
        <v>227</v>
      </c>
      <c r="E275" s="139" t="s">
        <v>768</v>
      </c>
      <c r="F275" s="140" t="s">
        <v>769</v>
      </c>
      <c r="G275" s="141" t="s">
        <v>395</v>
      </c>
      <c r="H275" s="142">
        <v>0.22500000000000001</v>
      </c>
      <c r="I275" s="143"/>
      <c r="J275" s="144">
        <f>ROUND(I275*H275,2)</f>
        <v>0</v>
      </c>
      <c r="K275" s="140" t="s">
        <v>231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0</v>
      </c>
      <c r="T275" s="148">
        <f>S275*H275</f>
        <v>0</v>
      </c>
      <c r="AR275" s="149" t="s">
        <v>232</v>
      </c>
      <c r="AT275" s="149" t="s">
        <v>227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4860</v>
      </c>
    </row>
    <row r="276" spans="2:65" s="1" customFormat="1" ht="10.199999999999999">
      <c r="B276" s="33"/>
      <c r="D276" s="151" t="s">
        <v>234</v>
      </c>
      <c r="F276" s="152" t="s">
        <v>771</v>
      </c>
      <c r="I276" s="153"/>
      <c r="L276" s="33"/>
      <c r="M276" s="154"/>
      <c r="T276" s="57"/>
      <c r="AT276" s="17" t="s">
        <v>234</v>
      </c>
      <c r="AU276" s="17" t="s">
        <v>21</v>
      </c>
    </row>
    <row r="277" spans="2:65" s="1" customFormat="1" ht="24.15" customHeight="1">
      <c r="B277" s="33"/>
      <c r="C277" s="138" t="s">
        <v>532</v>
      </c>
      <c r="D277" s="138" t="s">
        <v>227</v>
      </c>
      <c r="E277" s="139" t="s">
        <v>772</v>
      </c>
      <c r="F277" s="140" t="s">
        <v>773</v>
      </c>
      <c r="G277" s="141" t="s">
        <v>395</v>
      </c>
      <c r="H277" s="142">
        <v>4.2750000000000004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0</v>
      </c>
      <c r="R277" s="147">
        <f>Q277*H277</f>
        <v>0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4861</v>
      </c>
    </row>
    <row r="278" spans="2:65" s="1" customFormat="1" ht="10.199999999999999">
      <c r="B278" s="33"/>
      <c r="D278" s="151" t="s">
        <v>234</v>
      </c>
      <c r="F278" s="152" t="s">
        <v>775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4862</v>
      </c>
      <c r="H279" s="159">
        <v>4.2750000000000004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1" customFormat="1" ht="22.8" customHeight="1">
      <c r="B280" s="126"/>
      <c r="D280" s="127" t="s">
        <v>79</v>
      </c>
      <c r="E280" s="136" t="s">
        <v>568</v>
      </c>
      <c r="F280" s="136" t="s">
        <v>569</v>
      </c>
      <c r="I280" s="129"/>
      <c r="J280" s="137">
        <f>BK280</f>
        <v>0</v>
      </c>
      <c r="L280" s="126"/>
      <c r="M280" s="131"/>
      <c r="P280" s="132">
        <f>SUM(P281:P282)</f>
        <v>0</v>
      </c>
      <c r="R280" s="132">
        <f>SUM(R281:R282)</f>
        <v>0</v>
      </c>
      <c r="T280" s="133">
        <f>SUM(T281:T282)</f>
        <v>0</v>
      </c>
      <c r="AR280" s="127" t="s">
        <v>88</v>
      </c>
      <c r="AT280" s="134" t="s">
        <v>79</v>
      </c>
      <c r="AU280" s="134" t="s">
        <v>88</v>
      </c>
      <c r="AY280" s="127" t="s">
        <v>225</v>
      </c>
      <c r="BK280" s="135">
        <f>SUM(BK281:BK282)</f>
        <v>0</v>
      </c>
    </row>
    <row r="281" spans="2:65" s="1" customFormat="1" ht="16.5" customHeight="1">
      <c r="B281" s="33"/>
      <c r="C281" s="138" t="s">
        <v>537</v>
      </c>
      <c r="D281" s="138" t="s">
        <v>227</v>
      </c>
      <c r="E281" s="139" t="s">
        <v>571</v>
      </c>
      <c r="F281" s="140" t="s">
        <v>572</v>
      </c>
      <c r="G281" s="141" t="s">
        <v>395</v>
      </c>
      <c r="H281" s="142">
        <v>7.5129999999999999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4863</v>
      </c>
    </row>
    <row r="282" spans="2:65" s="1" customFormat="1" ht="10.199999999999999">
      <c r="B282" s="33"/>
      <c r="D282" s="151" t="s">
        <v>234</v>
      </c>
      <c r="F282" s="152" t="s">
        <v>574</v>
      </c>
      <c r="I282" s="153"/>
      <c r="L282" s="33"/>
      <c r="M282" s="195"/>
      <c r="N282" s="190"/>
      <c r="O282" s="190"/>
      <c r="P282" s="190"/>
      <c r="Q282" s="190"/>
      <c r="R282" s="190"/>
      <c r="S282" s="190"/>
      <c r="T282" s="196"/>
      <c r="AT282" s="17" t="s">
        <v>234</v>
      </c>
      <c r="AU282" s="17" t="s">
        <v>21</v>
      </c>
    </row>
    <row r="283" spans="2:65" s="1" customFormat="1" ht="6.9" customHeight="1">
      <c r="B283" s="45"/>
      <c r="C283" s="46"/>
      <c r="D283" s="46"/>
      <c r="E283" s="46"/>
      <c r="F283" s="46"/>
      <c r="G283" s="46"/>
      <c r="H283" s="46"/>
      <c r="I283" s="46"/>
      <c r="J283" s="46"/>
      <c r="K283" s="46"/>
      <c r="L283" s="33"/>
    </row>
  </sheetData>
  <sheetProtection algorithmName="SHA-512" hashValue="AIGysSPhVu9nqbJnfdef28gPnb8+6fRJct8ZZdlMaF6LBHJj1RTZuZHu63PChbOZCD3p6t75FH77AC03/eyDug==" saltValue="JkX3W8FKdXScKUe0zeaxR0hhkILNG8qeim6A22oh9SMRVoTCdOlPy/TG88q5pJIdYCXDb6wj8S5dRnONRpdX0A==" spinCount="100000" sheet="1" objects="1" scenarios="1" formatColumns="0" formatRows="0" autoFilter="0"/>
  <autoFilter ref="C127:K282" xr:uid="{00000000-0009-0000-0000-000016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hyperlinks>
    <hyperlink ref="F132" r:id="rId1" xr:uid="{00000000-0004-0000-1600-000000000000}"/>
    <hyperlink ref="F134" r:id="rId2" xr:uid="{00000000-0004-0000-1600-000001000000}"/>
    <hyperlink ref="F137" r:id="rId3" xr:uid="{00000000-0004-0000-1600-000002000000}"/>
    <hyperlink ref="F142" r:id="rId4" xr:uid="{00000000-0004-0000-1600-000003000000}"/>
    <hyperlink ref="F146" r:id="rId5" xr:uid="{00000000-0004-0000-1600-000004000000}"/>
    <hyperlink ref="F150" r:id="rId6" xr:uid="{00000000-0004-0000-1600-000005000000}"/>
    <hyperlink ref="F154" r:id="rId7" xr:uid="{00000000-0004-0000-1600-000006000000}"/>
    <hyperlink ref="F156" r:id="rId8" xr:uid="{00000000-0004-0000-1600-000007000000}"/>
    <hyperlink ref="F168" r:id="rId9" xr:uid="{00000000-0004-0000-1600-000008000000}"/>
    <hyperlink ref="F171" r:id="rId10" xr:uid="{00000000-0004-0000-1600-000009000000}"/>
    <hyperlink ref="F174" r:id="rId11" xr:uid="{00000000-0004-0000-1600-00000A000000}"/>
    <hyperlink ref="F177" r:id="rId12" xr:uid="{00000000-0004-0000-1600-00000B000000}"/>
    <hyperlink ref="F180" r:id="rId13" xr:uid="{00000000-0004-0000-1600-00000C000000}"/>
    <hyperlink ref="F186" r:id="rId14" xr:uid="{00000000-0004-0000-1600-00000D000000}"/>
    <hyperlink ref="F190" r:id="rId15" xr:uid="{00000000-0004-0000-1600-00000E000000}"/>
    <hyperlink ref="F194" r:id="rId16" xr:uid="{00000000-0004-0000-1600-00000F000000}"/>
    <hyperlink ref="F197" r:id="rId17" xr:uid="{00000000-0004-0000-1600-000010000000}"/>
    <hyperlink ref="F202" r:id="rId18" xr:uid="{00000000-0004-0000-1600-000011000000}"/>
    <hyperlink ref="F204" r:id="rId19" xr:uid="{00000000-0004-0000-1600-000012000000}"/>
    <hyperlink ref="F207" r:id="rId20" xr:uid="{00000000-0004-0000-1600-000013000000}"/>
    <hyperlink ref="F211" r:id="rId21" xr:uid="{00000000-0004-0000-1600-000014000000}"/>
    <hyperlink ref="F215" r:id="rId22" xr:uid="{00000000-0004-0000-1600-000015000000}"/>
    <hyperlink ref="F219" r:id="rId23" xr:uid="{00000000-0004-0000-1600-000016000000}"/>
    <hyperlink ref="F221" r:id="rId24" xr:uid="{00000000-0004-0000-1600-000017000000}"/>
    <hyperlink ref="F224" r:id="rId25" xr:uid="{00000000-0004-0000-1600-000018000000}"/>
    <hyperlink ref="F228" r:id="rId26" xr:uid="{00000000-0004-0000-1600-000019000000}"/>
    <hyperlink ref="F230" r:id="rId27" xr:uid="{00000000-0004-0000-1600-00001A000000}"/>
    <hyperlink ref="F238" r:id="rId28" xr:uid="{00000000-0004-0000-1600-00001B000000}"/>
    <hyperlink ref="F243" r:id="rId29" xr:uid="{00000000-0004-0000-1600-00001C000000}"/>
    <hyperlink ref="F246" r:id="rId30" xr:uid="{00000000-0004-0000-1600-00001D000000}"/>
    <hyperlink ref="F250" r:id="rId31" xr:uid="{00000000-0004-0000-1600-00001E000000}"/>
    <hyperlink ref="F254" r:id="rId32" xr:uid="{00000000-0004-0000-1600-00001F000000}"/>
    <hyperlink ref="F258" r:id="rId33" xr:uid="{00000000-0004-0000-1600-000020000000}"/>
    <hyperlink ref="F261" r:id="rId34" xr:uid="{00000000-0004-0000-1600-000021000000}"/>
    <hyperlink ref="F264" r:id="rId35" xr:uid="{00000000-0004-0000-1600-000022000000}"/>
    <hyperlink ref="F267" r:id="rId36" xr:uid="{00000000-0004-0000-1600-000023000000}"/>
    <hyperlink ref="F269" r:id="rId37" xr:uid="{00000000-0004-0000-1600-000024000000}"/>
    <hyperlink ref="F274" r:id="rId38" xr:uid="{00000000-0004-0000-1600-000025000000}"/>
    <hyperlink ref="F276" r:id="rId39" xr:uid="{00000000-0004-0000-1600-000026000000}"/>
    <hyperlink ref="F278" r:id="rId40" xr:uid="{00000000-0004-0000-1600-000027000000}"/>
    <hyperlink ref="F282" r:id="rId41" xr:uid="{00000000-0004-0000-1600-000028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2"/>
  <headerFooter>
    <oddFooter>&amp;CStrana &amp;P z &amp;N&amp;R&amp;A</oddFooter>
  </headerFooter>
  <drawing r:id="rId4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8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160</v>
      </c>
      <c r="AZ2" s="94" t="s">
        <v>185</v>
      </c>
      <c r="BA2" s="94" t="s">
        <v>1</v>
      </c>
      <c r="BB2" s="94" t="s">
        <v>1</v>
      </c>
      <c r="BC2" s="94" t="s">
        <v>4864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4865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ROUND(J122,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ROUND((SUM(BE122:BE182)),  2)</f>
        <v>0</v>
      </c>
      <c r="I33" s="98">
        <v>0.21</v>
      </c>
      <c r="J33" s="87">
        <f>ROUND(((SUM(BE122:BE182))*I33),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ROUND((SUM(BF122:BF182)),  2)</f>
        <v>0</v>
      </c>
      <c r="I34" s="98">
        <v>0.15</v>
      </c>
      <c r="J34" s="87">
        <f>ROUND(((SUM(BF122:BF182))*I34),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ROUND((SUM(BG122:BG182)),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ROUND((SUM(BH122:BH182)),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ROUND((SUM(BI122:BI182)),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>030.42.3 - Úprava zaústění Čakovského potoka v km 0,143 69 (TPE km 83,340)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J122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201</v>
      </c>
      <c r="E99" s="116"/>
      <c r="F99" s="116"/>
      <c r="G99" s="116"/>
      <c r="H99" s="116"/>
      <c r="I99" s="116"/>
      <c r="J99" s="117">
        <f>J159</f>
        <v>0</v>
      </c>
      <c r="L99" s="114"/>
    </row>
    <row r="100" spans="2:12" s="9" customFormat="1" ht="19.95" customHeight="1">
      <c r="B100" s="114"/>
      <c r="D100" s="115" t="s">
        <v>203</v>
      </c>
      <c r="E100" s="116"/>
      <c r="F100" s="116"/>
      <c r="G100" s="116"/>
      <c r="H100" s="116"/>
      <c r="I100" s="116"/>
      <c r="J100" s="117">
        <f>J168</f>
        <v>0</v>
      </c>
      <c r="L100" s="114"/>
    </row>
    <row r="101" spans="2:12" s="9" customFormat="1" ht="19.95" customHeight="1">
      <c r="B101" s="114"/>
      <c r="D101" s="115" t="s">
        <v>204</v>
      </c>
      <c r="E101" s="116"/>
      <c r="F101" s="116"/>
      <c r="G101" s="116"/>
      <c r="H101" s="116"/>
      <c r="I101" s="116"/>
      <c r="J101" s="117">
        <f>J172</f>
        <v>0</v>
      </c>
      <c r="L101" s="114"/>
    </row>
    <row r="102" spans="2:12" s="9" customFormat="1" ht="19.95" customHeight="1">
      <c r="B102" s="114"/>
      <c r="D102" s="115" t="s">
        <v>205</v>
      </c>
      <c r="E102" s="116"/>
      <c r="F102" s="116"/>
      <c r="G102" s="116"/>
      <c r="H102" s="116"/>
      <c r="I102" s="116"/>
      <c r="J102" s="117">
        <f>J180</f>
        <v>0</v>
      </c>
      <c r="L102" s="114"/>
    </row>
    <row r="103" spans="2:12" s="1" customFormat="1" ht="21.75" customHeight="1">
      <c r="B103" s="33"/>
      <c r="L103" s="33"/>
    </row>
    <row r="104" spans="2:12" s="1" customFormat="1" ht="6.9" customHeight="1"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33"/>
    </row>
    <row r="108" spans="2:12" s="1" customFormat="1" ht="6.9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3"/>
    </row>
    <row r="109" spans="2:12" s="1" customFormat="1" ht="24.9" customHeight="1">
      <c r="B109" s="33"/>
      <c r="C109" s="21" t="s">
        <v>210</v>
      </c>
      <c r="L109" s="33"/>
    </row>
    <row r="110" spans="2:12" s="1" customFormat="1" ht="6.9" customHeight="1">
      <c r="B110" s="33"/>
      <c r="L110" s="33"/>
    </row>
    <row r="111" spans="2:12" s="1" customFormat="1" ht="12" customHeight="1">
      <c r="B111" s="33"/>
      <c r="C111" s="27" t="s">
        <v>16</v>
      </c>
      <c r="L111" s="33"/>
    </row>
    <row r="112" spans="2:12" s="1" customFormat="1" ht="26.25" customHeight="1">
      <c r="B112" s="33"/>
      <c r="E112" s="256" t="str">
        <f>E7</f>
        <v>Opatření Zátor-Loučky, OHO, Dílčí stavba 02.030 Opatření pod přehradní hrází Nové Heřminovy</v>
      </c>
      <c r="F112" s="257"/>
      <c r="G112" s="257"/>
      <c r="H112" s="257"/>
      <c r="L112" s="33"/>
    </row>
    <row r="113" spans="2:65" s="1" customFormat="1" ht="12" customHeight="1">
      <c r="B113" s="33"/>
      <c r="C113" s="27" t="s">
        <v>190</v>
      </c>
      <c r="L113" s="33"/>
    </row>
    <row r="114" spans="2:65" s="1" customFormat="1" ht="30" customHeight="1">
      <c r="B114" s="33"/>
      <c r="E114" s="238" t="str">
        <f>E9</f>
        <v>030.42.3 - Úprava zaústění Čakovského potoka v km 0,143 69 (TPE km 83,340)</v>
      </c>
      <c r="F114" s="258"/>
      <c r="G114" s="258"/>
      <c r="H114" s="258"/>
      <c r="L114" s="33"/>
    </row>
    <row r="115" spans="2:65" s="1" customFormat="1" ht="6.9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F12</f>
        <v>Loučky u Zátoru</v>
      </c>
      <c r="I116" s="27" t="s">
        <v>24</v>
      </c>
      <c r="J116" s="53" t="str">
        <f>IF(J12="","",J12)</f>
        <v>20. 12. 2024</v>
      </c>
      <c r="L116" s="33"/>
    </row>
    <row r="117" spans="2:65" s="1" customFormat="1" ht="6.9" customHeight="1">
      <c r="B117" s="33"/>
      <c r="L117" s="33"/>
    </row>
    <row r="118" spans="2:65" s="1" customFormat="1" ht="15.15" customHeight="1">
      <c r="B118" s="33"/>
      <c r="C118" s="27" t="s">
        <v>28</v>
      </c>
      <c r="F118" s="25" t="str">
        <f>E15</f>
        <v>Povodí Odry, státní podnik</v>
      </c>
      <c r="I118" s="27" t="s">
        <v>34</v>
      </c>
      <c r="J118" s="31" t="str">
        <f>E21</f>
        <v>AQUATIS, a.s.</v>
      </c>
      <c r="L118" s="33"/>
    </row>
    <row r="119" spans="2:65" s="1" customFormat="1" ht="25.65" customHeight="1">
      <c r="B119" s="33"/>
      <c r="C119" s="27" t="s">
        <v>32</v>
      </c>
      <c r="F119" s="25" t="str">
        <f>IF(E18="","",E18)</f>
        <v>Vyplň údaj</v>
      </c>
      <c r="I119" s="27" t="s">
        <v>37</v>
      </c>
      <c r="J119" s="31" t="str">
        <f>E24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211</v>
      </c>
      <c r="D121" s="120" t="s">
        <v>65</v>
      </c>
      <c r="E121" s="120" t="s">
        <v>61</v>
      </c>
      <c r="F121" s="120" t="s">
        <v>62</v>
      </c>
      <c r="G121" s="120" t="s">
        <v>212</v>
      </c>
      <c r="H121" s="120" t="s">
        <v>213</v>
      </c>
      <c r="I121" s="120" t="s">
        <v>214</v>
      </c>
      <c r="J121" s="120" t="s">
        <v>194</v>
      </c>
      <c r="K121" s="121" t="s">
        <v>215</v>
      </c>
      <c r="L121" s="118"/>
      <c r="M121" s="60" t="s">
        <v>1</v>
      </c>
      <c r="N121" s="61" t="s">
        <v>44</v>
      </c>
      <c r="O121" s="61" t="s">
        <v>216</v>
      </c>
      <c r="P121" s="61" t="s">
        <v>217</v>
      </c>
      <c r="Q121" s="61" t="s">
        <v>218</v>
      </c>
      <c r="R121" s="61" t="s">
        <v>219</v>
      </c>
      <c r="S121" s="61" t="s">
        <v>220</v>
      </c>
      <c r="T121" s="62" t="s">
        <v>221</v>
      </c>
    </row>
    <row r="122" spans="2:65" s="1" customFormat="1" ht="22.8" customHeight="1">
      <c r="B122" s="33"/>
      <c r="C122" s="65" t="s">
        <v>222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420.54927359999999</v>
      </c>
      <c r="S122" s="54"/>
      <c r="T122" s="124">
        <f>T123</f>
        <v>45.150899999999993</v>
      </c>
      <c r="AT122" s="17" t="s">
        <v>79</v>
      </c>
      <c r="AU122" s="17" t="s">
        <v>196</v>
      </c>
      <c r="BK122" s="125">
        <f>BK123</f>
        <v>0</v>
      </c>
    </row>
    <row r="123" spans="2:65" s="11" customFormat="1" ht="25.95" customHeight="1">
      <c r="B123" s="126"/>
      <c r="D123" s="127" t="s">
        <v>79</v>
      </c>
      <c r="E123" s="128" t="s">
        <v>223</v>
      </c>
      <c r="F123" s="128" t="s">
        <v>224</v>
      </c>
      <c r="I123" s="129"/>
      <c r="J123" s="130">
        <f>BK123</f>
        <v>0</v>
      </c>
      <c r="L123" s="126"/>
      <c r="M123" s="131"/>
      <c r="P123" s="132">
        <f>P124+P159+P168+P172+P180</f>
        <v>0</v>
      </c>
      <c r="R123" s="132">
        <f>R124+R159+R168+R172+R180</f>
        <v>420.54927359999999</v>
      </c>
      <c r="T123" s="133">
        <f>T124+T159+T168+T172+T180</f>
        <v>45.150899999999993</v>
      </c>
      <c r="AR123" s="127" t="s">
        <v>88</v>
      </c>
      <c r="AT123" s="134" t="s">
        <v>79</v>
      </c>
      <c r="AU123" s="134" t="s">
        <v>80</v>
      </c>
      <c r="AY123" s="127" t="s">
        <v>225</v>
      </c>
      <c r="BK123" s="135">
        <f>BK124+BK159+BK168+BK172+BK180</f>
        <v>0</v>
      </c>
    </row>
    <row r="124" spans="2:65" s="11" customFormat="1" ht="22.8" customHeight="1">
      <c r="B124" s="126"/>
      <c r="D124" s="127" t="s">
        <v>79</v>
      </c>
      <c r="E124" s="136" t="s">
        <v>88</v>
      </c>
      <c r="F124" s="136" t="s">
        <v>226</v>
      </c>
      <c r="I124" s="129"/>
      <c r="J124" s="137">
        <f>BK124</f>
        <v>0</v>
      </c>
      <c r="L124" s="126"/>
      <c r="M124" s="131"/>
      <c r="P124" s="132">
        <f>SUM(P125:P158)</f>
        <v>0</v>
      </c>
      <c r="R124" s="132">
        <f>SUM(R125:R158)</f>
        <v>0</v>
      </c>
      <c r="T124" s="133">
        <f>SUM(T125:T158)</f>
        <v>36.800399999999996</v>
      </c>
      <c r="AR124" s="127" t="s">
        <v>88</v>
      </c>
      <c r="AT124" s="134" t="s">
        <v>79</v>
      </c>
      <c r="AU124" s="134" t="s">
        <v>88</v>
      </c>
      <c r="AY124" s="127" t="s">
        <v>225</v>
      </c>
      <c r="BK124" s="135">
        <f>SUM(BK125:BK158)</f>
        <v>0</v>
      </c>
    </row>
    <row r="125" spans="2:65" s="1" customFormat="1" ht="16.5" customHeight="1">
      <c r="B125" s="33"/>
      <c r="C125" s="138" t="s">
        <v>88</v>
      </c>
      <c r="D125" s="138" t="s">
        <v>227</v>
      </c>
      <c r="E125" s="139" t="s">
        <v>238</v>
      </c>
      <c r="F125" s="140" t="s">
        <v>239</v>
      </c>
      <c r="G125" s="141" t="s">
        <v>240</v>
      </c>
      <c r="H125" s="142">
        <v>20.22</v>
      </c>
      <c r="I125" s="143"/>
      <c r="J125" s="144">
        <f>ROUND(I125*H125,2)</f>
        <v>0</v>
      </c>
      <c r="K125" s="140" t="s">
        <v>231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1.82</v>
      </c>
      <c r="T125" s="148">
        <f>S125*H125</f>
        <v>36.800399999999996</v>
      </c>
      <c r="AR125" s="149" t="s">
        <v>232</v>
      </c>
      <c r="AT125" s="149" t="s">
        <v>227</v>
      </c>
      <c r="AU125" s="149" t="s">
        <v>21</v>
      </c>
      <c r="AY125" s="17" t="s">
        <v>225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232</v>
      </c>
      <c r="BM125" s="149" t="s">
        <v>4866</v>
      </c>
    </row>
    <row r="126" spans="2:65" s="1" customFormat="1" ht="10.199999999999999">
      <c r="B126" s="33"/>
      <c r="D126" s="151" t="s">
        <v>234</v>
      </c>
      <c r="F126" s="152" t="s">
        <v>242</v>
      </c>
      <c r="I126" s="153"/>
      <c r="L126" s="33"/>
      <c r="M126" s="154"/>
      <c r="T126" s="57"/>
      <c r="AT126" s="17" t="s">
        <v>234</v>
      </c>
      <c r="AU126" s="17" t="s">
        <v>21</v>
      </c>
    </row>
    <row r="127" spans="2:65" s="12" customFormat="1" ht="10.199999999999999">
      <c r="B127" s="155"/>
      <c r="D127" s="156" t="s">
        <v>236</v>
      </c>
      <c r="E127" s="157" t="s">
        <v>1</v>
      </c>
      <c r="F127" s="158" t="s">
        <v>4867</v>
      </c>
      <c r="H127" s="159">
        <v>20.22</v>
      </c>
      <c r="I127" s="160"/>
      <c r="L127" s="155"/>
      <c r="M127" s="161"/>
      <c r="T127" s="162"/>
      <c r="AT127" s="157" t="s">
        <v>236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225</v>
      </c>
    </row>
    <row r="128" spans="2:65" s="1" customFormat="1" ht="33" customHeight="1">
      <c r="B128" s="33"/>
      <c r="C128" s="138" t="s">
        <v>21</v>
      </c>
      <c r="D128" s="138" t="s">
        <v>227</v>
      </c>
      <c r="E128" s="139" t="s">
        <v>4868</v>
      </c>
      <c r="F128" s="140" t="s">
        <v>4869</v>
      </c>
      <c r="G128" s="141" t="s">
        <v>240</v>
      </c>
      <c r="H128" s="142">
        <v>54.54</v>
      </c>
      <c r="I128" s="143"/>
      <c r="J128" s="144">
        <f>ROUND(I128*H128,2)</f>
        <v>0</v>
      </c>
      <c r="K128" s="140" t="s">
        <v>231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232</v>
      </c>
      <c r="AT128" s="149" t="s">
        <v>227</v>
      </c>
      <c r="AU128" s="149" t="s">
        <v>21</v>
      </c>
      <c r="AY128" s="17" t="s">
        <v>225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232</v>
      </c>
      <c r="BM128" s="149" t="s">
        <v>4870</v>
      </c>
    </row>
    <row r="129" spans="2:65" s="1" customFormat="1" ht="10.199999999999999">
      <c r="B129" s="33"/>
      <c r="D129" s="151" t="s">
        <v>234</v>
      </c>
      <c r="F129" s="152" t="s">
        <v>4871</v>
      </c>
      <c r="I129" s="153"/>
      <c r="L129" s="33"/>
      <c r="M129" s="154"/>
      <c r="T129" s="57"/>
      <c r="AT129" s="17" t="s">
        <v>234</v>
      </c>
      <c r="AU129" s="17" t="s">
        <v>21</v>
      </c>
    </row>
    <row r="130" spans="2:65" s="12" customFormat="1" ht="10.199999999999999">
      <c r="B130" s="155"/>
      <c r="D130" s="156" t="s">
        <v>236</v>
      </c>
      <c r="E130" s="157" t="s">
        <v>1</v>
      </c>
      <c r="F130" s="158" t="s">
        <v>4872</v>
      </c>
      <c r="H130" s="159">
        <v>54.54</v>
      </c>
      <c r="I130" s="160"/>
      <c r="L130" s="155"/>
      <c r="M130" s="161"/>
      <c r="T130" s="162"/>
      <c r="AT130" s="157" t="s">
        <v>236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225</v>
      </c>
    </row>
    <row r="131" spans="2:65" s="1" customFormat="1" ht="37.799999999999997" customHeight="1">
      <c r="B131" s="33"/>
      <c r="C131" s="138" t="s">
        <v>244</v>
      </c>
      <c r="D131" s="138" t="s">
        <v>227</v>
      </c>
      <c r="E131" s="139" t="s">
        <v>296</v>
      </c>
      <c r="F131" s="140" t="s">
        <v>297</v>
      </c>
      <c r="G131" s="141" t="s">
        <v>240</v>
      </c>
      <c r="H131" s="142">
        <v>109.16</v>
      </c>
      <c r="I131" s="143"/>
      <c r="J131" s="144">
        <f>ROUND(I131*H131,2)</f>
        <v>0</v>
      </c>
      <c r="K131" s="140" t="s">
        <v>231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4873</v>
      </c>
    </row>
    <row r="132" spans="2:65" s="1" customFormat="1" ht="10.199999999999999">
      <c r="B132" s="33"/>
      <c r="D132" s="151" t="s">
        <v>234</v>
      </c>
      <c r="F132" s="152" t="s">
        <v>299</v>
      </c>
      <c r="I132" s="153"/>
      <c r="L132" s="33"/>
      <c r="M132" s="154"/>
      <c r="T132" s="57"/>
      <c r="AT132" s="17" t="s">
        <v>234</v>
      </c>
      <c r="AU132" s="17" t="s">
        <v>21</v>
      </c>
    </row>
    <row r="133" spans="2:65" s="12" customFormat="1" ht="10.199999999999999">
      <c r="B133" s="155"/>
      <c r="D133" s="156" t="s">
        <v>236</v>
      </c>
      <c r="E133" s="157" t="s">
        <v>1</v>
      </c>
      <c r="F133" s="158" t="s">
        <v>4874</v>
      </c>
      <c r="H133" s="159">
        <v>54.54</v>
      </c>
      <c r="I133" s="160"/>
      <c r="L133" s="155"/>
      <c r="M133" s="161"/>
      <c r="T133" s="162"/>
      <c r="AT133" s="157" t="s">
        <v>236</v>
      </c>
      <c r="AU133" s="157" t="s">
        <v>21</v>
      </c>
      <c r="AV133" s="12" t="s">
        <v>21</v>
      </c>
      <c r="AW133" s="12" t="s">
        <v>36</v>
      </c>
      <c r="AX133" s="12" t="s">
        <v>80</v>
      </c>
      <c r="AY133" s="157" t="s">
        <v>225</v>
      </c>
    </row>
    <row r="134" spans="2:65" s="14" customFormat="1" ht="10.199999999999999">
      <c r="B134" s="171"/>
      <c r="D134" s="156" t="s">
        <v>236</v>
      </c>
      <c r="E134" s="172" t="s">
        <v>1</v>
      </c>
      <c r="F134" s="173" t="s">
        <v>303</v>
      </c>
      <c r="H134" s="174">
        <v>54.54</v>
      </c>
      <c r="I134" s="175"/>
      <c r="L134" s="171"/>
      <c r="M134" s="176"/>
      <c r="T134" s="177"/>
      <c r="AT134" s="172" t="s">
        <v>236</v>
      </c>
      <c r="AU134" s="172" t="s">
        <v>21</v>
      </c>
      <c r="AV134" s="14" t="s">
        <v>244</v>
      </c>
      <c r="AW134" s="14" t="s">
        <v>36</v>
      </c>
      <c r="AX134" s="14" t="s">
        <v>80</v>
      </c>
      <c r="AY134" s="172" t="s">
        <v>225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4875</v>
      </c>
      <c r="H135" s="159">
        <v>1.37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2" customFormat="1" ht="10.199999999999999">
      <c r="B136" s="155"/>
      <c r="D136" s="156" t="s">
        <v>236</v>
      </c>
      <c r="E136" s="157" t="s">
        <v>1</v>
      </c>
      <c r="F136" s="158" t="s">
        <v>4876</v>
      </c>
      <c r="H136" s="159">
        <v>46.44</v>
      </c>
      <c r="I136" s="160"/>
      <c r="L136" s="155"/>
      <c r="M136" s="161"/>
      <c r="T136" s="162"/>
      <c r="AT136" s="157" t="s">
        <v>236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225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4877</v>
      </c>
      <c r="H137" s="159">
        <v>4.8600000000000003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4878</v>
      </c>
      <c r="H138" s="159">
        <v>1.95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4" customFormat="1" ht="10.199999999999999">
      <c r="B139" s="171"/>
      <c r="D139" s="156" t="s">
        <v>236</v>
      </c>
      <c r="E139" s="172" t="s">
        <v>185</v>
      </c>
      <c r="F139" s="173" t="s">
        <v>303</v>
      </c>
      <c r="H139" s="174">
        <v>54.62</v>
      </c>
      <c r="I139" s="175"/>
      <c r="L139" s="171"/>
      <c r="M139" s="176"/>
      <c r="T139" s="177"/>
      <c r="AT139" s="172" t="s">
        <v>236</v>
      </c>
      <c r="AU139" s="172" t="s">
        <v>21</v>
      </c>
      <c r="AV139" s="14" t="s">
        <v>244</v>
      </c>
      <c r="AW139" s="14" t="s">
        <v>36</v>
      </c>
      <c r="AX139" s="14" t="s">
        <v>80</v>
      </c>
      <c r="AY139" s="172" t="s">
        <v>225</v>
      </c>
    </row>
    <row r="140" spans="2:65" s="13" customFormat="1" ht="10.199999999999999">
      <c r="B140" s="164"/>
      <c r="D140" s="156" t="s">
        <v>236</v>
      </c>
      <c r="E140" s="165" t="s">
        <v>1</v>
      </c>
      <c r="F140" s="166" t="s">
        <v>270</v>
      </c>
      <c r="H140" s="167">
        <v>109.16</v>
      </c>
      <c r="I140" s="168"/>
      <c r="L140" s="164"/>
      <c r="M140" s="169"/>
      <c r="T140" s="170"/>
      <c r="AT140" s="165" t="s">
        <v>236</v>
      </c>
      <c r="AU140" s="165" t="s">
        <v>21</v>
      </c>
      <c r="AV140" s="13" t="s">
        <v>232</v>
      </c>
      <c r="AW140" s="13" t="s">
        <v>36</v>
      </c>
      <c r="AX140" s="13" t="s">
        <v>88</v>
      </c>
      <c r="AY140" s="165" t="s">
        <v>225</v>
      </c>
    </row>
    <row r="141" spans="2:65" s="1" customFormat="1" ht="37.799999999999997" customHeight="1">
      <c r="B141" s="33"/>
      <c r="C141" s="138" t="s">
        <v>232</v>
      </c>
      <c r="D141" s="138" t="s">
        <v>227</v>
      </c>
      <c r="E141" s="139" t="s">
        <v>680</v>
      </c>
      <c r="F141" s="140" t="s">
        <v>681</v>
      </c>
      <c r="G141" s="141" t="s">
        <v>240</v>
      </c>
      <c r="H141" s="142">
        <v>53.18</v>
      </c>
      <c r="I141" s="143"/>
      <c r="J141" s="144">
        <f>ROUND(I141*H141,2)</f>
        <v>0</v>
      </c>
      <c r="K141" s="140" t="s">
        <v>231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4879</v>
      </c>
    </row>
    <row r="142" spans="2:65" s="1" customFormat="1" ht="10.199999999999999">
      <c r="B142" s="33"/>
      <c r="D142" s="151" t="s">
        <v>234</v>
      </c>
      <c r="F142" s="152" t="s">
        <v>683</v>
      </c>
      <c r="I142" s="153"/>
      <c r="L142" s="33"/>
      <c r="M142" s="154"/>
      <c r="T142" s="57"/>
      <c r="AT142" s="17" t="s">
        <v>234</v>
      </c>
      <c r="AU142" s="17" t="s">
        <v>21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4880</v>
      </c>
      <c r="H143" s="159">
        <v>53.18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88</v>
      </c>
      <c r="AY143" s="157" t="s">
        <v>225</v>
      </c>
    </row>
    <row r="144" spans="2:65" s="1" customFormat="1" ht="37.799999999999997" customHeight="1">
      <c r="B144" s="33"/>
      <c r="C144" s="138" t="s">
        <v>256</v>
      </c>
      <c r="D144" s="138" t="s">
        <v>227</v>
      </c>
      <c r="E144" s="139" t="s">
        <v>687</v>
      </c>
      <c r="F144" s="140" t="s">
        <v>688</v>
      </c>
      <c r="G144" s="141" t="s">
        <v>240</v>
      </c>
      <c r="H144" s="142">
        <v>531.79999999999995</v>
      </c>
      <c r="I144" s="143"/>
      <c r="J144" s="144">
        <f>ROUND(I144*H144,2)</f>
        <v>0</v>
      </c>
      <c r="K144" s="140" t="s">
        <v>231</v>
      </c>
      <c r="L144" s="33"/>
      <c r="M144" s="145" t="s">
        <v>1</v>
      </c>
      <c r="N144" s="146" t="s">
        <v>45</v>
      </c>
      <c r="P144" s="147">
        <f>O144*H144</f>
        <v>0</v>
      </c>
      <c r="Q144" s="147">
        <v>0</v>
      </c>
      <c r="R144" s="147">
        <f>Q144*H144</f>
        <v>0</v>
      </c>
      <c r="S144" s="147">
        <v>0</v>
      </c>
      <c r="T144" s="148">
        <f>S144*H144</f>
        <v>0</v>
      </c>
      <c r="AR144" s="149" t="s">
        <v>232</v>
      </c>
      <c r="AT144" s="149" t="s">
        <v>227</v>
      </c>
      <c r="AU144" s="149" t="s">
        <v>21</v>
      </c>
      <c r="AY144" s="17" t="s">
        <v>225</v>
      </c>
      <c r="BE144" s="150">
        <f>IF(N144="základní",J144,0)</f>
        <v>0</v>
      </c>
      <c r="BF144" s="150">
        <f>IF(N144="snížená",J144,0)</f>
        <v>0</v>
      </c>
      <c r="BG144" s="150">
        <f>IF(N144="zákl. přenesená",J144,0)</f>
        <v>0</v>
      </c>
      <c r="BH144" s="150">
        <f>IF(N144="sníž. přenesená",J144,0)</f>
        <v>0</v>
      </c>
      <c r="BI144" s="150">
        <f>IF(N144="nulová",J144,0)</f>
        <v>0</v>
      </c>
      <c r="BJ144" s="17" t="s">
        <v>88</v>
      </c>
      <c r="BK144" s="150">
        <f>ROUND(I144*H144,2)</f>
        <v>0</v>
      </c>
      <c r="BL144" s="17" t="s">
        <v>232</v>
      </c>
      <c r="BM144" s="149" t="s">
        <v>4881</v>
      </c>
    </row>
    <row r="145" spans="2:65" s="1" customFormat="1" ht="10.199999999999999">
      <c r="B145" s="33"/>
      <c r="D145" s="151" t="s">
        <v>234</v>
      </c>
      <c r="F145" s="152" t="s">
        <v>690</v>
      </c>
      <c r="I145" s="153"/>
      <c r="L145" s="33"/>
      <c r="M145" s="154"/>
      <c r="T145" s="57"/>
      <c r="AT145" s="17" t="s">
        <v>234</v>
      </c>
      <c r="AU145" s="17" t="s">
        <v>21</v>
      </c>
    </row>
    <row r="146" spans="2:65" s="12" customFormat="1" ht="10.199999999999999">
      <c r="B146" s="155"/>
      <c r="D146" s="156" t="s">
        <v>236</v>
      </c>
      <c r="E146" s="157" t="s">
        <v>1</v>
      </c>
      <c r="F146" s="158" t="s">
        <v>4882</v>
      </c>
      <c r="H146" s="159">
        <v>531.79999999999995</v>
      </c>
      <c r="I146" s="160"/>
      <c r="L146" s="155"/>
      <c r="M146" s="161"/>
      <c r="T146" s="162"/>
      <c r="AT146" s="157" t="s">
        <v>236</v>
      </c>
      <c r="AU146" s="157" t="s">
        <v>21</v>
      </c>
      <c r="AV146" s="12" t="s">
        <v>21</v>
      </c>
      <c r="AW146" s="12" t="s">
        <v>36</v>
      </c>
      <c r="AX146" s="12" t="s">
        <v>88</v>
      </c>
      <c r="AY146" s="157" t="s">
        <v>225</v>
      </c>
    </row>
    <row r="147" spans="2:65" s="1" customFormat="1" ht="24.15" customHeight="1">
      <c r="B147" s="33"/>
      <c r="C147" s="138" t="s">
        <v>263</v>
      </c>
      <c r="D147" s="138" t="s">
        <v>227</v>
      </c>
      <c r="E147" s="139" t="s">
        <v>400</v>
      </c>
      <c r="F147" s="140" t="s">
        <v>401</v>
      </c>
      <c r="G147" s="141" t="s">
        <v>240</v>
      </c>
      <c r="H147" s="142">
        <v>54.62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4883</v>
      </c>
    </row>
    <row r="148" spans="2:65" s="1" customFormat="1" ht="10.199999999999999">
      <c r="B148" s="33"/>
      <c r="D148" s="151" t="s">
        <v>234</v>
      </c>
      <c r="F148" s="152" t="s">
        <v>403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185</v>
      </c>
      <c r="H149" s="159">
        <v>54.62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33" customHeight="1">
      <c r="B150" s="33"/>
      <c r="C150" s="138" t="s">
        <v>271</v>
      </c>
      <c r="D150" s="138" t="s">
        <v>227</v>
      </c>
      <c r="E150" s="139" t="s">
        <v>393</v>
      </c>
      <c r="F150" s="140" t="s">
        <v>394</v>
      </c>
      <c r="G150" s="141" t="s">
        <v>395</v>
      </c>
      <c r="H150" s="142">
        <v>106.36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4884</v>
      </c>
    </row>
    <row r="151" spans="2:65" s="1" customFormat="1" ht="10.199999999999999">
      <c r="B151" s="33"/>
      <c r="D151" s="151" t="s">
        <v>234</v>
      </c>
      <c r="F151" s="152" t="s">
        <v>397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4885</v>
      </c>
      <c r="H152" s="159">
        <v>106.36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225</v>
      </c>
    </row>
    <row r="153" spans="2:65" s="1" customFormat="1" ht="24.15" customHeight="1">
      <c r="B153" s="33"/>
      <c r="C153" s="138" t="s">
        <v>277</v>
      </c>
      <c r="D153" s="138" t="s">
        <v>227</v>
      </c>
      <c r="E153" s="139" t="s">
        <v>324</v>
      </c>
      <c r="F153" s="140" t="s">
        <v>325</v>
      </c>
      <c r="G153" s="141" t="s">
        <v>240</v>
      </c>
      <c r="H153" s="142">
        <v>1.37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4886</v>
      </c>
    </row>
    <row r="154" spans="2:65" s="1" customFormat="1" ht="10.199999999999999">
      <c r="B154" s="33"/>
      <c r="D154" s="151" t="s">
        <v>234</v>
      </c>
      <c r="F154" s="152" t="s">
        <v>327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" customFormat="1" ht="19.2">
      <c r="B155" s="33"/>
      <c r="D155" s="156" t="s">
        <v>261</v>
      </c>
      <c r="F155" s="163" t="s">
        <v>4887</v>
      </c>
      <c r="I155" s="153"/>
      <c r="L155" s="33"/>
      <c r="M155" s="154"/>
      <c r="T155" s="57"/>
      <c r="AT155" s="17" t="s">
        <v>261</v>
      </c>
      <c r="AU155" s="17" t="s">
        <v>21</v>
      </c>
    </row>
    <row r="156" spans="2:65" s="1" customFormat="1" ht="24.15" customHeight="1">
      <c r="B156" s="33"/>
      <c r="C156" s="138" t="s">
        <v>283</v>
      </c>
      <c r="D156" s="138" t="s">
        <v>227</v>
      </c>
      <c r="E156" s="139" t="s">
        <v>347</v>
      </c>
      <c r="F156" s="140" t="s">
        <v>348</v>
      </c>
      <c r="G156" s="141" t="s">
        <v>230</v>
      </c>
      <c r="H156" s="142">
        <v>69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4888</v>
      </c>
    </row>
    <row r="157" spans="2:65" s="1" customFormat="1" ht="10.199999999999999">
      <c r="B157" s="33"/>
      <c r="D157" s="151" t="s">
        <v>234</v>
      </c>
      <c r="F157" s="152" t="s">
        <v>350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4889</v>
      </c>
      <c r="H158" s="159">
        <v>69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1" customFormat="1" ht="22.8" customHeight="1">
      <c r="B159" s="126"/>
      <c r="D159" s="127" t="s">
        <v>79</v>
      </c>
      <c r="E159" s="136" t="s">
        <v>232</v>
      </c>
      <c r="F159" s="136" t="s">
        <v>478</v>
      </c>
      <c r="I159" s="129"/>
      <c r="J159" s="137">
        <f>BK159</f>
        <v>0</v>
      </c>
      <c r="L159" s="126"/>
      <c r="M159" s="131"/>
      <c r="P159" s="132">
        <f>SUM(P160:P167)</f>
        <v>0</v>
      </c>
      <c r="R159" s="132">
        <f>SUM(R160:R167)</f>
        <v>420.54927359999999</v>
      </c>
      <c r="T159" s="133">
        <f>SUM(T160:T167)</f>
        <v>0</v>
      </c>
      <c r="AR159" s="127" t="s">
        <v>88</v>
      </c>
      <c r="AT159" s="134" t="s">
        <v>79</v>
      </c>
      <c r="AU159" s="134" t="s">
        <v>88</v>
      </c>
      <c r="AY159" s="127" t="s">
        <v>225</v>
      </c>
      <c r="BK159" s="135">
        <f>SUM(BK160:BK167)</f>
        <v>0</v>
      </c>
    </row>
    <row r="160" spans="2:65" s="1" customFormat="1" ht="33" customHeight="1">
      <c r="B160" s="33"/>
      <c r="C160" s="138" t="s">
        <v>289</v>
      </c>
      <c r="D160" s="138" t="s">
        <v>227</v>
      </c>
      <c r="E160" s="139" t="s">
        <v>491</v>
      </c>
      <c r="F160" s="140" t="s">
        <v>492</v>
      </c>
      <c r="G160" s="141" t="s">
        <v>240</v>
      </c>
      <c r="H160" s="142">
        <v>154.97</v>
      </c>
      <c r="I160" s="143"/>
      <c r="J160" s="144">
        <f>ROUND(I160*H160,2)</f>
        <v>0</v>
      </c>
      <c r="K160" s="140" t="s">
        <v>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2.4340799999999998</v>
      </c>
      <c r="R160" s="147">
        <f>Q160*H160</f>
        <v>377.20937759999998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4890</v>
      </c>
    </row>
    <row r="161" spans="2:65" s="1" customFormat="1" ht="28.8">
      <c r="B161" s="33"/>
      <c r="D161" s="156" t="s">
        <v>261</v>
      </c>
      <c r="F161" s="163" t="s">
        <v>494</v>
      </c>
      <c r="I161" s="153"/>
      <c r="L161" s="33"/>
      <c r="M161" s="154"/>
      <c r="T161" s="57"/>
      <c r="AT161" s="17" t="s">
        <v>261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4891</v>
      </c>
      <c r="H162" s="159">
        <v>154.97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37.799999999999997" customHeight="1">
      <c r="B163" s="33"/>
      <c r="C163" s="138" t="s">
        <v>295</v>
      </c>
      <c r="D163" s="138" t="s">
        <v>227</v>
      </c>
      <c r="E163" s="139" t="s">
        <v>497</v>
      </c>
      <c r="F163" s="140" t="s">
        <v>498</v>
      </c>
      <c r="G163" s="141" t="s">
        <v>240</v>
      </c>
      <c r="H163" s="142">
        <v>16.2</v>
      </c>
      <c r="I163" s="143"/>
      <c r="J163" s="144">
        <f>ROUND(I163*H163,2)</f>
        <v>0</v>
      </c>
      <c r="K163" s="140" t="s">
        <v>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2.4340799999999998</v>
      </c>
      <c r="R163" s="147">
        <f>Q163*H163</f>
        <v>39.432095999999994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4892</v>
      </c>
    </row>
    <row r="164" spans="2:65" s="1" customFormat="1" ht="28.8">
      <c r="B164" s="33"/>
      <c r="D164" s="156" t="s">
        <v>261</v>
      </c>
      <c r="F164" s="163" t="s">
        <v>494</v>
      </c>
      <c r="I164" s="153"/>
      <c r="L164" s="33"/>
      <c r="M164" s="154"/>
      <c r="T164" s="57"/>
      <c r="AT164" s="17" t="s">
        <v>261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4893</v>
      </c>
      <c r="H165" s="159">
        <v>16.2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16.5" customHeight="1">
      <c r="B166" s="33"/>
      <c r="C166" s="138" t="s">
        <v>317</v>
      </c>
      <c r="D166" s="138" t="s">
        <v>227</v>
      </c>
      <c r="E166" s="139" t="s">
        <v>508</v>
      </c>
      <c r="F166" s="140" t="s">
        <v>509</v>
      </c>
      <c r="G166" s="141" t="s">
        <v>240</v>
      </c>
      <c r="H166" s="142">
        <v>1.95</v>
      </c>
      <c r="I166" s="143"/>
      <c r="J166" s="144">
        <f>ROUND(I166*H166,2)</f>
        <v>0</v>
      </c>
      <c r="K166" s="140" t="s">
        <v>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2.004</v>
      </c>
      <c r="R166" s="147">
        <f>Q166*H166</f>
        <v>3.9077999999999999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4894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4878</v>
      </c>
      <c r="H167" s="159">
        <v>1.95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88</v>
      </c>
      <c r="AY167" s="157" t="s">
        <v>225</v>
      </c>
    </row>
    <row r="168" spans="2:65" s="11" customFormat="1" ht="22.8" customHeight="1">
      <c r="B168" s="126"/>
      <c r="D168" s="127" t="s">
        <v>79</v>
      </c>
      <c r="E168" s="136" t="s">
        <v>283</v>
      </c>
      <c r="F168" s="136" t="s">
        <v>525</v>
      </c>
      <c r="I168" s="129"/>
      <c r="J168" s="137">
        <f>BK168</f>
        <v>0</v>
      </c>
      <c r="L168" s="126"/>
      <c r="M168" s="131"/>
      <c r="P168" s="132">
        <f>SUM(P169:P171)</f>
        <v>0</v>
      </c>
      <c r="R168" s="132">
        <f>SUM(R169:R171)</f>
        <v>0</v>
      </c>
      <c r="T168" s="133">
        <f>SUM(T169:T171)</f>
        <v>8.3505000000000003</v>
      </c>
      <c r="AR168" s="127" t="s">
        <v>88</v>
      </c>
      <c r="AT168" s="134" t="s">
        <v>79</v>
      </c>
      <c r="AU168" s="134" t="s">
        <v>88</v>
      </c>
      <c r="AY168" s="127" t="s">
        <v>225</v>
      </c>
      <c r="BK168" s="135">
        <f>SUM(BK169:BK171)</f>
        <v>0</v>
      </c>
    </row>
    <row r="169" spans="2:65" s="1" customFormat="1" ht="24.15" customHeight="1">
      <c r="B169" s="33"/>
      <c r="C169" s="138" t="s">
        <v>323</v>
      </c>
      <c r="D169" s="138" t="s">
        <v>227</v>
      </c>
      <c r="E169" s="139" t="s">
        <v>2116</v>
      </c>
      <c r="F169" s="140" t="s">
        <v>2117</v>
      </c>
      <c r="G169" s="141" t="s">
        <v>240</v>
      </c>
      <c r="H169" s="142">
        <v>2.93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2.85</v>
      </c>
      <c r="T169" s="148">
        <f>S169*H169</f>
        <v>8.3505000000000003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4895</v>
      </c>
    </row>
    <row r="170" spans="2:65" s="1" customFormat="1" ht="10.199999999999999">
      <c r="B170" s="33"/>
      <c r="D170" s="151" t="s">
        <v>234</v>
      </c>
      <c r="F170" s="152" t="s">
        <v>2119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4896</v>
      </c>
      <c r="H171" s="159">
        <v>2.93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1" customFormat="1" ht="22.8" customHeight="1">
      <c r="B172" s="126"/>
      <c r="D172" s="127" t="s">
        <v>79</v>
      </c>
      <c r="E172" s="136" t="s">
        <v>549</v>
      </c>
      <c r="F172" s="136" t="s">
        <v>550</v>
      </c>
      <c r="I172" s="129"/>
      <c r="J172" s="137">
        <f>BK172</f>
        <v>0</v>
      </c>
      <c r="L172" s="126"/>
      <c r="M172" s="131"/>
      <c r="P172" s="132">
        <f>SUM(P173:P179)</f>
        <v>0</v>
      </c>
      <c r="R172" s="132">
        <f>SUM(R173:R179)</f>
        <v>0</v>
      </c>
      <c r="T172" s="133">
        <f>SUM(T173:T179)</f>
        <v>0</v>
      </c>
      <c r="AR172" s="127" t="s">
        <v>88</v>
      </c>
      <c r="AT172" s="134" t="s">
        <v>79</v>
      </c>
      <c r="AU172" s="134" t="s">
        <v>88</v>
      </c>
      <c r="AY172" s="127" t="s">
        <v>225</v>
      </c>
      <c r="BK172" s="135">
        <f>SUM(BK173:BK179)</f>
        <v>0</v>
      </c>
    </row>
    <row r="173" spans="2:65" s="1" customFormat="1" ht="16.5" customHeight="1">
      <c r="B173" s="33"/>
      <c r="C173" s="138" t="s">
        <v>328</v>
      </c>
      <c r="D173" s="138" t="s">
        <v>227</v>
      </c>
      <c r="E173" s="139" t="s">
        <v>552</v>
      </c>
      <c r="F173" s="140" t="s">
        <v>553</v>
      </c>
      <c r="G173" s="141" t="s">
        <v>395</v>
      </c>
      <c r="H173" s="142">
        <v>45.151000000000003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4897</v>
      </c>
    </row>
    <row r="174" spans="2:65" s="1" customFormat="1" ht="10.199999999999999">
      <c r="B174" s="33"/>
      <c r="D174" s="151" t="s">
        <v>234</v>
      </c>
      <c r="F174" s="152" t="s">
        <v>555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" customFormat="1" ht="24.15" customHeight="1">
      <c r="B175" s="33"/>
      <c r="C175" s="138" t="s">
        <v>8</v>
      </c>
      <c r="D175" s="138" t="s">
        <v>227</v>
      </c>
      <c r="E175" s="139" t="s">
        <v>557</v>
      </c>
      <c r="F175" s="140" t="s">
        <v>558</v>
      </c>
      <c r="G175" s="141" t="s">
        <v>395</v>
      </c>
      <c r="H175" s="142">
        <v>857.86900000000003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4898</v>
      </c>
    </row>
    <row r="176" spans="2:65" s="1" customFormat="1" ht="10.199999999999999">
      <c r="B176" s="33"/>
      <c r="D176" s="151" t="s">
        <v>234</v>
      </c>
      <c r="F176" s="152" t="s">
        <v>560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4899</v>
      </c>
      <c r="H177" s="159">
        <v>857.86900000000003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37.799999999999997" customHeight="1">
      <c r="B178" s="33"/>
      <c r="C178" s="138" t="s">
        <v>340</v>
      </c>
      <c r="D178" s="138" t="s">
        <v>227</v>
      </c>
      <c r="E178" s="139" t="s">
        <v>4900</v>
      </c>
      <c r="F178" s="140" t="s">
        <v>4901</v>
      </c>
      <c r="G178" s="141" t="s">
        <v>395</v>
      </c>
      <c r="H178" s="142">
        <v>8.3510000000000009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4902</v>
      </c>
    </row>
    <row r="179" spans="2:65" s="1" customFormat="1" ht="10.199999999999999">
      <c r="B179" s="33"/>
      <c r="D179" s="151" t="s">
        <v>234</v>
      </c>
      <c r="F179" s="152" t="s">
        <v>4903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1" customFormat="1" ht="22.8" customHeight="1">
      <c r="B180" s="126"/>
      <c r="D180" s="127" t="s">
        <v>79</v>
      </c>
      <c r="E180" s="136" t="s">
        <v>568</v>
      </c>
      <c r="F180" s="136" t="s">
        <v>569</v>
      </c>
      <c r="I180" s="129"/>
      <c r="J180" s="137">
        <f>BK180</f>
        <v>0</v>
      </c>
      <c r="L180" s="126"/>
      <c r="M180" s="131"/>
      <c r="P180" s="132">
        <f>SUM(P181:P182)</f>
        <v>0</v>
      </c>
      <c r="R180" s="132">
        <f>SUM(R181:R182)</f>
        <v>0</v>
      </c>
      <c r="T180" s="133">
        <f>SUM(T181:T182)</f>
        <v>0</v>
      </c>
      <c r="AR180" s="127" t="s">
        <v>88</v>
      </c>
      <c r="AT180" s="134" t="s">
        <v>79</v>
      </c>
      <c r="AU180" s="134" t="s">
        <v>88</v>
      </c>
      <c r="AY180" s="127" t="s">
        <v>225</v>
      </c>
      <c r="BK180" s="135">
        <f>SUM(BK181:BK182)</f>
        <v>0</v>
      </c>
    </row>
    <row r="181" spans="2:65" s="1" customFormat="1" ht="16.5" customHeight="1">
      <c r="B181" s="33"/>
      <c r="C181" s="138" t="s">
        <v>346</v>
      </c>
      <c r="D181" s="138" t="s">
        <v>227</v>
      </c>
      <c r="E181" s="139" t="s">
        <v>571</v>
      </c>
      <c r="F181" s="140" t="s">
        <v>572</v>
      </c>
      <c r="G181" s="141" t="s">
        <v>395</v>
      </c>
      <c r="H181" s="142">
        <v>420.54899999999998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4904</v>
      </c>
    </row>
    <row r="182" spans="2:65" s="1" customFormat="1" ht="10.199999999999999">
      <c r="B182" s="33"/>
      <c r="D182" s="151" t="s">
        <v>234</v>
      </c>
      <c r="F182" s="152" t="s">
        <v>574</v>
      </c>
      <c r="I182" s="153"/>
      <c r="L182" s="33"/>
      <c r="M182" s="195"/>
      <c r="N182" s="190"/>
      <c r="O182" s="190"/>
      <c r="P182" s="190"/>
      <c r="Q182" s="190"/>
      <c r="R182" s="190"/>
      <c r="S182" s="190"/>
      <c r="T182" s="196"/>
      <c r="AT182" s="17" t="s">
        <v>234</v>
      </c>
      <c r="AU182" s="17" t="s">
        <v>21</v>
      </c>
    </row>
    <row r="183" spans="2:65" s="1" customFormat="1" ht="6.9" customHeight="1">
      <c r="B183" s="45"/>
      <c r="C183" s="46"/>
      <c r="D183" s="46"/>
      <c r="E183" s="46"/>
      <c r="F183" s="46"/>
      <c r="G183" s="46"/>
      <c r="H183" s="46"/>
      <c r="I183" s="46"/>
      <c r="J183" s="46"/>
      <c r="K183" s="46"/>
      <c r="L183" s="33"/>
    </row>
  </sheetData>
  <sheetProtection algorithmName="SHA-512" hashValue="/Z9ZXGRdVQDer0P0oMmwQsPOGgAXUgCkJnOSc5huEZxPTRhX8Tyvf8ITUOYPbOeUQfHj/yK41fW3CjXuijTYrw==" saltValue="e1EFdCNcPX1bpKF6DD/+cLmOziRrJWrIKFbvyJw0o9nyB2+nog6xRbIKObEVm8rt83f5A1+Yowb/v6+fJmD/Jg==" spinCount="100000" sheet="1" objects="1" scenarios="1" formatColumns="0" formatRows="0" autoFilter="0"/>
  <autoFilter ref="C121:K182" xr:uid="{00000000-0009-0000-0000-000017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1700-000000000000}"/>
    <hyperlink ref="F129" r:id="rId2" xr:uid="{00000000-0004-0000-1700-000001000000}"/>
    <hyperlink ref="F132" r:id="rId3" xr:uid="{00000000-0004-0000-1700-000002000000}"/>
    <hyperlink ref="F142" r:id="rId4" xr:uid="{00000000-0004-0000-1700-000003000000}"/>
    <hyperlink ref="F145" r:id="rId5" xr:uid="{00000000-0004-0000-1700-000004000000}"/>
    <hyperlink ref="F148" r:id="rId6" xr:uid="{00000000-0004-0000-1700-000005000000}"/>
    <hyperlink ref="F151" r:id="rId7" xr:uid="{00000000-0004-0000-1700-000006000000}"/>
    <hyperlink ref="F154" r:id="rId8" xr:uid="{00000000-0004-0000-1700-000007000000}"/>
    <hyperlink ref="F157" r:id="rId9" xr:uid="{00000000-0004-0000-1700-000008000000}"/>
    <hyperlink ref="F170" r:id="rId10" xr:uid="{00000000-0004-0000-1700-000009000000}"/>
    <hyperlink ref="F174" r:id="rId11" xr:uid="{00000000-0004-0000-1700-00000A000000}"/>
    <hyperlink ref="F176" r:id="rId12" xr:uid="{00000000-0004-0000-1700-00000B000000}"/>
    <hyperlink ref="F179" r:id="rId13" xr:uid="{00000000-0004-0000-1700-00000C000000}"/>
    <hyperlink ref="F182" r:id="rId14" xr:uid="{00000000-0004-0000-1700-00000D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5"/>
  <headerFooter>
    <oddFooter>&amp;CStrana &amp;P z &amp;N&amp;R&amp;A</oddFooter>
  </headerFooter>
  <drawing r:id="rId1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32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163</v>
      </c>
      <c r="AZ2" s="94" t="s">
        <v>185</v>
      </c>
      <c r="BA2" s="94" t="s">
        <v>1</v>
      </c>
      <c r="BB2" s="94" t="s">
        <v>1</v>
      </c>
      <c r="BC2" s="94" t="s">
        <v>4905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4906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ROUND(J131,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ROUND((SUM(BE131:BE325)),  2)</f>
        <v>0</v>
      </c>
      <c r="I33" s="98">
        <v>0.21</v>
      </c>
      <c r="J33" s="87">
        <f>ROUND(((SUM(BE131:BE325))*I33),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ROUND((SUM(BF131:BF325)),  2)</f>
        <v>0</v>
      </c>
      <c r="I34" s="98">
        <v>0.15</v>
      </c>
      <c r="J34" s="87">
        <f>ROUND(((SUM(BF131:BF325))*I34),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ROUND((SUM(BG131:BG325)),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ROUND((SUM(BH131:BH325)),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ROUND((SUM(BI131:BI325)),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030.42.4 - Vyústění vnitřních vod zprava v km 0,451 40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J131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J132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J133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J207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J211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J229</f>
        <v>0</v>
      </c>
      <c r="L101" s="114"/>
    </row>
    <row r="102" spans="2:12" s="9" customFormat="1" ht="19.95" customHeight="1">
      <c r="B102" s="114"/>
      <c r="D102" s="115" t="s">
        <v>611</v>
      </c>
      <c r="E102" s="116"/>
      <c r="F102" s="116"/>
      <c r="G102" s="116"/>
      <c r="H102" s="116"/>
      <c r="I102" s="116"/>
      <c r="J102" s="117">
        <f>J232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J260</f>
        <v>0</v>
      </c>
      <c r="L103" s="114"/>
    </row>
    <row r="104" spans="2:12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J286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J295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J298</f>
        <v>0</v>
      </c>
      <c r="L106" s="110"/>
    </row>
    <row r="107" spans="2:12" s="9" customFormat="1" ht="19.95" customHeight="1">
      <c r="B107" s="114"/>
      <c r="D107" s="115" t="s">
        <v>797</v>
      </c>
      <c r="E107" s="116"/>
      <c r="F107" s="116"/>
      <c r="G107" s="116"/>
      <c r="H107" s="116"/>
      <c r="I107" s="116"/>
      <c r="J107" s="117">
        <f>J299</f>
        <v>0</v>
      </c>
      <c r="L107" s="114"/>
    </row>
    <row r="108" spans="2:12" s="9" customFormat="1" ht="19.95" customHeight="1">
      <c r="B108" s="114"/>
      <c r="D108" s="115" t="s">
        <v>4907</v>
      </c>
      <c r="E108" s="116"/>
      <c r="F108" s="116"/>
      <c r="G108" s="116"/>
      <c r="H108" s="116"/>
      <c r="I108" s="116"/>
      <c r="J108" s="117">
        <f>J302</f>
        <v>0</v>
      </c>
      <c r="L108" s="114"/>
    </row>
    <row r="109" spans="2:12" s="9" customFormat="1" ht="19.95" customHeight="1">
      <c r="B109" s="114"/>
      <c r="D109" s="115" t="s">
        <v>207</v>
      </c>
      <c r="E109" s="116"/>
      <c r="F109" s="116"/>
      <c r="G109" s="116"/>
      <c r="H109" s="116"/>
      <c r="I109" s="116"/>
      <c r="J109" s="117">
        <f>J305</f>
        <v>0</v>
      </c>
      <c r="L109" s="114"/>
    </row>
    <row r="110" spans="2:12" s="8" customFormat="1" ht="24.9" customHeight="1">
      <c r="B110" s="110"/>
      <c r="D110" s="111" t="s">
        <v>208</v>
      </c>
      <c r="E110" s="112"/>
      <c r="F110" s="112"/>
      <c r="G110" s="112"/>
      <c r="H110" s="112"/>
      <c r="I110" s="112"/>
      <c r="J110" s="113">
        <f>J319</f>
        <v>0</v>
      </c>
      <c r="L110" s="110"/>
    </row>
    <row r="111" spans="2:12" s="9" customFormat="1" ht="19.95" customHeight="1">
      <c r="B111" s="114"/>
      <c r="D111" s="115" t="s">
        <v>209</v>
      </c>
      <c r="E111" s="116"/>
      <c r="F111" s="116"/>
      <c r="G111" s="116"/>
      <c r="H111" s="116"/>
      <c r="I111" s="116"/>
      <c r="J111" s="117">
        <f>J320</f>
        <v>0</v>
      </c>
      <c r="L111" s="114"/>
    </row>
    <row r="112" spans="2:12" s="1" customFormat="1" ht="21.75" customHeight="1">
      <c r="B112" s="33"/>
      <c r="L112" s="33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7" spans="2:12" s="1" customFormat="1" ht="6.9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" customHeight="1">
      <c r="B118" s="33"/>
      <c r="C118" s="21" t="s">
        <v>210</v>
      </c>
      <c r="L118" s="33"/>
    </row>
    <row r="119" spans="2:12" s="1" customFormat="1" ht="6.9" customHeight="1">
      <c r="B119" s="33"/>
      <c r="L119" s="33"/>
    </row>
    <row r="120" spans="2:12" s="1" customFormat="1" ht="12" customHeight="1">
      <c r="B120" s="33"/>
      <c r="C120" s="27" t="s">
        <v>16</v>
      </c>
      <c r="L120" s="33"/>
    </row>
    <row r="121" spans="2:12" s="1" customFormat="1" ht="26.25" customHeight="1">
      <c r="B121" s="33"/>
      <c r="E121" s="256" t="str">
        <f>E7</f>
        <v>Opatření Zátor-Loučky, OHO, Dílčí stavba 02.030 Opatření pod přehradní hrází Nové Heřminovy</v>
      </c>
      <c r="F121" s="257"/>
      <c r="G121" s="257"/>
      <c r="H121" s="257"/>
      <c r="L121" s="33"/>
    </row>
    <row r="122" spans="2:12" s="1" customFormat="1" ht="12" customHeight="1">
      <c r="B122" s="33"/>
      <c r="C122" s="27" t="s">
        <v>190</v>
      </c>
      <c r="L122" s="33"/>
    </row>
    <row r="123" spans="2:12" s="1" customFormat="1" ht="16.5" customHeight="1">
      <c r="B123" s="33"/>
      <c r="E123" s="238" t="str">
        <f>E9</f>
        <v>030.42.4 - Vyústění vnitřních vod zprava v km 0,451 40</v>
      </c>
      <c r="F123" s="258"/>
      <c r="G123" s="258"/>
      <c r="H123" s="258"/>
      <c r="L123" s="33"/>
    </row>
    <row r="124" spans="2:12" s="1" customFormat="1" ht="6.9" customHeight="1">
      <c r="B124" s="33"/>
      <c r="L124" s="33"/>
    </row>
    <row r="125" spans="2:12" s="1" customFormat="1" ht="12" customHeight="1">
      <c r="B125" s="33"/>
      <c r="C125" s="27" t="s">
        <v>22</v>
      </c>
      <c r="F125" s="25" t="str">
        <f>F12</f>
        <v>Loučky u Zátoru</v>
      </c>
      <c r="I125" s="27" t="s">
        <v>24</v>
      </c>
      <c r="J125" s="53" t="str">
        <f>IF(J12="","",J12)</f>
        <v>20. 12. 2024</v>
      </c>
      <c r="L125" s="33"/>
    </row>
    <row r="126" spans="2:12" s="1" customFormat="1" ht="6.9" customHeight="1">
      <c r="B126" s="33"/>
      <c r="L126" s="33"/>
    </row>
    <row r="127" spans="2:12" s="1" customFormat="1" ht="15.15" customHeight="1">
      <c r="B127" s="33"/>
      <c r="C127" s="27" t="s">
        <v>28</v>
      </c>
      <c r="F127" s="25" t="str">
        <f>E15</f>
        <v>Povodí Odry, státní podnik</v>
      </c>
      <c r="I127" s="27" t="s">
        <v>34</v>
      </c>
      <c r="J127" s="31" t="str">
        <f>E21</f>
        <v>AQUATIS, a.s.</v>
      </c>
      <c r="L127" s="33"/>
    </row>
    <row r="128" spans="2:12" s="1" customFormat="1" ht="25.65" customHeight="1">
      <c r="B128" s="33"/>
      <c r="C128" s="27" t="s">
        <v>32</v>
      </c>
      <c r="F128" s="25" t="str">
        <f>IF(E18="","",E18)</f>
        <v>Vyplň údaj</v>
      </c>
      <c r="I128" s="27" t="s">
        <v>37</v>
      </c>
      <c r="J128" s="31" t="str">
        <f>E24</f>
        <v>Ing. Michal Jendruščák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8"/>
      <c r="C130" s="119" t="s">
        <v>211</v>
      </c>
      <c r="D130" s="120" t="s">
        <v>65</v>
      </c>
      <c r="E130" s="120" t="s">
        <v>61</v>
      </c>
      <c r="F130" s="120" t="s">
        <v>62</v>
      </c>
      <c r="G130" s="120" t="s">
        <v>212</v>
      </c>
      <c r="H130" s="120" t="s">
        <v>213</v>
      </c>
      <c r="I130" s="120" t="s">
        <v>214</v>
      </c>
      <c r="J130" s="120" t="s">
        <v>194</v>
      </c>
      <c r="K130" s="121" t="s">
        <v>215</v>
      </c>
      <c r="L130" s="118"/>
      <c r="M130" s="60" t="s">
        <v>1</v>
      </c>
      <c r="N130" s="61" t="s">
        <v>44</v>
      </c>
      <c r="O130" s="61" t="s">
        <v>216</v>
      </c>
      <c r="P130" s="61" t="s">
        <v>217</v>
      </c>
      <c r="Q130" s="61" t="s">
        <v>218</v>
      </c>
      <c r="R130" s="61" t="s">
        <v>219</v>
      </c>
      <c r="S130" s="61" t="s">
        <v>220</v>
      </c>
      <c r="T130" s="62" t="s">
        <v>221</v>
      </c>
    </row>
    <row r="131" spans="2:65" s="1" customFormat="1" ht="22.8" customHeight="1">
      <c r="B131" s="33"/>
      <c r="C131" s="65" t="s">
        <v>222</v>
      </c>
      <c r="J131" s="122">
        <f>BK131</f>
        <v>0</v>
      </c>
      <c r="L131" s="33"/>
      <c r="M131" s="63"/>
      <c r="N131" s="54"/>
      <c r="O131" s="54"/>
      <c r="P131" s="123">
        <f>P132+P298+P319</f>
        <v>0</v>
      </c>
      <c r="Q131" s="54"/>
      <c r="R131" s="123">
        <f>R132+R298+R319</f>
        <v>56.080313589999996</v>
      </c>
      <c r="S131" s="54"/>
      <c r="T131" s="124">
        <f>T132+T298+T319</f>
        <v>47.136099999999999</v>
      </c>
      <c r="AT131" s="17" t="s">
        <v>79</v>
      </c>
      <c r="AU131" s="17" t="s">
        <v>196</v>
      </c>
      <c r="BK131" s="125">
        <f>BK132+BK298+BK319</f>
        <v>0</v>
      </c>
    </row>
    <row r="132" spans="2:65" s="11" customFormat="1" ht="25.95" customHeight="1">
      <c r="B132" s="126"/>
      <c r="D132" s="127" t="s">
        <v>79</v>
      </c>
      <c r="E132" s="128" t="s">
        <v>223</v>
      </c>
      <c r="F132" s="128" t="s">
        <v>224</v>
      </c>
      <c r="I132" s="129"/>
      <c r="J132" s="130">
        <f>BK132</f>
        <v>0</v>
      </c>
      <c r="L132" s="126"/>
      <c r="M132" s="131"/>
      <c r="P132" s="132">
        <f>P133+P207+P211+P229+P232+P260+P286+P295</f>
        <v>0</v>
      </c>
      <c r="R132" s="132">
        <f>R133+R207+R211+R229+R232+R260+R286+R295</f>
        <v>55.991688289999999</v>
      </c>
      <c r="T132" s="133">
        <f>T133+T207+T211+T229+T232+T260+T286+T295</f>
        <v>47.136099999999999</v>
      </c>
      <c r="AR132" s="127" t="s">
        <v>88</v>
      </c>
      <c r="AT132" s="134" t="s">
        <v>79</v>
      </c>
      <c r="AU132" s="134" t="s">
        <v>80</v>
      </c>
      <c r="AY132" s="127" t="s">
        <v>225</v>
      </c>
      <c r="BK132" s="135">
        <f>BK133+BK207+BK211+BK229+BK232+BK260+BK286+BK295</f>
        <v>0</v>
      </c>
    </row>
    <row r="133" spans="2:65" s="11" customFormat="1" ht="22.8" customHeight="1">
      <c r="B133" s="126"/>
      <c r="D133" s="127" t="s">
        <v>79</v>
      </c>
      <c r="E133" s="136" t="s">
        <v>88</v>
      </c>
      <c r="F133" s="136" t="s">
        <v>226</v>
      </c>
      <c r="I133" s="129"/>
      <c r="J133" s="137">
        <f>BK133</f>
        <v>0</v>
      </c>
      <c r="L133" s="126"/>
      <c r="M133" s="131"/>
      <c r="P133" s="132">
        <f>SUM(P134:P206)</f>
        <v>0</v>
      </c>
      <c r="R133" s="132">
        <f>SUM(R134:R206)</f>
        <v>28.829649999999997</v>
      </c>
      <c r="T133" s="133">
        <f>SUM(T134:T206)</f>
        <v>0</v>
      </c>
      <c r="AR133" s="127" t="s">
        <v>88</v>
      </c>
      <c r="AT133" s="134" t="s">
        <v>79</v>
      </c>
      <c r="AU133" s="134" t="s">
        <v>88</v>
      </c>
      <c r="AY133" s="127" t="s">
        <v>225</v>
      </c>
      <c r="BK133" s="135">
        <f>SUM(BK134:BK206)</f>
        <v>0</v>
      </c>
    </row>
    <row r="134" spans="2:65" s="1" customFormat="1" ht="24.15" customHeight="1">
      <c r="B134" s="33"/>
      <c r="C134" s="138" t="s">
        <v>88</v>
      </c>
      <c r="D134" s="138" t="s">
        <v>227</v>
      </c>
      <c r="E134" s="139" t="s">
        <v>245</v>
      </c>
      <c r="F134" s="140" t="s">
        <v>246</v>
      </c>
      <c r="G134" s="141" t="s">
        <v>247</v>
      </c>
      <c r="H134" s="142">
        <v>200</v>
      </c>
      <c r="I134" s="143"/>
      <c r="J134" s="144">
        <f>ROUND(I134*H134,2)</f>
        <v>0</v>
      </c>
      <c r="K134" s="140" t="s">
        <v>231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3.0000000000000001E-5</v>
      </c>
      <c r="R134" s="147">
        <f>Q134*H134</f>
        <v>6.0000000000000001E-3</v>
      </c>
      <c r="S134" s="147">
        <v>0</v>
      </c>
      <c r="T134" s="148">
        <f>S134*H134</f>
        <v>0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4908</v>
      </c>
    </row>
    <row r="135" spans="2:65" s="1" customFormat="1" ht="10.199999999999999">
      <c r="B135" s="33"/>
      <c r="D135" s="151" t="s">
        <v>234</v>
      </c>
      <c r="F135" s="152" t="s">
        <v>249</v>
      </c>
      <c r="I135" s="153"/>
      <c r="L135" s="33"/>
      <c r="M135" s="154"/>
      <c r="T135" s="57"/>
      <c r="AT135" s="17" t="s">
        <v>234</v>
      </c>
      <c r="AU135" s="17" t="s">
        <v>21</v>
      </c>
    </row>
    <row r="136" spans="2:65" s="1" customFormat="1" ht="24.15" customHeight="1">
      <c r="B136" s="33"/>
      <c r="C136" s="138" t="s">
        <v>21</v>
      </c>
      <c r="D136" s="138" t="s">
        <v>227</v>
      </c>
      <c r="E136" s="139" t="s">
        <v>251</v>
      </c>
      <c r="F136" s="140" t="s">
        <v>252</v>
      </c>
      <c r="G136" s="141" t="s">
        <v>253</v>
      </c>
      <c r="H136" s="142">
        <v>25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4909</v>
      </c>
    </row>
    <row r="137" spans="2:65" s="1" customFormat="1" ht="10.199999999999999">
      <c r="B137" s="33"/>
      <c r="D137" s="151" t="s">
        <v>234</v>
      </c>
      <c r="F137" s="152" t="s">
        <v>255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" customFormat="1" ht="16.5" customHeight="1">
      <c r="B138" s="33"/>
      <c r="C138" s="138" t="s">
        <v>244</v>
      </c>
      <c r="D138" s="138" t="s">
        <v>227</v>
      </c>
      <c r="E138" s="139" t="s">
        <v>4205</v>
      </c>
      <c r="F138" s="140" t="s">
        <v>4206</v>
      </c>
      <c r="G138" s="141" t="s">
        <v>259</v>
      </c>
      <c r="H138" s="142">
        <v>1</v>
      </c>
      <c r="I138" s="143"/>
      <c r="J138" s="144">
        <f>ROUND(I138*H138,2)</f>
        <v>0</v>
      </c>
      <c r="K138" s="140" t="s">
        <v>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4910</v>
      </c>
    </row>
    <row r="139" spans="2:65" s="1" customFormat="1" ht="24.15" customHeight="1">
      <c r="B139" s="33"/>
      <c r="C139" s="138" t="s">
        <v>232</v>
      </c>
      <c r="D139" s="138" t="s">
        <v>227</v>
      </c>
      <c r="E139" s="139" t="s">
        <v>2354</v>
      </c>
      <c r="F139" s="140" t="s">
        <v>2355</v>
      </c>
      <c r="G139" s="141" t="s">
        <v>230</v>
      </c>
      <c r="H139" s="142">
        <v>414.1</v>
      </c>
      <c r="I139" s="143"/>
      <c r="J139" s="144">
        <f>ROUND(I139*H139,2)</f>
        <v>0</v>
      </c>
      <c r="K139" s="140" t="s">
        <v>231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4911</v>
      </c>
    </row>
    <row r="140" spans="2:65" s="1" customFormat="1" ht="10.199999999999999">
      <c r="B140" s="33"/>
      <c r="D140" s="151" t="s">
        <v>234</v>
      </c>
      <c r="F140" s="152" t="s">
        <v>2357</v>
      </c>
      <c r="I140" s="153"/>
      <c r="L140" s="33"/>
      <c r="M140" s="154"/>
      <c r="T140" s="57"/>
      <c r="AT140" s="17" t="s">
        <v>234</v>
      </c>
      <c r="AU140" s="17" t="s">
        <v>21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4912</v>
      </c>
      <c r="H141" s="159">
        <v>414.1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33" customHeight="1">
      <c r="B142" s="33"/>
      <c r="C142" s="138" t="s">
        <v>256</v>
      </c>
      <c r="D142" s="138" t="s">
        <v>227</v>
      </c>
      <c r="E142" s="139" t="s">
        <v>1143</v>
      </c>
      <c r="F142" s="140" t="s">
        <v>1144</v>
      </c>
      <c r="G142" s="141" t="s">
        <v>240</v>
      </c>
      <c r="H142" s="142">
        <v>68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4913</v>
      </c>
    </row>
    <row r="143" spans="2:65" s="1" customFormat="1" ht="10.199999999999999">
      <c r="B143" s="33"/>
      <c r="D143" s="151" t="s">
        <v>234</v>
      </c>
      <c r="F143" s="152" t="s">
        <v>1146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4914</v>
      </c>
      <c r="H144" s="159">
        <v>68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33" customHeight="1">
      <c r="B145" s="33"/>
      <c r="C145" s="138" t="s">
        <v>263</v>
      </c>
      <c r="D145" s="138" t="s">
        <v>227</v>
      </c>
      <c r="E145" s="139" t="s">
        <v>1148</v>
      </c>
      <c r="F145" s="140" t="s">
        <v>1149</v>
      </c>
      <c r="G145" s="141" t="s">
        <v>240</v>
      </c>
      <c r="H145" s="142">
        <v>17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4915</v>
      </c>
    </row>
    <row r="146" spans="2:65" s="1" customFormat="1" ht="10.199999999999999">
      <c r="B146" s="33"/>
      <c r="D146" s="151" t="s">
        <v>234</v>
      </c>
      <c r="F146" s="152" t="s">
        <v>1151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4916</v>
      </c>
      <c r="H147" s="159">
        <v>17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225</v>
      </c>
    </row>
    <row r="148" spans="2:65" s="1" customFormat="1" ht="21.75" customHeight="1">
      <c r="B148" s="33"/>
      <c r="C148" s="138" t="s">
        <v>271</v>
      </c>
      <c r="D148" s="138" t="s">
        <v>227</v>
      </c>
      <c r="E148" s="139" t="s">
        <v>1884</v>
      </c>
      <c r="F148" s="140" t="s">
        <v>1885</v>
      </c>
      <c r="G148" s="141" t="s">
        <v>230</v>
      </c>
      <c r="H148" s="142">
        <v>32.9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6.9999999999999999E-4</v>
      </c>
      <c r="R148" s="147">
        <f>Q148*H148</f>
        <v>2.3029999999999998E-2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4917</v>
      </c>
    </row>
    <row r="149" spans="2:65" s="1" customFormat="1" ht="10.199999999999999">
      <c r="B149" s="33"/>
      <c r="D149" s="151" t="s">
        <v>234</v>
      </c>
      <c r="F149" s="152" t="s">
        <v>1887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4918</v>
      </c>
      <c r="H150" s="159">
        <v>32.9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225</v>
      </c>
    </row>
    <row r="151" spans="2:65" s="1" customFormat="1" ht="16.5" customHeight="1">
      <c r="B151" s="33"/>
      <c r="C151" s="138" t="s">
        <v>277</v>
      </c>
      <c r="D151" s="138" t="s">
        <v>227</v>
      </c>
      <c r="E151" s="139" t="s">
        <v>1889</v>
      </c>
      <c r="F151" s="140" t="s">
        <v>1890</v>
      </c>
      <c r="G151" s="141" t="s">
        <v>230</v>
      </c>
      <c r="H151" s="142">
        <v>32.9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4919</v>
      </c>
    </row>
    <row r="152" spans="2:65" s="1" customFormat="1" ht="10.199999999999999">
      <c r="B152" s="33"/>
      <c r="D152" s="151" t="s">
        <v>234</v>
      </c>
      <c r="F152" s="152" t="s">
        <v>1892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" customFormat="1" ht="37.799999999999997" customHeight="1">
      <c r="B153" s="33"/>
      <c r="C153" s="138" t="s">
        <v>283</v>
      </c>
      <c r="D153" s="138" t="s">
        <v>227</v>
      </c>
      <c r="E153" s="139" t="s">
        <v>296</v>
      </c>
      <c r="F153" s="140" t="s">
        <v>297</v>
      </c>
      <c r="G153" s="141" t="s">
        <v>240</v>
      </c>
      <c r="H153" s="142">
        <v>285.97000000000003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4920</v>
      </c>
    </row>
    <row r="154" spans="2:65" s="1" customFormat="1" ht="10.199999999999999">
      <c r="B154" s="33"/>
      <c r="D154" s="151" t="s">
        <v>234</v>
      </c>
      <c r="F154" s="152" t="s">
        <v>299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4921</v>
      </c>
      <c r="H155" s="159">
        <v>82.82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4922</v>
      </c>
      <c r="H156" s="159">
        <v>85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225</v>
      </c>
    </row>
    <row r="157" spans="2:65" s="14" customFormat="1" ht="10.199999999999999">
      <c r="B157" s="171"/>
      <c r="D157" s="156" t="s">
        <v>236</v>
      </c>
      <c r="E157" s="172" t="s">
        <v>1</v>
      </c>
      <c r="F157" s="173" t="s">
        <v>303</v>
      </c>
      <c r="H157" s="174">
        <v>167.82</v>
      </c>
      <c r="I157" s="175"/>
      <c r="L157" s="171"/>
      <c r="M157" s="176"/>
      <c r="T157" s="177"/>
      <c r="AT157" s="172" t="s">
        <v>236</v>
      </c>
      <c r="AU157" s="172" t="s">
        <v>21</v>
      </c>
      <c r="AV157" s="14" t="s">
        <v>244</v>
      </c>
      <c r="AW157" s="14" t="s">
        <v>36</v>
      </c>
      <c r="AX157" s="14" t="s">
        <v>80</v>
      </c>
      <c r="AY157" s="172" t="s">
        <v>225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4923</v>
      </c>
      <c r="H158" s="159">
        <v>4.2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4924</v>
      </c>
      <c r="H159" s="159">
        <v>7.3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4925</v>
      </c>
      <c r="H160" s="159">
        <v>46.5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4926</v>
      </c>
      <c r="H161" s="159">
        <v>60.15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4" customFormat="1" ht="10.199999999999999">
      <c r="B162" s="171"/>
      <c r="D162" s="156" t="s">
        <v>236</v>
      </c>
      <c r="E162" s="172" t="s">
        <v>185</v>
      </c>
      <c r="F162" s="173" t="s">
        <v>303</v>
      </c>
      <c r="H162" s="174">
        <v>118.15</v>
      </c>
      <c r="I162" s="175"/>
      <c r="L162" s="171"/>
      <c r="M162" s="176"/>
      <c r="T162" s="177"/>
      <c r="AT162" s="172" t="s">
        <v>236</v>
      </c>
      <c r="AU162" s="172" t="s">
        <v>21</v>
      </c>
      <c r="AV162" s="14" t="s">
        <v>244</v>
      </c>
      <c r="AW162" s="14" t="s">
        <v>36</v>
      </c>
      <c r="AX162" s="14" t="s">
        <v>80</v>
      </c>
      <c r="AY162" s="172" t="s">
        <v>225</v>
      </c>
    </row>
    <row r="163" spans="2:65" s="13" customFormat="1" ht="10.199999999999999">
      <c r="B163" s="164"/>
      <c r="D163" s="156" t="s">
        <v>236</v>
      </c>
      <c r="E163" s="165" t="s">
        <v>1</v>
      </c>
      <c r="F163" s="166" t="s">
        <v>270</v>
      </c>
      <c r="H163" s="167">
        <v>285.97000000000003</v>
      </c>
      <c r="I163" s="168"/>
      <c r="L163" s="164"/>
      <c r="M163" s="169"/>
      <c r="T163" s="170"/>
      <c r="AT163" s="165" t="s">
        <v>236</v>
      </c>
      <c r="AU163" s="165" t="s">
        <v>21</v>
      </c>
      <c r="AV163" s="13" t="s">
        <v>232</v>
      </c>
      <c r="AW163" s="13" t="s">
        <v>36</v>
      </c>
      <c r="AX163" s="13" t="s">
        <v>88</v>
      </c>
      <c r="AY163" s="165" t="s">
        <v>225</v>
      </c>
    </row>
    <row r="164" spans="2:65" s="1" customFormat="1" ht="37.799999999999997" customHeight="1">
      <c r="B164" s="33"/>
      <c r="C164" s="138" t="s">
        <v>289</v>
      </c>
      <c r="D164" s="138" t="s">
        <v>227</v>
      </c>
      <c r="E164" s="139" t="s">
        <v>680</v>
      </c>
      <c r="F164" s="140" t="s">
        <v>681</v>
      </c>
      <c r="G164" s="141" t="s">
        <v>240</v>
      </c>
      <c r="H164" s="142">
        <v>38.6</v>
      </c>
      <c r="I164" s="143"/>
      <c r="J164" s="144">
        <f>ROUND(I164*H164,2)</f>
        <v>0</v>
      </c>
      <c r="K164" s="140" t="s">
        <v>2805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4927</v>
      </c>
    </row>
    <row r="165" spans="2:65" s="1" customFormat="1" ht="10.199999999999999">
      <c r="B165" s="33"/>
      <c r="D165" s="151" t="s">
        <v>234</v>
      </c>
      <c r="F165" s="152" t="s">
        <v>4928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4929</v>
      </c>
      <c r="H166" s="159">
        <v>38.6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37.799999999999997" customHeight="1">
      <c r="B167" s="33"/>
      <c r="C167" s="138" t="s">
        <v>295</v>
      </c>
      <c r="D167" s="138" t="s">
        <v>227</v>
      </c>
      <c r="E167" s="139" t="s">
        <v>687</v>
      </c>
      <c r="F167" s="140" t="s">
        <v>688</v>
      </c>
      <c r="G167" s="141" t="s">
        <v>240</v>
      </c>
      <c r="H167" s="142">
        <v>386</v>
      </c>
      <c r="I167" s="143"/>
      <c r="J167" s="144">
        <f>ROUND(I167*H167,2)</f>
        <v>0</v>
      </c>
      <c r="K167" s="140" t="s">
        <v>2805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4930</v>
      </c>
    </row>
    <row r="168" spans="2:65" s="1" customFormat="1" ht="10.199999999999999">
      <c r="B168" s="33"/>
      <c r="D168" s="151" t="s">
        <v>234</v>
      </c>
      <c r="F168" s="152" t="s">
        <v>4931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4932</v>
      </c>
      <c r="H169" s="159">
        <v>386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225</v>
      </c>
    </row>
    <row r="170" spans="2:65" s="1" customFormat="1" ht="24.15" customHeight="1">
      <c r="B170" s="33"/>
      <c r="C170" s="138" t="s">
        <v>317</v>
      </c>
      <c r="D170" s="138" t="s">
        <v>227</v>
      </c>
      <c r="E170" s="139" t="s">
        <v>400</v>
      </c>
      <c r="F170" s="140" t="s">
        <v>401</v>
      </c>
      <c r="G170" s="141" t="s">
        <v>240</v>
      </c>
      <c r="H170" s="142">
        <v>118.15</v>
      </c>
      <c r="I170" s="143"/>
      <c r="J170" s="144">
        <f>ROUND(I170*H170,2)</f>
        <v>0</v>
      </c>
      <c r="K170" s="140" t="s">
        <v>231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4933</v>
      </c>
    </row>
    <row r="171" spans="2:65" s="1" customFormat="1" ht="10.199999999999999">
      <c r="B171" s="33"/>
      <c r="D171" s="151" t="s">
        <v>234</v>
      </c>
      <c r="F171" s="152" t="s">
        <v>403</v>
      </c>
      <c r="I171" s="153"/>
      <c r="L171" s="33"/>
      <c r="M171" s="154"/>
      <c r="T171" s="57"/>
      <c r="AT171" s="17" t="s">
        <v>234</v>
      </c>
      <c r="AU171" s="17" t="s">
        <v>21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185</v>
      </c>
      <c r="H172" s="159">
        <v>118.15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88</v>
      </c>
      <c r="AY172" s="157" t="s">
        <v>225</v>
      </c>
    </row>
    <row r="173" spans="2:65" s="1" customFormat="1" ht="37.799999999999997" customHeight="1">
      <c r="B173" s="33"/>
      <c r="C173" s="138" t="s">
        <v>323</v>
      </c>
      <c r="D173" s="138" t="s">
        <v>227</v>
      </c>
      <c r="E173" s="139" t="s">
        <v>1321</v>
      </c>
      <c r="F173" s="140" t="s">
        <v>1322</v>
      </c>
      <c r="G173" s="141" t="s">
        <v>240</v>
      </c>
      <c r="H173" s="142">
        <v>4.2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4934</v>
      </c>
    </row>
    <row r="174" spans="2:65" s="1" customFormat="1" ht="10.199999999999999">
      <c r="B174" s="33"/>
      <c r="D174" s="151" t="s">
        <v>234</v>
      </c>
      <c r="F174" s="152" t="s">
        <v>1324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4923</v>
      </c>
      <c r="H175" s="159">
        <v>4.2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" customFormat="1" ht="33" customHeight="1">
      <c r="B176" s="33"/>
      <c r="C176" s="138" t="s">
        <v>328</v>
      </c>
      <c r="D176" s="138" t="s">
        <v>227</v>
      </c>
      <c r="E176" s="139" t="s">
        <v>393</v>
      </c>
      <c r="F176" s="140" t="s">
        <v>394</v>
      </c>
      <c r="G176" s="141" t="s">
        <v>395</v>
      </c>
      <c r="H176" s="142">
        <v>77.2</v>
      </c>
      <c r="I176" s="143"/>
      <c r="J176" s="144">
        <f>ROUND(I176*H176,2)</f>
        <v>0</v>
      </c>
      <c r="K176" s="140" t="s">
        <v>2805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4935</v>
      </c>
    </row>
    <row r="177" spans="2:65" s="1" customFormat="1" ht="10.199999999999999">
      <c r="B177" s="33"/>
      <c r="D177" s="151" t="s">
        <v>234</v>
      </c>
      <c r="F177" s="152" t="s">
        <v>4936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4937</v>
      </c>
      <c r="H178" s="159">
        <v>77.2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16.5" customHeight="1">
      <c r="B179" s="33"/>
      <c r="C179" s="138" t="s">
        <v>8</v>
      </c>
      <c r="D179" s="138" t="s">
        <v>227</v>
      </c>
      <c r="E179" s="139" t="s">
        <v>413</v>
      </c>
      <c r="F179" s="140" t="s">
        <v>414</v>
      </c>
      <c r="G179" s="141" t="s">
        <v>240</v>
      </c>
      <c r="H179" s="142">
        <v>91.2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4938</v>
      </c>
    </row>
    <row r="180" spans="2:65" s="1" customFormat="1" ht="10.199999999999999">
      <c r="B180" s="33"/>
      <c r="D180" s="151" t="s">
        <v>234</v>
      </c>
      <c r="F180" s="152" t="s">
        <v>416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4922</v>
      </c>
      <c r="H181" s="159">
        <v>85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4939</v>
      </c>
      <c r="H182" s="159">
        <v>6.2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225</v>
      </c>
    </row>
    <row r="183" spans="2:65" s="13" customFormat="1" ht="10.199999999999999">
      <c r="B183" s="164"/>
      <c r="D183" s="156" t="s">
        <v>236</v>
      </c>
      <c r="E183" s="165" t="s">
        <v>1</v>
      </c>
      <c r="F183" s="166" t="s">
        <v>270</v>
      </c>
      <c r="H183" s="167">
        <v>91.2</v>
      </c>
      <c r="I183" s="168"/>
      <c r="L183" s="164"/>
      <c r="M183" s="169"/>
      <c r="T183" s="170"/>
      <c r="AT183" s="165" t="s">
        <v>236</v>
      </c>
      <c r="AU183" s="165" t="s">
        <v>21</v>
      </c>
      <c r="AV183" s="13" t="s">
        <v>232</v>
      </c>
      <c r="AW183" s="13" t="s">
        <v>36</v>
      </c>
      <c r="AX183" s="13" t="s">
        <v>88</v>
      </c>
      <c r="AY183" s="165" t="s">
        <v>225</v>
      </c>
    </row>
    <row r="184" spans="2:65" s="1" customFormat="1" ht="24.15" customHeight="1">
      <c r="B184" s="33"/>
      <c r="C184" s="138" t="s">
        <v>340</v>
      </c>
      <c r="D184" s="138" t="s">
        <v>227</v>
      </c>
      <c r="E184" s="139" t="s">
        <v>324</v>
      </c>
      <c r="F184" s="140" t="s">
        <v>325</v>
      </c>
      <c r="G184" s="141" t="s">
        <v>240</v>
      </c>
      <c r="H184" s="142">
        <v>46.5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4940</v>
      </c>
    </row>
    <row r="185" spans="2:65" s="1" customFormat="1" ht="10.199999999999999">
      <c r="B185" s="33"/>
      <c r="D185" s="151" t="s">
        <v>234</v>
      </c>
      <c r="F185" s="152" t="s">
        <v>327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4925</v>
      </c>
      <c r="H186" s="159">
        <v>46.5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24.15" customHeight="1">
      <c r="B187" s="33"/>
      <c r="C187" s="138" t="s">
        <v>346</v>
      </c>
      <c r="D187" s="138" t="s">
        <v>227</v>
      </c>
      <c r="E187" s="139" t="s">
        <v>833</v>
      </c>
      <c r="F187" s="140" t="s">
        <v>834</v>
      </c>
      <c r="G187" s="141" t="s">
        <v>240</v>
      </c>
      <c r="H187" s="142">
        <v>11.72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4941</v>
      </c>
    </row>
    <row r="188" spans="2:65" s="1" customFormat="1" ht="10.199999999999999">
      <c r="B188" s="33"/>
      <c r="D188" s="151" t="s">
        <v>234</v>
      </c>
      <c r="F188" s="152" t="s">
        <v>836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4942</v>
      </c>
      <c r="H189" s="159">
        <v>11.6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4582</v>
      </c>
      <c r="H190" s="159">
        <v>0.12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225</v>
      </c>
    </row>
    <row r="191" spans="2:65" s="13" customFormat="1" ht="10.199999999999999">
      <c r="B191" s="164"/>
      <c r="D191" s="156" t="s">
        <v>236</v>
      </c>
      <c r="E191" s="165" t="s">
        <v>1</v>
      </c>
      <c r="F191" s="166" t="s">
        <v>270</v>
      </c>
      <c r="H191" s="167">
        <v>11.72</v>
      </c>
      <c r="I191" s="168"/>
      <c r="L191" s="164"/>
      <c r="M191" s="169"/>
      <c r="T191" s="170"/>
      <c r="AT191" s="165" t="s">
        <v>236</v>
      </c>
      <c r="AU191" s="165" t="s">
        <v>21</v>
      </c>
      <c r="AV191" s="13" t="s">
        <v>232</v>
      </c>
      <c r="AW191" s="13" t="s">
        <v>36</v>
      </c>
      <c r="AX191" s="13" t="s">
        <v>88</v>
      </c>
      <c r="AY191" s="165" t="s">
        <v>225</v>
      </c>
    </row>
    <row r="192" spans="2:65" s="1" customFormat="1" ht="16.5" customHeight="1">
      <c r="B192" s="33"/>
      <c r="C192" s="178" t="s">
        <v>352</v>
      </c>
      <c r="D192" s="178" t="s">
        <v>341</v>
      </c>
      <c r="E192" s="179" t="s">
        <v>4408</v>
      </c>
      <c r="F192" s="180" t="s">
        <v>4409</v>
      </c>
      <c r="G192" s="181" t="s">
        <v>395</v>
      </c>
      <c r="H192" s="182">
        <v>23.2</v>
      </c>
      <c r="I192" s="183"/>
      <c r="J192" s="184">
        <f>ROUND(I192*H192,2)</f>
        <v>0</v>
      </c>
      <c r="K192" s="180" t="s">
        <v>231</v>
      </c>
      <c r="L192" s="185"/>
      <c r="M192" s="186" t="s">
        <v>1</v>
      </c>
      <c r="N192" s="187" t="s">
        <v>45</v>
      </c>
      <c r="P192" s="147">
        <f>O192*H192</f>
        <v>0</v>
      </c>
      <c r="Q192" s="147">
        <v>1</v>
      </c>
      <c r="R192" s="147">
        <f>Q192*H192</f>
        <v>23.2</v>
      </c>
      <c r="S192" s="147">
        <v>0</v>
      </c>
      <c r="T192" s="148">
        <f>S192*H192</f>
        <v>0</v>
      </c>
      <c r="AR192" s="149" t="s">
        <v>277</v>
      </c>
      <c r="AT192" s="149" t="s">
        <v>341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4943</v>
      </c>
    </row>
    <row r="193" spans="2:65" s="12" customFormat="1" ht="10.199999999999999">
      <c r="B193" s="155"/>
      <c r="D193" s="156" t="s">
        <v>236</v>
      </c>
      <c r="F193" s="158" t="s">
        <v>4944</v>
      </c>
      <c r="H193" s="159">
        <v>23.2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4</v>
      </c>
      <c r="AX193" s="12" t="s">
        <v>88</v>
      </c>
      <c r="AY193" s="157" t="s">
        <v>225</v>
      </c>
    </row>
    <row r="194" spans="2:65" s="1" customFormat="1" ht="16.5" customHeight="1">
      <c r="B194" s="33"/>
      <c r="C194" s="178" t="s">
        <v>358</v>
      </c>
      <c r="D194" s="178" t="s">
        <v>341</v>
      </c>
      <c r="E194" s="179" t="s">
        <v>1335</v>
      </c>
      <c r="F194" s="180" t="s">
        <v>1336</v>
      </c>
      <c r="G194" s="181" t="s">
        <v>395</v>
      </c>
      <c r="H194" s="182">
        <v>5.6</v>
      </c>
      <c r="I194" s="183"/>
      <c r="J194" s="184">
        <f>ROUND(I194*H194,2)</f>
        <v>0</v>
      </c>
      <c r="K194" s="180" t="s">
        <v>231</v>
      </c>
      <c r="L194" s="185"/>
      <c r="M194" s="186" t="s">
        <v>1</v>
      </c>
      <c r="N194" s="187" t="s">
        <v>45</v>
      </c>
      <c r="P194" s="147">
        <f>O194*H194</f>
        <v>0</v>
      </c>
      <c r="Q194" s="147">
        <v>1</v>
      </c>
      <c r="R194" s="147">
        <f>Q194*H194</f>
        <v>5.6</v>
      </c>
      <c r="S194" s="147">
        <v>0</v>
      </c>
      <c r="T194" s="148">
        <f>S194*H194</f>
        <v>0</v>
      </c>
      <c r="AR194" s="149" t="s">
        <v>277</v>
      </c>
      <c r="AT194" s="149" t="s">
        <v>341</v>
      </c>
      <c r="AU194" s="149" t="s">
        <v>21</v>
      </c>
      <c r="AY194" s="17" t="s">
        <v>225</v>
      </c>
      <c r="BE194" s="150">
        <f>IF(N194="základní",J194,0)</f>
        <v>0</v>
      </c>
      <c r="BF194" s="150">
        <f>IF(N194="snížená",J194,0)</f>
        <v>0</v>
      </c>
      <c r="BG194" s="150">
        <f>IF(N194="zákl. přenesená",J194,0)</f>
        <v>0</v>
      </c>
      <c r="BH194" s="150">
        <f>IF(N194="sníž. přenesená",J194,0)</f>
        <v>0</v>
      </c>
      <c r="BI194" s="150">
        <f>IF(N194="nulová",J194,0)</f>
        <v>0</v>
      </c>
      <c r="BJ194" s="17" t="s">
        <v>88</v>
      </c>
      <c r="BK194" s="150">
        <f>ROUND(I194*H194,2)</f>
        <v>0</v>
      </c>
      <c r="BL194" s="17" t="s">
        <v>232</v>
      </c>
      <c r="BM194" s="149" t="s">
        <v>4945</v>
      </c>
    </row>
    <row r="195" spans="2:65" s="12" customFormat="1" ht="10.199999999999999">
      <c r="B195" s="155"/>
      <c r="D195" s="156" t="s">
        <v>236</v>
      </c>
      <c r="F195" s="158" t="s">
        <v>4946</v>
      </c>
      <c r="H195" s="159">
        <v>5.6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4</v>
      </c>
      <c r="AX195" s="12" t="s">
        <v>88</v>
      </c>
      <c r="AY195" s="157" t="s">
        <v>225</v>
      </c>
    </row>
    <row r="196" spans="2:65" s="1" customFormat="1" ht="33" customHeight="1">
      <c r="B196" s="33"/>
      <c r="C196" s="138" t="s">
        <v>364</v>
      </c>
      <c r="D196" s="138" t="s">
        <v>227</v>
      </c>
      <c r="E196" s="139" t="s">
        <v>1185</v>
      </c>
      <c r="F196" s="140" t="s">
        <v>1186</v>
      </c>
      <c r="G196" s="141" t="s">
        <v>230</v>
      </c>
      <c r="H196" s="142">
        <v>401.2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4947</v>
      </c>
    </row>
    <row r="197" spans="2:65" s="1" customFormat="1" ht="10.199999999999999">
      <c r="B197" s="33"/>
      <c r="D197" s="151" t="s">
        <v>234</v>
      </c>
      <c r="F197" s="152" t="s">
        <v>1188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4948</v>
      </c>
      <c r="H198" s="159">
        <v>401.2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225</v>
      </c>
    </row>
    <row r="199" spans="2:65" s="1" customFormat="1" ht="24.15" customHeight="1">
      <c r="B199" s="33"/>
      <c r="C199" s="138" t="s">
        <v>7</v>
      </c>
      <c r="D199" s="138" t="s">
        <v>227</v>
      </c>
      <c r="E199" s="139" t="s">
        <v>1204</v>
      </c>
      <c r="F199" s="140" t="s">
        <v>1205</v>
      </c>
      <c r="G199" s="141" t="s">
        <v>230</v>
      </c>
      <c r="H199" s="142">
        <v>31</v>
      </c>
      <c r="I199" s="143"/>
      <c r="J199" s="144">
        <f>ROUND(I199*H199,2)</f>
        <v>0</v>
      </c>
      <c r="K199" s="140" t="s">
        <v>231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4949</v>
      </c>
    </row>
    <row r="200" spans="2:65" s="1" customFormat="1" ht="10.199999999999999">
      <c r="B200" s="33"/>
      <c r="D200" s="151" t="s">
        <v>234</v>
      </c>
      <c r="F200" s="152" t="s">
        <v>1207</v>
      </c>
      <c r="I200" s="153"/>
      <c r="L200" s="33"/>
      <c r="M200" s="154"/>
      <c r="T200" s="57"/>
      <c r="AT200" s="17" t="s">
        <v>234</v>
      </c>
      <c r="AU200" s="17" t="s">
        <v>21</v>
      </c>
    </row>
    <row r="201" spans="2:65" s="1" customFormat="1" ht="16.5" customHeight="1">
      <c r="B201" s="33"/>
      <c r="C201" s="178" t="s">
        <v>374</v>
      </c>
      <c r="D201" s="178" t="s">
        <v>341</v>
      </c>
      <c r="E201" s="179" t="s">
        <v>431</v>
      </c>
      <c r="F201" s="180" t="s">
        <v>432</v>
      </c>
      <c r="G201" s="181" t="s">
        <v>433</v>
      </c>
      <c r="H201" s="182">
        <v>0.62</v>
      </c>
      <c r="I201" s="183"/>
      <c r="J201" s="184">
        <f>ROUND(I201*H201,2)</f>
        <v>0</v>
      </c>
      <c r="K201" s="180" t="s">
        <v>231</v>
      </c>
      <c r="L201" s="185"/>
      <c r="M201" s="186" t="s">
        <v>1</v>
      </c>
      <c r="N201" s="187" t="s">
        <v>45</v>
      </c>
      <c r="P201" s="147">
        <f>O201*H201</f>
        <v>0</v>
      </c>
      <c r="Q201" s="147">
        <v>1E-3</v>
      </c>
      <c r="R201" s="147">
        <f>Q201*H201</f>
        <v>6.2E-4</v>
      </c>
      <c r="S201" s="147">
        <v>0</v>
      </c>
      <c r="T201" s="148">
        <f>S201*H201</f>
        <v>0</v>
      </c>
      <c r="AR201" s="149" t="s">
        <v>277</v>
      </c>
      <c r="AT201" s="149" t="s">
        <v>341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4950</v>
      </c>
    </row>
    <row r="202" spans="2:65" s="12" customFormat="1" ht="10.199999999999999">
      <c r="B202" s="155"/>
      <c r="D202" s="156" t="s">
        <v>236</v>
      </c>
      <c r="F202" s="158" t="s">
        <v>4951</v>
      </c>
      <c r="H202" s="159">
        <v>0.62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4</v>
      </c>
      <c r="AX202" s="12" t="s">
        <v>88</v>
      </c>
      <c r="AY202" s="157" t="s">
        <v>225</v>
      </c>
    </row>
    <row r="203" spans="2:65" s="1" customFormat="1" ht="24.15" customHeight="1">
      <c r="B203" s="33"/>
      <c r="C203" s="138" t="s">
        <v>379</v>
      </c>
      <c r="D203" s="138" t="s">
        <v>227</v>
      </c>
      <c r="E203" s="139" t="s">
        <v>716</v>
      </c>
      <c r="F203" s="140" t="s">
        <v>717</v>
      </c>
      <c r="G203" s="141" t="s">
        <v>230</v>
      </c>
      <c r="H203" s="142">
        <v>401.2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4952</v>
      </c>
    </row>
    <row r="204" spans="2:65" s="1" customFormat="1" ht="10.199999999999999">
      <c r="B204" s="33"/>
      <c r="D204" s="151" t="s">
        <v>234</v>
      </c>
      <c r="F204" s="152" t="s">
        <v>719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" customFormat="1" ht="16.5" customHeight="1">
      <c r="B205" s="33"/>
      <c r="C205" s="138" t="s">
        <v>386</v>
      </c>
      <c r="D205" s="138" t="s">
        <v>227</v>
      </c>
      <c r="E205" s="139" t="s">
        <v>444</v>
      </c>
      <c r="F205" s="140" t="s">
        <v>445</v>
      </c>
      <c r="G205" s="141" t="s">
        <v>240</v>
      </c>
      <c r="H205" s="142">
        <v>0.62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4953</v>
      </c>
    </row>
    <row r="206" spans="2:65" s="1" customFormat="1" ht="10.199999999999999">
      <c r="B206" s="33"/>
      <c r="D206" s="151" t="s">
        <v>234</v>
      </c>
      <c r="F206" s="152" t="s">
        <v>447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1" customFormat="1" ht="22.8" customHeight="1">
      <c r="B207" s="126"/>
      <c r="D207" s="127" t="s">
        <v>79</v>
      </c>
      <c r="E207" s="136" t="s">
        <v>21</v>
      </c>
      <c r="F207" s="136" t="s">
        <v>453</v>
      </c>
      <c r="I207" s="129"/>
      <c r="J207" s="137">
        <f>BK207</f>
        <v>0</v>
      </c>
      <c r="L207" s="126"/>
      <c r="M207" s="131"/>
      <c r="P207" s="132">
        <f>SUM(P208:P210)</f>
        <v>0</v>
      </c>
      <c r="R207" s="132">
        <f>SUM(R208:R210)</f>
        <v>6.2127540000000003</v>
      </c>
      <c r="T207" s="133">
        <f>SUM(T208:T210)</f>
        <v>0</v>
      </c>
      <c r="AR207" s="127" t="s">
        <v>88</v>
      </c>
      <c r="AT207" s="134" t="s">
        <v>79</v>
      </c>
      <c r="AU207" s="134" t="s">
        <v>88</v>
      </c>
      <c r="AY207" s="127" t="s">
        <v>225</v>
      </c>
      <c r="BK207" s="135">
        <f>SUM(BK208:BK210)</f>
        <v>0</v>
      </c>
    </row>
    <row r="208" spans="2:65" s="1" customFormat="1" ht="16.5" customHeight="1">
      <c r="B208" s="33"/>
      <c r="C208" s="138" t="s">
        <v>392</v>
      </c>
      <c r="D208" s="138" t="s">
        <v>227</v>
      </c>
      <c r="E208" s="139" t="s">
        <v>990</v>
      </c>
      <c r="F208" s="140" t="s">
        <v>991</v>
      </c>
      <c r="G208" s="141" t="s">
        <v>240</v>
      </c>
      <c r="H208" s="142">
        <v>2.7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2.3010199999999998</v>
      </c>
      <c r="R208" s="147">
        <f>Q208*H208</f>
        <v>6.2127540000000003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4954</v>
      </c>
    </row>
    <row r="209" spans="2:65" s="1" customFormat="1" ht="10.199999999999999">
      <c r="B209" s="33"/>
      <c r="D209" s="151" t="s">
        <v>234</v>
      </c>
      <c r="F209" s="152" t="s">
        <v>993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4955</v>
      </c>
      <c r="H210" s="159">
        <v>2.7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1" customFormat="1" ht="22.8" customHeight="1">
      <c r="B211" s="126"/>
      <c r="D211" s="127" t="s">
        <v>79</v>
      </c>
      <c r="E211" s="136" t="s">
        <v>244</v>
      </c>
      <c r="F211" s="136" t="s">
        <v>471</v>
      </c>
      <c r="I211" s="129"/>
      <c r="J211" s="137">
        <f>BK211</f>
        <v>0</v>
      </c>
      <c r="L211" s="126"/>
      <c r="M211" s="131"/>
      <c r="P211" s="132">
        <f>SUM(P212:P228)</f>
        <v>0</v>
      </c>
      <c r="R211" s="132">
        <f>SUM(R212:R228)</f>
        <v>2.0355451700000002</v>
      </c>
      <c r="T211" s="133">
        <f>SUM(T212:T228)</f>
        <v>0</v>
      </c>
      <c r="AR211" s="127" t="s">
        <v>88</v>
      </c>
      <c r="AT211" s="134" t="s">
        <v>79</v>
      </c>
      <c r="AU211" s="134" t="s">
        <v>88</v>
      </c>
      <c r="AY211" s="127" t="s">
        <v>225</v>
      </c>
      <c r="BK211" s="135">
        <f>SUM(BK212:BK228)</f>
        <v>0</v>
      </c>
    </row>
    <row r="212" spans="2:65" s="1" customFormat="1" ht="24.15" customHeight="1">
      <c r="B212" s="33"/>
      <c r="C212" s="138" t="s">
        <v>399</v>
      </c>
      <c r="D212" s="138" t="s">
        <v>227</v>
      </c>
      <c r="E212" s="139" t="s">
        <v>889</v>
      </c>
      <c r="F212" s="140" t="s">
        <v>890</v>
      </c>
      <c r="G212" s="141" t="s">
        <v>240</v>
      </c>
      <c r="H212" s="142">
        <v>13.41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4956</v>
      </c>
    </row>
    <row r="213" spans="2:65" s="1" customFormat="1" ht="10.199999999999999">
      <c r="B213" s="33"/>
      <c r="D213" s="151" t="s">
        <v>234</v>
      </c>
      <c r="F213" s="152" t="s">
        <v>892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4957</v>
      </c>
      <c r="H214" s="159">
        <v>13.41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21.75" customHeight="1">
      <c r="B215" s="33"/>
      <c r="C215" s="138" t="s">
        <v>405</v>
      </c>
      <c r="D215" s="138" t="s">
        <v>227</v>
      </c>
      <c r="E215" s="139" t="s">
        <v>728</v>
      </c>
      <c r="F215" s="140" t="s">
        <v>729</v>
      </c>
      <c r="G215" s="141" t="s">
        <v>230</v>
      </c>
      <c r="H215" s="142">
        <v>56.47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8.6499999999999997E-3</v>
      </c>
      <c r="R215" s="147">
        <f>Q215*H215</f>
        <v>0.4884655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4958</v>
      </c>
    </row>
    <row r="216" spans="2:65" s="1" customFormat="1" ht="10.199999999999999">
      <c r="B216" s="33"/>
      <c r="D216" s="151" t="s">
        <v>234</v>
      </c>
      <c r="F216" s="152" t="s">
        <v>731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4959</v>
      </c>
      <c r="H217" s="159">
        <v>56.47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21.75" customHeight="1">
      <c r="B218" s="33"/>
      <c r="C218" s="138" t="s">
        <v>412</v>
      </c>
      <c r="D218" s="138" t="s">
        <v>227</v>
      </c>
      <c r="E218" s="139" t="s">
        <v>733</v>
      </c>
      <c r="F218" s="140" t="s">
        <v>734</v>
      </c>
      <c r="G218" s="141" t="s">
        <v>230</v>
      </c>
      <c r="H218" s="142">
        <v>56.47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4960</v>
      </c>
    </row>
    <row r="219" spans="2:65" s="1" customFormat="1" ht="10.199999999999999">
      <c r="B219" s="33"/>
      <c r="D219" s="151" t="s">
        <v>234</v>
      </c>
      <c r="F219" s="152" t="s">
        <v>736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" customFormat="1" ht="24.15" customHeight="1">
      <c r="B220" s="33"/>
      <c r="C220" s="138" t="s">
        <v>419</v>
      </c>
      <c r="D220" s="138" t="s">
        <v>227</v>
      </c>
      <c r="E220" s="139" t="s">
        <v>1024</v>
      </c>
      <c r="F220" s="140" t="s">
        <v>1025</v>
      </c>
      <c r="G220" s="141" t="s">
        <v>395</v>
      </c>
      <c r="H220" s="142">
        <v>0.57899999999999996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1.09528</v>
      </c>
      <c r="R220" s="147">
        <f>Q220*H220</f>
        <v>0.63416711999999997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4961</v>
      </c>
    </row>
    <row r="221" spans="2:65" s="1" customFormat="1" ht="10.199999999999999">
      <c r="B221" s="33"/>
      <c r="D221" s="151" t="s">
        <v>234</v>
      </c>
      <c r="F221" s="152" t="s">
        <v>1027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4962</v>
      </c>
      <c r="H222" s="159">
        <v>0.57899999999999996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225</v>
      </c>
    </row>
    <row r="223" spans="2:65" s="1" customFormat="1" ht="24.15" customHeight="1">
      <c r="B223" s="33"/>
      <c r="C223" s="138" t="s">
        <v>425</v>
      </c>
      <c r="D223" s="138" t="s">
        <v>227</v>
      </c>
      <c r="E223" s="139" t="s">
        <v>737</v>
      </c>
      <c r="F223" s="140" t="s">
        <v>738</v>
      </c>
      <c r="G223" s="141" t="s">
        <v>395</v>
      </c>
      <c r="H223" s="142">
        <v>0.20599999999999999</v>
      </c>
      <c r="I223" s="143"/>
      <c r="J223" s="144">
        <f>ROUND(I223*H223,2)</f>
        <v>0</v>
      </c>
      <c r="K223" s="140" t="s">
        <v>2805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1.0556000000000001</v>
      </c>
      <c r="R223" s="147">
        <f>Q223*H223</f>
        <v>0.2174536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4963</v>
      </c>
    </row>
    <row r="224" spans="2:65" s="1" customFormat="1" ht="10.199999999999999">
      <c r="B224" s="33"/>
      <c r="D224" s="151" t="s">
        <v>234</v>
      </c>
      <c r="F224" s="152" t="s">
        <v>4964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4965</v>
      </c>
      <c r="H225" s="159">
        <v>0.20599999999999999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24.15" customHeight="1">
      <c r="B226" s="33"/>
      <c r="C226" s="138" t="s">
        <v>430</v>
      </c>
      <c r="D226" s="138" t="s">
        <v>227</v>
      </c>
      <c r="E226" s="139" t="s">
        <v>742</v>
      </c>
      <c r="F226" s="140" t="s">
        <v>743</v>
      </c>
      <c r="G226" s="141" t="s">
        <v>395</v>
      </c>
      <c r="H226" s="142">
        <v>0.66900000000000004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1.03955</v>
      </c>
      <c r="R226" s="147">
        <f>Q226*H226</f>
        <v>0.69545895000000002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4966</v>
      </c>
    </row>
    <row r="227" spans="2:65" s="1" customFormat="1" ht="10.199999999999999">
      <c r="B227" s="33"/>
      <c r="D227" s="151" t="s">
        <v>234</v>
      </c>
      <c r="F227" s="152" t="s">
        <v>745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4967</v>
      </c>
      <c r="H228" s="159">
        <v>0.66900000000000004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225</v>
      </c>
    </row>
    <row r="229" spans="2:65" s="11" customFormat="1" ht="22.8" customHeight="1">
      <c r="B229" s="126"/>
      <c r="D229" s="127" t="s">
        <v>79</v>
      </c>
      <c r="E229" s="136" t="s">
        <v>232</v>
      </c>
      <c r="F229" s="136" t="s">
        <v>478</v>
      </c>
      <c r="I229" s="129"/>
      <c r="J229" s="137">
        <f>BK229</f>
        <v>0</v>
      </c>
      <c r="L229" s="126"/>
      <c r="M229" s="131"/>
      <c r="P229" s="132">
        <f>SUM(P230:P231)</f>
        <v>0</v>
      </c>
      <c r="R229" s="132">
        <f>SUM(R230:R231)</f>
        <v>14.629199999999999</v>
      </c>
      <c r="T229" s="133">
        <f>SUM(T230:T231)</f>
        <v>0</v>
      </c>
      <c r="AR229" s="127" t="s">
        <v>88</v>
      </c>
      <c r="AT229" s="134" t="s">
        <v>79</v>
      </c>
      <c r="AU229" s="134" t="s">
        <v>88</v>
      </c>
      <c r="AY229" s="127" t="s">
        <v>225</v>
      </c>
      <c r="BK229" s="135">
        <f>SUM(BK230:BK231)</f>
        <v>0</v>
      </c>
    </row>
    <row r="230" spans="2:65" s="1" customFormat="1" ht="16.5" customHeight="1">
      <c r="B230" s="33"/>
      <c r="C230" s="138" t="s">
        <v>437</v>
      </c>
      <c r="D230" s="138" t="s">
        <v>227</v>
      </c>
      <c r="E230" s="139" t="s">
        <v>508</v>
      </c>
      <c r="F230" s="140" t="s">
        <v>509</v>
      </c>
      <c r="G230" s="141" t="s">
        <v>240</v>
      </c>
      <c r="H230" s="142">
        <v>7.3</v>
      </c>
      <c r="I230" s="143"/>
      <c r="J230" s="144">
        <f>ROUND(I230*H230,2)</f>
        <v>0</v>
      </c>
      <c r="K230" s="140" t="s">
        <v>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2.004</v>
      </c>
      <c r="R230" s="147">
        <f>Q230*H230</f>
        <v>14.629199999999999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4968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4969</v>
      </c>
      <c r="H231" s="159">
        <v>7.3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225</v>
      </c>
    </row>
    <row r="232" spans="2:65" s="11" customFormat="1" ht="22.8" customHeight="1">
      <c r="B232" s="126"/>
      <c r="D232" s="127" t="s">
        <v>79</v>
      </c>
      <c r="E232" s="136" t="s">
        <v>277</v>
      </c>
      <c r="F232" s="136" t="s">
        <v>763</v>
      </c>
      <c r="I232" s="129"/>
      <c r="J232" s="137">
        <f>BK232</f>
        <v>0</v>
      </c>
      <c r="L232" s="126"/>
      <c r="M232" s="131"/>
      <c r="P232" s="132">
        <f>SUM(P233:P259)</f>
        <v>0</v>
      </c>
      <c r="R232" s="132">
        <f>SUM(R233:R259)</f>
        <v>4.1012209999999998</v>
      </c>
      <c r="T232" s="133">
        <f>SUM(T233:T259)</f>
        <v>11.423999999999999</v>
      </c>
      <c r="AR232" s="127" t="s">
        <v>88</v>
      </c>
      <c r="AT232" s="134" t="s">
        <v>79</v>
      </c>
      <c r="AU232" s="134" t="s">
        <v>88</v>
      </c>
      <c r="AY232" s="127" t="s">
        <v>225</v>
      </c>
      <c r="BK232" s="135">
        <f>SUM(BK233:BK259)</f>
        <v>0</v>
      </c>
    </row>
    <row r="233" spans="2:65" s="1" customFormat="1" ht="21.75" customHeight="1">
      <c r="B233" s="33"/>
      <c r="C233" s="138" t="s">
        <v>443</v>
      </c>
      <c r="D233" s="138" t="s">
        <v>227</v>
      </c>
      <c r="E233" s="139" t="s">
        <v>4970</v>
      </c>
      <c r="F233" s="140" t="s">
        <v>4971</v>
      </c>
      <c r="G233" s="141" t="s">
        <v>546</v>
      </c>
      <c r="H233" s="142">
        <v>13.6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0.84</v>
      </c>
      <c r="T233" s="148">
        <f>S233*H233</f>
        <v>11.423999999999999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4972</v>
      </c>
    </row>
    <row r="234" spans="2:65" s="1" customFormat="1" ht="10.199999999999999">
      <c r="B234" s="33"/>
      <c r="D234" s="151" t="s">
        <v>234</v>
      </c>
      <c r="F234" s="152" t="s">
        <v>4973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4974</v>
      </c>
      <c r="H235" s="159">
        <v>13.6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225</v>
      </c>
    </row>
    <row r="236" spans="2:65" s="1" customFormat="1" ht="24.15" customHeight="1">
      <c r="B236" s="33"/>
      <c r="C236" s="138" t="s">
        <v>448</v>
      </c>
      <c r="D236" s="138" t="s">
        <v>227</v>
      </c>
      <c r="E236" s="139" t="s">
        <v>4448</v>
      </c>
      <c r="F236" s="140" t="s">
        <v>4449</v>
      </c>
      <c r="G236" s="141" t="s">
        <v>546</v>
      </c>
      <c r="H236" s="142">
        <v>11.7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3.0000000000000001E-5</v>
      </c>
      <c r="R236" s="147">
        <f>Q236*H236</f>
        <v>3.5099999999999997E-4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4975</v>
      </c>
    </row>
    <row r="237" spans="2:65" s="1" customFormat="1" ht="10.199999999999999">
      <c r="B237" s="33"/>
      <c r="D237" s="151" t="s">
        <v>234</v>
      </c>
      <c r="F237" s="152" t="s">
        <v>4451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4976</v>
      </c>
      <c r="H238" s="159">
        <v>11.7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225</v>
      </c>
    </row>
    <row r="239" spans="2:65" s="1" customFormat="1" ht="24.15" customHeight="1">
      <c r="B239" s="33"/>
      <c r="C239" s="178" t="s">
        <v>454</v>
      </c>
      <c r="D239" s="178" t="s">
        <v>341</v>
      </c>
      <c r="E239" s="179" t="s">
        <v>4977</v>
      </c>
      <c r="F239" s="180" t="s">
        <v>4978</v>
      </c>
      <c r="G239" s="181" t="s">
        <v>546</v>
      </c>
      <c r="H239" s="182">
        <v>11.7</v>
      </c>
      <c r="I239" s="183"/>
      <c r="J239" s="184">
        <f>ROUND(I239*H239,2)</f>
        <v>0</v>
      </c>
      <c r="K239" s="180" t="s">
        <v>231</v>
      </c>
      <c r="L239" s="185"/>
      <c r="M239" s="186" t="s">
        <v>1</v>
      </c>
      <c r="N239" s="187" t="s">
        <v>45</v>
      </c>
      <c r="P239" s="147">
        <f>O239*H239</f>
        <v>0</v>
      </c>
      <c r="Q239" s="147">
        <v>0.04</v>
      </c>
      <c r="R239" s="147">
        <f>Q239*H239</f>
        <v>0.46799999999999997</v>
      </c>
      <c r="S239" s="147">
        <v>0</v>
      </c>
      <c r="T239" s="148">
        <f>S239*H239</f>
        <v>0</v>
      </c>
      <c r="AR239" s="149" t="s">
        <v>277</v>
      </c>
      <c r="AT239" s="149" t="s">
        <v>341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4979</v>
      </c>
    </row>
    <row r="240" spans="2:65" s="1" customFormat="1" ht="24.15" customHeight="1">
      <c r="B240" s="33"/>
      <c r="C240" s="138" t="s">
        <v>459</v>
      </c>
      <c r="D240" s="138" t="s">
        <v>227</v>
      </c>
      <c r="E240" s="139" t="s">
        <v>4980</v>
      </c>
      <c r="F240" s="140" t="s">
        <v>4981</v>
      </c>
      <c r="G240" s="141" t="s">
        <v>468</v>
      </c>
      <c r="H240" s="142">
        <v>1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1E-4</v>
      </c>
      <c r="R240" s="147">
        <f>Q240*H240</f>
        <v>1E-4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4982</v>
      </c>
    </row>
    <row r="241" spans="2:65" s="1" customFormat="1" ht="10.199999999999999">
      <c r="B241" s="33"/>
      <c r="D241" s="151" t="s">
        <v>234</v>
      </c>
      <c r="F241" s="152" t="s">
        <v>4983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" customFormat="1" ht="19.2">
      <c r="B242" s="33"/>
      <c r="D242" s="156" t="s">
        <v>261</v>
      </c>
      <c r="F242" s="163" t="s">
        <v>4329</v>
      </c>
      <c r="I242" s="153"/>
      <c r="L242" s="33"/>
      <c r="M242" s="154"/>
      <c r="T242" s="57"/>
      <c r="AT242" s="17" t="s">
        <v>261</v>
      </c>
      <c r="AU242" s="17" t="s">
        <v>21</v>
      </c>
    </row>
    <row r="243" spans="2:65" s="1" customFormat="1" ht="21.75" customHeight="1">
      <c r="B243" s="33"/>
      <c r="C243" s="178" t="s">
        <v>465</v>
      </c>
      <c r="D243" s="178" t="s">
        <v>341</v>
      </c>
      <c r="E243" s="179" t="s">
        <v>4984</v>
      </c>
      <c r="F243" s="180" t="s">
        <v>4985</v>
      </c>
      <c r="G243" s="181" t="s">
        <v>468</v>
      </c>
      <c r="H243" s="182">
        <v>1</v>
      </c>
      <c r="I243" s="183"/>
      <c r="J243" s="184">
        <f>ROUND(I243*H243,2)</f>
        <v>0</v>
      </c>
      <c r="K243" s="180" t="s">
        <v>231</v>
      </c>
      <c r="L243" s="185"/>
      <c r="M243" s="186" t="s">
        <v>1</v>
      </c>
      <c r="N243" s="187" t="s">
        <v>45</v>
      </c>
      <c r="P243" s="147">
        <f>O243*H243</f>
        <v>0</v>
      </c>
      <c r="Q243" s="147">
        <v>1.2999999999999999E-3</v>
      </c>
      <c r="R243" s="147">
        <f>Q243*H243</f>
        <v>1.2999999999999999E-3</v>
      </c>
      <c r="S243" s="147">
        <v>0</v>
      </c>
      <c r="T243" s="148">
        <f>S243*H243</f>
        <v>0</v>
      </c>
      <c r="AR243" s="149" t="s">
        <v>277</v>
      </c>
      <c r="AT243" s="149" t="s">
        <v>341</v>
      </c>
      <c r="AU243" s="149" t="s">
        <v>21</v>
      </c>
      <c r="AY243" s="17" t="s">
        <v>225</v>
      </c>
      <c r="BE243" s="150">
        <f>IF(N243="základní",J243,0)</f>
        <v>0</v>
      </c>
      <c r="BF243" s="150">
        <f>IF(N243="snížená",J243,0)</f>
        <v>0</v>
      </c>
      <c r="BG243" s="150">
        <f>IF(N243="zákl. přenesená",J243,0)</f>
        <v>0</v>
      </c>
      <c r="BH243" s="150">
        <f>IF(N243="sníž. přenesená",J243,0)</f>
        <v>0</v>
      </c>
      <c r="BI243" s="150">
        <f>IF(N243="nulová",J243,0)</f>
        <v>0</v>
      </c>
      <c r="BJ243" s="17" t="s">
        <v>88</v>
      </c>
      <c r="BK243" s="150">
        <f>ROUND(I243*H243,2)</f>
        <v>0</v>
      </c>
      <c r="BL243" s="17" t="s">
        <v>232</v>
      </c>
      <c r="BM243" s="149" t="s">
        <v>4986</v>
      </c>
    </row>
    <row r="244" spans="2:65" s="1" customFormat="1" ht="24.15" customHeight="1">
      <c r="B244" s="33"/>
      <c r="C244" s="138" t="s">
        <v>472</v>
      </c>
      <c r="D244" s="138" t="s">
        <v>227</v>
      </c>
      <c r="E244" s="139" t="s">
        <v>4987</v>
      </c>
      <c r="F244" s="140" t="s">
        <v>4988</v>
      </c>
      <c r="G244" s="141" t="s">
        <v>468</v>
      </c>
      <c r="H244" s="142">
        <v>2</v>
      </c>
      <c r="I244" s="143"/>
      <c r="J244" s="144">
        <f>ROUND(I244*H244,2)</f>
        <v>0</v>
      </c>
      <c r="K244" s="140" t="s">
        <v>231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1.1E-4</v>
      </c>
      <c r="R244" s="147">
        <f>Q244*H244</f>
        <v>2.2000000000000001E-4</v>
      </c>
      <c r="S244" s="147">
        <v>0</v>
      </c>
      <c r="T244" s="148">
        <f>S244*H244</f>
        <v>0</v>
      </c>
      <c r="AR244" s="149" t="s">
        <v>232</v>
      </c>
      <c r="AT244" s="149" t="s">
        <v>227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4989</v>
      </c>
    </row>
    <row r="245" spans="2:65" s="1" customFormat="1" ht="10.199999999999999">
      <c r="B245" s="33"/>
      <c r="D245" s="151" t="s">
        <v>234</v>
      </c>
      <c r="F245" s="152" t="s">
        <v>4990</v>
      </c>
      <c r="I245" s="153"/>
      <c r="L245" s="33"/>
      <c r="M245" s="154"/>
      <c r="T245" s="57"/>
      <c r="AT245" s="17" t="s">
        <v>234</v>
      </c>
      <c r="AU245" s="17" t="s">
        <v>21</v>
      </c>
    </row>
    <row r="246" spans="2:65" s="1" customFormat="1" ht="19.2">
      <c r="B246" s="33"/>
      <c r="D246" s="156" t="s">
        <v>261</v>
      </c>
      <c r="F246" s="163" t="s">
        <v>4653</v>
      </c>
      <c r="I246" s="153"/>
      <c r="L246" s="33"/>
      <c r="M246" s="154"/>
      <c r="T246" s="57"/>
      <c r="AT246" s="17" t="s">
        <v>261</v>
      </c>
      <c r="AU246" s="17" t="s">
        <v>21</v>
      </c>
    </row>
    <row r="247" spans="2:65" s="1" customFormat="1" ht="21.75" customHeight="1">
      <c r="B247" s="33"/>
      <c r="C247" s="178" t="s">
        <v>479</v>
      </c>
      <c r="D247" s="178" t="s">
        <v>341</v>
      </c>
      <c r="E247" s="179" t="s">
        <v>4991</v>
      </c>
      <c r="F247" s="180" t="s">
        <v>4992</v>
      </c>
      <c r="G247" s="181" t="s">
        <v>468</v>
      </c>
      <c r="H247" s="182">
        <v>2</v>
      </c>
      <c r="I247" s="183"/>
      <c r="J247" s="184">
        <f>ROUND(I247*H247,2)</f>
        <v>0</v>
      </c>
      <c r="K247" s="180" t="s">
        <v>231</v>
      </c>
      <c r="L247" s="185"/>
      <c r="M247" s="186" t="s">
        <v>1</v>
      </c>
      <c r="N247" s="187" t="s">
        <v>45</v>
      </c>
      <c r="P247" s="147">
        <f>O247*H247</f>
        <v>0</v>
      </c>
      <c r="Q247" s="147">
        <v>3.2000000000000002E-3</v>
      </c>
      <c r="R247" s="147">
        <f>Q247*H247</f>
        <v>6.4000000000000003E-3</v>
      </c>
      <c r="S247" s="147">
        <v>0</v>
      </c>
      <c r="T247" s="148">
        <f>S247*H247</f>
        <v>0</v>
      </c>
      <c r="AR247" s="149" t="s">
        <v>277</v>
      </c>
      <c r="AT247" s="149" t="s">
        <v>341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4993</v>
      </c>
    </row>
    <row r="248" spans="2:65" s="1" customFormat="1" ht="24.15" customHeight="1">
      <c r="B248" s="33"/>
      <c r="C248" s="138" t="s">
        <v>485</v>
      </c>
      <c r="D248" s="138" t="s">
        <v>227</v>
      </c>
      <c r="E248" s="139" t="s">
        <v>1738</v>
      </c>
      <c r="F248" s="140" t="s">
        <v>1739</v>
      </c>
      <c r="G248" s="141" t="s">
        <v>468</v>
      </c>
      <c r="H248" s="142">
        <v>1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4994</v>
      </c>
    </row>
    <row r="249" spans="2:65" s="1" customFormat="1" ht="10.199999999999999">
      <c r="B249" s="33"/>
      <c r="D249" s="151" t="s">
        <v>234</v>
      </c>
      <c r="F249" s="152" t="s">
        <v>1741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4995</v>
      </c>
      <c r="H250" s="159">
        <v>1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225</v>
      </c>
    </row>
    <row r="251" spans="2:65" s="1" customFormat="1" ht="24.15" customHeight="1">
      <c r="B251" s="33"/>
      <c r="C251" s="178" t="s">
        <v>490</v>
      </c>
      <c r="D251" s="178" t="s">
        <v>341</v>
      </c>
      <c r="E251" s="179" t="s">
        <v>4996</v>
      </c>
      <c r="F251" s="180" t="s">
        <v>4997</v>
      </c>
      <c r="G251" s="181" t="s">
        <v>468</v>
      </c>
      <c r="H251" s="182">
        <v>1</v>
      </c>
      <c r="I251" s="183"/>
      <c r="J251" s="184">
        <f>ROUND(I251*H251,2)</f>
        <v>0</v>
      </c>
      <c r="K251" s="180" t="s">
        <v>231</v>
      </c>
      <c r="L251" s="185"/>
      <c r="M251" s="186" t="s">
        <v>1</v>
      </c>
      <c r="N251" s="187" t="s">
        <v>45</v>
      </c>
      <c r="P251" s="147">
        <f>O251*H251</f>
        <v>0</v>
      </c>
      <c r="Q251" s="147">
        <v>1.7999999999999999E-2</v>
      </c>
      <c r="R251" s="147">
        <f>Q251*H251</f>
        <v>1.7999999999999999E-2</v>
      </c>
      <c r="S251" s="147">
        <v>0</v>
      </c>
      <c r="T251" s="148">
        <f>S251*H251</f>
        <v>0</v>
      </c>
      <c r="AR251" s="149" t="s">
        <v>277</v>
      </c>
      <c r="AT251" s="149" t="s">
        <v>341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4998</v>
      </c>
    </row>
    <row r="252" spans="2:65" s="1" customFormat="1" ht="33" customHeight="1">
      <c r="B252" s="33"/>
      <c r="C252" s="138" t="s">
        <v>496</v>
      </c>
      <c r="D252" s="138" t="s">
        <v>227</v>
      </c>
      <c r="E252" s="139" t="s">
        <v>4999</v>
      </c>
      <c r="F252" s="140" t="s">
        <v>5000</v>
      </c>
      <c r="G252" s="141" t="s">
        <v>468</v>
      </c>
      <c r="H252" s="142">
        <v>1</v>
      </c>
      <c r="I252" s="143"/>
      <c r="J252" s="144">
        <f>ROUND(I252*H252,2)</f>
        <v>0</v>
      </c>
      <c r="K252" s="140" t="s">
        <v>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3.6</v>
      </c>
      <c r="R252" s="147">
        <f>Q252*H252</f>
        <v>3.6</v>
      </c>
      <c r="S252" s="147">
        <v>0</v>
      </c>
      <c r="T252" s="148">
        <f>S252*H252</f>
        <v>0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5001</v>
      </c>
    </row>
    <row r="253" spans="2:65" s="1" customFormat="1" ht="19.2">
      <c r="B253" s="33"/>
      <c r="D253" s="156" t="s">
        <v>261</v>
      </c>
      <c r="F253" s="163" t="s">
        <v>5002</v>
      </c>
      <c r="I253" s="153"/>
      <c r="L253" s="33"/>
      <c r="M253" s="154"/>
      <c r="T253" s="57"/>
      <c r="AT253" s="17" t="s">
        <v>261</v>
      </c>
      <c r="AU253" s="17" t="s">
        <v>21</v>
      </c>
    </row>
    <row r="254" spans="2:65" s="1" customFormat="1" ht="24.15" customHeight="1">
      <c r="B254" s="33"/>
      <c r="C254" s="138" t="s">
        <v>501</v>
      </c>
      <c r="D254" s="138" t="s">
        <v>227</v>
      </c>
      <c r="E254" s="139" t="s">
        <v>5003</v>
      </c>
      <c r="F254" s="140" t="s">
        <v>5004</v>
      </c>
      <c r="G254" s="141" t="s">
        <v>468</v>
      </c>
      <c r="H254" s="142">
        <v>5</v>
      </c>
      <c r="I254" s="143"/>
      <c r="J254" s="144">
        <f>ROUND(I254*H254,2)</f>
        <v>0</v>
      </c>
      <c r="K254" s="140" t="s">
        <v>231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1.3699999999999999E-3</v>
      </c>
      <c r="R254" s="147">
        <f>Q254*H254</f>
        <v>6.8499999999999993E-3</v>
      </c>
      <c r="S254" s="147">
        <v>0</v>
      </c>
      <c r="T254" s="148">
        <f>S254*H254</f>
        <v>0</v>
      </c>
      <c r="AR254" s="149" t="s">
        <v>232</v>
      </c>
      <c r="AT254" s="149" t="s">
        <v>227</v>
      </c>
      <c r="AU254" s="149" t="s">
        <v>21</v>
      </c>
      <c r="AY254" s="17" t="s">
        <v>225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232</v>
      </c>
      <c r="BM254" s="149" t="s">
        <v>5005</v>
      </c>
    </row>
    <row r="255" spans="2:65" s="1" customFormat="1" ht="10.199999999999999">
      <c r="B255" s="33"/>
      <c r="D255" s="151" t="s">
        <v>234</v>
      </c>
      <c r="F255" s="152" t="s">
        <v>5006</v>
      </c>
      <c r="I255" s="153"/>
      <c r="L255" s="33"/>
      <c r="M255" s="154"/>
      <c r="T255" s="57"/>
      <c r="AT255" s="17" t="s">
        <v>234</v>
      </c>
      <c r="AU255" s="17" t="s">
        <v>21</v>
      </c>
    </row>
    <row r="256" spans="2:65" s="12" customFormat="1" ht="10.199999999999999">
      <c r="B256" s="155"/>
      <c r="D256" s="156" t="s">
        <v>236</v>
      </c>
      <c r="E256" s="157" t="s">
        <v>1</v>
      </c>
      <c r="F256" s="158" t="s">
        <v>5007</v>
      </c>
      <c r="H256" s="159">
        <v>5</v>
      </c>
      <c r="I256" s="160"/>
      <c r="L256" s="155"/>
      <c r="M256" s="161"/>
      <c r="T256" s="162"/>
      <c r="AT256" s="157" t="s">
        <v>236</v>
      </c>
      <c r="AU256" s="157" t="s">
        <v>21</v>
      </c>
      <c r="AV256" s="12" t="s">
        <v>21</v>
      </c>
      <c r="AW256" s="12" t="s">
        <v>36</v>
      </c>
      <c r="AX256" s="12" t="s">
        <v>88</v>
      </c>
      <c r="AY256" s="157" t="s">
        <v>225</v>
      </c>
    </row>
    <row r="257" spans="2:65" s="1" customFormat="1" ht="24.15" customHeight="1">
      <c r="B257" s="33"/>
      <c r="C257" s="138" t="s">
        <v>507</v>
      </c>
      <c r="D257" s="138" t="s">
        <v>227</v>
      </c>
      <c r="E257" s="139" t="s">
        <v>1465</v>
      </c>
      <c r="F257" s="140" t="s">
        <v>1466</v>
      </c>
      <c r="G257" s="141" t="s">
        <v>240</v>
      </c>
      <c r="H257" s="142">
        <v>0.8</v>
      </c>
      <c r="I257" s="143"/>
      <c r="J257" s="144">
        <f>ROUND(I257*H257,2)</f>
        <v>0</v>
      </c>
      <c r="K257" s="140" t="s">
        <v>231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0</v>
      </c>
      <c r="R257" s="147">
        <f>Q257*H257</f>
        <v>0</v>
      </c>
      <c r="S257" s="147">
        <v>0</v>
      </c>
      <c r="T257" s="148">
        <f>S257*H257</f>
        <v>0</v>
      </c>
      <c r="AR257" s="149" t="s">
        <v>232</v>
      </c>
      <c r="AT257" s="149" t="s">
        <v>227</v>
      </c>
      <c r="AU257" s="149" t="s">
        <v>21</v>
      </c>
      <c r="AY257" s="17" t="s">
        <v>225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232</v>
      </c>
      <c r="BM257" s="149" t="s">
        <v>5008</v>
      </c>
    </row>
    <row r="258" spans="2:65" s="1" customFormat="1" ht="10.199999999999999">
      <c r="B258" s="33"/>
      <c r="D258" s="151" t="s">
        <v>234</v>
      </c>
      <c r="F258" s="152" t="s">
        <v>1468</v>
      </c>
      <c r="I258" s="153"/>
      <c r="L258" s="33"/>
      <c r="M258" s="154"/>
      <c r="T258" s="57"/>
      <c r="AT258" s="17" t="s">
        <v>234</v>
      </c>
      <c r="AU258" s="17" t="s">
        <v>21</v>
      </c>
    </row>
    <row r="259" spans="2:65" s="12" customFormat="1" ht="10.199999999999999">
      <c r="B259" s="155"/>
      <c r="D259" s="156" t="s">
        <v>236</v>
      </c>
      <c r="E259" s="157" t="s">
        <v>1</v>
      </c>
      <c r="F259" s="158" t="s">
        <v>5009</v>
      </c>
      <c r="H259" s="159">
        <v>0.8</v>
      </c>
      <c r="I259" s="160"/>
      <c r="L259" s="155"/>
      <c r="M259" s="161"/>
      <c r="T259" s="162"/>
      <c r="AT259" s="157" t="s">
        <v>236</v>
      </c>
      <c r="AU259" s="157" t="s">
        <v>21</v>
      </c>
      <c r="AV259" s="12" t="s">
        <v>21</v>
      </c>
      <c r="AW259" s="12" t="s">
        <v>36</v>
      </c>
      <c r="AX259" s="12" t="s">
        <v>88</v>
      </c>
      <c r="AY259" s="157" t="s">
        <v>225</v>
      </c>
    </row>
    <row r="260" spans="2:65" s="11" customFormat="1" ht="22.8" customHeight="1">
      <c r="B260" s="126"/>
      <c r="D260" s="127" t="s">
        <v>79</v>
      </c>
      <c r="E260" s="136" t="s">
        <v>283</v>
      </c>
      <c r="F260" s="136" t="s">
        <v>525</v>
      </c>
      <c r="I260" s="129"/>
      <c r="J260" s="137">
        <f>BK260</f>
        <v>0</v>
      </c>
      <c r="L260" s="126"/>
      <c r="M260" s="131"/>
      <c r="P260" s="132">
        <f>SUM(P261:P285)</f>
        <v>0</v>
      </c>
      <c r="R260" s="132">
        <f>SUM(R261:R285)</f>
        <v>0.18331812</v>
      </c>
      <c r="T260" s="133">
        <f>SUM(T261:T285)</f>
        <v>35.7121</v>
      </c>
      <c r="AR260" s="127" t="s">
        <v>88</v>
      </c>
      <c r="AT260" s="134" t="s">
        <v>79</v>
      </c>
      <c r="AU260" s="134" t="s">
        <v>88</v>
      </c>
      <c r="AY260" s="127" t="s">
        <v>225</v>
      </c>
      <c r="BK260" s="135">
        <f>SUM(BK261:BK285)</f>
        <v>0</v>
      </c>
    </row>
    <row r="261" spans="2:65" s="1" customFormat="1" ht="16.5" customHeight="1">
      <c r="B261" s="33"/>
      <c r="C261" s="138" t="s">
        <v>514</v>
      </c>
      <c r="D261" s="138" t="s">
        <v>227</v>
      </c>
      <c r="E261" s="139" t="s">
        <v>5010</v>
      </c>
      <c r="F261" s="140" t="s">
        <v>5011</v>
      </c>
      <c r="G261" s="141" t="s">
        <v>468</v>
      </c>
      <c r="H261" s="142">
        <v>1</v>
      </c>
      <c r="I261" s="143"/>
      <c r="J261" s="144">
        <f>ROUND(I261*H261,2)</f>
        <v>0</v>
      </c>
      <c r="K261" s="140" t="s">
        <v>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4.2000000000000003E-2</v>
      </c>
      <c r="R261" s="147">
        <f>Q261*H261</f>
        <v>4.2000000000000003E-2</v>
      </c>
      <c r="S261" s="147">
        <v>0</v>
      </c>
      <c r="T261" s="148">
        <f>S261*H261</f>
        <v>0</v>
      </c>
      <c r="AR261" s="149" t="s">
        <v>232</v>
      </c>
      <c r="AT261" s="149" t="s">
        <v>227</v>
      </c>
      <c r="AU261" s="149" t="s">
        <v>21</v>
      </c>
      <c r="AY261" s="17" t="s">
        <v>225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232</v>
      </c>
      <c r="BM261" s="149" t="s">
        <v>5012</v>
      </c>
    </row>
    <row r="262" spans="2:65" s="1" customFormat="1" ht="19.2">
      <c r="B262" s="33"/>
      <c r="D262" s="156" t="s">
        <v>261</v>
      </c>
      <c r="F262" s="163" t="s">
        <v>921</v>
      </c>
      <c r="I262" s="153"/>
      <c r="L262" s="33"/>
      <c r="M262" s="154"/>
      <c r="T262" s="57"/>
      <c r="AT262" s="17" t="s">
        <v>261</v>
      </c>
      <c r="AU262" s="17" t="s">
        <v>21</v>
      </c>
    </row>
    <row r="263" spans="2:65" s="1" customFormat="1" ht="21.75" customHeight="1">
      <c r="B263" s="33"/>
      <c r="C263" s="138" t="s">
        <v>520</v>
      </c>
      <c r="D263" s="138" t="s">
        <v>227</v>
      </c>
      <c r="E263" s="139" t="s">
        <v>5013</v>
      </c>
      <c r="F263" s="140" t="s">
        <v>5014</v>
      </c>
      <c r="G263" s="141" t="s">
        <v>230</v>
      </c>
      <c r="H263" s="142">
        <v>0.624</v>
      </c>
      <c r="I263" s="143"/>
      <c r="J263" s="144">
        <f>ROUND(I263*H263,2)</f>
        <v>0</v>
      </c>
      <c r="K263" s="140" t="s">
        <v>231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6.3000000000000003E-4</v>
      </c>
      <c r="R263" s="147">
        <f>Q263*H263</f>
        <v>3.9312E-4</v>
      </c>
      <c r="S263" s="147">
        <v>0</v>
      </c>
      <c r="T263" s="148">
        <f>S263*H263</f>
        <v>0</v>
      </c>
      <c r="AR263" s="149" t="s">
        <v>232</v>
      </c>
      <c r="AT263" s="149" t="s">
        <v>227</v>
      </c>
      <c r="AU263" s="149" t="s">
        <v>21</v>
      </c>
      <c r="AY263" s="17" t="s">
        <v>225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232</v>
      </c>
      <c r="BM263" s="149" t="s">
        <v>5015</v>
      </c>
    </row>
    <row r="264" spans="2:65" s="1" customFormat="1" ht="10.199999999999999">
      <c r="B264" s="33"/>
      <c r="D264" s="151" t="s">
        <v>234</v>
      </c>
      <c r="F264" s="152" t="s">
        <v>5016</v>
      </c>
      <c r="I264" s="153"/>
      <c r="L264" s="33"/>
      <c r="M264" s="154"/>
      <c r="T264" s="57"/>
      <c r="AT264" s="17" t="s">
        <v>234</v>
      </c>
      <c r="AU264" s="17" t="s">
        <v>21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5017</v>
      </c>
      <c r="H265" s="159">
        <v>0.624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225</v>
      </c>
    </row>
    <row r="266" spans="2:65" s="1" customFormat="1" ht="24.15" customHeight="1">
      <c r="B266" s="33"/>
      <c r="C266" s="138" t="s">
        <v>526</v>
      </c>
      <c r="D266" s="138" t="s">
        <v>227</v>
      </c>
      <c r="E266" s="139" t="s">
        <v>5018</v>
      </c>
      <c r="F266" s="140" t="s">
        <v>5019</v>
      </c>
      <c r="G266" s="141" t="s">
        <v>546</v>
      </c>
      <c r="H266" s="142">
        <v>3.12</v>
      </c>
      <c r="I266" s="143"/>
      <c r="J266" s="144">
        <f>ROUND(I266*H266,2)</f>
        <v>0</v>
      </c>
      <c r="K266" s="140" t="s">
        <v>231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2.0799999999999998E-3</v>
      </c>
      <c r="R266" s="147">
        <f>Q266*H266</f>
        <v>6.4895999999999999E-3</v>
      </c>
      <c r="S266" s="147">
        <v>0</v>
      </c>
      <c r="T266" s="148">
        <f>S266*H266</f>
        <v>0</v>
      </c>
      <c r="AR266" s="149" t="s">
        <v>232</v>
      </c>
      <c r="AT266" s="149" t="s">
        <v>227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5020</v>
      </c>
    </row>
    <row r="267" spans="2:65" s="1" customFormat="1" ht="10.199999999999999">
      <c r="B267" s="33"/>
      <c r="D267" s="151" t="s">
        <v>234</v>
      </c>
      <c r="F267" s="152" t="s">
        <v>5021</v>
      </c>
      <c r="I267" s="153"/>
      <c r="L267" s="33"/>
      <c r="M267" s="154"/>
      <c r="T267" s="57"/>
      <c r="AT267" s="17" t="s">
        <v>234</v>
      </c>
      <c r="AU267" s="17" t="s">
        <v>21</v>
      </c>
    </row>
    <row r="268" spans="2:65" s="1" customFormat="1" ht="19.2">
      <c r="B268" s="33"/>
      <c r="D268" s="156" t="s">
        <v>261</v>
      </c>
      <c r="F268" s="163" t="s">
        <v>4470</v>
      </c>
      <c r="I268" s="153"/>
      <c r="L268" s="33"/>
      <c r="M268" s="154"/>
      <c r="T268" s="57"/>
      <c r="AT268" s="17" t="s">
        <v>261</v>
      </c>
      <c r="AU268" s="17" t="s">
        <v>21</v>
      </c>
    </row>
    <row r="269" spans="2:65" s="1" customFormat="1" ht="24.15" customHeight="1">
      <c r="B269" s="33"/>
      <c r="C269" s="138" t="s">
        <v>532</v>
      </c>
      <c r="D269" s="138" t="s">
        <v>227</v>
      </c>
      <c r="E269" s="139" t="s">
        <v>1061</v>
      </c>
      <c r="F269" s="140" t="s">
        <v>1062</v>
      </c>
      <c r="G269" s="141" t="s">
        <v>546</v>
      </c>
      <c r="H269" s="142">
        <v>1.56</v>
      </c>
      <c r="I269" s="143"/>
      <c r="J269" s="144">
        <f>ROUND(I269*H269,2)</f>
        <v>0</v>
      </c>
      <c r="K269" s="140" t="s">
        <v>231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1.49E-3</v>
      </c>
      <c r="R269" s="147">
        <f>Q269*H269</f>
        <v>2.3243999999999999E-3</v>
      </c>
      <c r="S269" s="147">
        <v>0</v>
      </c>
      <c r="T269" s="148">
        <f>S269*H269</f>
        <v>0</v>
      </c>
      <c r="AR269" s="149" t="s">
        <v>232</v>
      </c>
      <c r="AT269" s="149" t="s">
        <v>227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5022</v>
      </c>
    </row>
    <row r="270" spans="2:65" s="1" customFormat="1" ht="10.199999999999999">
      <c r="B270" s="33"/>
      <c r="D270" s="151" t="s">
        <v>234</v>
      </c>
      <c r="F270" s="152" t="s">
        <v>1064</v>
      </c>
      <c r="I270" s="153"/>
      <c r="L270" s="33"/>
      <c r="M270" s="154"/>
      <c r="T270" s="57"/>
      <c r="AT270" s="17" t="s">
        <v>234</v>
      </c>
      <c r="AU270" s="17" t="s">
        <v>21</v>
      </c>
    </row>
    <row r="271" spans="2:65" s="1" customFormat="1" ht="19.2">
      <c r="B271" s="33"/>
      <c r="D271" s="156" t="s">
        <v>261</v>
      </c>
      <c r="F271" s="163" t="s">
        <v>4452</v>
      </c>
      <c r="I271" s="153"/>
      <c r="L271" s="33"/>
      <c r="M271" s="154"/>
      <c r="T271" s="57"/>
      <c r="AT271" s="17" t="s">
        <v>261</v>
      </c>
      <c r="AU271" s="17" t="s">
        <v>21</v>
      </c>
    </row>
    <row r="272" spans="2:65" s="1" customFormat="1" ht="24.15" customHeight="1">
      <c r="B272" s="33"/>
      <c r="C272" s="138" t="s">
        <v>537</v>
      </c>
      <c r="D272" s="138" t="s">
        <v>227</v>
      </c>
      <c r="E272" s="139" t="s">
        <v>5023</v>
      </c>
      <c r="F272" s="140" t="s">
        <v>5024</v>
      </c>
      <c r="G272" s="141" t="s">
        <v>240</v>
      </c>
      <c r="H272" s="142">
        <v>2.5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2.65</v>
      </c>
      <c r="T272" s="148">
        <f>S272*H272</f>
        <v>6.625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5025</v>
      </c>
    </row>
    <row r="273" spans="2:65" s="1" customFormat="1" ht="10.199999999999999">
      <c r="B273" s="33"/>
      <c r="D273" s="151" t="s">
        <v>234</v>
      </c>
      <c r="F273" s="152" t="s">
        <v>5026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2" customFormat="1" ht="10.199999999999999">
      <c r="B274" s="155"/>
      <c r="D274" s="156" t="s">
        <v>236</v>
      </c>
      <c r="E274" s="157" t="s">
        <v>1</v>
      </c>
      <c r="F274" s="158" t="s">
        <v>5027</v>
      </c>
      <c r="H274" s="159">
        <v>2.5</v>
      </c>
      <c r="I274" s="160"/>
      <c r="L274" s="155"/>
      <c r="M274" s="161"/>
      <c r="T274" s="162"/>
      <c r="AT274" s="157" t="s">
        <v>236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225</v>
      </c>
    </row>
    <row r="275" spans="2:65" s="1" customFormat="1" ht="24.15" customHeight="1">
      <c r="B275" s="33"/>
      <c r="C275" s="138" t="s">
        <v>543</v>
      </c>
      <c r="D275" s="138" t="s">
        <v>227</v>
      </c>
      <c r="E275" s="139" t="s">
        <v>2116</v>
      </c>
      <c r="F275" s="140" t="s">
        <v>2117</v>
      </c>
      <c r="G275" s="141" t="s">
        <v>240</v>
      </c>
      <c r="H275" s="142">
        <v>0.20599999999999999</v>
      </c>
      <c r="I275" s="143"/>
      <c r="J275" s="144">
        <f>ROUND(I275*H275,2)</f>
        <v>0</v>
      </c>
      <c r="K275" s="140" t="s">
        <v>231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2.85</v>
      </c>
      <c r="T275" s="148">
        <f>S275*H275</f>
        <v>0.58709999999999996</v>
      </c>
      <c r="AR275" s="149" t="s">
        <v>232</v>
      </c>
      <c r="AT275" s="149" t="s">
        <v>227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5028</v>
      </c>
    </row>
    <row r="276" spans="2:65" s="1" customFormat="1" ht="10.199999999999999">
      <c r="B276" s="33"/>
      <c r="D276" s="151" t="s">
        <v>234</v>
      </c>
      <c r="F276" s="152" t="s">
        <v>2119</v>
      </c>
      <c r="I276" s="153"/>
      <c r="L276" s="33"/>
      <c r="M276" s="154"/>
      <c r="T276" s="57"/>
      <c r="AT276" s="17" t="s">
        <v>234</v>
      </c>
      <c r="AU276" s="17" t="s">
        <v>21</v>
      </c>
    </row>
    <row r="277" spans="2:65" s="1" customFormat="1" ht="24.15" customHeight="1">
      <c r="B277" s="33"/>
      <c r="C277" s="138" t="s">
        <v>551</v>
      </c>
      <c r="D277" s="138" t="s">
        <v>227</v>
      </c>
      <c r="E277" s="139" t="s">
        <v>580</v>
      </c>
      <c r="F277" s="140" t="s">
        <v>581</v>
      </c>
      <c r="G277" s="141" t="s">
        <v>546</v>
      </c>
      <c r="H277" s="142">
        <v>3.15</v>
      </c>
      <c r="I277" s="143"/>
      <c r="J277" s="144">
        <f>ROUND(I277*H277,2)</f>
        <v>0</v>
      </c>
      <c r="K277" s="140" t="s">
        <v>231</v>
      </c>
      <c r="L277" s="33"/>
      <c r="M277" s="145" t="s">
        <v>1</v>
      </c>
      <c r="N277" s="146" t="s">
        <v>45</v>
      </c>
      <c r="P277" s="147">
        <f>O277*H277</f>
        <v>0</v>
      </c>
      <c r="Q277" s="147">
        <v>2.9999999999999997E-4</v>
      </c>
      <c r="R277" s="147">
        <f>Q277*H277</f>
        <v>9.4499999999999988E-4</v>
      </c>
      <c r="S277" s="147">
        <v>0</v>
      </c>
      <c r="T277" s="148">
        <f>S277*H277</f>
        <v>0</v>
      </c>
      <c r="AR277" s="149" t="s">
        <v>232</v>
      </c>
      <c r="AT277" s="149" t="s">
        <v>227</v>
      </c>
      <c r="AU277" s="149" t="s">
        <v>21</v>
      </c>
      <c r="AY277" s="17" t="s">
        <v>225</v>
      </c>
      <c r="BE277" s="150">
        <f>IF(N277="základní",J277,0)</f>
        <v>0</v>
      </c>
      <c r="BF277" s="150">
        <f>IF(N277="snížená",J277,0)</f>
        <v>0</v>
      </c>
      <c r="BG277" s="150">
        <f>IF(N277="zákl. přenesená",J277,0)</f>
        <v>0</v>
      </c>
      <c r="BH277" s="150">
        <f>IF(N277="sníž. přenesená",J277,0)</f>
        <v>0</v>
      </c>
      <c r="BI277" s="150">
        <f>IF(N277="nulová",J277,0)</f>
        <v>0</v>
      </c>
      <c r="BJ277" s="17" t="s">
        <v>88</v>
      </c>
      <c r="BK277" s="150">
        <f>ROUND(I277*H277,2)</f>
        <v>0</v>
      </c>
      <c r="BL277" s="17" t="s">
        <v>232</v>
      </c>
      <c r="BM277" s="149" t="s">
        <v>5029</v>
      </c>
    </row>
    <row r="278" spans="2:65" s="1" customFormat="1" ht="10.199999999999999">
      <c r="B278" s="33"/>
      <c r="D278" s="151" t="s">
        <v>234</v>
      </c>
      <c r="F278" s="152" t="s">
        <v>583</v>
      </c>
      <c r="I278" s="153"/>
      <c r="L278" s="33"/>
      <c r="M278" s="154"/>
      <c r="T278" s="57"/>
      <c r="AT278" s="17" t="s">
        <v>234</v>
      </c>
      <c r="AU278" s="17" t="s">
        <v>21</v>
      </c>
    </row>
    <row r="279" spans="2:65" s="12" customFormat="1" ht="10.199999999999999">
      <c r="B279" s="155"/>
      <c r="D279" s="156" t="s">
        <v>236</v>
      </c>
      <c r="E279" s="157" t="s">
        <v>1</v>
      </c>
      <c r="F279" s="158" t="s">
        <v>5030</v>
      </c>
      <c r="H279" s="159">
        <v>3.15</v>
      </c>
      <c r="I279" s="160"/>
      <c r="L279" s="155"/>
      <c r="M279" s="161"/>
      <c r="T279" s="162"/>
      <c r="AT279" s="157" t="s">
        <v>236</v>
      </c>
      <c r="AU279" s="157" t="s">
        <v>21</v>
      </c>
      <c r="AV279" s="12" t="s">
        <v>21</v>
      </c>
      <c r="AW279" s="12" t="s">
        <v>36</v>
      </c>
      <c r="AX279" s="12" t="s">
        <v>88</v>
      </c>
      <c r="AY279" s="157" t="s">
        <v>225</v>
      </c>
    </row>
    <row r="280" spans="2:65" s="1" customFormat="1" ht="16.5" customHeight="1">
      <c r="B280" s="33"/>
      <c r="C280" s="138" t="s">
        <v>556</v>
      </c>
      <c r="D280" s="138" t="s">
        <v>227</v>
      </c>
      <c r="E280" s="139" t="s">
        <v>5031</v>
      </c>
      <c r="F280" s="140" t="s">
        <v>5032</v>
      </c>
      <c r="G280" s="141" t="s">
        <v>546</v>
      </c>
      <c r="H280" s="142">
        <v>3.15</v>
      </c>
      <c r="I280" s="143"/>
      <c r="J280" s="144">
        <f>ROUND(I280*H280,2)</f>
        <v>0</v>
      </c>
      <c r="K280" s="140" t="s">
        <v>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4.1640000000000003E-2</v>
      </c>
      <c r="R280" s="147">
        <f>Q280*H280</f>
        <v>0.131166</v>
      </c>
      <c r="S280" s="147">
        <v>0</v>
      </c>
      <c r="T280" s="148">
        <f>S280*H280</f>
        <v>0</v>
      </c>
      <c r="AR280" s="149" t="s">
        <v>232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232</v>
      </c>
      <c r="BM280" s="149" t="s">
        <v>5033</v>
      </c>
    </row>
    <row r="281" spans="2:65" s="1" customFormat="1" ht="19.2">
      <c r="B281" s="33"/>
      <c r="D281" s="156" t="s">
        <v>261</v>
      </c>
      <c r="F281" s="163" t="s">
        <v>1757</v>
      </c>
      <c r="I281" s="153"/>
      <c r="L281" s="33"/>
      <c r="M281" s="154"/>
      <c r="T281" s="57"/>
      <c r="AT281" s="17" t="s">
        <v>261</v>
      </c>
      <c r="AU281" s="17" t="s">
        <v>21</v>
      </c>
    </row>
    <row r="282" spans="2:65" s="1" customFormat="1" ht="24.15" customHeight="1">
      <c r="B282" s="33"/>
      <c r="C282" s="138" t="s">
        <v>563</v>
      </c>
      <c r="D282" s="138" t="s">
        <v>227</v>
      </c>
      <c r="E282" s="139" t="s">
        <v>2116</v>
      </c>
      <c r="F282" s="140" t="s">
        <v>2117</v>
      </c>
      <c r="G282" s="141" t="s">
        <v>240</v>
      </c>
      <c r="H282" s="142">
        <v>10</v>
      </c>
      <c r="I282" s="143"/>
      <c r="J282" s="144">
        <f>ROUND(I282*H282,2)</f>
        <v>0</v>
      </c>
      <c r="K282" s="140" t="s">
        <v>231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2.85</v>
      </c>
      <c r="T282" s="148">
        <f>S282*H282</f>
        <v>28.5</v>
      </c>
      <c r="AR282" s="149" t="s">
        <v>232</v>
      </c>
      <c r="AT282" s="149" t="s">
        <v>227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5034</v>
      </c>
    </row>
    <row r="283" spans="2:65" s="1" customFormat="1" ht="10.199999999999999">
      <c r="B283" s="33"/>
      <c r="D283" s="151" t="s">
        <v>234</v>
      </c>
      <c r="F283" s="152" t="s">
        <v>2119</v>
      </c>
      <c r="I283" s="153"/>
      <c r="L283" s="33"/>
      <c r="M283" s="154"/>
      <c r="T283" s="57"/>
      <c r="AT283" s="17" t="s">
        <v>234</v>
      </c>
      <c r="AU283" s="17" t="s">
        <v>21</v>
      </c>
    </row>
    <row r="284" spans="2:65" s="1" customFormat="1" ht="19.2">
      <c r="B284" s="33"/>
      <c r="D284" s="156" t="s">
        <v>261</v>
      </c>
      <c r="F284" s="163" t="s">
        <v>5035</v>
      </c>
      <c r="I284" s="153"/>
      <c r="L284" s="33"/>
      <c r="M284" s="154"/>
      <c r="T284" s="57"/>
      <c r="AT284" s="17" t="s">
        <v>261</v>
      </c>
      <c r="AU284" s="17" t="s">
        <v>21</v>
      </c>
    </row>
    <row r="285" spans="2:65" s="12" customFormat="1" ht="10.199999999999999">
      <c r="B285" s="155"/>
      <c r="D285" s="156" t="s">
        <v>236</v>
      </c>
      <c r="E285" s="157" t="s">
        <v>1</v>
      </c>
      <c r="F285" s="158" t="s">
        <v>5036</v>
      </c>
      <c r="H285" s="159">
        <v>10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36</v>
      </c>
      <c r="AX285" s="12" t="s">
        <v>88</v>
      </c>
      <c r="AY285" s="157" t="s">
        <v>225</v>
      </c>
    </row>
    <row r="286" spans="2:65" s="11" customFormat="1" ht="22.8" customHeight="1">
      <c r="B286" s="126"/>
      <c r="D286" s="127" t="s">
        <v>79</v>
      </c>
      <c r="E286" s="136" t="s">
        <v>549</v>
      </c>
      <c r="F286" s="136" t="s">
        <v>550</v>
      </c>
      <c r="I286" s="129"/>
      <c r="J286" s="137">
        <f>BK286</f>
        <v>0</v>
      </c>
      <c r="L286" s="126"/>
      <c r="M286" s="131"/>
      <c r="P286" s="132">
        <f>SUM(P287:P294)</f>
        <v>0</v>
      </c>
      <c r="R286" s="132">
        <f>SUM(R287:R294)</f>
        <v>0</v>
      </c>
      <c r="T286" s="133">
        <f>SUM(T287:T294)</f>
        <v>0</v>
      </c>
      <c r="AR286" s="127" t="s">
        <v>88</v>
      </c>
      <c r="AT286" s="134" t="s">
        <v>79</v>
      </c>
      <c r="AU286" s="134" t="s">
        <v>88</v>
      </c>
      <c r="AY286" s="127" t="s">
        <v>225</v>
      </c>
      <c r="BK286" s="135">
        <f>SUM(BK287:BK294)</f>
        <v>0</v>
      </c>
    </row>
    <row r="287" spans="2:65" s="1" customFormat="1" ht="37.799999999999997" customHeight="1">
      <c r="B287" s="33"/>
      <c r="C287" s="138" t="s">
        <v>570</v>
      </c>
      <c r="D287" s="138" t="s">
        <v>227</v>
      </c>
      <c r="E287" s="139" t="s">
        <v>2137</v>
      </c>
      <c r="F287" s="140" t="s">
        <v>2138</v>
      </c>
      <c r="G287" s="141" t="s">
        <v>395</v>
      </c>
      <c r="H287" s="142">
        <v>47.923999999999999</v>
      </c>
      <c r="I287" s="143"/>
      <c r="J287" s="144">
        <f>ROUND(I287*H287,2)</f>
        <v>0</v>
      </c>
      <c r="K287" s="140" t="s">
        <v>231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0</v>
      </c>
      <c r="R287" s="147">
        <f>Q287*H287</f>
        <v>0</v>
      </c>
      <c r="S287" s="147">
        <v>0</v>
      </c>
      <c r="T287" s="148">
        <f>S287*H287</f>
        <v>0</v>
      </c>
      <c r="AR287" s="149" t="s">
        <v>232</v>
      </c>
      <c r="AT287" s="149" t="s">
        <v>227</v>
      </c>
      <c r="AU287" s="149" t="s">
        <v>21</v>
      </c>
      <c r="AY287" s="17" t="s">
        <v>225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232</v>
      </c>
      <c r="BM287" s="149" t="s">
        <v>5037</v>
      </c>
    </row>
    <row r="288" spans="2:65" s="1" customFormat="1" ht="10.199999999999999">
      <c r="B288" s="33"/>
      <c r="D288" s="151" t="s">
        <v>234</v>
      </c>
      <c r="F288" s="152" t="s">
        <v>2140</v>
      </c>
      <c r="I288" s="153"/>
      <c r="L288" s="33"/>
      <c r="M288" s="154"/>
      <c r="T288" s="57"/>
      <c r="AT288" s="17" t="s">
        <v>234</v>
      </c>
      <c r="AU288" s="17" t="s">
        <v>21</v>
      </c>
    </row>
    <row r="289" spans="2:65" s="12" customFormat="1" ht="10.199999999999999">
      <c r="B289" s="155"/>
      <c r="D289" s="156" t="s">
        <v>236</v>
      </c>
      <c r="E289" s="157" t="s">
        <v>1</v>
      </c>
      <c r="F289" s="158" t="s">
        <v>5038</v>
      </c>
      <c r="H289" s="159">
        <v>47.923999999999999</v>
      </c>
      <c r="I289" s="160"/>
      <c r="L289" s="155"/>
      <c r="M289" s="161"/>
      <c r="T289" s="162"/>
      <c r="AT289" s="157" t="s">
        <v>236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225</v>
      </c>
    </row>
    <row r="290" spans="2:65" s="1" customFormat="1" ht="24.15" customHeight="1">
      <c r="B290" s="33"/>
      <c r="C290" s="138" t="s">
        <v>579</v>
      </c>
      <c r="D290" s="138" t="s">
        <v>227</v>
      </c>
      <c r="E290" s="139" t="s">
        <v>768</v>
      </c>
      <c r="F290" s="140" t="s">
        <v>769</v>
      </c>
      <c r="G290" s="141" t="s">
        <v>395</v>
      </c>
      <c r="H290" s="142">
        <v>47.136000000000003</v>
      </c>
      <c r="I290" s="143"/>
      <c r="J290" s="144">
        <f>ROUND(I290*H290,2)</f>
        <v>0</v>
      </c>
      <c r="K290" s="140" t="s">
        <v>231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0</v>
      </c>
      <c r="R290" s="147">
        <f>Q290*H290</f>
        <v>0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5039</v>
      </c>
    </row>
    <row r="291" spans="2:65" s="1" customFormat="1" ht="10.199999999999999">
      <c r="B291" s="33"/>
      <c r="D291" s="151" t="s">
        <v>234</v>
      </c>
      <c r="F291" s="152" t="s">
        <v>771</v>
      </c>
      <c r="I291" s="153"/>
      <c r="L291" s="33"/>
      <c r="M291" s="154"/>
      <c r="T291" s="57"/>
      <c r="AT291" s="17" t="s">
        <v>234</v>
      </c>
      <c r="AU291" s="17" t="s">
        <v>21</v>
      </c>
    </row>
    <row r="292" spans="2:65" s="1" customFormat="1" ht="24.15" customHeight="1">
      <c r="B292" s="33"/>
      <c r="C292" s="138" t="s">
        <v>585</v>
      </c>
      <c r="D292" s="138" t="s">
        <v>227</v>
      </c>
      <c r="E292" s="139" t="s">
        <v>772</v>
      </c>
      <c r="F292" s="140" t="s">
        <v>773</v>
      </c>
      <c r="G292" s="141" t="s">
        <v>395</v>
      </c>
      <c r="H292" s="142">
        <v>895.58399999999995</v>
      </c>
      <c r="I292" s="143"/>
      <c r="J292" s="144">
        <f>ROUND(I292*H292,2)</f>
        <v>0</v>
      </c>
      <c r="K292" s="140" t="s">
        <v>231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232</v>
      </c>
      <c r="AT292" s="149" t="s">
        <v>227</v>
      </c>
      <c r="AU292" s="149" t="s">
        <v>21</v>
      </c>
      <c r="AY292" s="17" t="s">
        <v>225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232</v>
      </c>
      <c r="BM292" s="149" t="s">
        <v>5040</v>
      </c>
    </row>
    <row r="293" spans="2:65" s="1" customFormat="1" ht="10.199999999999999">
      <c r="B293" s="33"/>
      <c r="D293" s="151" t="s">
        <v>234</v>
      </c>
      <c r="F293" s="152" t="s">
        <v>775</v>
      </c>
      <c r="I293" s="153"/>
      <c r="L293" s="33"/>
      <c r="M293" s="154"/>
      <c r="T293" s="57"/>
      <c r="AT293" s="17" t="s">
        <v>234</v>
      </c>
      <c r="AU293" s="17" t="s">
        <v>21</v>
      </c>
    </row>
    <row r="294" spans="2:65" s="12" customFormat="1" ht="10.199999999999999">
      <c r="B294" s="155"/>
      <c r="D294" s="156" t="s">
        <v>236</v>
      </c>
      <c r="E294" s="157" t="s">
        <v>1</v>
      </c>
      <c r="F294" s="158" t="s">
        <v>5041</v>
      </c>
      <c r="H294" s="159">
        <v>895.58399999999995</v>
      </c>
      <c r="I294" s="160"/>
      <c r="L294" s="155"/>
      <c r="M294" s="161"/>
      <c r="T294" s="162"/>
      <c r="AT294" s="157" t="s">
        <v>236</v>
      </c>
      <c r="AU294" s="157" t="s">
        <v>21</v>
      </c>
      <c r="AV294" s="12" t="s">
        <v>21</v>
      </c>
      <c r="AW294" s="12" t="s">
        <v>36</v>
      </c>
      <c r="AX294" s="12" t="s">
        <v>88</v>
      </c>
      <c r="AY294" s="157" t="s">
        <v>225</v>
      </c>
    </row>
    <row r="295" spans="2:65" s="11" customFormat="1" ht="22.8" customHeight="1">
      <c r="B295" s="126"/>
      <c r="D295" s="127" t="s">
        <v>79</v>
      </c>
      <c r="E295" s="136" t="s">
        <v>568</v>
      </c>
      <c r="F295" s="136" t="s">
        <v>569</v>
      </c>
      <c r="I295" s="129"/>
      <c r="J295" s="137">
        <f>BK295</f>
        <v>0</v>
      </c>
      <c r="L295" s="126"/>
      <c r="M295" s="131"/>
      <c r="P295" s="132">
        <f>SUM(P296:P297)</f>
        <v>0</v>
      </c>
      <c r="R295" s="132">
        <f>SUM(R296:R297)</f>
        <v>0</v>
      </c>
      <c r="T295" s="133">
        <f>SUM(T296:T297)</f>
        <v>0</v>
      </c>
      <c r="AR295" s="127" t="s">
        <v>88</v>
      </c>
      <c r="AT295" s="134" t="s">
        <v>79</v>
      </c>
      <c r="AU295" s="134" t="s">
        <v>88</v>
      </c>
      <c r="AY295" s="127" t="s">
        <v>225</v>
      </c>
      <c r="BK295" s="135">
        <f>SUM(BK296:BK297)</f>
        <v>0</v>
      </c>
    </row>
    <row r="296" spans="2:65" s="1" customFormat="1" ht="16.5" customHeight="1">
      <c r="B296" s="33"/>
      <c r="C296" s="138" t="s">
        <v>593</v>
      </c>
      <c r="D296" s="138" t="s">
        <v>227</v>
      </c>
      <c r="E296" s="139" t="s">
        <v>571</v>
      </c>
      <c r="F296" s="140" t="s">
        <v>572</v>
      </c>
      <c r="G296" s="141" t="s">
        <v>395</v>
      </c>
      <c r="H296" s="142">
        <v>55.991999999999997</v>
      </c>
      <c r="I296" s="143"/>
      <c r="J296" s="144">
        <f>ROUND(I296*H296,2)</f>
        <v>0</v>
      </c>
      <c r="K296" s="140" t="s">
        <v>231</v>
      </c>
      <c r="L296" s="33"/>
      <c r="M296" s="145" t="s">
        <v>1</v>
      </c>
      <c r="N296" s="146" t="s">
        <v>45</v>
      </c>
      <c r="P296" s="147">
        <f>O296*H296</f>
        <v>0</v>
      </c>
      <c r="Q296" s="147">
        <v>0</v>
      </c>
      <c r="R296" s="147">
        <f>Q296*H296</f>
        <v>0</v>
      </c>
      <c r="S296" s="147">
        <v>0</v>
      </c>
      <c r="T296" s="148">
        <f>S296*H296</f>
        <v>0</v>
      </c>
      <c r="AR296" s="149" t="s">
        <v>232</v>
      </c>
      <c r="AT296" s="149" t="s">
        <v>227</v>
      </c>
      <c r="AU296" s="149" t="s">
        <v>21</v>
      </c>
      <c r="AY296" s="17" t="s">
        <v>225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232</v>
      </c>
      <c r="BM296" s="149" t="s">
        <v>5042</v>
      </c>
    </row>
    <row r="297" spans="2:65" s="1" customFormat="1" ht="10.199999999999999">
      <c r="B297" s="33"/>
      <c r="D297" s="151" t="s">
        <v>234</v>
      </c>
      <c r="F297" s="152" t="s">
        <v>574</v>
      </c>
      <c r="I297" s="153"/>
      <c r="L297" s="33"/>
      <c r="M297" s="154"/>
      <c r="T297" s="57"/>
      <c r="AT297" s="17" t="s">
        <v>234</v>
      </c>
      <c r="AU297" s="17" t="s">
        <v>21</v>
      </c>
    </row>
    <row r="298" spans="2:65" s="11" customFormat="1" ht="25.95" customHeight="1">
      <c r="B298" s="126"/>
      <c r="D298" s="127" t="s">
        <v>79</v>
      </c>
      <c r="E298" s="128" t="s">
        <v>575</v>
      </c>
      <c r="F298" s="128" t="s">
        <v>576</v>
      </c>
      <c r="I298" s="129"/>
      <c r="J298" s="130">
        <f>BK298</f>
        <v>0</v>
      </c>
      <c r="L298" s="126"/>
      <c r="M298" s="131"/>
      <c r="P298" s="132">
        <f>P299+P302+P305</f>
        <v>0</v>
      </c>
      <c r="R298" s="132">
        <f>R299+R302+R305</f>
        <v>6.4925300000000005E-2</v>
      </c>
      <c r="T298" s="133">
        <f>T299+T302+T305</f>
        <v>0</v>
      </c>
      <c r="AR298" s="127" t="s">
        <v>21</v>
      </c>
      <c r="AT298" s="134" t="s">
        <v>79</v>
      </c>
      <c r="AU298" s="134" t="s">
        <v>80</v>
      </c>
      <c r="AY298" s="127" t="s">
        <v>225</v>
      </c>
      <c r="BK298" s="135">
        <f>BK299+BK302+BK305</f>
        <v>0</v>
      </c>
    </row>
    <row r="299" spans="2:65" s="11" customFormat="1" ht="22.8" customHeight="1">
      <c r="B299" s="126"/>
      <c r="D299" s="127" t="s">
        <v>79</v>
      </c>
      <c r="E299" s="136" t="s">
        <v>955</v>
      </c>
      <c r="F299" s="136" t="s">
        <v>956</v>
      </c>
      <c r="I299" s="129"/>
      <c r="J299" s="137">
        <f>BK299</f>
        <v>0</v>
      </c>
      <c r="L299" s="126"/>
      <c r="M299" s="131"/>
      <c r="P299" s="132">
        <f>SUM(P300:P301)</f>
        <v>0</v>
      </c>
      <c r="R299" s="132">
        <f>SUM(R300:R301)</f>
        <v>8.9999999999999998E-4</v>
      </c>
      <c r="T299" s="133">
        <f>SUM(T300:T301)</f>
        <v>0</v>
      </c>
      <c r="AR299" s="127" t="s">
        <v>21</v>
      </c>
      <c r="AT299" s="134" t="s">
        <v>79</v>
      </c>
      <c r="AU299" s="134" t="s">
        <v>88</v>
      </c>
      <c r="AY299" s="127" t="s">
        <v>225</v>
      </c>
      <c r="BK299" s="135">
        <f>SUM(BK300:BK301)</f>
        <v>0</v>
      </c>
    </row>
    <row r="300" spans="2:65" s="1" customFormat="1" ht="21.75" customHeight="1">
      <c r="B300" s="33"/>
      <c r="C300" s="138" t="s">
        <v>600</v>
      </c>
      <c r="D300" s="138" t="s">
        <v>227</v>
      </c>
      <c r="E300" s="139" t="s">
        <v>5043</v>
      </c>
      <c r="F300" s="140" t="s">
        <v>5044</v>
      </c>
      <c r="G300" s="141" t="s">
        <v>546</v>
      </c>
      <c r="H300" s="142">
        <v>0.2</v>
      </c>
      <c r="I300" s="143"/>
      <c r="J300" s="144">
        <f>ROUND(I300*H300,2)</f>
        <v>0</v>
      </c>
      <c r="K300" s="140" t="s">
        <v>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4.4999999999999997E-3</v>
      </c>
      <c r="R300" s="147">
        <f>Q300*H300</f>
        <v>8.9999999999999998E-4</v>
      </c>
      <c r="S300" s="147">
        <v>0</v>
      </c>
      <c r="T300" s="148">
        <f>S300*H300</f>
        <v>0</v>
      </c>
      <c r="AR300" s="149" t="s">
        <v>340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340</v>
      </c>
      <c r="BM300" s="149" t="s">
        <v>5045</v>
      </c>
    </row>
    <row r="301" spans="2:65" s="1" customFormat="1" ht="19.2">
      <c r="B301" s="33"/>
      <c r="D301" s="156" t="s">
        <v>261</v>
      </c>
      <c r="F301" s="163" t="s">
        <v>4329</v>
      </c>
      <c r="I301" s="153"/>
      <c r="L301" s="33"/>
      <c r="M301" s="154"/>
      <c r="T301" s="57"/>
      <c r="AT301" s="17" t="s">
        <v>261</v>
      </c>
      <c r="AU301" s="17" t="s">
        <v>21</v>
      </c>
    </row>
    <row r="302" spans="2:65" s="11" customFormat="1" ht="22.8" customHeight="1">
      <c r="B302" s="126"/>
      <c r="D302" s="127" t="s">
        <v>79</v>
      </c>
      <c r="E302" s="136" t="s">
        <v>5046</v>
      </c>
      <c r="F302" s="136" t="s">
        <v>5047</v>
      </c>
      <c r="I302" s="129"/>
      <c r="J302" s="137">
        <f>BK302</f>
        <v>0</v>
      </c>
      <c r="L302" s="126"/>
      <c r="M302" s="131"/>
      <c r="P302" s="132">
        <f>SUM(P303:P304)</f>
        <v>0</v>
      </c>
      <c r="R302" s="132">
        <f>SUM(R303:R304)</f>
        <v>0</v>
      </c>
      <c r="T302" s="133">
        <f>SUM(T303:T304)</f>
        <v>0</v>
      </c>
      <c r="AR302" s="127" t="s">
        <v>21</v>
      </c>
      <c r="AT302" s="134" t="s">
        <v>79</v>
      </c>
      <c r="AU302" s="134" t="s">
        <v>88</v>
      </c>
      <c r="AY302" s="127" t="s">
        <v>225</v>
      </c>
      <c r="BK302" s="135">
        <f>SUM(BK303:BK304)</f>
        <v>0</v>
      </c>
    </row>
    <row r="303" spans="2:65" s="1" customFormat="1" ht="16.5" customHeight="1">
      <c r="B303" s="33"/>
      <c r="C303" s="138" t="s">
        <v>962</v>
      </c>
      <c r="D303" s="138" t="s">
        <v>227</v>
      </c>
      <c r="E303" s="139" t="s">
        <v>5048</v>
      </c>
      <c r="F303" s="140" t="s">
        <v>5049</v>
      </c>
      <c r="G303" s="141" t="s">
        <v>468</v>
      </c>
      <c r="H303" s="142">
        <v>2</v>
      </c>
      <c r="I303" s="143"/>
      <c r="J303" s="144">
        <f>ROUND(I303*H303,2)</f>
        <v>0</v>
      </c>
      <c r="K303" s="140" t="s">
        <v>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340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340</v>
      </c>
      <c r="BM303" s="149" t="s">
        <v>5050</v>
      </c>
    </row>
    <row r="304" spans="2:65" s="1" customFormat="1" ht="19.2">
      <c r="B304" s="33"/>
      <c r="D304" s="156" t="s">
        <v>261</v>
      </c>
      <c r="F304" s="163" t="s">
        <v>1709</v>
      </c>
      <c r="I304" s="153"/>
      <c r="L304" s="33"/>
      <c r="M304" s="154"/>
      <c r="T304" s="57"/>
      <c r="AT304" s="17" t="s">
        <v>261</v>
      </c>
      <c r="AU304" s="17" t="s">
        <v>21</v>
      </c>
    </row>
    <row r="305" spans="2:65" s="11" customFormat="1" ht="22.8" customHeight="1">
      <c r="B305" s="126"/>
      <c r="D305" s="127" t="s">
        <v>79</v>
      </c>
      <c r="E305" s="136" t="s">
        <v>577</v>
      </c>
      <c r="F305" s="136" t="s">
        <v>578</v>
      </c>
      <c r="I305" s="129"/>
      <c r="J305" s="137">
        <f>BK305</f>
        <v>0</v>
      </c>
      <c r="L305" s="126"/>
      <c r="M305" s="131"/>
      <c r="P305" s="132">
        <f>SUM(P306:P318)</f>
        <v>0</v>
      </c>
      <c r="R305" s="132">
        <f>SUM(R306:R318)</f>
        <v>6.4025300000000007E-2</v>
      </c>
      <c r="T305" s="133">
        <f>SUM(T306:T318)</f>
        <v>0</v>
      </c>
      <c r="AR305" s="127" t="s">
        <v>21</v>
      </c>
      <c r="AT305" s="134" t="s">
        <v>79</v>
      </c>
      <c r="AU305" s="134" t="s">
        <v>88</v>
      </c>
      <c r="AY305" s="127" t="s">
        <v>225</v>
      </c>
      <c r="BK305" s="135">
        <f>SUM(BK306:BK318)</f>
        <v>0</v>
      </c>
    </row>
    <row r="306" spans="2:65" s="1" customFormat="1" ht="37.799999999999997" customHeight="1">
      <c r="B306" s="33"/>
      <c r="C306" s="138" t="s">
        <v>966</v>
      </c>
      <c r="D306" s="138" t="s">
        <v>227</v>
      </c>
      <c r="E306" s="139" t="s">
        <v>5051</v>
      </c>
      <c r="F306" s="140" t="s">
        <v>5052</v>
      </c>
      <c r="G306" s="141" t="s">
        <v>230</v>
      </c>
      <c r="H306" s="142">
        <v>1.65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6.7000000000000002E-4</v>
      </c>
      <c r="R306" s="147">
        <f>Q306*H306</f>
        <v>1.1054999999999999E-3</v>
      </c>
      <c r="S306" s="147">
        <v>0</v>
      </c>
      <c r="T306" s="148">
        <f>S306*H306</f>
        <v>0</v>
      </c>
      <c r="AR306" s="149" t="s">
        <v>340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340</v>
      </c>
      <c r="BM306" s="149" t="s">
        <v>5053</v>
      </c>
    </row>
    <row r="307" spans="2:65" s="1" customFormat="1" ht="10.199999999999999">
      <c r="B307" s="33"/>
      <c r="D307" s="151" t="s">
        <v>234</v>
      </c>
      <c r="F307" s="152" t="s">
        <v>5054</v>
      </c>
      <c r="I307" s="153"/>
      <c r="L307" s="33"/>
      <c r="M307" s="154"/>
      <c r="T307" s="57"/>
      <c r="AT307" s="17" t="s">
        <v>234</v>
      </c>
      <c r="AU307" s="17" t="s">
        <v>21</v>
      </c>
    </row>
    <row r="308" spans="2:65" s="1" customFormat="1" ht="16.5" customHeight="1">
      <c r="B308" s="33"/>
      <c r="C308" s="178" t="s">
        <v>970</v>
      </c>
      <c r="D308" s="178" t="s">
        <v>341</v>
      </c>
      <c r="E308" s="179" t="s">
        <v>5055</v>
      </c>
      <c r="F308" s="180" t="s">
        <v>5056</v>
      </c>
      <c r="G308" s="181" t="s">
        <v>230</v>
      </c>
      <c r="H308" s="182">
        <v>1.65</v>
      </c>
      <c r="I308" s="183"/>
      <c r="J308" s="184">
        <f>ROUND(I308*H308,2)</f>
        <v>0</v>
      </c>
      <c r="K308" s="180" t="s">
        <v>231</v>
      </c>
      <c r="L308" s="185"/>
      <c r="M308" s="186" t="s">
        <v>1</v>
      </c>
      <c r="N308" s="187" t="s">
        <v>45</v>
      </c>
      <c r="P308" s="147">
        <f>O308*H308</f>
        <v>0</v>
      </c>
      <c r="Q308" s="147">
        <v>2.35E-2</v>
      </c>
      <c r="R308" s="147">
        <f>Q308*H308</f>
        <v>3.8774999999999997E-2</v>
      </c>
      <c r="S308" s="147">
        <v>0</v>
      </c>
      <c r="T308" s="148">
        <f>S308*H308</f>
        <v>0</v>
      </c>
      <c r="AR308" s="149" t="s">
        <v>437</v>
      </c>
      <c r="AT308" s="149" t="s">
        <v>341</v>
      </c>
      <c r="AU308" s="149" t="s">
        <v>21</v>
      </c>
      <c r="AY308" s="17" t="s">
        <v>225</v>
      </c>
      <c r="BE308" s="150">
        <f>IF(N308="základní",J308,0)</f>
        <v>0</v>
      </c>
      <c r="BF308" s="150">
        <f>IF(N308="snížená",J308,0)</f>
        <v>0</v>
      </c>
      <c r="BG308" s="150">
        <f>IF(N308="zákl. přenesená",J308,0)</f>
        <v>0</v>
      </c>
      <c r="BH308" s="150">
        <f>IF(N308="sníž. přenesená",J308,0)</f>
        <v>0</v>
      </c>
      <c r="BI308" s="150">
        <f>IF(N308="nulová",J308,0)</f>
        <v>0</v>
      </c>
      <c r="BJ308" s="17" t="s">
        <v>88</v>
      </c>
      <c r="BK308" s="150">
        <f>ROUND(I308*H308,2)</f>
        <v>0</v>
      </c>
      <c r="BL308" s="17" t="s">
        <v>340</v>
      </c>
      <c r="BM308" s="149" t="s">
        <v>5057</v>
      </c>
    </row>
    <row r="309" spans="2:65" s="1" customFormat="1" ht="19.2">
      <c r="B309" s="33"/>
      <c r="D309" s="156" t="s">
        <v>261</v>
      </c>
      <c r="F309" s="163" t="s">
        <v>5058</v>
      </c>
      <c r="I309" s="153"/>
      <c r="L309" s="33"/>
      <c r="M309" s="154"/>
      <c r="T309" s="57"/>
      <c r="AT309" s="17" t="s">
        <v>261</v>
      </c>
      <c r="AU309" s="17" t="s">
        <v>21</v>
      </c>
    </row>
    <row r="310" spans="2:65" s="1" customFormat="1" ht="24.15" customHeight="1">
      <c r="B310" s="33"/>
      <c r="C310" s="138" t="s">
        <v>973</v>
      </c>
      <c r="D310" s="138" t="s">
        <v>227</v>
      </c>
      <c r="E310" s="139" t="s">
        <v>5059</v>
      </c>
      <c r="F310" s="140" t="s">
        <v>5060</v>
      </c>
      <c r="G310" s="141" t="s">
        <v>433</v>
      </c>
      <c r="H310" s="142">
        <v>22.896000000000001</v>
      </c>
      <c r="I310" s="143"/>
      <c r="J310" s="144">
        <f>ROUND(I310*H310,2)</f>
        <v>0</v>
      </c>
      <c r="K310" s="140" t="s">
        <v>231</v>
      </c>
      <c r="L310" s="33"/>
      <c r="M310" s="145" t="s">
        <v>1</v>
      </c>
      <c r="N310" s="146" t="s">
        <v>45</v>
      </c>
      <c r="P310" s="147">
        <f>O310*H310</f>
        <v>0</v>
      </c>
      <c r="Q310" s="147">
        <v>5.0000000000000002E-5</v>
      </c>
      <c r="R310" s="147">
        <f>Q310*H310</f>
        <v>1.1448000000000001E-3</v>
      </c>
      <c r="S310" s="147">
        <v>0</v>
      </c>
      <c r="T310" s="148">
        <f>S310*H310</f>
        <v>0</v>
      </c>
      <c r="AR310" s="149" t="s">
        <v>340</v>
      </c>
      <c r="AT310" s="149" t="s">
        <v>227</v>
      </c>
      <c r="AU310" s="149" t="s">
        <v>21</v>
      </c>
      <c r="AY310" s="17" t="s">
        <v>225</v>
      </c>
      <c r="BE310" s="150">
        <f>IF(N310="základní",J310,0)</f>
        <v>0</v>
      </c>
      <c r="BF310" s="150">
        <f>IF(N310="snížená",J310,0)</f>
        <v>0</v>
      </c>
      <c r="BG310" s="150">
        <f>IF(N310="zákl. přenesená",J310,0)</f>
        <v>0</v>
      </c>
      <c r="BH310" s="150">
        <f>IF(N310="sníž. přenesená",J310,0)</f>
        <v>0</v>
      </c>
      <c r="BI310" s="150">
        <f>IF(N310="nulová",J310,0)</f>
        <v>0</v>
      </c>
      <c r="BJ310" s="17" t="s">
        <v>88</v>
      </c>
      <c r="BK310" s="150">
        <f>ROUND(I310*H310,2)</f>
        <v>0</v>
      </c>
      <c r="BL310" s="17" t="s">
        <v>340</v>
      </c>
      <c r="BM310" s="149" t="s">
        <v>5061</v>
      </c>
    </row>
    <row r="311" spans="2:65" s="1" customFormat="1" ht="10.199999999999999">
      <c r="B311" s="33"/>
      <c r="D311" s="151" t="s">
        <v>234</v>
      </c>
      <c r="F311" s="152" t="s">
        <v>5062</v>
      </c>
      <c r="I311" s="153"/>
      <c r="L311" s="33"/>
      <c r="M311" s="154"/>
      <c r="T311" s="57"/>
      <c r="AT311" s="17" t="s">
        <v>234</v>
      </c>
      <c r="AU311" s="17" t="s">
        <v>21</v>
      </c>
    </row>
    <row r="312" spans="2:65" s="1" customFormat="1" ht="19.2">
      <c r="B312" s="33"/>
      <c r="D312" s="156" t="s">
        <v>261</v>
      </c>
      <c r="F312" s="163" t="s">
        <v>5063</v>
      </c>
      <c r="I312" s="153"/>
      <c r="L312" s="33"/>
      <c r="M312" s="154"/>
      <c r="T312" s="57"/>
      <c r="AT312" s="17" t="s">
        <v>261</v>
      </c>
      <c r="AU312" s="17" t="s">
        <v>21</v>
      </c>
    </row>
    <row r="313" spans="2:65" s="12" customFormat="1" ht="10.199999999999999">
      <c r="B313" s="155"/>
      <c r="D313" s="156" t="s">
        <v>236</v>
      </c>
      <c r="E313" s="157" t="s">
        <v>1</v>
      </c>
      <c r="F313" s="158" t="s">
        <v>5064</v>
      </c>
      <c r="H313" s="159">
        <v>22.896000000000001</v>
      </c>
      <c r="I313" s="160"/>
      <c r="L313" s="155"/>
      <c r="M313" s="161"/>
      <c r="T313" s="162"/>
      <c r="AT313" s="157" t="s">
        <v>236</v>
      </c>
      <c r="AU313" s="157" t="s">
        <v>21</v>
      </c>
      <c r="AV313" s="12" t="s">
        <v>21</v>
      </c>
      <c r="AW313" s="12" t="s">
        <v>36</v>
      </c>
      <c r="AX313" s="12" t="s">
        <v>88</v>
      </c>
      <c r="AY313" s="157" t="s">
        <v>225</v>
      </c>
    </row>
    <row r="314" spans="2:65" s="1" customFormat="1" ht="21.75" customHeight="1">
      <c r="B314" s="33"/>
      <c r="C314" s="178" t="s">
        <v>976</v>
      </c>
      <c r="D314" s="178" t="s">
        <v>341</v>
      </c>
      <c r="E314" s="179" t="s">
        <v>5065</v>
      </c>
      <c r="F314" s="180" t="s">
        <v>5066</v>
      </c>
      <c r="G314" s="181" t="s">
        <v>395</v>
      </c>
      <c r="H314" s="182">
        <v>2.3E-2</v>
      </c>
      <c r="I314" s="183"/>
      <c r="J314" s="184">
        <f>ROUND(I314*H314,2)</f>
        <v>0</v>
      </c>
      <c r="K314" s="180" t="s">
        <v>231</v>
      </c>
      <c r="L314" s="185"/>
      <c r="M314" s="186" t="s">
        <v>1</v>
      </c>
      <c r="N314" s="187" t="s">
        <v>45</v>
      </c>
      <c r="P314" s="147">
        <f>O314*H314</f>
        <v>0</v>
      </c>
      <c r="Q314" s="147">
        <v>1</v>
      </c>
      <c r="R314" s="147">
        <f>Q314*H314</f>
        <v>2.3E-2</v>
      </c>
      <c r="S314" s="147">
        <v>0</v>
      </c>
      <c r="T314" s="148">
        <f>S314*H314</f>
        <v>0</v>
      </c>
      <c r="AR314" s="149" t="s">
        <v>437</v>
      </c>
      <c r="AT314" s="149" t="s">
        <v>341</v>
      </c>
      <c r="AU314" s="149" t="s">
        <v>21</v>
      </c>
      <c r="AY314" s="17" t="s">
        <v>225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340</v>
      </c>
      <c r="BM314" s="149" t="s">
        <v>5067</v>
      </c>
    </row>
    <row r="315" spans="2:65" s="1" customFormat="1" ht="19.2">
      <c r="B315" s="33"/>
      <c r="D315" s="156" t="s">
        <v>261</v>
      </c>
      <c r="F315" s="163" t="s">
        <v>5068</v>
      </c>
      <c r="I315" s="153"/>
      <c r="L315" s="33"/>
      <c r="M315" s="154"/>
      <c r="T315" s="57"/>
      <c r="AT315" s="17" t="s">
        <v>261</v>
      </c>
      <c r="AU315" s="17" t="s">
        <v>21</v>
      </c>
    </row>
    <row r="316" spans="2:65" s="12" customFormat="1" ht="10.199999999999999">
      <c r="B316" s="155"/>
      <c r="D316" s="156" t="s">
        <v>236</v>
      </c>
      <c r="E316" s="157" t="s">
        <v>1</v>
      </c>
      <c r="F316" s="158" t="s">
        <v>5069</v>
      </c>
      <c r="H316" s="159">
        <v>2.3E-2</v>
      </c>
      <c r="I316" s="160"/>
      <c r="L316" s="155"/>
      <c r="M316" s="161"/>
      <c r="T316" s="162"/>
      <c r="AT316" s="157" t="s">
        <v>236</v>
      </c>
      <c r="AU316" s="157" t="s">
        <v>21</v>
      </c>
      <c r="AV316" s="12" t="s">
        <v>21</v>
      </c>
      <c r="AW316" s="12" t="s">
        <v>36</v>
      </c>
      <c r="AX316" s="12" t="s">
        <v>88</v>
      </c>
      <c r="AY316" s="157" t="s">
        <v>225</v>
      </c>
    </row>
    <row r="317" spans="2:65" s="1" customFormat="1" ht="16.5" customHeight="1">
      <c r="B317" s="33"/>
      <c r="C317" s="138" t="s">
        <v>596</v>
      </c>
      <c r="D317" s="138" t="s">
        <v>227</v>
      </c>
      <c r="E317" s="139" t="s">
        <v>5070</v>
      </c>
      <c r="F317" s="140" t="s">
        <v>5071</v>
      </c>
      <c r="G317" s="141" t="s">
        <v>546</v>
      </c>
      <c r="H317" s="142">
        <v>10.5</v>
      </c>
      <c r="I317" s="143"/>
      <c r="J317" s="144">
        <f>ROUND(I317*H317,2)</f>
        <v>0</v>
      </c>
      <c r="K317" s="140" t="s">
        <v>1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0</v>
      </c>
      <c r="R317" s="147">
        <f>Q317*H317</f>
        <v>0</v>
      </c>
      <c r="S317" s="147">
        <v>0</v>
      </c>
      <c r="T317" s="148">
        <f>S317*H317</f>
        <v>0</v>
      </c>
      <c r="AR317" s="149" t="s">
        <v>340</v>
      </c>
      <c r="AT317" s="149" t="s">
        <v>227</v>
      </c>
      <c r="AU317" s="149" t="s">
        <v>21</v>
      </c>
      <c r="AY317" s="17" t="s">
        <v>225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340</v>
      </c>
      <c r="BM317" s="149" t="s">
        <v>5072</v>
      </c>
    </row>
    <row r="318" spans="2:65" s="1" customFormat="1" ht="19.2">
      <c r="B318" s="33"/>
      <c r="D318" s="156" t="s">
        <v>261</v>
      </c>
      <c r="F318" s="163" t="s">
        <v>1008</v>
      </c>
      <c r="I318" s="153"/>
      <c r="L318" s="33"/>
      <c r="M318" s="154"/>
      <c r="T318" s="57"/>
      <c r="AT318" s="17" t="s">
        <v>261</v>
      </c>
      <c r="AU318" s="17" t="s">
        <v>21</v>
      </c>
    </row>
    <row r="319" spans="2:65" s="11" customFormat="1" ht="25.95" customHeight="1">
      <c r="B319" s="126"/>
      <c r="D319" s="127" t="s">
        <v>79</v>
      </c>
      <c r="E319" s="128" t="s">
        <v>341</v>
      </c>
      <c r="F319" s="128" t="s">
        <v>590</v>
      </c>
      <c r="I319" s="129"/>
      <c r="J319" s="130">
        <f>BK319</f>
        <v>0</v>
      </c>
      <c r="L319" s="126"/>
      <c r="M319" s="131"/>
      <c r="P319" s="132">
        <f>P320</f>
        <v>0</v>
      </c>
      <c r="R319" s="132">
        <f>R320</f>
        <v>2.3700000000000002E-2</v>
      </c>
      <c r="T319" s="133">
        <f>T320</f>
        <v>0</v>
      </c>
      <c r="AR319" s="127" t="s">
        <v>244</v>
      </c>
      <c r="AT319" s="134" t="s">
        <v>79</v>
      </c>
      <c r="AU319" s="134" t="s">
        <v>80</v>
      </c>
      <c r="AY319" s="127" t="s">
        <v>225</v>
      </c>
      <c r="BK319" s="135">
        <f>BK320</f>
        <v>0</v>
      </c>
    </row>
    <row r="320" spans="2:65" s="11" customFormat="1" ht="22.8" customHeight="1">
      <c r="B320" s="126"/>
      <c r="D320" s="127" t="s">
        <v>79</v>
      </c>
      <c r="E320" s="136" t="s">
        <v>591</v>
      </c>
      <c r="F320" s="136" t="s">
        <v>592</v>
      </c>
      <c r="I320" s="129"/>
      <c r="J320" s="137">
        <f>BK320</f>
        <v>0</v>
      </c>
      <c r="L320" s="126"/>
      <c r="M320" s="131"/>
      <c r="P320" s="132">
        <f>SUM(P321:P325)</f>
        <v>0</v>
      </c>
      <c r="R320" s="132">
        <f>SUM(R321:R325)</f>
        <v>2.3700000000000002E-2</v>
      </c>
      <c r="T320" s="133">
        <f>SUM(T321:T325)</f>
        <v>0</v>
      </c>
      <c r="AR320" s="127" t="s">
        <v>244</v>
      </c>
      <c r="AT320" s="134" t="s">
        <v>79</v>
      </c>
      <c r="AU320" s="134" t="s">
        <v>88</v>
      </c>
      <c r="AY320" s="127" t="s">
        <v>225</v>
      </c>
      <c r="BK320" s="135">
        <f>SUM(BK321:BK325)</f>
        <v>0</v>
      </c>
    </row>
    <row r="321" spans="2:65" s="1" customFormat="1" ht="33" customHeight="1">
      <c r="B321" s="33"/>
      <c r="C321" s="138" t="s">
        <v>1442</v>
      </c>
      <c r="D321" s="138" t="s">
        <v>227</v>
      </c>
      <c r="E321" s="139" t="s">
        <v>594</v>
      </c>
      <c r="F321" s="140" t="s">
        <v>595</v>
      </c>
      <c r="G321" s="141" t="s">
        <v>546</v>
      </c>
      <c r="H321" s="142">
        <v>6.7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596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596</v>
      </c>
      <c r="BM321" s="149" t="s">
        <v>5073</v>
      </c>
    </row>
    <row r="322" spans="2:65" s="1" customFormat="1" ht="10.199999999999999">
      <c r="B322" s="33"/>
      <c r="D322" s="151" t="s">
        <v>234</v>
      </c>
      <c r="F322" s="152" t="s">
        <v>598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2" customFormat="1" ht="10.199999999999999">
      <c r="B323" s="155"/>
      <c r="D323" s="156" t="s">
        <v>236</v>
      </c>
      <c r="E323" s="157" t="s">
        <v>1</v>
      </c>
      <c r="F323" s="158" t="s">
        <v>5074</v>
      </c>
      <c r="H323" s="159">
        <v>6.7</v>
      </c>
      <c r="I323" s="160"/>
      <c r="L323" s="155"/>
      <c r="M323" s="161"/>
      <c r="T323" s="162"/>
      <c r="AT323" s="157" t="s">
        <v>236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225</v>
      </c>
    </row>
    <row r="324" spans="2:65" s="1" customFormat="1" ht="16.5" customHeight="1">
      <c r="B324" s="33"/>
      <c r="C324" s="178" t="s">
        <v>1446</v>
      </c>
      <c r="D324" s="178" t="s">
        <v>341</v>
      </c>
      <c r="E324" s="179" t="s">
        <v>601</v>
      </c>
      <c r="F324" s="180" t="s">
        <v>602</v>
      </c>
      <c r="G324" s="181" t="s">
        <v>433</v>
      </c>
      <c r="H324" s="182">
        <v>6.7</v>
      </c>
      <c r="I324" s="183"/>
      <c r="J324" s="184">
        <f>ROUND(I324*H324,2)</f>
        <v>0</v>
      </c>
      <c r="K324" s="180" t="s">
        <v>231</v>
      </c>
      <c r="L324" s="185"/>
      <c r="M324" s="186" t="s">
        <v>1</v>
      </c>
      <c r="N324" s="187" t="s">
        <v>45</v>
      </c>
      <c r="P324" s="147">
        <f>O324*H324</f>
        <v>0</v>
      </c>
      <c r="Q324" s="147">
        <v>1E-3</v>
      </c>
      <c r="R324" s="147">
        <f>Q324*H324</f>
        <v>6.7000000000000002E-3</v>
      </c>
      <c r="S324" s="147">
        <v>0</v>
      </c>
      <c r="T324" s="148">
        <f>S324*H324</f>
        <v>0</v>
      </c>
      <c r="AR324" s="149" t="s">
        <v>437</v>
      </c>
      <c r="AT324" s="149" t="s">
        <v>341</v>
      </c>
      <c r="AU324" s="149" t="s">
        <v>21</v>
      </c>
      <c r="AY324" s="17" t="s">
        <v>225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340</v>
      </c>
      <c r="BM324" s="149" t="s">
        <v>678</v>
      </c>
    </row>
    <row r="325" spans="2:65" s="1" customFormat="1" ht="16.5" customHeight="1">
      <c r="B325" s="33"/>
      <c r="C325" s="178" t="s">
        <v>1451</v>
      </c>
      <c r="D325" s="178" t="s">
        <v>341</v>
      </c>
      <c r="E325" s="179" t="s">
        <v>1788</v>
      </c>
      <c r="F325" s="180" t="s">
        <v>1789</v>
      </c>
      <c r="G325" s="181" t="s">
        <v>468</v>
      </c>
      <c r="H325" s="182">
        <v>1</v>
      </c>
      <c r="I325" s="183"/>
      <c r="J325" s="184">
        <f>ROUND(I325*H325,2)</f>
        <v>0</v>
      </c>
      <c r="K325" s="180" t="s">
        <v>231</v>
      </c>
      <c r="L325" s="185"/>
      <c r="M325" s="188" t="s">
        <v>1</v>
      </c>
      <c r="N325" s="189" t="s">
        <v>45</v>
      </c>
      <c r="O325" s="190"/>
      <c r="P325" s="191">
        <f>O325*H325</f>
        <v>0</v>
      </c>
      <c r="Q325" s="191">
        <v>1.7000000000000001E-2</v>
      </c>
      <c r="R325" s="191">
        <f>Q325*H325</f>
        <v>1.7000000000000001E-2</v>
      </c>
      <c r="S325" s="191">
        <v>0</v>
      </c>
      <c r="T325" s="192">
        <f>S325*H325</f>
        <v>0</v>
      </c>
      <c r="AR325" s="149" t="s">
        <v>603</v>
      </c>
      <c r="AT325" s="149" t="s">
        <v>341</v>
      </c>
      <c r="AU325" s="149" t="s">
        <v>21</v>
      </c>
      <c r="AY325" s="17" t="s">
        <v>225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603</v>
      </c>
      <c r="BM325" s="149" t="s">
        <v>5075</v>
      </c>
    </row>
    <row r="326" spans="2:65" s="1" customFormat="1" ht="6.9" customHeight="1">
      <c r="B326" s="45"/>
      <c r="C326" s="46"/>
      <c r="D326" s="46"/>
      <c r="E326" s="46"/>
      <c r="F326" s="46"/>
      <c r="G326" s="46"/>
      <c r="H326" s="46"/>
      <c r="I326" s="46"/>
      <c r="J326" s="46"/>
      <c r="K326" s="46"/>
      <c r="L326" s="33"/>
    </row>
  </sheetData>
  <sheetProtection algorithmName="SHA-512" hashValue="3xGu5fRKscJYXxDMe1xzMEKNfMeyvt7+rF6BXD+IHe/UWt1RFWhM9QqtdhjeA8StjZPl9uvH5xhVk4ZHmPW5Wg==" saltValue="TBxR9C4tWxCiIecULzcq4nNXTTbLJhJ7PD1CaYPK//jPRYeEwOYhGaQaYYAv2V9iHi+tjX8ZWuBQQBa6MFKFqg==" spinCount="100000" sheet="1" objects="1" scenarios="1" formatColumns="0" formatRows="0" autoFilter="0"/>
  <autoFilter ref="C130:K325" xr:uid="{00000000-0009-0000-0000-000018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5" r:id="rId1" xr:uid="{00000000-0004-0000-1800-000000000000}"/>
    <hyperlink ref="F137" r:id="rId2" xr:uid="{00000000-0004-0000-1800-000001000000}"/>
    <hyperlink ref="F140" r:id="rId3" xr:uid="{00000000-0004-0000-1800-000002000000}"/>
    <hyperlink ref="F143" r:id="rId4" xr:uid="{00000000-0004-0000-1800-000003000000}"/>
    <hyperlink ref="F146" r:id="rId5" xr:uid="{00000000-0004-0000-1800-000004000000}"/>
    <hyperlink ref="F149" r:id="rId6" xr:uid="{00000000-0004-0000-1800-000005000000}"/>
    <hyperlink ref="F152" r:id="rId7" xr:uid="{00000000-0004-0000-1800-000006000000}"/>
    <hyperlink ref="F154" r:id="rId8" xr:uid="{00000000-0004-0000-1800-000007000000}"/>
    <hyperlink ref="F165" r:id="rId9" xr:uid="{00000000-0004-0000-1800-000008000000}"/>
    <hyperlink ref="F168" r:id="rId10" xr:uid="{00000000-0004-0000-1800-000009000000}"/>
    <hyperlink ref="F171" r:id="rId11" xr:uid="{00000000-0004-0000-1800-00000A000000}"/>
    <hyperlink ref="F174" r:id="rId12" xr:uid="{00000000-0004-0000-1800-00000B000000}"/>
    <hyperlink ref="F177" r:id="rId13" xr:uid="{00000000-0004-0000-1800-00000C000000}"/>
    <hyperlink ref="F180" r:id="rId14" xr:uid="{00000000-0004-0000-1800-00000D000000}"/>
    <hyperlink ref="F185" r:id="rId15" xr:uid="{00000000-0004-0000-1800-00000E000000}"/>
    <hyperlink ref="F188" r:id="rId16" xr:uid="{00000000-0004-0000-1800-00000F000000}"/>
    <hyperlink ref="F197" r:id="rId17" xr:uid="{00000000-0004-0000-1800-000010000000}"/>
    <hyperlink ref="F200" r:id="rId18" xr:uid="{00000000-0004-0000-1800-000011000000}"/>
    <hyperlink ref="F204" r:id="rId19" xr:uid="{00000000-0004-0000-1800-000012000000}"/>
    <hyperlink ref="F206" r:id="rId20" xr:uid="{00000000-0004-0000-1800-000013000000}"/>
    <hyperlink ref="F209" r:id="rId21" xr:uid="{00000000-0004-0000-1800-000014000000}"/>
    <hyperlink ref="F213" r:id="rId22" xr:uid="{00000000-0004-0000-1800-000015000000}"/>
    <hyperlink ref="F216" r:id="rId23" xr:uid="{00000000-0004-0000-1800-000016000000}"/>
    <hyperlink ref="F219" r:id="rId24" xr:uid="{00000000-0004-0000-1800-000017000000}"/>
    <hyperlink ref="F221" r:id="rId25" xr:uid="{00000000-0004-0000-1800-000018000000}"/>
    <hyperlink ref="F224" r:id="rId26" xr:uid="{00000000-0004-0000-1800-000019000000}"/>
    <hyperlink ref="F227" r:id="rId27" xr:uid="{00000000-0004-0000-1800-00001A000000}"/>
    <hyperlink ref="F234" r:id="rId28" xr:uid="{00000000-0004-0000-1800-00001B000000}"/>
    <hyperlink ref="F237" r:id="rId29" xr:uid="{00000000-0004-0000-1800-00001C000000}"/>
    <hyperlink ref="F241" r:id="rId30" xr:uid="{00000000-0004-0000-1800-00001D000000}"/>
    <hyperlink ref="F245" r:id="rId31" xr:uid="{00000000-0004-0000-1800-00001E000000}"/>
    <hyperlink ref="F249" r:id="rId32" xr:uid="{00000000-0004-0000-1800-00001F000000}"/>
    <hyperlink ref="F255" r:id="rId33" xr:uid="{00000000-0004-0000-1800-000020000000}"/>
    <hyperlink ref="F258" r:id="rId34" xr:uid="{00000000-0004-0000-1800-000021000000}"/>
    <hyperlink ref="F264" r:id="rId35" xr:uid="{00000000-0004-0000-1800-000022000000}"/>
    <hyperlink ref="F267" r:id="rId36" xr:uid="{00000000-0004-0000-1800-000023000000}"/>
    <hyperlink ref="F270" r:id="rId37" xr:uid="{00000000-0004-0000-1800-000024000000}"/>
    <hyperlink ref="F273" r:id="rId38" xr:uid="{00000000-0004-0000-1800-000025000000}"/>
    <hyperlink ref="F276" r:id="rId39" xr:uid="{00000000-0004-0000-1800-000026000000}"/>
    <hyperlink ref="F278" r:id="rId40" xr:uid="{00000000-0004-0000-1800-000027000000}"/>
    <hyperlink ref="F283" r:id="rId41" xr:uid="{00000000-0004-0000-1800-000028000000}"/>
    <hyperlink ref="F288" r:id="rId42" xr:uid="{00000000-0004-0000-1800-000029000000}"/>
    <hyperlink ref="F291" r:id="rId43" xr:uid="{00000000-0004-0000-1800-00002A000000}"/>
    <hyperlink ref="F293" r:id="rId44" xr:uid="{00000000-0004-0000-1800-00002B000000}"/>
    <hyperlink ref="F297" r:id="rId45" xr:uid="{00000000-0004-0000-1800-00002C000000}"/>
    <hyperlink ref="F307" r:id="rId46" xr:uid="{00000000-0004-0000-1800-00002D000000}"/>
    <hyperlink ref="F311" r:id="rId47" xr:uid="{00000000-0004-0000-1800-00002E000000}"/>
    <hyperlink ref="F322" r:id="rId48" xr:uid="{00000000-0004-0000-1800-00002F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9"/>
  <headerFooter>
    <oddFooter>&amp;CStrana &amp;P z &amp;N&amp;R&amp;A</oddFooter>
  </headerFooter>
  <drawing r:id="rId5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20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166</v>
      </c>
      <c r="AZ2" s="94" t="s">
        <v>185</v>
      </c>
      <c r="BA2" s="94" t="s">
        <v>1</v>
      </c>
      <c r="BB2" s="94" t="s">
        <v>1</v>
      </c>
      <c r="BC2" s="94" t="s">
        <v>5076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5077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ROUND(J120,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ROUND((SUM(BE120:BE203)),  2)</f>
        <v>0</v>
      </c>
      <c r="I33" s="98">
        <v>0.21</v>
      </c>
      <c r="J33" s="87">
        <f>ROUND(((SUM(BE120:BE203))*I33),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ROUND((SUM(BF120:BF203)),  2)</f>
        <v>0</v>
      </c>
      <c r="I34" s="98">
        <v>0.15</v>
      </c>
      <c r="J34" s="87">
        <f>ROUND(((SUM(BF120:BF203))*I34),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ROUND((SUM(BG120:BG203)),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ROUND((SUM(BH120:BH203)),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ROUND((SUM(BI120:BI203)),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030.42.5 - Vyústění propustku v km 0,609 00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J120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J121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J122</f>
        <v>0</v>
      </c>
      <c r="L98" s="114"/>
    </row>
    <row r="99" spans="2:12" s="9" customFormat="1" ht="19.95" customHeight="1">
      <c r="B99" s="114"/>
      <c r="D99" s="115" t="s">
        <v>201</v>
      </c>
      <c r="E99" s="116"/>
      <c r="F99" s="116"/>
      <c r="G99" s="116"/>
      <c r="H99" s="116"/>
      <c r="I99" s="116"/>
      <c r="J99" s="117">
        <f>J190</f>
        <v>0</v>
      </c>
      <c r="L99" s="114"/>
    </row>
    <row r="100" spans="2:12" s="9" customFormat="1" ht="19.95" customHeight="1">
      <c r="B100" s="114"/>
      <c r="D100" s="115" t="s">
        <v>205</v>
      </c>
      <c r="E100" s="116"/>
      <c r="F100" s="116"/>
      <c r="G100" s="116"/>
      <c r="H100" s="116"/>
      <c r="I100" s="116"/>
      <c r="J100" s="117">
        <f>J201</f>
        <v>0</v>
      </c>
      <c r="L100" s="114"/>
    </row>
    <row r="101" spans="2:12" s="1" customFormat="1" ht="21.75" customHeight="1">
      <c r="B101" s="33"/>
      <c r="L101" s="33"/>
    </row>
    <row r="102" spans="2:12" s="1" customFormat="1" ht="6.9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12" s="1" customFormat="1" ht="6.9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" customHeight="1">
      <c r="B107" s="33"/>
      <c r="C107" s="21" t="s">
        <v>210</v>
      </c>
      <c r="L107" s="33"/>
    </row>
    <row r="108" spans="2:12" s="1" customFormat="1" ht="6.9" customHeight="1">
      <c r="B108" s="33"/>
      <c r="L108" s="33"/>
    </row>
    <row r="109" spans="2:12" s="1" customFormat="1" ht="12" customHeight="1">
      <c r="B109" s="33"/>
      <c r="C109" s="27" t="s">
        <v>16</v>
      </c>
      <c r="L109" s="33"/>
    </row>
    <row r="110" spans="2:12" s="1" customFormat="1" ht="26.25" customHeight="1">
      <c r="B110" s="33"/>
      <c r="E110" s="256" t="str">
        <f>E7</f>
        <v>Opatření Zátor-Loučky, OHO, Dílčí stavba 02.030 Opatření pod přehradní hrází Nové Heřminovy</v>
      </c>
      <c r="F110" s="257"/>
      <c r="G110" s="257"/>
      <c r="H110" s="257"/>
      <c r="L110" s="33"/>
    </row>
    <row r="111" spans="2:12" s="1" customFormat="1" ht="12" customHeight="1">
      <c r="B111" s="33"/>
      <c r="C111" s="27" t="s">
        <v>190</v>
      </c>
      <c r="L111" s="33"/>
    </row>
    <row r="112" spans="2:12" s="1" customFormat="1" ht="16.5" customHeight="1">
      <c r="B112" s="33"/>
      <c r="E112" s="238" t="str">
        <f>E9</f>
        <v>030.42.5 - Vyústění propustku v km 0,609 00</v>
      </c>
      <c r="F112" s="258"/>
      <c r="G112" s="258"/>
      <c r="H112" s="258"/>
      <c r="L112" s="33"/>
    </row>
    <row r="113" spans="2:65" s="1" customFormat="1" ht="6.9" customHeight="1">
      <c r="B113" s="33"/>
      <c r="L113" s="33"/>
    </row>
    <row r="114" spans="2:65" s="1" customFormat="1" ht="12" customHeight="1">
      <c r="B114" s="33"/>
      <c r="C114" s="27" t="s">
        <v>22</v>
      </c>
      <c r="F114" s="25" t="str">
        <f>F12</f>
        <v>Loučky u Zátoru</v>
      </c>
      <c r="I114" s="27" t="s">
        <v>24</v>
      </c>
      <c r="J114" s="53" t="str">
        <f>IF(J12="","",J12)</f>
        <v>20. 12. 2024</v>
      </c>
      <c r="L114" s="33"/>
    </row>
    <row r="115" spans="2:65" s="1" customFormat="1" ht="6.9" customHeight="1">
      <c r="B115" s="33"/>
      <c r="L115" s="33"/>
    </row>
    <row r="116" spans="2:65" s="1" customFormat="1" ht="15.15" customHeight="1">
      <c r="B116" s="33"/>
      <c r="C116" s="27" t="s">
        <v>28</v>
      </c>
      <c r="F116" s="25" t="str">
        <f>E15</f>
        <v>Povodí Odry, státní podnik</v>
      </c>
      <c r="I116" s="27" t="s">
        <v>34</v>
      </c>
      <c r="J116" s="31" t="str">
        <f>E21</f>
        <v>AQUATIS, a.s.</v>
      </c>
      <c r="L116" s="33"/>
    </row>
    <row r="117" spans="2:65" s="1" customFormat="1" ht="25.65" customHeight="1">
      <c r="B117" s="33"/>
      <c r="C117" s="27" t="s">
        <v>32</v>
      </c>
      <c r="F117" s="25" t="str">
        <f>IF(E18="","",E18)</f>
        <v>Vyplň údaj</v>
      </c>
      <c r="I117" s="27" t="s">
        <v>37</v>
      </c>
      <c r="J117" s="31" t="str">
        <f>E24</f>
        <v>Ing. Michal Jendruščák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8"/>
      <c r="C119" s="119" t="s">
        <v>211</v>
      </c>
      <c r="D119" s="120" t="s">
        <v>65</v>
      </c>
      <c r="E119" s="120" t="s">
        <v>61</v>
      </c>
      <c r="F119" s="120" t="s">
        <v>62</v>
      </c>
      <c r="G119" s="120" t="s">
        <v>212</v>
      </c>
      <c r="H119" s="120" t="s">
        <v>213</v>
      </c>
      <c r="I119" s="120" t="s">
        <v>214</v>
      </c>
      <c r="J119" s="120" t="s">
        <v>194</v>
      </c>
      <c r="K119" s="121" t="s">
        <v>215</v>
      </c>
      <c r="L119" s="118"/>
      <c r="M119" s="60" t="s">
        <v>1</v>
      </c>
      <c r="N119" s="61" t="s">
        <v>44</v>
      </c>
      <c r="O119" s="61" t="s">
        <v>216</v>
      </c>
      <c r="P119" s="61" t="s">
        <v>217</v>
      </c>
      <c r="Q119" s="61" t="s">
        <v>218</v>
      </c>
      <c r="R119" s="61" t="s">
        <v>219</v>
      </c>
      <c r="S119" s="61" t="s">
        <v>220</v>
      </c>
      <c r="T119" s="62" t="s">
        <v>221</v>
      </c>
    </row>
    <row r="120" spans="2:65" s="1" customFormat="1" ht="22.8" customHeight="1">
      <c r="B120" s="33"/>
      <c r="C120" s="65" t="s">
        <v>222</v>
      </c>
      <c r="J120" s="122">
        <f>BK120</f>
        <v>0</v>
      </c>
      <c r="L120" s="33"/>
      <c r="M120" s="63"/>
      <c r="N120" s="54"/>
      <c r="O120" s="54"/>
      <c r="P120" s="123">
        <f>P121</f>
        <v>0</v>
      </c>
      <c r="Q120" s="54"/>
      <c r="R120" s="123">
        <f>R121</f>
        <v>9.1822085499999986</v>
      </c>
      <c r="S120" s="54"/>
      <c r="T120" s="124">
        <f>T121</f>
        <v>0</v>
      </c>
      <c r="AT120" s="17" t="s">
        <v>79</v>
      </c>
      <c r="AU120" s="17" t="s">
        <v>196</v>
      </c>
      <c r="BK120" s="125">
        <f>BK121</f>
        <v>0</v>
      </c>
    </row>
    <row r="121" spans="2:65" s="11" customFormat="1" ht="25.95" customHeight="1">
      <c r="B121" s="126"/>
      <c r="D121" s="127" t="s">
        <v>79</v>
      </c>
      <c r="E121" s="128" t="s">
        <v>223</v>
      </c>
      <c r="F121" s="128" t="s">
        <v>224</v>
      </c>
      <c r="I121" s="129"/>
      <c r="J121" s="130">
        <f>BK121</f>
        <v>0</v>
      </c>
      <c r="L121" s="126"/>
      <c r="M121" s="131"/>
      <c r="P121" s="132">
        <f>P122+P190+P201</f>
        <v>0</v>
      </c>
      <c r="R121" s="132">
        <f>R122+R190+R201</f>
        <v>9.1822085499999986</v>
      </c>
      <c r="T121" s="133">
        <f>T122+T190+T201</f>
        <v>0</v>
      </c>
      <c r="AR121" s="127" t="s">
        <v>88</v>
      </c>
      <c r="AT121" s="134" t="s">
        <v>79</v>
      </c>
      <c r="AU121" s="134" t="s">
        <v>80</v>
      </c>
      <c r="AY121" s="127" t="s">
        <v>225</v>
      </c>
      <c r="BK121" s="135">
        <f>BK122+BK190+BK201</f>
        <v>0</v>
      </c>
    </row>
    <row r="122" spans="2:65" s="11" customFormat="1" ht="22.8" customHeight="1">
      <c r="B122" s="126"/>
      <c r="D122" s="127" t="s">
        <v>79</v>
      </c>
      <c r="E122" s="136" t="s">
        <v>88</v>
      </c>
      <c r="F122" s="136" t="s">
        <v>226</v>
      </c>
      <c r="I122" s="129"/>
      <c r="J122" s="137">
        <f>BK122</f>
        <v>0</v>
      </c>
      <c r="L122" s="126"/>
      <c r="M122" s="131"/>
      <c r="P122" s="132">
        <f>SUM(P123:P189)</f>
        <v>0</v>
      </c>
      <c r="R122" s="132">
        <f>SUM(R123:R189)</f>
        <v>7.8685499999999985E-3</v>
      </c>
      <c r="T122" s="133">
        <f>SUM(T123:T189)</f>
        <v>0</v>
      </c>
      <c r="AR122" s="127" t="s">
        <v>88</v>
      </c>
      <c r="AT122" s="134" t="s">
        <v>79</v>
      </c>
      <c r="AU122" s="134" t="s">
        <v>88</v>
      </c>
      <c r="AY122" s="127" t="s">
        <v>225</v>
      </c>
      <c r="BK122" s="135">
        <f>SUM(BK123:BK189)</f>
        <v>0</v>
      </c>
    </row>
    <row r="123" spans="2:65" s="1" customFormat="1" ht="24.15" customHeight="1">
      <c r="B123" s="33"/>
      <c r="C123" s="138" t="s">
        <v>88</v>
      </c>
      <c r="D123" s="138" t="s">
        <v>227</v>
      </c>
      <c r="E123" s="139" t="s">
        <v>245</v>
      </c>
      <c r="F123" s="140" t="s">
        <v>246</v>
      </c>
      <c r="G123" s="141" t="s">
        <v>247</v>
      </c>
      <c r="H123" s="142">
        <v>120</v>
      </c>
      <c r="I123" s="143"/>
      <c r="J123" s="144">
        <f>ROUND(I123*H123,2)</f>
        <v>0</v>
      </c>
      <c r="K123" s="140" t="s">
        <v>231</v>
      </c>
      <c r="L123" s="33"/>
      <c r="M123" s="145" t="s">
        <v>1</v>
      </c>
      <c r="N123" s="146" t="s">
        <v>45</v>
      </c>
      <c r="P123" s="147">
        <f>O123*H123</f>
        <v>0</v>
      </c>
      <c r="Q123" s="147">
        <v>3.0000000000000001E-5</v>
      </c>
      <c r="R123" s="147">
        <f>Q123*H123</f>
        <v>3.5999999999999999E-3</v>
      </c>
      <c r="S123" s="147">
        <v>0</v>
      </c>
      <c r="T123" s="148">
        <f>S123*H123</f>
        <v>0</v>
      </c>
      <c r="AR123" s="149" t="s">
        <v>232</v>
      </c>
      <c r="AT123" s="149" t="s">
        <v>227</v>
      </c>
      <c r="AU123" s="149" t="s">
        <v>21</v>
      </c>
      <c r="AY123" s="17" t="s">
        <v>225</v>
      </c>
      <c r="BE123" s="150">
        <f>IF(N123="základní",J123,0)</f>
        <v>0</v>
      </c>
      <c r="BF123" s="150">
        <f>IF(N123="snížená",J123,0)</f>
        <v>0</v>
      </c>
      <c r="BG123" s="150">
        <f>IF(N123="zákl. přenesená",J123,0)</f>
        <v>0</v>
      </c>
      <c r="BH123" s="150">
        <f>IF(N123="sníž. přenesená",J123,0)</f>
        <v>0</v>
      </c>
      <c r="BI123" s="150">
        <f>IF(N123="nulová",J123,0)</f>
        <v>0</v>
      </c>
      <c r="BJ123" s="17" t="s">
        <v>88</v>
      </c>
      <c r="BK123" s="150">
        <f>ROUND(I123*H123,2)</f>
        <v>0</v>
      </c>
      <c r="BL123" s="17" t="s">
        <v>232</v>
      </c>
      <c r="BM123" s="149" t="s">
        <v>5078</v>
      </c>
    </row>
    <row r="124" spans="2:65" s="1" customFormat="1" ht="10.199999999999999">
      <c r="B124" s="33"/>
      <c r="D124" s="151" t="s">
        <v>234</v>
      </c>
      <c r="F124" s="152" t="s">
        <v>249</v>
      </c>
      <c r="I124" s="153"/>
      <c r="L124" s="33"/>
      <c r="M124" s="154"/>
      <c r="T124" s="57"/>
      <c r="AT124" s="17" t="s">
        <v>234</v>
      </c>
      <c r="AU124" s="17" t="s">
        <v>21</v>
      </c>
    </row>
    <row r="125" spans="2:65" s="12" customFormat="1" ht="10.199999999999999">
      <c r="B125" s="155"/>
      <c r="D125" s="156" t="s">
        <v>236</v>
      </c>
      <c r="E125" s="157" t="s">
        <v>1</v>
      </c>
      <c r="F125" s="158" t="s">
        <v>5079</v>
      </c>
      <c r="H125" s="159">
        <v>120</v>
      </c>
      <c r="I125" s="160"/>
      <c r="L125" s="155"/>
      <c r="M125" s="161"/>
      <c r="T125" s="162"/>
      <c r="AT125" s="157" t="s">
        <v>236</v>
      </c>
      <c r="AU125" s="157" t="s">
        <v>21</v>
      </c>
      <c r="AV125" s="12" t="s">
        <v>21</v>
      </c>
      <c r="AW125" s="12" t="s">
        <v>36</v>
      </c>
      <c r="AX125" s="12" t="s">
        <v>88</v>
      </c>
      <c r="AY125" s="157" t="s">
        <v>225</v>
      </c>
    </row>
    <row r="126" spans="2:65" s="1" customFormat="1" ht="24.15" customHeight="1">
      <c r="B126" s="33"/>
      <c r="C126" s="138" t="s">
        <v>21</v>
      </c>
      <c r="D126" s="138" t="s">
        <v>227</v>
      </c>
      <c r="E126" s="139" t="s">
        <v>251</v>
      </c>
      <c r="F126" s="140" t="s">
        <v>252</v>
      </c>
      <c r="G126" s="141" t="s">
        <v>253</v>
      </c>
      <c r="H126" s="142">
        <v>30</v>
      </c>
      <c r="I126" s="143"/>
      <c r="J126" s="144">
        <f>ROUND(I126*H126,2)</f>
        <v>0</v>
      </c>
      <c r="K126" s="140" t="s">
        <v>231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232</v>
      </c>
      <c r="AT126" s="149" t="s">
        <v>227</v>
      </c>
      <c r="AU126" s="149" t="s">
        <v>21</v>
      </c>
      <c r="AY126" s="17" t="s">
        <v>225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232</v>
      </c>
      <c r="BM126" s="149" t="s">
        <v>5080</v>
      </c>
    </row>
    <row r="127" spans="2:65" s="1" customFormat="1" ht="10.199999999999999">
      <c r="B127" s="33"/>
      <c r="D127" s="151" t="s">
        <v>234</v>
      </c>
      <c r="F127" s="152" t="s">
        <v>255</v>
      </c>
      <c r="I127" s="153"/>
      <c r="L127" s="33"/>
      <c r="M127" s="154"/>
      <c r="T127" s="57"/>
      <c r="AT127" s="17" t="s">
        <v>234</v>
      </c>
      <c r="AU127" s="17" t="s">
        <v>21</v>
      </c>
    </row>
    <row r="128" spans="2:65" s="12" customFormat="1" ht="10.199999999999999">
      <c r="B128" s="155"/>
      <c r="D128" s="156" t="s">
        <v>236</v>
      </c>
      <c r="E128" s="157" t="s">
        <v>1</v>
      </c>
      <c r="F128" s="158" t="s">
        <v>425</v>
      </c>
      <c r="H128" s="159">
        <v>30</v>
      </c>
      <c r="I128" s="160"/>
      <c r="L128" s="155"/>
      <c r="M128" s="161"/>
      <c r="T128" s="162"/>
      <c r="AT128" s="157" t="s">
        <v>236</v>
      </c>
      <c r="AU128" s="157" t="s">
        <v>21</v>
      </c>
      <c r="AV128" s="12" t="s">
        <v>21</v>
      </c>
      <c r="AW128" s="12" t="s">
        <v>36</v>
      </c>
      <c r="AX128" s="12" t="s">
        <v>88</v>
      </c>
      <c r="AY128" s="157" t="s">
        <v>225</v>
      </c>
    </row>
    <row r="129" spans="2:65" s="1" customFormat="1" ht="24.15" customHeight="1">
      <c r="B129" s="33"/>
      <c r="C129" s="138" t="s">
        <v>244</v>
      </c>
      <c r="D129" s="138" t="s">
        <v>227</v>
      </c>
      <c r="E129" s="139" t="s">
        <v>2354</v>
      </c>
      <c r="F129" s="140" t="s">
        <v>2355</v>
      </c>
      <c r="G129" s="141" t="s">
        <v>230</v>
      </c>
      <c r="H129" s="142">
        <v>50</v>
      </c>
      <c r="I129" s="143"/>
      <c r="J129" s="144">
        <f>ROUND(I129*H129,2)</f>
        <v>0</v>
      </c>
      <c r="K129" s="140" t="s">
        <v>231</v>
      </c>
      <c r="L129" s="33"/>
      <c r="M129" s="145" t="s">
        <v>1</v>
      </c>
      <c r="N129" s="146" t="s">
        <v>45</v>
      </c>
      <c r="P129" s="147">
        <f>O129*H129</f>
        <v>0</v>
      </c>
      <c r="Q129" s="147">
        <v>0</v>
      </c>
      <c r="R129" s="147">
        <f>Q129*H129</f>
        <v>0</v>
      </c>
      <c r="S129" s="147">
        <v>0</v>
      </c>
      <c r="T129" s="148">
        <f>S129*H129</f>
        <v>0</v>
      </c>
      <c r="AR129" s="149" t="s">
        <v>232</v>
      </c>
      <c r="AT129" s="149" t="s">
        <v>227</v>
      </c>
      <c r="AU129" s="149" t="s">
        <v>21</v>
      </c>
      <c r="AY129" s="17" t="s">
        <v>225</v>
      </c>
      <c r="BE129" s="150">
        <f>IF(N129="základní",J129,0)</f>
        <v>0</v>
      </c>
      <c r="BF129" s="150">
        <f>IF(N129="snížená",J129,0)</f>
        <v>0</v>
      </c>
      <c r="BG129" s="150">
        <f>IF(N129="zákl. přenesená",J129,0)</f>
        <v>0</v>
      </c>
      <c r="BH129" s="150">
        <f>IF(N129="sníž. přenesená",J129,0)</f>
        <v>0</v>
      </c>
      <c r="BI129" s="150">
        <f>IF(N129="nulová",J129,0)</f>
        <v>0</v>
      </c>
      <c r="BJ129" s="17" t="s">
        <v>88</v>
      </c>
      <c r="BK129" s="150">
        <f>ROUND(I129*H129,2)</f>
        <v>0</v>
      </c>
      <c r="BL129" s="17" t="s">
        <v>232</v>
      </c>
      <c r="BM129" s="149" t="s">
        <v>5081</v>
      </c>
    </row>
    <row r="130" spans="2:65" s="1" customFormat="1" ht="10.199999999999999">
      <c r="B130" s="33"/>
      <c r="D130" s="151" t="s">
        <v>234</v>
      </c>
      <c r="F130" s="152" t="s">
        <v>2357</v>
      </c>
      <c r="I130" s="153"/>
      <c r="L130" s="33"/>
      <c r="M130" s="154"/>
      <c r="T130" s="57"/>
      <c r="AT130" s="17" t="s">
        <v>234</v>
      </c>
      <c r="AU130" s="17" t="s">
        <v>21</v>
      </c>
    </row>
    <row r="131" spans="2:65" s="12" customFormat="1" ht="10.199999999999999">
      <c r="B131" s="155"/>
      <c r="D131" s="156" t="s">
        <v>236</v>
      </c>
      <c r="E131" s="157" t="s">
        <v>1</v>
      </c>
      <c r="F131" s="158" t="s">
        <v>5082</v>
      </c>
      <c r="H131" s="159">
        <v>50</v>
      </c>
      <c r="I131" s="160"/>
      <c r="L131" s="155"/>
      <c r="M131" s="161"/>
      <c r="T131" s="162"/>
      <c r="AT131" s="157" t="s">
        <v>236</v>
      </c>
      <c r="AU131" s="157" t="s">
        <v>21</v>
      </c>
      <c r="AV131" s="12" t="s">
        <v>21</v>
      </c>
      <c r="AW131" s="12" t="s">
        <v>36</v>
      </c>
      <c r="AX131" s="12" t="s">
        <v>88</v>
      </c>
      <c r="AY131" s="157" t="s">
        <v>225</v>
      </c>
    </row>
    <row r="132" spans="2:65" s="1" customFormat="1" ht="33" customHeight="1">
      <c r="B132" s="33"/>
      <c r="C132" s="138" t="s">
        <v>232</v>
      </c>
      <c r="D132" s="138" t="s">
        <v>227</v>
      </c>
      <c r="E132" s="139" t="s">
        <v>4868</v>
      </c>
      <c r="F132" s="140" t="s">
        <v>4869</v>
      </c>
      <c r="G132" s="141" t="s">
        <v>240</v>
      </c>
      <c r="H132" s="142">
        <v>6.31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5083</v>
      </c>
    </row>
    <row r="133" spans="2:65" s="1" customFormat="1" ht="10.199999999999999">
      <c r="B133" s="33"/>
      <c r="D133" s="151" t="s">
        <v>234</v>
      </c>
      <c r="F133" s="152" t="s">
        <v>4871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5084</v>
      </c>
      <c r="H134" s="159">
        <v>6.31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37.799999999999997" customHeight="1">
      <c r="B135" s="33"/>
      <c r="C135" s="138" t="s">
        <v>256</v>
      </c>
      <c r="D135" s="138" t="s">
        <v>227</v>
      </c>
      <c r="E135" s="139" t="s">
        <v>296</v>
      </c>
      <c r="F135" s="140" t="s">
        <v>297</v>
      </c>
      <c r="G135" s="141" t="s">
        <v>240</v>
      </c>
      <c r="H135" s="142">
        <v>17.271000000000001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5085</v>
      </c>
    </row>
    <row r="136" spans="2:65" s="1" customFormat="1" ht="10.199999999999999">
      <c r="B136" s="33"/>
      <c r="D136" s="151" t="s">
        <v>234</v>
      </c>
      <c r="F136" s="152" t="s">
        <v>299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5086</v>
      </c>
      <c r="H137" s="159">
        <v>6.31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5087</v>
      </c>
      <c r="H138" s="159">
        <v>7.5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4" customFormat="1" ht="10.199999999999999">
      <c r="B139" s="171"/>
      <c r="D139" s="156" t="s">
        <v>236</v>
      </c>
      <c r="E139" s="172" t="s">
        <v>1</v>
      </c>
      <c r="F139" s="173" t="s">
        <v>303</v>
      </c>
      <c r="H139" s="174">
        <v>13.81</v>
      </c>
      <c r="I139" s="175"/>
      <c r="L139" s="171"/>
      <c r="M139" s="176"/>
      <c r="T139" s="177"/>
      <c r="AT139" s="172" t="s">
        <v>236</v>
      </c>
      <c r="AU139" s="172" t="s">
        <v>21</v>
      </c>
      <c r="AV139" s="14" t="s">
        <v>244</v>
      </c>
      <c r="AW139" s="14" t="s">
        <v>36</v>
      </c>
      <c r="AX139" s="14" t="s">
        <v>80</v>
      </c>
      <c r="AY139" s="172" t="s">
        <v>225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5088</v>
      </c>
      <c r="H140" s="159">
        <v>3.4609999999999999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4" customFormat="1" ht="10.199999999999999">
      <c r="B141" s="171"/>
      <c r="D141" s="156" t="s">
        <v>236</v>
      </c>
      <c r="E141" s="172" t="s">
        <v>185</v>
      </c>
      <c r="F141" s="173" t="s">
        <v>303</v>
      </c>
      <c r="H141" s="174">
        <v>3.4609999999999999</v>
      </c>
      <c r="I141" s="175"/>
      <c r="L141" s="171"/>
      <c r="M141" s="176"/>
      <c r="T141" s="177"/>
      <c r="AT141" s="172" t="s">
        <v>236</v>
      </c>
      <c r="AU141" s="172" t="s">
        <v>21</v>
      </c>
      <c r="AV141" s="14" t="s">
        <v>244</v>
      </c>
      <c r="AW141" s="14" t="s">
        <v>36</v>
      </c>
      <c r="AX141" s="14" t="s">
        <v>80</v>
      </c>
      <c r="AY141" s="172" t="s">
        <v>225</v>
      </c>
    </row>
    <row r="142" spans="2:65" s="13" customFormat="1" ht="10.199999999999999">
      <c r="B142" s="164"/>
      <c r="D142" s="156" t="s">
        <v>236</v>
      </c>
      <c r="E142" s="165" t="s">
        <v>1</v>
      </c>
      <c r="F142" s="166" t="s">
        <v>270</v>
      </c>
      <c r="H142" s="167">
        <v>17.271000000000001</v>
      </c>
      <c r="I142" s="168"/>
      <c r="L142" s="164"/>
      <c r="M142" s="169"/>
      <c r="T142" s="170"/>
      <c r="AT142" s="165" t="s">
        <v>236</v>
      </c>
      <c r="AU142" s="165" t="s">
        <v>21</v>
      </c>
      <c r="AV142" s="13" t="s">
        <v>232</v>
      </c>
      <c r="AW142" s="13" t="s">
        <v>36</v>
      </c>
      <c r="AX142" s="13" t="s">
        <v>88</v>
      </c>
      <c r="AY142" s="165" t="s">
        <v>225</v>
      </c>
    </row>
    <row r="143" spans="2:65" s="1" customFormat="1" ht="37.799999999999997" customHeight="1">
      <c r="B143" s="33"/>
      <c r="C143" s="138" t="s">
        <v>263</v>
      </c>
      <c r="D143" s="138" t="s">
        <v>227</v>
      </c>
      <c r="E143" s="139" t="s">
        <v>680</v>
      </c>
      <c r="F143" s="140" t="s">
        <v>681</v>
      </c>
      <c r="G143" s="141" t="s">
        <v>240</v>
      </c>
      <c r="H143" s="142">
        <v>6.31</v>
      </c>
      <c r="I143" s="143"/>
      <c r="J143" s="144">
        <f>ROUND(I143*H143,2)</f>
        <v>0</v>
      </c>
      <c r="K143" s="140" t="s">
        <v>231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5089</v>
      </c>
    </row>
    <row r="144" spans="2:65" s="1" customFormat="1" ht="10.199999999999999">
      <c r="B144" s="33"/>
      <c r="D144" s="151" t="s">
        <v>234</v>
      </c>
      <c r="F144" s="152" t="s">
        <v>683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5090</v>
      </c>
      <c r="H145" s="159">
        <v>6.31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7.799999999999997" customHeight="1">
      <c r="B146" s="33"/>
      <c r="C146" s="138" t="s">
        <v>271</v>
      </c>
      <c r="D146" s="138" t="s">
        <v>227</v>
      </c>
      <c r="E146" s="139" t="s">
        <v>687</v>
      </c>
      <c r="F146" s="140" t="s">
        <v>688</v>
      </c>
      <c r="G146" s="141" t="s">
        <v>240</v>
      </c>
      <c r="H146" s="142">
        <v>63.1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5091</v>
      </c>
    </row>
    <row r="147" spans="2:65" s="1" customFormat="1" ht="10.199999999999999">
      <c r="B147" s="33"/>
      <c r="D147" s="151" t="s">
        <v>234</v>
      </c>
      <c r="F147" s="152" t="s">
        <v>690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5092</v>
      </c>
      <c r="H148" s="159">
        <v>63.1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225</v>
      </c>
    </row>
    <row r="149" spans="2:65" s="1" customFormat="1" ht="24.15" customHeight="1">
      <c r="B149" s="33"/>
      <c r="C149" s="138" t="s">
        <v>277</v>
      </c>
      <c r="D149" s="138" t="s">
        <v>227</v>
      </c>
      <c r="E149" s="139" t="s">
        <v>400</v>
      </c>
      <c r="F149" s="140" t="s">
        <v>401</v>
      </c>
      <c r="G149" s="141" t="s">
        <v>240</v>
      </c>
      <c r="H149" s="142">
        <v>3.4609999999999999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232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232</v>
      </c>
      <c r="BM149" s="149" t="s">
        <v>5093</v>
      </c>
    </row>
    <row r="150" spans="2:65" s="1" customFormat="1" ht="10.199999999999999">
      <c r="B150" s="33"/>
      <c r="D150" s="151" t="s">
        <v>234</v>
      </c>
      <c r="F150" s="152" t="s">
        <v>403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185</v>
      </c>
      <c r="H151" s="159">
        <v>3.4609999999999999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225</v>
      </c>
    </row>
    <row r="152" spans="2:65" s="1" customFormat="1" ht="24.15" customHeight="1">
      <c r="B152" s="33"/>
      <c r="C152" s="138" t="s">
        <v>283</v>
      </c>
      <c r="D152" s="138" t="s">
        <v>227</v>
      </c>
      <c r="E152" s="139" t="s">
        <v>318</v>
      </c>
      <c r="F152" s="140" t="s">
        <v>319</v>
      </c>
      <c r="G152" s="141" t="s">
        <v>230</v>
      </c>
      <c r="H152" s="142">
        <v>10.14</v>
      </c>
      <c r="I152" s="143"/>
      <c r="J152" s="144">
        <f>ROUND(I152*H152,2)</f>
        <v>0</v>
      </c>
      <c r="K152" s="140" t="s">
        <v>231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232</v>
      </c>
      <c r="AT152" s="149" t="s">
        <v>227</v>
      </c>
      <c r="AU152" s="149" t="s">
        <v>21</v>
      </c>
      <c r="AY152" s="17" t="s">
        <v>225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232</v>
      </c>
      <c r="BM152" s="149" t="s">
        <v>5094</v>
      </c>
    </row>
    <row r="153" spans="2:65" s="1" customFormat="1" ht="10.199999999999999">
      <c r="B153" s="33"/>
      <c r="D153" s="151" t="s">
        <v>234</v>
      </c>
      <c r="F153" s="152" t="s">
        <v>321</v>
      </c>
      <c r="I153" s="153"/>
      <c r="L153" s="33"/>
      <c r="M153" s="154"/>
      <c r="T153" s="57"/>
      <c r="AT153" s="17" t="s">
        <v>234</v>
      </c>
      <c r="AU153" s="17" t="s">
        <v>21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5095</v>
      </c>
      <c r="H154" s="159">
        <v>10.14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225</v>
      </c>
    </row>
    <row r="155" spans="2:65" s="1" customFormat="1" ht="33" customHeight="1">
      <c r="B155" s="33"/>
      <c r="C155" s="138" t="s">
        <v>289</v>
      </c>
      <c r="D155" s="138" t="s">
        <v>227</v>
      </c>
      <c r="E155" s="139" t="s">
        <v>393</v>
      </c>
      <c r="F155" s="140" t="s">
        <v>394</v>
      </c>
      <c r="G155" s="141" t="s">
        <v>395</v>
      </c>
      <c r="H155" s="142">
        <v>12.62</v>
      </c>
      <c r="I155" s="143"/>
      <c r="J155" s="144">
        <f>ROUND(I155*H155,2)</f>
        <v>0</v>
      </c>
      <c r="K155" s="140" t="s">
        <v>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232</v>
      </c>
      <c r="AT155" s="149" t="s">
        <v>227</v>
      </c>
      <c r="AU155" s="149" t="s">
        <v>21</v>
      </c>
      <c r="AY155" s="17" t="s">
        <v>225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232</v>
      </c>
      <c r="BM155" s="149" t="s">
        <v>5096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5097</v>
      </c>
      <c r="H156" s="159">
        <v>12.62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225</v>
      </c>
    </row>
    <row r="157" spans="2:65" s="1" customFormat="1" ht="16.5" customHeight="1">
      <c r="B157" s="33"/>
      <c r="C157" s="138" t="s">
        <v>295</v>
      </c>
      <c r="D157" s="138" t="s">
        <v>227</v>
      </c>
      <c r="E157" s="139" t="s">
        <v>413</v>
      </c>
      <c r="F157" s="140" t="s">
        <v>414</v>
      </c>
      <c r="G157" s="141" t="s">
        <v>240</v>
      </c>
      <c r="H157" s="142">
        <v>6.31</v>
      </c>
      <c r="I157" s="143"/>
      <c r="J157" s="144">
        <f>ROUND(I157*H157,2)</f>
        <v>0</v>
      </c>
      <c r="K157" s="140" t="s">
        <v>231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232</v>
      </c>
      <c r="AT157" s="149" t="s">
        <v>227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232</v>
      </c>
      <c r="BM157" s="149" t="s">
        <v>5098</v>
      </c>
    </row>
    <row r="158" spans="2:65" s="1" customFormat="1" ht="10.199999999999999">
      <c r="B158" s="33"/>
      <c r="D158" s="151" t="s">
        <v>234</v>
      </c>
      <c r="F158" s="152" t="s">
        <v>416</v>
      </c>
      <c r="I158" s="153"/>
      <c r="L158" s="33"/>
      <c r="M158" s="154"/>
      <c r="T158" s="57"/>
      <c r="AT158" s="17" t="s">
        <v>234</v>
      </c>
      <c r="AU158" s="17" t="s">
        <v>21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5099</v>
      </c>
      <c r="H159" s="159">
        <v>6.31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225</v>
      </c>
    </row>
    <row r="160" spans="2:65" s="1" customFormat="1" ht="24.15" customHeight="1">
      <c r="B160" s="33"/>
      <c r="C160" s="138" t="s">
        <v>317</v>
      </c>
      <c r="D160" s="138" t="s">
        <v>227</v>
      </c>
      <c r="E160" s="139" t="s">
        <v>5100</v>
      </c>
      <c r="F160" s="140" t="s">
        <v>5101</v>
      </c>
      <c r="G160" s="141" t="s">
        <v>230</v>
      </c>
      <c r="H160" s="142">
        <v>2.27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5102</v>
      </c>
    </row>
    <row r="161" spans="2:65" s="1" customFormat="1" ht="10.199999999999999">
      <c r="B161" s="33"/>
      <c r="D161" s="151" t="s">
        <v>234</v>
      </c>
      <c r="F161" s="152" t="s">
        <v>5103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5104</v>
      </c>
      <c r="H162" s="159">
        <v>2.27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24.15" customHeight="1">
      <c r="B163" s="33"/>
      <c r="C163" s="138" t="s">
        <v>323</v>
      </c>
      <c r="D163" s="138" t="s">
        <v>227</v>
      </c>
      <c r="E163" s="139" t="s">
        <v>1191</v>
      </c>
      <c r="F163" s="140" t="s">
        <v>1192</v>
      </c>
      <c r="G163" s="141" t="s">
        <v>230</v>
      </c>
      <c r="H163" s="142">
        <v>2.27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5105</v>
      </c>
    </row>
    <row r="164" spans="2:65" s="1" customFormat="1" ht="10.199999999999999">
      <c r="B164" s="33"/>
      <c r="D164" s="151" t="s">
        <v>234</v>
      </c>
      <c r="F164" s="152" t="s">
        <v>1194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5104</v>
      </c>
      <c r="H165" s="159">
        <v>2.27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24.15" customHeight="1">
      <c r="B166" s="33"/>
      <c r="C166" s="138" t="s">
        <v>328</v>
      </c>
      <c r="D166" s="138" t="s">
        <v>227</v>
      </c>
      <c r="E166" s="139" t="s">
        <v>5106</v>
      </c>
      <c r="F166" s="140" t="s">
        <v>5107</v>
      </c>
      <c r="G166" s="141" t="s">
        <v>230</v>
      </c>
      <c r="H166" s="142">
        <v>20.8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5108</v>
      </c>
    </row>
    <row r="167" spans="2:65" s="1" customFormat="1" ht="10.199999999999999">
      <c r="B167" s="33"/>
      <c r="D167" s="151" t="s">
        <v>234</v>
      </c>
      <c r="F167" s="152" t="s">
        <v>5109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5110</v>
      </c>
      <c r="H168" s="159">
        <v>20.8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16.5" customHeight="1">
      <c r="B169" s="33"/>
      <c r="C169" s="178" t="s">
        <v>8</v>
      </c>
      <c r="D169" s="178" t="s">
        <v>341</v>
      </c>
      <c r="E169" s="179" t="s">
        <v>431</v>
      </c>
      <c r="F169" s="180" t="s">
        <v>432</v>
      </c>
      <c r="G169" s="181" t="s">
        <v>433</v>
      </c>
      <c r="H169" s="182">
        <v>0.46200000000000002</v>
      </c>
      <c r="I169" s="183"/>
      <c r="J169" s="184">
        <f>ROUND(I169*H169,2)</f>
        <v>0</v>
      </c>
      <c r="K169" s="180" t="s">
        <v>231</v>
      </c>
      <c r="L169" s="185"/>
      <c r="M169" s="186" t="s">
        <v>1</v>
      </c>
      <c r="N169" s="187" t="s">
        <v>45</v>
      </c>
      <c r="P169" s="147">
        <f>O169*H169</f>
        <v>0</v>
      </c>
      <c r="Q169" s="147">
        <v>1E-3</v>
      </c>
      <c r="R169" s="147">
        <f>Q169*H169</f>
        <v>4.6200000000000001E-4</v>
      </c>
      <c r="S169" s="147">
        <v>0</v>
      </c>
      <c r="T169" s="148">
        <f>S169*H169</f>
        <v>0</v>
      </c>
      <c r="AR169" s="149" t="s">
        <v>277</v>
      </c>
      <c r="AT169" s="149" t="s">
        <v>341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5111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5112</v>
      </c>
      <c r="H170" s="159">
        <v>23.074999999999999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88</v>
      </c>
      <c r="AY170" s="157" t="s">
        <v>225</v>
      </c>
    </row>
    <row r="171" spans="2:65" s="12" customFormat="1" ht="10.199999999999999">
      <c r="B171" s="155"/>
      <c r="D171" s="156" t="s">
        <v>236</v>
      </c>
      <c r="F171" s="158" t="s">
        <v>5113</v>
      </c>
      <c r="H171" s="159">
        <v>0.46200000000000002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4</v>
      </c>
      <c r="AX171" s="12" t="s">
        <v>88</v>
      </c>
      <c r="AY171" s="157" t="s">
        <v>225</v>
      </c>
    </row>
    <row r="172" spans="2:65" s="1" customFormat="1" ht="24.15" customHeight="1">
      <c r="B172" s="33"/>
      <c r="C172" s="138" t="s">
        <v>340</v>
      </c>
      <c r="D172" s="138" t="s">
        <v>227</v>
      </c>
      <c r="E172" s="139" t="s">
        <v>654</v>
      </c>
      <c r="F172" s="140" t="s">
        <v>655</v>
      </c>
      <c r="G172" s="141" t="s">
        <v>230</v>
      </c>
      <c r="H172" s="142">
        <v>2.66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5114</v>
      </c>
    </row>
    <row r="173" spans="2:65" s="1" customFormat="1" ht="10.199999999999999">
      <c r="B173" s="33"/>
      <c r="D173" s="151" t="s">
        <v>234</v>
      </c>
      <c r="F173" s="152" t="s">
        <v>657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5115</v>
      </c>
      <c r="H174" s="159">
        <v>2.66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24.15" customHeight="1">
      <c r="B175" s="33"/>
      <c r="C175" s="138" t="s">
        <v>346</v>
      </c>
      <c r="D175" s="138" t="s">
        <v>227</v>
      </c>
      <c r="E175" s="139" t="s">
        <v>335</v>
      </c>
      <c r="F175" s="140" t="s">
        <v>336</v>
      </c>
      <c r="G175" s="141" t="s">
        <v>230</v>
      </c>
      <c r="H175" s="142">
        <v>23.07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5116</v>
      </c>
    </row>
    <row r="176" spans="2:65" s="1" customFormat="1" ht="10.199999999999999">
      <c r="B176" s="33"/>
      <c r="D176" s="151" t="s">
        <v>234</v>
      </c>
      <c r="F176" s="152" t="s">
        <v>338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5117</v>
      </c>
      <c r="H177" s="159">
        <v>23.07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16.5" customHeight="1">
      <c r="B178" s="33"/>
      <c r="C178" s="178" t="s">
        <v>352</v>
      </c>
      <c r="D178" s="178" t="s">
        <v>341</v>
      </c>
      <c r="E178" s="179" t="s">
        <v>661</v>
      </c>
      <c r="F178" s="180" t="s">
        <v>662</v>
      </c>
      <c r="G178" s="181" t="s">
        <v>230</v>
      </c>
      <c r="H178" s="182">
        <v>25.376999999999999</v>
      </c>
      <c r="I178" s="183"/>
      <c r="J178" s="184">
        <f>ROUND(I178*H178,2)</f>
        <v>0</v>
      </c>
      <c r="K178" s="180" t="s">
        <v>1</v>
      </c>
      <c r="L178" s="185"/>
      <c r="M178" s="186" t="s">
        <v>1</v>
      </c>
      <c r="N178" s="187" t="s">
        <v>45</v>
      </c>
      <c r="P178" s="147">
        <f>O178*H178</f>
        <v>0</v>
      </c>
      <c r="Q178" s="147">
        <v>1.4999999999999999E-4</v>
      </c>
      <c r="R178" s="147">
        <f>Q178*H178</f>
        <v>3.8065499999999997E-3</v>
      </c>
      <c r="S178" s="147">
        <v>0</v>
      </c>
      <c r="T178" s="148">
        <f>S178*H178</f>
        <v>0</v>
      </c>
      <c r="AR178" s="149" t="s">
        <v>277</v>
      </c>
      <c r="AT178" s="149" t="s">
        <v>341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5118</v>
      </c>
    </row>
    <row r="179" spans="2:65" s="12" customFormat="1" ht="10.199999999999999">
      <c r="B179" s="155"/>
      <c r="D179" s="156" t="s">
        <v>236</v>
      </c>
      <c r="F179" s="158" t="s">
        <v>2271</v>
      </c>
      <c r="H179" s="159">
        <v>25.376999999999999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4</v>
      </c>
      <c r="AX179" s="12" t="s">
        <v>88</v>
      </c>
      <c r="AY179" s="157" t="s">
        <v>225</v>
      </c>
    </row>
    <row r="180" spans="2:65" s="1" customFormat="1" ht="24.15" customHeight="1">
      <c r="B180" s="33"/>
      <c r="C180" s="138" t="s">
        <v>358</v>
      </c>
      <c r="D180" s="138" t="s">
        <v>227</v>
      </c>
      <c r="E180" s="139" t="s">
        <v>347</v>
      </c>
      <c r="F180" s="140" t="s">
        <v>348</v>
      </c>
      <c r="G180" s="141" t="s">
        <v>230</v>
      </c>
      <c r="H180" s="142">
        <v>20.8</v>
      </c>
      <c r="I180" s="143"/>
      <c r="J180" s="144">
        <f>ROUND(I180*H180,2)</f>
        <v>0</v>
      </c>
      <c r="K180" s="140" t="s">
        <v>231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5119</v>
      </c>
    </row>
    <row r="181" spans="2:65" s="1" customFormat="1" ht="10.199999999999999">
      <c r="B181" s="33"/>
      <c r="D181" s="151" t="s">
        <v>234</v>
      </c>
      <c r="F181" s="152" t="s">
        <v>350</v>
      </c>
      <c r="I181" s="153"/>
      <c r="L181" s="33"/>
      <c r="M181" s="154"/>
      <c r="T181" s="57"/>
      <c r="AT181" s="17" t="s">
        <v>234</v>
      </c>
      <c r="AU181" s="17" t="s">
        <v>21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5120</v>
      </c>
      <c r="H182" s="159">
        <v>20.8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225</v>
      </c>
    </row>
    <row r="183" spans="2:65" s="1" customFormat="1" ht="24.15" customHeight="1">
      <c r="B183" s="33"/>
      <c r="C183" s="138" t="s">
        <v>364</v>
      </c>
      <c r="D183" s="138" t="s">
        <v>227</v>
      </c>
      <c r="E183" s="139" t="s">
        <v>3641</v>
      </c>
      <c r="F183" s="140" t="s">
        <v>3642</v>
      </c>
      <c r="G183" s="141" t="s">
        <v>230</v>
      </c>
      <c r="H183" s="142">
        <v>20.8</v>
      </c>
      <c r="I183" s="143"/>
      <c r="J183" s="144">
        <f>ROUND(I183*H183,2)</f>
        <v>0</v>
      </c>
      <c r="K183" s="140" t="s">
        <v>231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5121</v>
      </c>
    </row>
    <row r="184" spans="2:65" s="1" customFormat="1" ht="10.199999999999999">
      <c r="B184" s="33"/>
      <c r="D184" s="151" t="s">
        <v>234</v>
      </c>
      <c r="F184" s="152" t="s">
        <v>3644</v>
      </c>
      <c r="I184" s="153"/>
      <c r="L184" s="33"/>
      <c r="M184" s="154"/>
      <c r="T184" s="57"/>
      <c r="AT184" s="17" t="s">
        <v>234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5110</v>
      </c>
      <c r="H185" s="159">
        <v>20.8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225</v>
      </c>
    </row>
    <row r="186" spans="2:65" s="1" customFormat="1" ht="16.5" customHeight="1">
      <c r="B186" s="33"/>
      <c r="C186" s="138" t="s">
        <v>7</v>
      </c>
      <c r="D186" s="138" t="s">
        <v>227</v>
      </c>
      <c r="E186" s="139" t="s">
        <v>444</v>
      </c>
      <c r="F186" s="140" t="s">
        <v>445</v>
      </c>
      <c r="G186" s="141" t="s">
        <v>240</v>
      </c>
      <c r="H186" s="142">
        <v>0.46200000000000002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5122</v>
      </c>
    </row>
    <row r="187" spans="2:65" s="1" customFormat="1" ht="10.199999999999999">
      <c r="B187" s="33"/>
      <c r="D187" s="151" t="s">
        <v>234</v>
      </c>
      <c r="F187" s="152" t="s">
        <v>447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" customFormat="1" ht="16.5" customHeight="1">
      <c r="B188" s="33"/>
      <c r="C188" s="138" t="s">
        <v>374</v>
      </c>
      <c r="D188" s="138" t="s">
        <v>227</v>
      </c>
      <c r="E188" s="139" t="s">
        <v>370</v>
      </c>
      <c r="F188" s="140" t="s">
        <v>371</v>
      </c>
      <c r="G188" s="141" t="s">
        <v>259</v>
      </c>
      <c r="H188" s="142">
        <v>1</v>
      </c>
      <c r="I188" s="143"/>
      <c r="J188" s="144">
        <f>ROUND(I188*H188,2)</f>
        <v>0</v>
      </c>
      <c r="K188" s="140" t="s">
        <v>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232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5123</v>
      </c>
    </row>
    <row r="189" spans="2:65" s="1" customFormat="1" ht="76.8">
      <c r="B189" s="33"/>
      <c r="D189" s="156" t="s">
        <v>261</v>
      </c>
      <c r="F189" s="163" t="s">
        <v>373</v>
      </c>
      <c r="I189" s="153"/>
      <c r="L189" s="33"/>
      <c r="M189" s="154"/>
      <c r="T189" s="57"/>
      <c r="AT189" s="17" t="s">
        <v>261</v>
      </c>
      <c r="AU189" s="17" t="s">
        <v>21</v>
      </c>
    </row>
    <row r="190" spans="2:65" s="11" customFormat="1" ht="22.8" customHeight="1">
      <c r="B190" s="126"/>
      <c r="D190" s="127" t="s">
        <v>79</v>
      </c>
      <c r="E190" s="136" t="s">
        <v>232</v>
      </c>
      <c r="F190" s="136" t="s">
        <v>478</v>
      </c>
      <c r="I190" s="129"/>
      <c r="J190" s="137">
        <f>BK190</f>
        <v>0</v>
      </c>
      <c r="L190" s="126"/>
      <c r="M190" s="131"/>
      <c r="P190" s="132">
        <f>SUM(P191:P200)</f>
        <v>0</v>
      </c>
      <c r="R190" s="132">
        <f>SUM(R191:R200)</f>
        <v>9.1743399999999991</v>
      </c>
      <c r="T190" s="133">
        <f>SUM(T191:T200)</f>
        <v>0</v>
      </c>
      <c r="AR190" s="127" t="s">
        <v>88</v>
      </c>
      <c r="AT190" s="134" t="s">
        <v>79</v>
      </c>
      <c r="AU190" s="134" t="s">
        <v>88</v>
      </c>
      <c r="AY190" s="127" t="s">
        <v>225</v>
      </c>
      <c r="BK190" s="135">
        <f>SUM(BK191:BK200)</f>
        <v>0</v>
      </c>
    </row>
    <row r="191" spans="2:65" s="1" customFormat="1" ht="24.15" customHeight="1">
      <c r="B191" s="33"/>
      <c r="C191" s="138" t="s">
        <v>379</v>
      </c>
      <c r="D191" s="138" t="s">
        <v>227</v>
      </c>
      <c r="E191" s="139" t="s">
        <v>2297</v>
      </c>
      <c r="F191" s="140" t="s">
        <v>2298</v>
      </c>
      <c r="G191" s="141" t="s">
        <v>240</v>
      </c>
      <c r="H191" s="142">
        <v>3.8</v>
      </c>
      <c r="I191" s="143"/>
      <c r="J191" s="144">
        <f>ROUND(I191*H191,2)</f>
        <v>0</v>
      </c>
      <c r="K191" s="140" t="s">
        <v>231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2.4142999999999999</v>
      </c>
      <c r="R191" s="147">
        <f>Q191*H191</f>
        <v>9.1743399999999991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5124</v>
      </c>
    </row>
    <row r="192" spans="2:65" s="1" customFormat="1" ht="10.199999999999999">
      <c r="B192" s="33"/>
      <c r="D192" s="151" t="s">
        <v>234</v>
      </c>
      <c r="F192" s="152" t="s">
        <v>2300</v>
      </c>
      <c r="I192" s="153"/>
      <c r="L192" s="33"/>
      <c r="M192" s="154"/>
      <c r="T192" s="57"/>
      <c r="AT192" s="17" t="s">
        <v>234</v>
      </c>
      <c r="AU192" s="17" t="s">
        <v>21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5125</v>
      </c>
      <c r="H193" s="159">
        <v>2.2000000000000002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5126</v>
      </c>
      <c r="H194" s="159">
        <v>1.6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225</v>
      </c>
    </row>
    <row r="195" spans="2:65" s="13" customFormat="1" ht="10.199999999999999">
      <c r="B195" s="164"/>
      <c r="D195" s="156" t="s">
        <v>236</v>
      </c>
      <c r="E195" s="165" t="s">
        <v>1</v>
      </c>
      <c r="F195" s="166" t="s">
        <v>270</v>
      </c>
      <c r="H195" s="167">
        <v>3.8</v>
      </c>
      <c r="I195" s="168"/>
      <c r="L195" s="164"/>
      <c r="M195" s="169"/>
      <c r="T195" s="170"/>
      <c r="AT195" s="165" t="s">
        <v>236</v>
      </c>
      <c r="AU195" s="165" t="s">
        <v>21</v>
      </c>
      <c r="AV195" s="13" t="s">
        <v>232</v>
      </c>
      <c r="AW195" s="13" t="s">
        <v>36</v>
      </c>
      <c r="AX195" s="13" t="s">
        <v>88</v>
      </c>
      <c r="AY195" s="165" t="s">
        <v>225</v>
      </c>
    </row>
    <row r="196" spans="2:65" s="1" customFormat="1" ht="24.15" customHeight="1">
      <c r="B196" s="33"/>
      <c r="C196" s="138" t="s">
        <v>386</v>
      </c>
      <c r="D196" s="138" t="s">
        <v>227</v>
      </c>
      <c r="E196" s="139" t="s">
        <v>5127</v>
      </c>
      <c r="F196" s="140" t="s">
        <v>5128</v>
      </c>
      <c r="G196" s="141" t="s">
        <v>230</v>
      </c>
      <c r="H196" s="142">
        <v>1.7110000000000001</v>
      </c>
      <c r="I196" s="143"/>
      <c r="J196" s="144">
        <f>ROUND(I196*H196,2)</f>
        <v>0</v>
      </c>
      <c r="K196" s="140" t="s">
        <v>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5129</v>
      </c>
    </row>
    <row r="197" spans="2:65" s="1" customFormat="1" ht="19.2">
      <c r="B197" s="33"/>
      <c r="D197" s="156" t="s">
        <v>261</v>
      </c>
      <c r="F197" s="163" t="s">
        <v>5130</v>
      </c>
      <c r="I197" s="153"/>
      <c r="L197" s="33"/>
      <c r="M197" s="154"/>
      <c r="T197" s="57"/>
      <c r="AT197" s="17" t="s">
        <v>261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5131</v>
      </c>
      <c r="H198" s="159">
        <v>1.24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225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5132</v>
      </c>
      <c r="H199" s="159">
        <v>0.47099999999999997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225</v>
      </c>
    </row>
    <row r="200" spans="2:65" s="13" customFormat="1" ht="10.199999999999999">
      <c r="B200" s="164"/>
      <c r="D200" s="156" t="s">
        <v>236</v>
      </c>
      <c r="E200" s="165" t="s">
        <v>1</v>
      </c>
      <c r="F200" s="166" t="s">
        <v>270</v>
      </c>
      <c r="H200" s="167">
        <v>1.7110000000000001</v>
      </c>
      <c r="I200" s="168"/>
      <c r="L200" s="164"/>
      <c r="M200" s="169"/>
      <c r="T200" s="170"/>
      <c r="AT200" s="165" t="s">
        <v>236</v>
      </c>
      <c r="AU200" s="165" t="s">
        <v>21</v>
      </c>
      <c r="AV200" s="13" t="s">
        <v>232</v>
      </c>
      <c r="AW200" s="13" t="s">
        <v>36</v>
      </c>
      <c r="AX200" s="13" t="s">
        <v>88</v>
      </c>
      <c r="AY200" s="165" t="s">
        <v>225</v>
      </c>
    </row>
    <row r="201" spans="2:65" s="11" customFormat="1" ht="22.8" customHeight="1">
      <c r="B201" s="126"/>
      <c r="D201" s="127" t="s">
        <v>79</v>
      </c>
      <c r="E201" s="136" t="s">
        <v>568</v>
      </c>
      <c r="F201" s="136" t="s">
        <v>569</v>
      </c>
      <c r="I201" s="129"/>
      <c r="J201" s="137">
        <f>BK201</f>
        <v>0</v>
      </c>
      <c r="L201" s="126"/>
      <c r="M201" s="131"/>
      <c r="P201" s="132">
        <f>SUM(P202:P203)</f>
        <v>0</v>
      </c>
      <c r="R201" s="132">
        <f>SUM(R202:R203)</f>
        <v>0</v>
      </c>
      <c r="T201" s="133">
        <f>SUM(T202:T203)</f>
        <v>0</v>
      </c>
      <c r="AR201" s="127" t="s">
        <v>88</v>
      </c>
      <c r="AT201" s="134" t="s">
        <v>79</v>
      </c>
      <c r="AU201" s="134" t="s">
        <v>88</v>
      </c>
      <c r="AY201" s="127" t="s">
        <v>225</v>
      </c>
      <c r="BK201" s="135">
        <f>SUM(BK202:BK203)</f>
        <v>0</v>
      </c>
    </row>
    <row r="202" spans="2:65" s="1" customFormat="1" ht="16.5" customHeight="1">
      <c r="B202" s="33"/>
      <c r="C202" s="138" t="s">
        <v>392</v>
      </c>
      <c r="D202" s="138" t="s">
        <v>227</v>
      </c>
      <c r="E202" s="139" t="s">
        <v>571</v>
      </c>
      <c r="F202" s="140" t="s">
        <v>572</v>
      </c>
      <c r="G202" s="141" t="s">
        <v>395</v>
      </c>
      <c r="H202" s="142">
        <v>9.1820000000000004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5133</v>
      </c>
    </row>
    <row r="203" spans="2:65" s="1" customFormat="1" ht="10.199999999999999">
      <c r="B203" s="33"/>
      <c r="D203" s="151" t="s">
        <v>234</v>
      </c>
      <c r="F203" s="152" t="s">
        <v>574</v>
      </c>
      <c r="I203" s="153"/>
      <c r="L203" s="33"/>
      <c r="M203" s="195"/>
      <c r="N203" s="190"/>
      <c r="O203" s="190"/>
      <c r="P203" s="190"/>
      <c r="Q203" s="190"/>
      <c r="R203" s="190"/>
      <c r="S203" s="190"/>
      <c r="T203" s="196"/>
      <c r="AT203" s="17" t="s">
        <v>234</v>
      </c>
      <c r="AU203" s="17" t="s">
        <v>21</v>
      </c>
    </row>
    <row r="204" spans="2:65" s="1" customFormat="1" ht="6.9" customHeight="1">
      <c r="B204" s="45"/>
      <c r="C204" s="46"/>
      <c r="D204" s="46"/>
      <c r="E204" s="46"/>
      <c r="F204" s="46"/>
      <c r="G204" s="46"/>
      <c r="H204" s="46"/>
      <c r="I204" s="46"/>
      <c r="J204" s="46"/>
      <c r="K204" s="46"/>
      <c r="L204" s="33"/>
    </row>
  </sheetData>
  <sheetProtection algorithmName="SHA-512" hashValue="G/c9hQ02nrX61WjoYpy5afKIdAe+jPjQWCT+n1ouScDdv9Nq93OPqQvVaG6YIRPVgJZZTK3hISlofxXEu/HJvw==" saltValue="J5h5xb4FQILDQZmY1C4K6jev3xi6r8nhuYk4WBEigYjopAwmneA3oMDoN2FgwBhyOEpSFdoZpV2F6HxVxWkqBg==" spinCount="100000" sheet="1" objects="1" scenarios="1" formatColumns="0" formatRows="0" autoFilter="0"/>
  <autoFilter ref="C119:K203" xr:uid="{00000000-0009-0000-0000-000019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hyperlinks>
    <hyperlink ref="F124" r:id="rId1" xr:uid="{00000000-0004-0000-1900-000000000000}"/>
    <hyperlink ref="F127" r:id="rId2" xr:uid="{00000000-0004-0000-1900-000001000000}"/>
    <hyperlink ref="F130" r:id="rId3" xr:uid="{00000000-0004-0000-1900-000002000000}"/>
    <hyperlink ref="F133" r:id="rId4" xr:uid="{00000000-0004-0000-1900-000003000000}"/>
    <hyperlink ref="F136" r:id="rId5" xr:uid="{00000000-0004-0000-1900-000004000000}"/>
    <hyperlink ref="F144" r:id="rId6" xr:uid="{00000000-0004-0000-1900-000005000000}"/>
    <hyperlink ref="F147" r:id="rId7" xr:uid="{00000000-0004-0000-1900-000006000000}"/>
    <hyperlink ref="F150" r:id="rId8" xr:uid="{00000000-0004-0000-1900-000007000000}"/>
    <hyperlink ref="F153" r:id="rId9" xr:uid="{00000000-0004-0000-1900-000008000000}"/>
    <hyperlink ref="F158" r:id="rId10" xr:uid="{00000000-0004-0000-1900-000009000000}"/>
    <hyperlink ref="F161" r:id="rId11" xr:uid="{00000000-0004-0000-1900-00000A000000}"/>
    <hyperlink ref="F164" r:id="rId12" xr:uid="{00000000-0004-0000-1900-00000B000000}"/>
    <hyperlink ref="F167" r:id="rId13" xr:uid="{00000000-0004-0000-1900-00000C000000}"/>
    <hyperlink ref="F173" r:id="rId14" xr:uid="{00000000-0004-0000-1900-00000D000000}"/>
    <hyperlink ref="F176" r:id="rId15" xr:uid="{00000000-0004-0000-1900-00000E000000}"/>
    <hyperlink ref="F181" r:id="rId16" xr:uid="{00000000-0004-0000-1900-00000F000000}"/>
    <hyperlink ref="F184" r:id="rId17" xr:uid="{00000000-0004-0000-1900-000010000000}"/>
    <hyperlink ref="F187" r:id="rId18" xr:uid="{00000000-0004-0000-1900-000011000000}"/>
    <hyperlink ref="F192" r:id="rId19" xr:uid="{00000000-0004-0000-1900-000012000000}"/>
    <hyperlink ref="F203" r:id="rId20" xr:uid="{00000000-0004-0000-1900-000013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1"/>
  <headerFooter>
    <oddFooter>&amp;CStrana &amp;P z &amp;N&amp;R&amp;A</oddFooter>
  </headerFooter>
  <drawing r:id="rId2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4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169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s="1" customFormat="1" ht="12" customHeight="1">
      <c r="B8" s="33"/>
      <c r="D8" s="27" t="s">
        <v>190</v>
      </c>
      <c r="L8" s="33"/>
    </row>
    <row r="9" spans="2:46" s="1" customFormat="1" ht="16.5" customHeight="1">
      <c r="B9" s="33"/>
      <c r="E9" s="238" t="s">
        <v>5134</v>
      </c>
      <c r="F9" s="258"/>
      <c r="G9" s="258"/>
      <c r="H9" s="258"/>
      <c r="L9" s="33"/>
    </row>
    <row r="10" spans="2:46" s="1" customFormat="1" ht="10.199999999999999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46" s="1" customFormat="1" ht="10.8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ROUND((SUM(BE129:BE241)),  2)</f>
        <v>0</v>
      </c>
      <c r="I33" s="98">
        <v>0.21</v>
      </c>
      <c r="J33" s="87">
        <f>ROUND(((SUM(BE129:BE241))*I33),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ROUND((SUM(BF129:BF241)),  2)</f>
        <v>0</v>
      </c>
      <c r="I34" s="98">
        <v>0.15</v>
      </c>
      <c r="J34" s="87">
        <f>ROUND(((SUM(BF129:BF241))*I34),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ROUND((SUM(BG129:BG241)),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ROUND((SUM(BH129:BH241)),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ROUND((SUM(BI129:BI241)),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030.57.1 - Přeložka oplocení a brány na p.č. 733/3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J129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J158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J172</f>
        <v>0</v>
      </c>
      <c r="L100" s="114"/>
    </row>
    <row r="101" spans="2:12" s="9" customFormat="1" ht="19.95" customHeight="1">
      <c r="B101" s="114"/>
      <c r="D101" s="115" t="s">
        <v>202</v>
      </c>
      <c r="E101" s="116"/>
      <c r="F101" s="116"/>
      <c r="G101" s="116"/>
      <c r="H101" s="116"/>
      <c r="I101" s="116"/>
      <c r="J101" s="117">
        <f>J194</f>
        <v>0</v>
      </c>
      <c r="L101" s="114"/>
    </row>
    <row r="102" spans="2:12" s="9" customFormat="1" ht="19.95" customHeight="1">
      <c r="B102" s="114"/>
      <c r="D102" s="115" t="s">
        <v>2328</v>
      </c>
      <c r="E102" s="116"/>
      <c r="F102" s="116"/>
      <c r="G102" s="116"/>
      <c r="H102" s="116"/>
      <c r="I102" s="116"/>
      <c r="J102" s="117">
        <f>J202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J206</f>
        <v>0</v>
      </c>
      <c r="L103" s="114"/>
    </row>
    <row r="104" spans="2:12" s="9" customFormat="1" ht="19.95" customHeight="1">
      <c r="B104" s="114"/>
      <c r="D104" s="115" t="s">
        <v>204</v>
      </c>
      <c r="E104" s="116"/>
      <c r="F104" s="116"/>
      <c r="G104" s="116"/>
      <c r="H104" s="116"/>
      <c r="I104" s="116"/>
      <c r="J104" s="117">
        <f>J220</f>
        <v>0</v>
      </c>
      <c r="L104" s="114"/>
    </row>
    <row r="105" spans="2:12" s="9" customFormat="1" ht="19.95" customHeight="1">
      <c r="B105" s="114"/>
      <c r="D105" s="115" t="s">
        <v>205</v>
      </c>
      <c r="E105" s="116"/>
      <c r="F105" s="116"/>
      <c r="G105" s="116"/>
      <c r="H105" s="116"/>
      <c r="I105" s="116"/>
      <c r="J105" s="117">
        <f>J228</f>
        <v>0</v>
      </c>
      <c r="L105" s="114"/>
    </row>
    <row r="106" spans="2:12" s="8" customFormat="1" ht="24.9" customHeight="1">
      <c r="B106" s="110"/>
      <c r="D106" s="111" t="s">
        <v>206</v>
      </c>
      <c r="E106" s="112"/>
      <c r="F106" s="112"/>
      <c r="G106" s="112"/>
      <c r="H106" s="112"/>
      <c r="I106" s="112"/>
      <c r="J106" s="113">
        <f>J231</f>
        <v>0</v>
      </c>
      <c r="L106" s="110"/>
    </row>
    <row r="107" spans="2:12" s="9" customFormat="1" ht="19.95" customHeight="1">
      <c r="B107" s="114"/>
      <c r="D107" s="115" t="s">
        <v>207</v>
      </c>
      <c r="E107" s="116"/>
      <c r="F107" s="116"/>
      <c r="G107" s="116"/>
      <c r="H107" s="116"/>
      <c r="I107" s="116"/>
      <c r="J107" s="117">
        <f>J232</f>
        <v>0</v>
      </c>
      <c r="L107" s="114"/>
    </row>
    <row r="108" spans="2:12" s="9" customFormat="1" ht="19.95" customHeight="1">
      <c r="B108" s="114"/>
      <c r="D108" s="115" t="s">
        <v>5135</v>
      </c>
      <c r="E108" s="116"/>
      <c r="F108" s="116"/>
      <c r="G108" s="116"/>
      <c r="H108" s="116"/>
      <c r="I108" s="116"/>
      <c r="J108" s="117">
        <f>J233</f>
        <v>0</v>
      </c>
      <c r="L108" s="114"/>
    </row>
    <row r="109" spans="2:12" s="8" customFormat="1" ht="24.9" customHeight="1">
      <c r="B109" s="110"/>
      <c r="D109" s="111" t="s">
        <v>612</v>
      </c>
      <c r="E109" s="112"/>
      <c r="F109" s="112"/>
      <c r="G109" s="112"/>
      <c r="H109" s="112"/>
      <c r="I109" s="112"/>
      <c r="J109" s="113">
        <f>J239</f>
        <v>0</v>
      </c>
      <c r="L109" s="110"/>
    </row>
    <row r="110" spans="2:12" s="1" customFormat="1" ht="21.75" customHeight="1">
      <c r="B110" s="33"/>
      <c r="L110" s="33"/>
    </row>
    <row r="111" spans="2:12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" customHeight="1">
      <c r="B116" s="33"/>
      <c r="C116" s="21" t="s">
        <v>210</v>
      </c>
      <c r="L116" s="33"/>
    </row>
    <row r="117" spans="2:20" s="1" customFormat="1" ht="6.9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6" t="str">
        <f>E7</f>
        <v>Opatření Zátor-Loučky, OHO, Dílčí stavba 02.030 Opatření pod přehradní hrází Nové Heřminovy</v>
      </c>
      <c r="F119" s="257"/>
      <c r="G119" s="257"/>
      <c r="H119" s="257"/>
      <c r="L119" s="33"/>
    </row>
    <row r="120" spans="2:20" s="1" customFormat="1" ht="12" customHeight="1">
      <c r="B120" s="33"/>
      <c r="C120" s="27" t="s">
        <v>190</v>
      </c>
      <c r="L120" s="33"/>
    </row>
    <row r="121" spans="2:20" s="1" customFormat="1" ht="16.5" customHeight="1">
      <c r="B121" s="33"/>
      <c r="E121" s="238" t="str">
        <f>E9</f>
        <v>030.57.1 - Přeložka oplocení a brány na p.č. 733/3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Loučky u Zátoru</v>
      </c>
      <c r="I123" s="27" t="s">
        <v>24</v>
      </c>
      <c r="J123" s="53" t="str">
        <f>IF(J12="","",J12)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P130+P231+P239</f>
        <v>0</v>
      </c>
      <c r="Q129" s="54"/>
      <c r="R129" s="123">
        <f>R130+R231+R239</f>
        <v>6.8612558400000001</v>
      </c>
      <c r="S129" s="54"/>
      <c r="T129" s="124">
        <f>T130+T231+T239</f>
        <v>2.1480000000000001</v>
      </c>
      <c r="AT129" s="17" t="s">
        <v>79</v>
      </c>
      <c r="AU129" s="17" t="s">
        <v>196</v>
      </c>
      <c r="BK129" s="125">
        <f>BK130+BK231+BK239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P131+P158+P172+P194+P202+P206+P220+P228</f>
        <v>0</v>
      </c>
      <c r="R130" s="132">
        <f>R131+R158+R172+R194+R202+R206+R220+R228</f>
        <v>6.8487758400000001</v>
      </c>
      <c r="T130" s="133">
        <f>T131+T158+T172+T194+T202+T206+T220+T228</f>
        <v>2.1480000000000001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BK131+BK158+BK172+BK194+BK202+BK206+BK220+BK228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SUM(P132:P157)</f>
        <v>0</v>
      </c>
      <c r="R131" s="132">
        <f>SUM(R132:R157)</f>
        <v>4.5000000000000004E-4</v>
      </c>
      <c r="T131" s="133">
        <f>SUM(T132:T157)</f>
        <v>0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SUM(BK132:BK157)</f>
        <v>0</v>
      </c>
    </row>
    <row r="132" spans="2:65" s="1" customFormat="1" ht="24.15" customHeight="1">
      <c r="B132" s="33"/>
      <c r="C132" s="138" t="s">
        <v>88</v>
      </c>
      <c r="D132" s="138" t="s">
        <v>227</v>
      </c>
      <c r="E132" s="139" t="s">
        <v>5136</v>
      </c>
      <c r="F132" s="140" t="s">
        <v>5137</v>
      </c>
      <c r="G132" s="141" t="s">
        <v>240</v>
      </c>
      <c r="H132" s="142">
        <v>4.22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5138</v>
      </c>
    </row>
    <row r="133" spans="2:65" s="1" customFormat="1" ht="10.199999999999999">
      <c r="B133" s="33"/>
      <c r="D133" s="151" t="s">
        <v>234</v>
      </c>
      <c r="F133" s="152" t="s">
        <v>5139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5140</v>
      </c>
      <c r="H134" s="159">
        <v>2.2999999999999998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80</v>
      </c>
      <c r="AY134" s="157" t="s">
        <v>225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5141</v>
      </c>
      <c r="H135" s="159">
        <v>0.42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2" customFormat="1" ht="10.199999999999999">
      <c r="B136" s="155"/>
      <c r="D136" s="156" t="s">
        <v>236</v>
      </c>
      <c r="E136" s="157" t="s">
        <v>1</v>
      </c>
      <c r="F136" s="158" t="s">
        <v>5142</v>
      </c>
      <c r="H136" s="159">
        <v>1.1000000000000001</v>
      </c>
      <c r="I136" s="160"/>
      <c r="L136" s="155"/>
      <c r="M136" s="161"/>
      <c r="T136" s="162"/>
      <c r="AT136" s="157" t="s">
        <v>236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225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5143</v>
      </c>
      <c r="H137" s="159">
        <v>0.4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3" customFormat="1" ht="10.199999999999999">
      <c r="B138" s="164"/>
      <c r="D138" s="156" t="s">
        <v>236</v>
      </c>
      <c r="E138" s="165" t="s">
        <v>1</v>
      </c>
      <c r="F138" s="166" t="s">
        <v>270</v>
      </c>
      <c r="H138" s="167">
        <v>4.22</v>
      </c>
      <c r="I138" s="168"/>
      <c r="L138" s="164"/>
      <c r="M138" s="169"/>
      <c r="T138" s="170"/>
      <c r="AT138" s="165" t="s">
        <v>236</v>
      </c>
      <c r="AU138" s="165" t="s">
        <v>21</v>
      </c>
      <c r="AV138" s="13" t="s">
        <v>232</v>
      </c>
      <c r="AW138" s="13" t="s">
        <v>36</v>
      </c>
      <c r="AX138" s="13" t="s">
        <v>88</v>
      </c>
      <c r="AY138" s="165" t="s">
        <v>225</v>
      </c>
    </row>
    <row r="139" spans="2:65" s="1" customFormat="1" ht="37.799999999999997" customHeight="1">
      <c r="B139" s="33"/>
      <c r="C139" s="138" t="s">
        <v>21</v>
      </c>
      <c r="D139" s="138" t="s">
        <v>227</v>
      </c>
      <c r="E139" s="139" t="s">
        <v>380</v>
      </c>
      <c r="F139" s="140" t="s">
        <v>381</v>
      </c>
      <c r="G139" s="141" t="s">
        <v>240</v>
      </c>
      <c r="H139" s="142">
        <v>4.22</v>
      </c>
      <c r="I139" s="143"/>
      <c r="J139" s="144">
        <f>ROUND(I139*H139,2)</f>
        <v>0</v>
      </c>
      <c r="K139" s="140" t="s">
        <v>231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5144</v>
      </c>
    </row>
    <row r="140" spans="2:65" s="1" customFormat="1" ht="10.199999999999999">
      <c r="B140" s="33"/>
      <c r="D140" s="151" t="s">
        <v>234</v>
      </c>
      <c r="F140" s="152" t="s">
        <v>383</v>
      </c>
      <c r="I140" s="153"/>
      <c r="L140" s="33"/>
      <c r="M140" s="154"/>
      <c r="T140" s="57"/>
      <c r="AT140" s="17" t="s">
        <v>234</v>
      </c>
      <c r="AU140" s="17" t="s">
        <v>21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5145</v>
      </c>
      <c r="H141" s="159">
        <v>4.22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37.799999999999997" customHeight="1">
      <c r="B142" s="33"/>
      <c r="C142" s="138" t="s">
        <v>244</v>
      </c>
      <c r="D142" s="138" t="s">
        <v>227</v>
      </c>
      <c r="E142" s="139" t="s">
        <v>387</v>
      </c>
      <c r="F142" s="140" t="s">
        <v>388</v>
      </c>
      <c r="G142" s="141" t="s">
        <v>240</v>
      </c>
      <c r="H142" s="142">
        <v>42.2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5146</v>
      </c>
    </row>
    <row r="143" spans="2:65" s="1" customFormat="1" ht="10.199999999999999">
      <c r="B143" s="33"/>
      <c r="D143" s="151" t="s">
        <v>234</v>
      </c>
      <c r="F143" s="152" t="s">
        <v>390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5147</v>
      </c>
      <c r="H144" s="159">
        <v>42.2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33" customHeight="1">
      <c r="B145" s="33"/>
      <c r="C145" s="138" t="s">
        <v>232</v>
      </c>
      <c r="D145" s="138" t="s">
        <v>227</v>
      </c>
      <c r="E145" s="139" t="s">
        <v>393</v>
      </c>
      <c r="F145" s="140" t="s">
        <v>394</v>
      </c>
      <c r="G145" s="141" t="s">
        <v>395</v>
      </c>
      <c r="H145" s="142">
        <v>8.4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5148</v>
      </c>
    </row>
    <row r="146" spans="2:65" s="1" customFormat="1" ht="10.199999999999999">
      <c r="B146" s="33"/>
      <c r="D146" s="151" t="s">
        <v>234</v>
      </c>
      <c r="F146" s="152" t="s">
        <v>397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5149</v>
      </c>
      <c r="H147" s="159">
        <v>8.4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225</v>
      </c>
    </row>
    <row r="148" spans="2:65" s="1" customFormat="1" ht="24.15" customHeight="1">
      <c r="B148" s="33"/>
      <c r="C148" s="138" t="s">
        <v>256</v>
      </c>
      <c r="D148" s="138" t="s">
        <v>227</v>
      </c>
      <c r="E148" s="139" t="s">
        <v>1191</v>
      </c>
      <c r="F148" s="140" t="s">
        <v>1192</v>
      </c>
      <c r="G148" s="141" t="s">
        <v>230</v>
      </c>
      <c r="H148" s="142">
        <v>22.5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5150</v>
      </c>
    </row>
    <row r="149" spans="2:65" s="1" customFormat="1" ht="10.199999999999999">
      <c r="B149" s="33"/>
      <c r="D149" s="151" t="s">
        <v>234</v>
      </c>
      <c r="F149" s="152" t="s">
        <v>1194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" customFormat="1" ht="19.2">
      <c r="B150" s="33"/>
      <c r="D150" s="156" t="s">
        <v>261</v>
      </c>
      <c r="F150" s="163" t="s">
        <v>5151</v>
      </c>
      <c r="I150" s="153"/>
      <c r="L150" s="33"/>
      <c r="M150" s="154"/>
      <c r="T150" s="57"/>
      <c r="AT150" s="17" t="s">
        <v>261</v>
      </c>
      <c r="AU150" s="17" t="s">
        <v>21</v>
      </c>
    </row>
    <row r="151" spans="2:65" s="1" customFormat="1" ht="16.5" customHeight="1">
      <c r="B151" s="33"/>
      <c r="C151" s="178" t="s">
        <v>263</v>
      </c>
      <c r="D151" s="178" t="s">
        <v>341</v>
      </c>
      <c r="E151" s="179" t="s">
        <v>5152</v>
      </c>
      <c r="F151" s="180" t="s">
        <v>5153</v>
      </c>
      <c r="G151" s="181" t="s">
        <v>433</v>
      </c>
      <c r="H151" s="182">
        <v>0.45</v>
      </c>
      <c r="I151" s="183"/>
      <c r="J151" s="184">
        <f>ROUND(I151*H151,2)</f>
        <v>0</v>
      </c>
      <c r="K151" s="180" t="s">
        <v>231</v>
      </c>
      <c r="L151" s="185"/>
      <c r="M151" s="186" t="s">
        <v>1</v>
      </c>
      <c r="N151" s="187" t="s">
        <v>45</v>
      </c>
      <c r="P151" s="147">
        <f>O151*H151</f>
        <v>0</v>
      </c>
      <c r="Q151" s="147">
        <v>1E-3</v>
      </c>
      <c r="R151" s="147">
        <f>Q151*H151</f>
        <v>4.5000000000000004E-4</v>
      </c>
      <c r="S151" s="147">
        <v>0</v>
      </c>
      <c r="T151" s="148">
        <f>S151*H151</f>
        <v>0</v>
      </c>
      <c r="AR151" s="149" t="s">
        <v>277</v>
      </c>
      <c r="AT151" s="149" t="s">
        <v>341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5154</v>
      </c>
    </row>
    <row r="152" spans="2:65" s="12" customFormat="1" ht="10.199999999999999">
      <c r="B152" s="155"/>
      <c r="D152" s="156" t="s">
        <v>236</v>
      </c>
      <c r="F152" s="158" t="s">
        <v>5155</v>
      </c>
      <c r="H152" s="159">
        <v>0.45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4</v>
      </c>
      <c r="AX152" s="12" t="s">
        <v>88</v>
      </c>
      <c r="AY152" s="157" t="s">
        <v>225</v>
      </c>
    </row>
    <row r="153" spans="2:65" s="1" customFormat="1" ht="24.15" customHeight="1">
      <c r="B153" s="33"/>
      <c r="C153" s="138" t="s">
        <v>271</v>
      </c>
      <c r="D153" s="138" t="s">
        <v>227</v>
      </c>
      <c r="E153" s="139" t="s">
        <v>5156</v>
      </c>
      <c r="F153" s="140" t="s">
        <v>5157</v>
      </c>
      <c r="G153" s="141" t="s">
        <v>230</v>
      </c>
      <c r="H153" s="142">
        <v>22.5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5158</v>
      </c>
    </row>
    <row r="154" spans="2:65" s="1" customFormat="1" ht="10.199999999999999">
      <c r="B154" s="33"/>
      <c r="D154" s="151" t="s">
        <v>234</v>
      </c>
      <c r="F154" s="152" t="s">
        <v>5159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5160</v>
      </c>
      <c r="H155" s="159">
        <v>22.5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225</v>
      </c>
    </row>
    <row r="156" spans="2:65" s="1" customFormat="1" ht="16.5" customHeight="1">
      <c r="B156" s="33"/>
      <c r="C156" s="138" t="s">
        <v>277</v>
      </c>
      <c r="D156" s="138" t="s">
        <v>227</v>
      </c>
      <c r="E156" s="139" t="s">
        <v>444</v>
      </c>
      <c r="F156" s="140" t="s">
        <v>445</v>
      </c>
      <c r="G156" s="141" t="s">
        <v>240</v>
      </c>
      <c r="H156" s="142">
        <v>4.4999999999999998E-2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5161</v>
      </c>
    </row>
    <row r="157" spans="2:65" s="1" customFormat="1" ht="10.199999999999999">
      <c r="B157" s="33"/>
      <c r="D157" s="151" t="s">
        <v>234</v>
      </c>
      <c r="F157" s="152" t="s">
        <v>447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1" customFormat="1" ht="22.8" customHeight="1">
      <c r="B158" s="126"/>
      <c r="D158" s="127" t="s">
        <v>79</v>
      </c>
      <c r="E158" s="136" t="s">
        <v>21</v>
      </c>
      <c r="F158" s="136" t="s">
        <v>453</v>
      </c>
      <c r="I158" s="129"/>
      <c r="J158" s="137">
        <f>BK158</f>
        <v>0</v>
      </c>
      <c r="L158" s="126"/>
      <c r="M158" s="131"/>
      <c r="P158" s="132">
        <f>SUM(P159:P171)</f>
        <v>0</v>
      </c>
      <c r="R158" s="132">
        <f>SUM(R159:R171)</f>
        <v>3.8179458399999997</v>
      </c>
      <c r="T158" s="133">
        <f>SUM(T159:T171)</f>
        <v>0</v>
      </c>
      <c r="AR158" s="127" t="s">
        <v>88</v>
      </c>
      <c r="AT158" s="134" t="s">
        <v>79</v>
      </c>
      <c r="AU158" s="134" t="s">
        <v>88</v>
      </c>
      <c r="AY158" s="127" t="s">
        <v>225</v>
      </c>
      <c r="BK158" s="135">
        <f>SUM(BK159:BK171)</f>
        <v>0</v>
      </c>
    </row>
    <row r="159" spans="2:65" s="1" customFormat="1" ht="24.15" customHeight="1">
      <c r="B159" s="33"/>
      <c r="C159" s="138" t="s">
        <v>283</v>
      </c>
      <c r="D159" s="138" t="s">
        <v>227</v>
      </c>
      <c r="E159" s="139" t="s">
        <v>5162</v>
      </c>
      <c r="F159" s="140" t="s">
        <v>5163</v>
      </c>
      <c r="G159" s="141" t="s">
        <v>240</v>
      </c>
      <c r="H159" s="142">
        <v>1.52</v>
      </c>
      <c r="I159" s="143"/>
      <c r="J159" s="144">
        <f>ROUND(I159*H159,2)</f>
        <v>0</v>
      </c>
      <c r="K159" s="140" t="s">
        <v>231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2.5018699999999998</v>
      </c>
      <c r="R159" s="147">
        <f>Q159*H159</f>
        <v>3.8028423999999998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5164</v>
      </c>
    </row>
    <row r="160" spans="2:65" s="1" customFormat="1" ht="10.199999999999999">
      <c r="B160" s="33"/>
      <c r="D160" s="151" t="s">
        <v>234</v>
      </c>
      <c r="F160" s="152" t="s">
        <v>5165</v>
      </c>
      <c r="I160" s="153"/>
      <c r="L160" s="33"/>
      <c r="M160" s="154"/>
      <c r="T160" s="57"/>
      <c r="AT160" s="17" t="s">
        <v>234</v>
      </c>
      <c r="AU160" s="17" t="s">
        <v>21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5166</v>
      </c>
      <c r="H161" s="159">
        <v>0.42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5167</v>
      </c>
      <c r="H162" s="159">
        <v>1.1000000000000001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3" customFormat="1" ht="10.199999999999999">
      <c r="B163" s="164"/>
      <c r="D163" s="156" t="s">
        <v>236</v>
      </c>
      <c r="E163" s="165" t="s">
        <v>1</v>
      </c>
      <c r="F163" s="166" t="s">
        <v>270</v>
      </c>
      <c r="H163" s="167">
        <v>1.52</v>
      </c>
      <c r="I163" s="168"/>
      <c r="L163" s="164"/>
      <c r="M163" s="169"/>
      <c r="T163" s="170"/>
      <c r="AT163" s="165" t="s">
        <v>236</v>
      </c>
      <c r="AU163" s="165" t="s">
        <v>21</v>
      </c>
      <c r="AV163" s="13" t="s">
        <v>232</v>
      </c>
      <c r="AW163" s="13" t="s">
        <v>36</v>
      </c>
      <c r="AX163" s="13" t="s">
        <v>88</v>
      </c>
      <c r="AY163" s="165" t="s">
        <v>225</v>
      </c>
    </row>
    <row r="164" spans="2:65" s="1" customFormat="1" ht="16.5" customHeight="1">
      <c r="B164" s="33"/>
      <c r="C164" s="138" t="s">
        <v>289</v>
      </c>
      <c r="D164" s="138" t="s">
        <v>227</v>
      </c>
      <c r="E164" s="139" t="s">
        <v>3673</v>
      </c>
      <c r="F164" s="140" t="s">
        <v>3674</v>
      </c>
      <c r="G164" s="141" t="s">
        <v>230</v>
      </c>
      <c r="H164" s="142">
        <v>0.9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2.64E-3</v>
      </c>
      <c r="R164" s="147">
        <f>Q164*H164</f>
        <v>2.3760000000000001E-3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5168</v>
      </c>
    </row>
    <row r="165" spans="2:65" s="1" customFormat="1" ht="10.199999999999999">
      <c r="B165" s="33"/>
      <c r="D165" s="151" t="s">
        <v>234</v>
      </c>
      <c r="F165" s="152" t="s">
        <v>3676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5169</v>
      </c>
      <c r="H166" s="159">
        <v>0.9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16.5" customHeight="1">
      <c r="B167" s="33"/>
      <c r="C167" s="138" t="s">
        <v>295</v>
      </c>
      <c r="D167" s="138" t="s">
        <v>227</v>
      </c>
      <c r="E167" s="139" t="s">
        <v>3677</v>
      </c>
      <c r="F167" s="140" t="s">
        <v>3678</v>
      </c>
      <c r="G167" s="141" t="s">
        <v>230</v>
      </c>
      <c r="H167" s="142">
        <v>0.9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5170</v>
      </c>
    </row>
    <row r="168" spans="2:65" s="1" customFormat="1" ht="10.199999999999999">
      <c r="B168" s="33"/>
      <c r="D168" s="151" t="s">
        <v>234</v>
      </c>
      <c r="F168" s="152" t="s">
        <v>3680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" customFormat="1" ht="21.75" customHeight="1">
      <c r="B169" s="33"/>
      <c r="C169" s="138" t="s">
        <v>317</v>
      </c>
      <c r="D169" s="138" t="s">
        <v>227</v>
      </c>
      <c r="E169" s="139" t="s">
        <v>2424</v>
      </c>
      <c r="F169" s="140" t="s">
        <v>2425</v>
      </c>
      <c r="G169" s="141" t="s">
        <v>395</v>
      </c>
      <c r="H169" s="142">
        <v>1.2E-2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1.0606199999999999</v>
      </c>
      <c r="R169" s="147">
        <f>Q169*H169</f>
        <v>1.272744E-2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5171</v>
      </c>
    </row>
    <row r="170" spans="2:65" s="1" customFormat="1" ht="10.199999999999999">
      <c r="B170" s="33"/>
      <c r="D170" s="151" t="s">
        <v>234</v>
      </c>
      <c r="F170" s="152" t="s">
        <v>2427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5172</v>
      </c>
      <c r="H171" s="159">
        <v>1.2E-2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1" customFormat="1" ht="22.8" customHeight="1">
      <c r="B172" s="126"/>
      <c r="D172" s="127" t="s">
        <v>79</v>
      </c>
      <c r="E172" s="136" t="s">
        <v>244</v>
      </c>
      <c r="F172" s="136" t="s">
        <v>471</v>
      </c>
      <c r="I172" s="129"/>
      <c r="J172" s="137">
        <f>BK172</f>
        <v>0</v>
      </c>
      <c r="L172" s="126"/>
      <c r="M172" s="131"/>
      <c r="P172" s="132">
        <f>SUM(P173:P193)</f>
        <v>0</v>
      </c>
      <c r="R172" s="132">
        <f>SUM(R173:R193)</f>
        <v>1.12296</v>
      </c>
      <c r="T172" s="133">
        <f>SUM(T173:T193)</f>
        <v>0</v>
      </c>
      <c r="AR172" s="127" t="s">
        <v>88</v>
      </c>
      <c r="AT172" s="134" t="s">
        <v>79</v>
      </c>
      <c r="AU172" s="134" t="s">
        <v>88</v>
      </c>
      <c r="AY172" s="127" t="s">
        <v>225</v>
      </c>
      <c r="BK172" s="135">
        <f>SUM(BK173:BK193)</f>
        <v>0</v>
      </c>
    </row>
    <row r="173" spans="2:65" s="1" customFormat="1" ht="24.15" customHeight="1">
      <c r="B173" s="33"/>
      <c r="C173" s="138" t="s">
        <v>323</v>
      </c>
      <c r="D173" s="138" t="s">
        <v>227</v>
      </c>
      <c r="E173" s="139" t="s">
        <v>5173</v>
      </c>
      <c r="F173" s="140" t="s">
        <v>5174</v>
      </c>
      <c r="G173" s="141" t="s">
        <v>468</v>
      </c>
      <c r="H173" s="142">
        <v>3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1.1999999999999999E-3</v>
      </c>
      <c r="R173" s="147">
        <f>Q173*H173</f>
        <v>3.5999999999999999E-3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5175</v>
      </c>
    </row>
    <row r="174" spans="2:65" s="1" customFormat="1" ht="10.199999999999999">
      <c r="B174" s="33"/>
      <c r="D174" s="151" t="s">
        <v>234</v>
      </c>
      <c r="F174" s="152" t="s">
        <v>5176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" customFormat="1" ht="16.5" customHeight="1">
      <c r="B175" s="33"/>
      <c r="C175" s="178" t="s">
        <v>328</v>
      </c>
      <c r="D175" s="178" t="s">
        <v>341</v>
      </c>
      <c r="E175" s="179" t="s">
        <v>5177</v>
      </c>
      <c r="F175" s="180" t="s">
        <v>5178</v>
      </c>
      <c r="G175" s="181" t="s">
        <v>468</v>
      </c>
      <c r="H175" s="182">
        <v>3</v>
      </c>
      <c r="I175" s="183"/>
      <c r="J175" s="184">
        <f>ROUND(I175*H175,2)</f>
        <v>0</v>
      </c>
      <c r="K175" s="180" t="s">
        <v>231</v>
      </c>
      <c r="L175" s="185"/>
      <c r="M175" s="186" t="s">
        <v>1</v>
      </c>
      <c r="N175" s="187" t="s">
        <v>45</v>
      </c>
      <c r="P175" s="147">
        <f>O175*H175</f>
        <v>0</v>
      </c>
      <c r="Q175" s="147">
        <v>9.6000000000000002E-2</v>
      </c>
      <c r="R175" s="147">
        <f>Q175*H175</f>
        <v>0.28800000000000003</v>
      </c>
      <c r="S175" s="147">
        <v>0</v>
      </c>
      <c r="T175" s="148">
        <f>S175*H175</f>
        <v>0</v>
      </c>
      <c r="AR175" s="149" t="s">
        <v>277</v>
      </c>
      <c r="AT175" s="149" t="s">
        <v>341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5179</v>
      </c>
    </row>
    <row r="176" spans="2:65" s="1" customFormat="1" ht="24.15" customHeight="1">
      <c r="B176" s="33"/>
      <c r="C176" s="138" t="s">
        <v>8</v>
      </c>
      <c r="D176" s="138" t="s">
        <v>227</v>
      </c>
      <c r="E176" s="139" t="s">
        <v>5180</v>
      </c>
      <c r="F176" s="140" t="s">
        <v>5181</v>
      </c>
      <c r="G176" s="141" t="s">
        <v>546</v>
      </c>
      <c r="H176" s="142">
        <v>3.5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5182</v>
      </c>
    </row>
    <row r="177" spans="2:65" s="1" customFormat="1" ht="10.199999999999999">
      <c r="B177" s="33"/>
      <c r="D177" s="151" t="s">
        <v>234</v>
      </c>
      <c r="F177" s="152" t="s">
        <v>5183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" customFormat="1" ht="19.2">
      <c r="B178" s="33"/>
      <c r="D178" s="156" t="s">
        <v>261</v>
      </c>
      <c r="F178" s="163" t="s">
        <v>5184</v>
      </c>
      <c r="I178" s="153"/>
      <c r="L178" s="33"/>
      <c r="M178" s="154"/>
      <c r="T178" s="57"/>
      <c r="AT178" s="17" t="s">
        <v>261</v>
      </c>
      <c r="AU178" s="17" t="s">
        <v>21</v>
      </c>
    </row>
    <row r="179" spans="2:65" s="1" customFormat="1" ht="24.15" customHeight="1">
      <c r="B179" s="33"/>
      <c r="C179" s="178" t="s">
        <v>340</v>
      </c>
      <c r="D179" s="178" t="s">
        <v>341</v>
      </c>
      <c r="E179" s="179" t="s">
        <v>5185</v>
      </c>
      <c r="F179" s="180" t="s">
        <v>5186</v>
      </c>
      <c r="G179" s="181" t="s">
        <v>468</v>
      </c>
      <c r="H179" s="182">
        <v>1.5</v>
      </c>
      <c r="I179" s="183"/>
      <c r="J179" s="184">
        <f>ROUND(I179*H179,2)</f>
        <v>0</v>
      </c>
      <c r="K179" s="180" t="s">
        <v>231</v>
      </c>
      <c r="L179" s="185"/>
      <c r="M179" s="186" t="s">
        <v>1</v>
      </c>
      <c r="N179" s="187" t="s">
        <v>45</v>
      </c>
      <c r="P179" s="147">
        <f>O179*H179</f>
        <v>0</v>
      </c>
      <c r="Q179" s="147">
        <v>2.4539999999999999E-2</v>
      </c>
      <c r="R179" s="147">
        <f>Q179*H179</f>
        <v>3.6809999999999996E-2</v>
      </c>
      <c r="S179" s="147">
        <v>0</v>
      </c>
      <c r="T179" s="148">
        <f>S179*H179</f>
        <v>0</v>
      </c>
      <c r="AR179" s="149" t="s">
        <v>277</v>
      </c>
      <c r="AT179" s="149" t="s">
        <v>341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5187</v>
      </c>
    </row>
    <row r="180" spans="2:65" s="1" customFormat="1" ht="24.15" customHeight="1">
      <c r="B180" s="33"/>
      <c r="C180" s="138" t="s">
        <v>346</v>
      </c>
      <c r="D180" s="138" t="s">
        <v>227</v>
      </c>
      <c r="E180" s="139" t="s">
        <v>5188</v>
      </c>
      <c r="F180" s="140" t="s">
        <v>5189</v>
      </c>
      <c r="G180" s="141" t="s">
        <v>546</v>
      </c>
      <c r="H180" s="142">
        <v>8</v>
      </c>
      <c r="I180" s="143"/>
      <c r="J180" s="144">
        <f>ROUND(I180*H180,2)</f>
        <v>0</v>
      </c>
      <c r="K180" s="140" t="s">
        <v>231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5190</v>
      </c>
    </row>
    <row r="181" spans="2:65" s="1" customFormat="1" ht="10.199999999999999">
      <c r="B181" s="33"/>
      <c r="D181" s="151" t="s">
        <v>234</v>
      </c>
      <c r="F181" s="152" t="s">
        <v>5191</v>
      </c>
      <c r="I181" s="153"/>
      <c r="L181" s="33"/>
      <c r="M181" s="154"/>
      <c r="T181" s="57"/>
      <c r="AT181" s="17" t="s">
        <v>234</v>
      </c>
      <c r="AU181" s="17" t="s">
        <v>21</v>
      </c>
    </row>
    <row r="182" spans="2:65" s="1" customFormat="1" ht="21.75" customHeight="1">
      <c r="B182" s="33"/>
      <c r="C182" s="178" t="s">
        <v>352</v>
      </c>
      <c r="D182" s="178" t="s">
        <v>341</v>
      </c>
      <c r="E182" s="179" t="s">
        <v>1010</v>
      </c>
      <c r="F182" s="180" t="s">
        <v>1011</v>
      </c>
      <c r="G182" s="181" t="s">
        <v>240</v>
      </c>
      <c r="H182" s="182">
        <v>0.113</v>
      </c>
      <c r="I182" s="183"/>
      <c r="J182" s="184">
        <f>ROUND(I182*H182,2)</f>
        <v>0</v>
      </c>
      <c r="K182" s="180" t="s">
        <v>231</v>
      </c>
      <c r="L182" s="185"/>
      <c r="M182" s="186" t="s">
        <v>1</v>
      </c>
      <c r="N182" s="187" t="s">
        <v>45</v>
      </c>
      <c r="P182" s="147">
        <f>O182*H182</f>
        <v>0</v>
      </c>
      <c r="Q182" s="147">
        <v>0.55000000000000004</v>
      </c>
      <c r="R182" s="147">
        <f>Q182*H182</f>
        <v>6.2150000000000004E-2</v>
      </c>
      <c r="S182" s="147">
        <v>0</v>
      </c>
      <c r="T182" s="148">
        <f>S182*H182</f>
        <v>0</v>
      </c>
      <c r="AR182" s="149" t="s">
        <v>277</v>
      </c>
      <c r="AT182" s="149" t="s">
        <v>341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5192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5193</v>
      </c>
      <c r="H183" s="159">
        <v>2.3E-2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5194</v>
      </c>
      <c r="H184" s="159">
        <v>6.2E-2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80</v>
      </c>
      <c r="AY184" s="157" t="s">
        <v>225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5195</v>
      </c>
      <c r="H185" s="159">
        <v>1.6E-2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225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5196</v>
      </c>
      <c r="H186" s="159">
        <v>1.2E-2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80</v>
      </c>
      <c r="AY186" s="157" t="s">
        <v>225</v>
      </c>
    </row>
    <row r="187" spans="2:65" s="13" customFormat="1" ht="10.199999999999999">
      <c r="B187" s="164"/>
      <c r="D187" s="156" t="s">
        <v>236</v>
      </c>
      <c r="E187" s="165" t="s">
        <v>1</v>
      </c>
      <c r="F187" s="166" t="s">
        <v>270</v>
      </c>
      <c r="H187" s="167">
        <v>0.113</v>
      </c>
      <c r="I187" s="168"/>
      <c r="L187" s="164"/>
      <c r="M187" s="169"/>
      <c r="T187" s="170"/>
      <c r="AT187" s="165" t="s">
        <v>236</v>
      </c>
      <c r="AU187" s="165" t="s">
        <v>21</v>
      </c>
      <c r="AV187" s="13" t="s">
        <v>232</v>
      </c>
      <c r="AW187" s="13" t="s">
        <v>36</v>
      </c>
      <c r="AX187" s="13" t="s">
        <v>88</v>
      </c>
      <c r="AY187" s="165" t="s">
        <v>225</v>
      </c>
    </row>
    <row r="188" spans="2:65" s="1" customFormat="1" ht="24.15" customHeight="1">
      <c r="B188" s="33"/>
      <c r="C188" s="178" t="s">
        <v>358</v>
      </c>
      <c r="D188" s="178" t="s">
        <v>341</v>
      </c>
      <c r="E188" s="179" t="s">
        <v>5197</v>
      </c>
      <c r="F188" s="180" t="s">
        <v>5198</v>
      </c>
      <c r="G188" s="181" t="s">
        <v>240</v>
      </c>
      <c r="H188" s="182">
        <v>0.66800000000000004</v>
      </c>
      <c r="I188" s="183"/>
      <c r="J188" s="184">
        <f>ROUND(I188*H188,2)</f>
        <v>0</v>
      </c>
      <c r="K188" s="180" t="s">
        <v>231</v>
      </c>
      <c r="L188" s="185"/>
      <c r="M188" s="186" t="s">
        <v>1</v>
      </c>
      <c r="N188" s="187" t="s">
        <v>45</v>
      </c>
      <c r="P188" s="147">
        <f>O188*H188</f>
        <v>0</v>
      </c>
      <c r="Q188" s="147">
        <v>0.55000000000000004</v>
      </c>
      <c r="R188" s="147">
        <f>Q188*H188</f>
        <v>0.36740000000000006</v>
      </c>
      <c r="S188" s="147">
        <v>0</v>
      </c>
      <c r="T188" s="148">
        <f>S188*H188</f>
        <v>0</v>
      </c>
      <c r="AR188" s="149" t="s">
        <v>277</v>
      </c>
      <c r="AT188" s="149" t="s">
        <v>341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5199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5200</v>
      </c>
      <c r="H189" s="159">
        <v>0.29699999999999999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5201</v>
      </c>
      <c r="H190" s="159">
        <v>0.371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225</v>
      </c>
    </row>
    <row r="191" spans="2:65" s="13" customFormat="1" ht="10.199999999999999">
      <c r="B191" s="164"/>
      <c r="D191" s="156" t="s">
        <v>236</v>
      </c>
      <c r="E191" s="165" t="s">
        <v>1</v>
      </c>
      <c r="F191" s="166" t="s">
        <v>270</v>
      </c>
      <c r="H191" s="167">
        <v>0.66800000000000004</v>
      </c>
      <c r="I191" s="168"/>
      <c r="L191" s="164"/>
      <c r="M191" s="169"/>
      <c r="T191" s="170"/>
      <c r="AT191" s="165" t="s">
        <v>236</v>
      </c>
      <c r="AU191" s="165" t="s">
        <v>21</v>
      </c>
      <c r="AV191" s="13" t="s">
        <v>232</v>
      </c>
      <c r="AW191" s="13" t="s">
        <v>36</v>
      </c>
      <c r="AX191" s="13" t="s">
        <v>88</v>
      </c>
      <c r="AY191" s="165" t="s">
        <v>225</v>
      </c>
    </row>
    <row r="192" spans="2:65" s="1" customFormat="1" ht="24.15" customHeight="1">
      <c r="B192" s="33"/>
      <c r="C192" s="138" t="s">
        <v>364</v>
      </c>
      <c r="D192" s="138" t="s">
        <v>227</v>
      </c>
      <c r="E192" s="139" t="s">
        <v>5202</v>
      </c>
      <c r="F192" s="140" t="s">
        <v>5203</v>
      </c>
      <c r="G192" s="141" t="s">
        <v>259</v>
      </c>
      <c r="H192" s="142">
        <v>1</v>
      </c>
      <c r="I192" s="143"/>
      <c r="J192" s="144">
        <f>ROUND(I192*H192,2)</f>
        <v>0</v>
      </c>
      <c r="K192" s="140" t="s">
        <v>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0.36499999999999999</v>
      </c>
      <c r="R192" s="147">
        <f>Q192*H192</f>
        <v>0.36499999999999999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5204</v>
      </c>
    </row>
    <row r="193" spans="2:65" s="1" customFormat="1" ht="19.2">
      <c r="B193" s="33"/>
      <c r="D193" s="156" t="s">
        <v>261</v>
      </c>
      <c r="F193" s="163" t="s">
        <v>5205</v>
      </c>
      <c r="I193" s="153"/>
      <c r="L193" s="33"/>
      <c r="M193" s="154"/>
      <c r="T193" s="57"/>
      <c r="AT193" s="17" t="s">
        <v>261</v>
      </c>
      <c r="AU193" s="17" t="s">
        <v>21</v>
      </c>
    </row>
    <row r="194" spans="2:65" s="11" customFormat="1" ht="22.8" customHeight="1">
      <c r="B194" s="126"/>
      <c r="D194" s="127" t="s">
        <v>79</v>
      </c>
      <c r="E194" s="136" t="s">
        <v>256</v>
      </c>
      <c r="F194" s="136" t="s">
        <v>513</v>
      </c>
      <c r="I194" s="129"/>
      <c r="J194" s="137">
        <f>BK194</f>
        <v>0</v>
      </c>
      <c r="L194" s="126"/>
      <c r="M194" s="131"/>
      <c r="P194" s="132">
        <f>SUM(P195:P201)</f>
        <v>0</v>
      </c>
      <c r="R194" s="132">
        <f>SUM(R195:R201)</f>
        <v>0.87870000000000004</v>
      </c>
      <c r="T194" s="133">
        <f>SUM(T195:T201)</f>
        <v>0</v>
      </c>
      <c r="AR194" s="127" t="s">
        <v>88</v>
      </c>
      <c r="AT194" s="134" t="s">
        <v>79</v>
      </c>
      <c r="AU194" s="134" t="s">
        <v>88</v>
      </c>
      <c r="AY194" s="127" t="s">
        <v>225</v>
      </c>
      <c r="BK194" s="135">
        <f>SUM(BK195:BK201)</f>
        <v>0</v>
      </c>
    </row>
    <row r="195" spans="2:65" s="1" customFormat="1" ht="24.15" customHeight="1">
      <c r="B195" s="33"/>
      <c r="C195" s="138" t="s">
        <v>7</v>
      </c>
      <c r="D195" s="138" t="s">
        <v>227</v>
      </c>
      <c r="E195" s="139" t="s">
        <v>5206</v>
      </c>
      <c r="F195" s="140" t="s">
        <v>5207</v>
      </c>
      <c r="G195" s="141" t="s">
        <v>230</v>
      </c>
      <c r="H195" s="142">
        <v>3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5208</v>
      </c>
    </row>
    <row r="196" spans="2:65" s="1" customFormat="1" ht="10.199999999999999">
      <c r="B196" s="33"/>
      <c r="D196" s="151" t="s">
        <v>234</v>
      </c>
      <c r="F196" s="152" t="s">
        <v>5209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" customFormat="1" ht="24.15" customHeight="1">
      <c r="B197" s="33"/>
      <c r="C197" s="138" t="s">
        <v>374</v>
      </c>
      <c r="D197" s="138" t="s">
        <v>227</v>
      </c>
      <c r="E197" s="139" t="s">
        <v>5210</v>
      </c>
      <c r="F197" s="140" t="s">
        <v>5211</v>
      </c>
      <c r="G197" s="141" t="s">
        <v>230</v>
      </c>
      <c r="H197" s="142">
        <v>3</v>
      </c>
      <c r="I197" s="143"/>
      <c r="J197" s="144">
        <f>ROUND(I197*H197,2)</f>
        <v>0</v>
      </c>
      <c r="K197" s="140" t="s">
        <v>231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0.11162</v>
      </c>
      <c r="R197" s="147">
        <f>Q197*H197</f>
        <v>0.33485999999999999</v>
      </c>
      <c r="S197" s="147">
        <v>0</v>
      </c>
      <c r="T197" s="148">
        <f>S197*H197</f>
        <v>0</v>
      </c>
      <c r="AR197" s="149" t="s">
        <v>232</v>
      </c>
      <c r="AT197" s="149" t="s">
        <v>227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5212</v>
      </c>
    </row>
    <row r="198" spans="2:65" s="1" customFormat="1" ht="10.199999999999999">
      <c r="B198" s="33"/>
      <c r="D198" s="151" t="s">
        <v>234</v>
      </c>
      <c r="F198" s="152" t="s">
        <v>5213</v>
      </c>
      <c r="I198" s="153"/>
      <c r="L198" s="33"/>
      <c r="M198" s="154"/>
      <c r="T198" s="57"/>
      <c r="AT198" s="17" t="s">
        <v>234</v>
      </c>
      <c r="AU198" s="17" t="s">
        <v>21</v>
      </c>
    </row>
    <row r="199" spans="2:65" s="1" customFormat="1" ht="19.2">
      <c r="B199" s="33"/>
      <c r="D199" s="156" t="s">
        <v>261</v>
      </c>
      <c r="F199" s="163" t="s">
        <v>5214</v>
      </c>
      <c r="I199" s="153"/>
      <c r="L199" s="33"/>
      <c r="M199" s="154"/>
      <c r="T199" s="57"/>
      <c r="AT199" s="17" t="s">
        <v>261</v>
      </c>
      <c r="AU199" s="17" t="s">
        <v>21</v>
      </c>
    </row>
    <row r="200" spans="2:65" s="1" customFormat="1" ht="24.15" customHeight="1">
      <c r="B200" s="33"/>
      <c r="C200" s="178" t="s">
        <v>379</v>
      </c>
      <c r="D200" s="178" t="s">
        <v>341</v>
      </c>
      <c r="E200" s="179" t="s">
        <v>3753</v>
      </c>
      <c r="F200" s="180" t="s">
        <v>3754</v>
      </c>
      <c r="G200" s="181" t="s">
        <v>230</v>
      </c>
      <c r="H200" s="182">
        <v>3.09</v>
      </c>
      <c r="I200" s="183"/>
      <c r="J200" s="184">
        <f>ROUND(I200*H200,2)</f>
        <v>0</v>
      </c>
      <c r="K200" s="180" t="s">
        <v>231</v>
      </c>
      <c r="L200" s="185"/>
      <c r="M200" s="186" t="s">
        <v>1</v>
      </c>
      <c r="N200" s="187" t="s">
        <v>45</v>
      </c>
      <c r="P200" s="147">
        <f>O200*H200</f>
        <v>0</v>
      </c>
      <c r="Q200" s="147">
        <v>0.17599999999999999</v>
      </c>
      <c r="R200" s="147">
        <f>Q200*H200</f>
        <v>0.54383999999999999</v>
      </c>
      <c r="S200" s="147">
        <v>0</v>
      </c>
      <c r="T200" s="148">
        <f>S200*H200</f>
        <v>0</v>
      </c>
      <c r="AR200" s="149" t="s">
        <v>277</v>
      </c>
      <c r="AT200" s="149" t="s">
        <v>341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5215</v>
      </c>
    </row>
    <row r="201" spans="2:65" s="12" customFormat="1" ht="10.199999999999999">
      <c r="B201" s="155"/>
      <c r="D201" s="156" t="s">
        <v>236</v>
      </c>
      <c r="F201" s="158" t="s">
        <v>5216</v>
      </c>
      <c r="H201" s="159">
        <v>3.09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4</v>
      </c>
      <c r="AX201" s="12" t="s">
        <v>88</v>
      </c>
      <c r="AY201" s="157" t="s">
        <v>225</v>
      </c>
    </row>
    <row r="202" spans="2:65" s="11" customFormat="1" ht="22.8" customHeight="1">
      <c r="B202" s="126"/>
      <c r="D202" s="127" t="s">
        <v>79</v>
      </c>
      <c r="E202" s="136" t="s">
        <v>263</v>
      </c>
      <c r="F202" s="136" t="s">
        <v>2663</v>
      </c>
      <c r="I202" s="129"/>
      <c r="J202" s="137">
        <f>BK202</f>
        <v>0</v>
      </c>
      <c r="L202" s="126"/>
      <c r="M202" s="131"/>
      <c r="P202" s="132">
        <f>SUM(P203:P205)</f>
        <v>0</v>
      </c>
      <c r="R202" s="132">
        <f>SUM(R203:R205)</f>
        <v>1.0287199999999999</v>
      </c>
      <c r="T202" s="133">
        <f>SUM(T203:T205)</f>
        <v>0</v>
      </c>
      <c r="AR202" s="127" t="s">
        <v>88</v>
      </c>
      <c r="AT202" s="134" t="s">
        <v>79</v>
      </c>
      <c r="AU202" s="134" t="s">
        <v>88</v>
      </c>
      <c r="AY202" s="127" t="s">
        <v>225</v>
      </c>
      <c r="BK202" s="135">
        <f>SUM(BK203:BK205)</f>
        <v>0</v>
      </c>
    </row>
    <row r="203" spans="2:65" s="1" customFormat="1" ht="21.75" customHeight="1">
      <c r="B203" s="33"/>
      <c r="C203" s="138" t="s">
        <v>386</v>
      </c>
      <c r="D203" s="138" t="s">
        <v>227</v>
      </c>
      <c r="E203" s="139" t="s">
        <v>3770</v>
      </c>
      <c r="F203" s="140" t="s">
        <v>3771</v>
      </c>
      <c r="G203" s="141" t="s">
        <v>230</v>
      </c>
      <c r="H203" s="142">
        <v>5.6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0.1837</v>
      </c>
      <c r="R203" s="147">
        <f>Q203*H203</f>
        <v>1.0287199999999999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5217</v>
      </c>
    </row>
    <row r="204" spans="2:65" s="1" customFormat="1" ht="10.199999999999999">
      <c r="B204" s="33"/>
      <c r="D204" s="151" t="s">
        <v>234</v>
      </c>
      <c r="F204" s="152" t="s">
        <v>3773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5218</v>
      </c>
      <c r="H205" s="159">
        <v>5.6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88</v>
      </c>
      <c r="AY205" s="157" t="s">
        <v>225</v>
      </c>
    </row>
    <row r="206" spans="2:65" s="11" customFormat="1" ht="22.8" customHeight="1">
      <c r="B206" s="126"/>
      <c r="D206" s="127" t="s">
        <v>79</v>
      </c>
      <c r="E206" s="136" t="s">
        <v>283</v>
      </c>
      <c r="F206" s="136" t="s">
        <v>525</v>
      </c>
      <c r="I206" s="129"/>
      <c r="J206" s="137">
        <f>BK206</f>
        <v>0</v>
      </c>
      <c r="L206" s="126"/>
      <c r="M206" s="131"/>
      <c r="P206" s="132">
        <f>SUM(P207:P219)</f>
        <v>0</v>
      </c>
      <c r="R206" s="132">
        <f>SUM(R207:R219)</f>
        <v>0</v>
      </c>
      <c r="T206" s="133">
        <f>SUM(T207:T219)</f>
        <v>2.1480000000000001</v>
      </c>
      <c r="AR206" s="127" t="s">
        <v>88</v>
      </c>
      <c r="AT206" s="134" t="s">
        <v>79</v>
      </c>
      <c r="AU206" s="134" t="s">
        <v>88</v>
      </c>
      <c r="AY206" s="127" t="s">
        <v>225</v>
      </c>
      <c r="BK206" s="135">
        <f>SUM(BK207:BK219)</f>
        <v>0</v>
      </c>
    </row>
    <row r="207" spans="2:65" s="1" customFormat="1" ht="24.15" customHeight="1">
      <c r="B207" s="33"/>
      <c r="C207" s="138" t="s">
        <v>392</v>
      </c>
      <c r="D207" s="138" t="s">
        <v>227</v>
      </c>
      <c r="E207" s="139" t="s">
        <v>5219</v>
      </c>
      <c r="F207" s="140" t="s">
        <v>5220</v>
      </c>
      <c r="G207" s="141" t="s">
        <v>546</v>
      </c>
      <c r="H207" s="142">
        <v>10.3</v>
      </c>
      <c r="I207" s="143"/>
      <c r="J207" s="144">
        <f>ROUND(I207*H207,2)</f>
        <v>0</v>
      </c>
      <c r="K207" s="140" t="s">
        <v>231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0.06</v>
      </c>
      <c r="T207" s="148">
        <f>S207*H207</f>
        <v>0.61799999999999999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5221</v>
      </c>
    </row>
    <row r="208" spans="2:65" s="1" customFormat="1" ht="10.199999999999999">
      <c r="B208" s="33"/>
      <c r="D208" s="151" t="s">
        <v>234</v>
      </c>
      <c r="F208" s="152" t="s">
        <v>5222</v>
      </c>
      <c r="I208" s="153"/>
      <c r="L208" s="33"/>
      <c r="M208" s="154"/>
      <c r="T208" s="57"/>
      <c r="AT208" s="17" t="s">
        <v>234</v>
      </c>
      <c r="AU208" s="17" t="s">
        <v>21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5223</v>
      </c>
      <c r="H209" s="159">
        <v>10.3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225</v>
      </c>
    </row>
    <row r="210" spans="2:65" s="1" customFormat="1" ht="24.15" customHeight="1">
      <c r="B210" s="33"/>
      <c r="C210" s="138" t="s">
        <v>399</v>
      </c>
      <c r="D210" s="138" t="s">
        <v>227</v>
      </c>
      <c r="E210" s="139" t="s">
        <v>538</v>
      </c>
      <c r="F210" s="140" t="s">
        <v>539</v>
      </c>
      <c r="G210" s="141" t="s">
        <v>468</v>
      </c>
      <c r="H210" s="142">
        <v>8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0.16500000000000001</v>
      </c>
      <c r="T210" s="148">
        <f>S210*H210</f>
        <v>1.32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5224</v>
      </c>
    </row>
    <row r="211" spans="2:65" s="1" customFormat="1" ht="10.199999999999999">
      <c r="B211" s="33"/>
      <c r="D211" s="151" t="s">
        <v>234</v>
      </c>
      <c r="F211" s="152" t="s">
        <v>541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5225</v>
      </c>
      <c r="H212" s="159">
        <v>8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" customFormat="1" ht="21.75" customHeight="1">
      <c r="B213" s="33"/>
      <c r="C213" s="138" t="s">
        <v>405</v>
      </c>
      <c r="D213" s="138" t="s">
        <v>227</v>
      </c>
      <c r="E213" s="139" t="s">
        <v>5226</v>
      </c>
      <c r="F213" s="140" t="s">
        <v>5227</v>
      </c>
      <c r="G213" s="141" t="s">
        <v>468</v>
      </c>
      <c r="H213" s="142">
        <v>1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0.21</v>
      </c>
      <c r="T213" s="148">
        <f>S213*H213</f>
        <v>0.21</v>
      </c>
      <c r="AR213" s="149" t="s">
        <v>232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5228</v>
      </c>
    </row>
    <row r="214" spans="2:65" s="1" customFormat="1" ht="10.199999999999999">
      <c r="B214" s="33"/>
      <c r="D214" s="151" t="s">
        <v>234</v>
      </c>
      <c r="F214" s="152" t="s">
        <v>5229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5230</v>
      </c>
      <c r="H215" s="159">
        <v>1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" customFormat="1" ht="16.5" customHeight="1">
      <c r="B216" s="33"/>
      <c r="C216" s="138" t="s">
        <v>412</v>
      </c>
      <c r="D216" s="138" t="s">
        <v>227</v>
      </c>
      <c r="E216" s="139" t="s">
        <v>5231</v>
      </c>
      <c r="F216" s="140" t="s">
        <v>5232</v>
      </c>
      <c r="G216" s="141" t="s">
        <v>468</v>
      </c>
      <c r="H216" s="142">
        <v>1</v>
      </c>
      <c r="I216" s="143"/>
      <c r="J216" s="144">
        <f>ROUND(I216*H216,2)</f>
        <v>0</v>
      </c>
      <c r="K216" s="140" t="s">
        <v>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5233</v>
      </c>
    </row>
    <row r="217" spans="2:65" s="1" customFormat="1" ht="19.2">
      <c r="B217" s="33"/>
      <c r="D217" s="156" t="s">
        <v>261</v>
      </c>
      <c r="F217" s="163" t="s">
        <v>1229</v>
      </c>
      <c r="I217" s="153"/>
      <c r="L217" s="33"/>
      <c r="M217" s="154"/>
      <c r="T217" s="57"/>
      <c r="AT217" s="17" t="s">
        <v>261</v>
      </c>
      <c r="AU217" s="17" t="s">
        <v>21</v>
      </c>
    </row>
    <row r="218" spans="2:65" s="1" customFormat="1" ht="16.5" customHeight="1">
      <c r="B218" s="33"/>
      <c r="C218" s="138" t="s">
        <v>419</v>
      </c>
      <c r="D218" s="138" t="s">
        <v>227</v>
      </c>
      <c r="E218" s="139" t="s">
        <v>5234</v>
      </c>
      <c r="F218" s="140" t="s">
        <v>5235</v>
      </c>
      <c r="G218" s="141" t="s">
        <v>259</v>
      </c>
      <c r="H218" s="142">
        <v>1</v>
      </c>
      <c r="I218" s="143"/>
      <c r="J218" s="144">
        <f>ROUND(I218*H218,2)</f>
        <v>0</v>
      </c>
      <c r="K218" s="140" t="s">
        <v>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5236</v>
      </c>
    </row>
    <row r="219" spans="2:65" s="1" customFormat="1" ht="19.2">
      <c r="B219" s="33"/>
      <c r="D219" s="156" t="s">
        <v>261</v>
      </c>
      <c r="F219" s="163" t="s">
        <v>2371</v>
      </c>
      <c r="I219" s="153"/>
      <c r="L219" s="33"/>
      <c r="M219" s="154"/>
      <c r="T219" s="57"/>
      <c r="AT219" s="17" t="s">
        <v>261</v>
      </c>
      <c r="AU219" s="17" t="s">
        <v>21</v>
      </c>
    </row>
    <row r="220" spans="2:65" s="11" customFormat="1" ht="22.8" customHeight="1">
      <c r="B220" s="126"/>
      <c r="D220" s="127" t="s">
        <v>79</v>
      </c>
      <c r="E220" s="136" t="s">
        <v>549</v>
      </c>
      <c r="F220" s="136" t="s">
        <v>550</v>
      </c>
      <c r="I220" s="129"/>
      <c r="J220" s="137">
        <f>BK220</f>
        <v>0</v>
      </c>
      <c r="L220" s="126"/>
      <c r="M220" s="131"/>
      <c r="P220" s="132">
        <f>SUM(P221:P227)</f>
        <v>0</v>
      </c>
      <c r="R220" s="132">
        <f>SUM(R221:R227)</f>
        <v>0</v>
      </c>
      <c r="T220" s="133">
        <f>SUM(T221:T227)</f>
        <v>0</v>
      </c>
      <c r="AR220" s="127" t="s">
        <v>88</v>
      </c>
      <c r="AT220" s="134" t="s">
        <v>79</v>
      </c>
      <c r="AU220" s="134" t="s">
        <v>88</v>
      </c>
      <c r="AY220" s="127" t="s">
        <v>225</v>
      </c>
      <c r="BK220" s="135">
        <f>SUM(BK221:BK227)</f>
        <v>0</v>
      </c>
    </row>
    <row r="221" spans="2:65" s="1" customFormat="1" ht="24.15" customHeight="1">
      <c r="B221" s="33"/>
      <c r="C221" s="138" t="s">
        <v>425</v>
      </c>
      <c r="D221" s="138" t="s">
        <v>227</v>
      </c>
      <c r="E221" s="139" t="s">
        <v>5237</v>
      </c>
      <c r="F221" s="140" t="s">
        <v>5238</v>
      </c>
      <c r="G221" s="141" t="s">
        <v>395</v>
      </c>
      <c r="H221" s="142">
        <v>2.1480000000000001</v>
      </c>
      <c r="I221" s="143"/>
      <c r="J221" s="144">
        <f>ROUND(I221*H221,2)</f>
        <v>0</v>
      </c>
      <c r="K221" s="140" t="s">
        <v>231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5239</v>
      </c>
    </row>
    <row r="222" spans="2:65" s="1" customFormat="1" ht="10.199999999999999">
      <c r="B222" s="33"/>
      <c r="D222" s="151" t="s">
        <v>234</v>
      </c>
      <c r="F222" s="152" t="s">
        <v>5240</v>
      </c>
      <c r="I222" s="153"/>
      <c r="L222" s="33"/>
      <c r="M222" s="154"/>
      <c r="T222" s="57"/>
      <c r="AT222" s="17" t="s">
        <v>234</v>
      </c>
      <c r="AU222" s="17" t="s">
        <v>21</v>
      </c>
    </row>
    <row r="223" spans="2:65" s="1" customFormat="1" ht="24.15" customHeight="1">
      <c r="B223" s="33"/>
      <c r="C223" s="138" t="s">
        <v>430</v>
      </c>
      <c r="D223" s="138" t="s">
        <v>227</v>
      </c>
      <c r="E223" s="139" t="s">
        <v>5241</v>
      </c>
      <c r="F223" s="140" t="s">
        <v>5242</v>
      </c>
      <c r="G223" s="141" t="s">
        <v>395</v>
      </c>
      <c r="H223" s="142">
        <v>62.292000000000002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5243</v>
      </c>
    </row>
    <row r="224" spans="2:65" s="1" customFormat="1" ht="10.199999999999999">
      <c r="B224" s="33"/>
      <c r="D224" s="151" t="s">
        <v>234</v>
      </c>
      <c r="F224" s="152" t="s">
        <v>5244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5245</v>
      </c>
      <c r="H225" s="159">
        <v>62.292000000000002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33" customHeight="1">
      <c r="B226" s="33"/>
      <c r="C226" s="138" t="s">
        <v>437</v>
      </c>
      <c r="D226" s="138" t="s">
        <v>227</v>
      </c>
      <c r="E226" s="139" t="s">
        <v>5246</v>
      </c>
      <c r="F226" s="140" t="s">
        <v>5247</v>
      </c>
      <c r="G226" s="141" t="s">
        <v>395</v>
      </c>
      <c r="H226" s="142">
        <v>2.1480000000000001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5248</v>
      </c>
    </row>
    <row r="227" spans="2:65" s="1" customFormat="1" ht="10.199999999999999">
      <c r="B227" s="33"/>
      <c r="D227" s="151" t="s">
        <v>234</v>
      </c>
      <c r="F227" s="152" t="s">
        <v>5249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1" customFormat="1" ht="22.8" customHeight="1">
      <c r="B228" s="126"/>
      <c r="D228" s="127" t="s">
        <v>79</v>
      </c>
      <c r="E228" s="136" t="s">
        <v>568</v>
      </c>
      <c r="F228" s="136" t="s">
        <v>569</v>
      </c>
      <c r="I228" s="129"/>
      <c r="J228" s="137">
        <f>BK228</f>
        <v>0</v>
      </c>
      <c r="L228" s="126"/>
      <c r="M228" s="131"/>
      <c r="P228" s="132">
        <f>SUM(P229:P230)</f>
        <v>0</v>
      </c>
      <c r="R228" s="132">
        <f>SUM(R229:R230)</f>
        <v>0</v>
      </c>
      <c r="T228" s="133">
        <f>SUM(T229:T230)</f>
        <v>0</v>
      </c>
      <c r="AR228" s="127" t="s">
        <v>88</v>
      </c>
      <c r="AT228" s="134" t="s">
        <v>79</v>
      </c>
      <c r="AU228" s="134" t="s">
        <v>88</v>
      </c>
      <c r="AY228" s="127" t="s">
        <v>225</v>
      </c>
      <c r="BK228" s="135">
        <f>SUM(BK229:BK230)</f>
        <v>0</v>
      </c>
    </row>
    <row r="229" spans="2:65" s="1" customFormat="1" ht="24.15" customHeight="1">
      <c r="B229" s="33"/>
      <c r="C229" s="138" t="s">
        <v>443</v>
      </c>
      <c r="D229" s="138" t="s">
        <v>227</v>
      </c>
      <c r="E229" s="139" t="s">
        <v>5250</v>
      </c>
      <c r="F229" s="140" t="s">
        <v>5251</v>
      </c>
      <c r="G229" s="141" t="s">
        <v>395</v>
      </c>
      <c r="H229" s="142">
        <v>6.8490000000000002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5252</v>
      </c>
    </row>
    <row r="230" spans="2:65" s="1" customFormat="1" ht="10.199999999999999">
      <c r="B230" s="33"/>
      <c r="D230" s="151" t="s">
        <v>234</v>
      </c>
      <c r="F230" s="152" t="s">
        <v>5253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1" customFormat="1" ht="25.95" customHeight="1">
      <c r="B231" s="126"/>
      <c r="D231" s="127" t="s">
        <v>79</v>
      </c>
      <c r="E231" s="128" t="s">
        <v>575</v>
      </c>
      <c r="F231" s="128" t="s">
        <v>576</v>
      </c>
      <c r="I231" s="129"/>
      <c r="J231" s="130">
        <f>BK231</f>
        <v>0</v>
      </c>
      <c r="L231" s="126"/>
      <c r="M231" s="131"/>
      <c r="P231" s="132">
        <f>P232+P233</f>
        <v>0</v>
      </c>
      <c r="R231" s="132">
        <f>R232+R233</f>
        <v>1.248E-2</v>
      </c>
      <c r="T231" s="133">
        <f>T232+T233</f>
        <v>0</v>
      </c>
      <c r="AR231" s="127" t="s">
        <v>21</v>
      </c>
      <c r="AT231" s="134" t="s">
        <v>79</v>
      </c>
      <c r="AU231" s="134" t="s">
        <v>80</v>
      </c>
      <c r="AY231" s="127" t="s">
        <v>225</v>
      </c>
      <c r="BK231" s="135">
        <f>BK232+BK233</f>
        <v>0</v>
      </c>
    </row>
    <row r="232" spans="2:65" s="11" customFormat="1" ht="22.8" customHeight="1">
      <c r="B232" s="126"/>
      <c r="D232" s="127" t="s">
        <v>79</v>
      </c>
      <c r="E232" s="136" t="s">
        <v>577</v>
      </c>
      <c r="F232" s="136" t="s">
        <v>578</v>
      </c>
      <c r="I232" s="129"/>
      <c r="J232" s="137">
        <f>BK232</f>
        <v>0</v>
      </c>
      <c r="L232" s="126"/>
      <c r="M232" s="131"/>
      <c r="P232" s="132">
        <v>0</v>
      </c>
      <c r="R232" s="132">
        <v>0</v>
      </c>
      <c r="T232" s="133">
        <v>0</v>
      </c>
      <c r="AR232" s="127" t="s">
        <v>21</v>
      </c>
      <c r="AT232" s="134" t="s">
        <v>79</v>
      </c>
      <c r="AU232" s="134" t="s">
        <v>88</v>
      </c>
      <c r="AY232" s="127" t="s">
        <v>225</v>
      </c>
      <c r="BK232" s="135">
        <v>0</v>
      </c>
    </row>
    <row r="233" spans="2:65" s="11" customFormat="1" ht="22.8" customHeight="1">
      <c r="B233" s="126"/>
      <c r="D233" s="127" t="s">
        <v>79</v>
      </c>
      <c r="E233" s="136" t="s">
        <v>5254</v>
      </c>
      <c r="F233" s="136" t="s">
        <v>5255</v>
      </c>
      <c r="I233" s="129"/>
      <c r="J233" s="137">
        <f>BK233</f>
        <v>0</v>
      </c>
      <c r="L233" s="126"/>
      <c r="M233" s="131"/>
      <c r="P233" s="132">
        <f>SUM(P234:P238)</f>
        <v>0</v>
      </c>
      <c r="R233" s="132">
        <f>SUM(R234:R238)</f>
        <v>1.248E-2</v>
      </c>
      <c r="T233" s="133">
        <f>SUM(T234:T238)</f>
        <v>0</v>
      </c>
      <c r="AR233" s="127" t="s">
        <v>21</v>
      </c>
      <c r="AT233" s="134" t="s">
        <v>79</v>
      </c>
      <c r="AU233" s="134" t="s">
        <v>88</v>
      </c>
      <c r="AY233" s="127" t="s">
        <v>225</v>
      </c>
      <c r="BK233" s="135">
        <f>SUM(BK234:BK238)</f>
        <v>0</v>
      </c>
    </row>
    <row r="234" spans="2:65" s="1" customFormat="1" ht="24.15" customHeight="1">
      <c r="B234" s="33"/>
      <c r="C234" s="138" t="s">
        <v>448</v>
      </c>
      <c r="D234" s="138" t="s">
        <v>227</v>
      </c>
      <c r="E234" s="139" t="s">
        <v>5256</v>
      </c>
      <c r="F234" s="140" t="s">
        <v>5257</v>
      </c>
      <c r="G234" s="141" t="s">
        <v>230</v>
      </c>
      <c r="H234" s="142">
        <v>48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1.3999999999999999E-4</v>
      </c>
      <c r="R234" s="147">
        <f>Q234*H234</f>
        <v>6.7199999999999994E-3</v>
      </c>
      <c r="S234" s="147">
        <v>0</v>
      </c>
      <c r="T234" s="148">
        <f>S234*H234</f>
        <v>0</v>
      </c>
      <c r="AR234" s="149" t="s">
        <v>340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340</v>
      </c>
      <c r="BM234" s="149" t="s">
        <v>5258</v>
      </c>
    </row>
    <row r="235" spans="2:65" s="1" customFormat="1" ht="10.199999999999999">
      <c r="B235" s="33"/>
      <c r="D235" s="151" t="s">
        <v>234</v>
      </c>
      <c r="F235" s="152" t="s">
        <v>5259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2" customFormat="1" ht="10.199999999999999">
      <c r="B236" s="155"/>
      <c r="D236" s="156" t="s">
        <v>236</v>
      </c>
      <c r="E236" s="157" t="s">
        <v>1</v>
      </c>
      <c r="F236" s="158" t="s">
        <v>5260</v>
      </c>
      <c r="H236" s="159">
        <v>48</v>
      </c>
      <c r="I236" s="160"/>
      <c r="L236" s="155"/>
      <c r="M236" s="161"/>
      <c r="T236" s="162"/>
      <c r="AT236" s="157" t="s">
        <v>236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225</v>
      </c>
    </row>
    <row r="237" spans="2:65" s="1" customFormat="1" ht="24.15" customHeight="1">
      <c r="B237" s="33"/>
      <c r="C237" s="138" t="s">
        <v>454</v>
      </c>
      <c r="D237" s="138" t="s">
        <v>227</v>
      </c>
      <c r="E237" s="139" t="s">
        <v>5261</v>
      </c>
      <c r="F237" s="140" t="s">
        <v>5262</v>
      </c>
      <c r="G237" s="141" t="s">
        <v>230</v>
      </c>
      <c r="H237" s="142">
        <v>48</v>
      </c>
      <c r="I237" s="143"/>
      <c r="J237" s="144">
        <f>ROUND(I237*H237,2)</f>
        <v>0</v>
      </c>
      <c r="K237" s="140" t="s">
        <v>231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1.2E-4</v>
      </c>
      <c r="R237" s="147">
        <f>Q237*H237</f>
        <v>5.7600000000000004E-3</v>
      </c>
      <c r="S237" s="147">
        <v>0</v>
      </c>
      <c r="T237" s="148">
        <f>S237*H237</f>
        <v>0</v>
      </c>
      <c r="AR237" s="149" t="s">
        <v>340</v>
      </c>
      <c r="AT237" s="149" t="s">
        <v>227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340</v>
      </c>
      <c r="BM237" s="149" t="s">
        <v>5263</v>
      </c>
    </row>
    <row r="238" spans="2:65" s="1" customFormat="1" ht="10.199999999999999">
      <c r="B238" s="33"/>
      <c r="D238" s="151" t="s">
        <v>234</v>
      </c>
      <c r="F238" s="152" t="s">
        <v>5264</v>
      </c>
      <c r="I238" s="153"/>
      <c r="L238" s="33"/>
      <c r="M238" s="154"/>
      <c r="T238" s="57"/>
      <c r="AT238" s="17" t="s">
        <v>234</v>
      </c>
      <c r="AU238" s="17" t="s">
        <v>21</v>
      </c>
    </row>
    <row r="239" spans="2:65" s="11" customFormat="1" ht="25.95" customHeight="1">
      <c r="B239" s="126"/>
      <c r="D239" s="127" t="s">
        <v>79</v>
      </c>
      <c r="E239" s="128" t="s">
        <v>778</v>
      </c>
      <c r="F239" s="128" t="s">
        <v>779</v>
      </c>
      <c r="I239" s="129"/>
      <c r="J239" s="130">
        <f>BK239</f>
        <v>0</v>
      </c>
      <c r="L239" s="126"/>
      <c r="M239" s="131"/>
      <c r="P239" s="132">
        <f>SUM(P240:P241)</f>
        <v>0</v>
      </c>
      <c r="R239" s="132">
        <f>SUM(R240:R241)</f>
        <v>0</v>
      </c>
      <c r="T239" s="133">
        <f>SUM(T240:T241)</f>
        <v>0</v>
      </c>
      <c r="AR239" s="127" t="s">
        <v>232</v>
      </c>
      <c r="AT239" s="134" t="s">
        <v>79</v>
      </c>
      <c r="AU239" s="134" t="s">
        <v>80</v>
      </c>
      <c r="AY239" s="127" t="s">
        <v>225</v>
      </c>
      <c r="BK239" s="135">
        <f>SUM(BK240:BK241)</f>
        <v>0</v>
      </c>
    </row>
    <row r="240" spans="2:65" s="1" customFormat="1" ht="16.5" customHeight="1">
      <c r="B240" s="33"/>
      <c r="C240" s="138" t="s">
        <v>459</v>
      </c>
      <c r="D240" s="138" t="s">
        <v>227</v>
      </c>
      <c r="E240" s="139" t="s">
        <v>5265</v>
      </c>
      <c r="F240" s="140" t="s">
        <v>5266</v>
      </c>
      <c r="G240" s="141" t="s">
        <v>259</v>
      </c>
      <c r="H240" s="142">
        <v>1</v>
      </c>
      <c r="I240" s="143"/>
      <c r="J240" s="144">
        <f>ROUND(I240*H240,2)</f>
        <v>0</v>
      </c>
      <c r="K240" s="140" t="s">
        <v>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2844</v>
      </c>
      <c r="AT240" s="149" t="s">
        <v>227</v>
      </c>
      <c r="AU240" s="149" t="s">
        <v>88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2844</v>
      </c>
      <c r="BM240" s="149" t="s">
        <v>5267</v>
      </c>
    </row>
    <row r="241" spans="2:47" s="1" customFormat="1" ht="19.2">
      <c r="B241" s="33"/>
      <c r="D241" s="156" t="s">
        <v>261</v>
      </c>
      <c r="F241" s="163" t="s">
        <v>5268</v>
      </c>
      <c r="I241" s="153"/>
      <c r="L241" s="33"/>
      <c r="M241" s="195"/>
      <c r="N241" s="190"/>
      <c r="O241" s="190"/>
      <c r="P241" s="190"/>
      <c r="Q241" s="190"/>
      <c r="R241" s="190"/>
      <c r="S241" s="190"/>
      <c r="T241" s="196"/>
      <c r="AT241" s="17" t="s">
        <v>261</v>
      </c>
      <c r="AU241" s="17" t="s">
        <v>88</v>
      </c>
    </row>
    <row r="242" spans="2:47" s="1" customFormat="1" ht="6.9" customHeight="1">
      <c r="B242" s="45"/>
      <c r="C242" s="46"/>
      <c r="D242" s="46"/>
      <c r="E242" s="46"/>
      <c r="F242" s="46"/>
      <c r="G242" s="46"/>
      <c r="H242" s="46"/>
      <c r="I242" s="46"/>
      <c r="J242" s="46"/>
      <c r="K242" s="46"/>
      <c r="L242" s="33"/>
    </row>
  </sheetData>
  <sheetProtection algorithmName="SHA-512" hashValue="wZfl1fNvwY+A6VSA3Z9DRiHTNCaJ2FhnHcx5JxaRXCUaN86261CuD3joSy3BeUy5n3rN6l6125muB2+XVUuvbQ==" saltValue="UpiB64f6pHzWtIGc+3DZzI2F8wI3V8lx+KVNYPkJ+SDPWL32LF2gP2dXKcUUfem+GnJfw5Y5GRHva4CTMBJjcA==" spinCount="100000" sheet="1" objects="1" scenarios="1" formatColumns="0" formatRows="0" autoFilter="0"/>
  <autoFilter ref="C128:K241" xr:uid="{00000000-0009-0000-0000-00001A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A00-000000000000}"/>
    <hyperlink ref="F140" r:id="rId2" xr:uid="{00000000-0004-0000-1A00-000001000000}"/>
    <hyperlink ref="F143" r:id="rId3" xr:uid="{00000000-0004-0000-1A00-000002000000}"/>
    <hyperlink ref="F146" r:id="rId4" xr:uid="{00000000-0004-0000-1A00-000003000000}"/>
    <hyperlink ref="F149" r:id="rId5" xr:uid="{00000000-0004-0000-1A00-000004000000}"/>
    <hyperlink ref="F154" r:id="rId6" xr:uid="{00000000-0004-0000-1A00-000005000000}"/>
    <hyperlink ref="F157" r:id="rId7" xr:uid="{00000000-0004-0000-1A00-000006000000}"/>
    <hyperlink ref="F160" r:id="rId8" xr:uid="{00000000-0004-0000-1A00-000007000000}"/>
    <hyperlink ref="F165" r:id="rId9" xr:uid="{00000000-0004-0000-1A00-000008000000}"/>
    <hyperlink ref="F168" r:id="rId10" xr:uid="{00000000-0004-0000-1A00-000009000000}"/>
    <hyperlink ref="F170" r:id="rId11" xr:uid="{00000000-0004-0000-1A00-00000A000000}"/>
    <hyperlink ref="F174" r:id="rId12" xr:uid="{00000000-0004-0000-1A00-00000B000000}"/>
    <hyperlink ref="F177" r:id="rId13" xr:uid="{00000000-0004-0000-1A00-00000C000000}"/>
    <hyperlink ref="F181" r:id="rId14" xr:uid="{00000000-0004-0000-1A00-00000D000000}"/>
    <hyperlink ref="F196" r:id="rId15" xr:uid="{00000000-0004-0000-1A00-00000E000000}"/>
    <hyperlink ref="F198" r:id="rId16" xr:uid="{00000000-0004-0000-1A00-00000F000000}"/>
    <hyperlink ref="F204" r:id="rId17" xr:uid="{00000000-0004-0000-1A00-000010000000}"/>
    <hyperlink ref="F208" r:id="rId18" xr:uid="{00000000-0004-0000-1A00-000011000000}"/>
    <hyperlink ref="F211" r:id="rId19" xr:uid="{00000000-0004-0000-1A00-000012000000}"/>
    <hyperlink ref="F214" r:id="rId20" xr:uid="{00000000-0004-0000-1A00-000013000000}"/>
    <hyperlink ref="F222" r:id="rId21" xr:uid="{00000000-0004-0000-1A00-000014000000}"/>
    <hyperlink ref="F224" r:id="rId22" xr:uid="{00000000-0004-0000-1A00-000015000000}"/>
    <hyperlink ref="F227" r:id="rId23" xr:uid="{00000000-0004-0000-1A00-000016000000}"/>
    <hyperlink ref="F230" r:id="rId24" xr:uid="{00000000-0004-0000-1A00-000017000000}"/>
    <hyperlink ref="F235" r:id="rId25" xr:uid="{00000000-0004-0000-1A00-000018000000}"/>
    <hyperlink ref="F238" r:id="rId26" xr:uid="{00000000-0004-0000-1A00-000019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7"/>
  <headerFooter>
    <oddFooter>&amp;CStrana &amp;P z &amp;N&amp;R&amp;A</oddFooter>
  </headerFooter>
  <drawing r:id="rId28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19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174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ht="12" customHeight="1">
      <c r="B8" s="20"/>
      <c r="D8" s="27" t="s">
        <v>190</v>
      </c>
      <c r="L8" s="20"/>
    </row>
    <row r="9" spans="2:46" s="1" customFormat="1" ht="16.5" customHeight="1">
      <c r="B9" s="33"/>
      <c r="E9" s="256" t="s">
        <v>5269</v>
      </c>
      <c r="F9" s="258"/>
      <c r="G9" s="258"/>
      <c r="H9" s="258"/>
      <c r="L9" s="33"/>
    </row>
    <row r="10" spans="2:46" s="1" customFormat="1" ht="12" customHeight="1">
      <c r="B10" s="33"/>
      <c r="D10" s="27" t="s">
        <v>2853</v>
      </c>
      <c r="L10" s="33"/>
    </row>
    <row r="11" spans="2:46" s="1" customFormat="1" ht="16.5" customHeight="1">
      <c r="B11" s="33"/>
      <c r="E11" s="238" t="s">
        <v>5270</v>
      </c>
      <c r="F11" s="258"/>
      <c r="G11" s="258"/>
      <c r="H11" s="258"/>
      <c r="L11" s="33"/>
    </row>
    <row r="12" spans="2:46" s="1" customFormat="1" ht="10.199999999999999">
      <c r="B12" s="33"/>
      <c r="L12" s="33"/>
    </row>
    <row r="13" spans="2:46" s="1" customFormat="1" ht="12" customHeight="1">
      <c r="B13" s="33"/>
      <c r="D13" s="27" t="s">
        <v>18</v>
      </c>
      <c r="F13" s="25" t="s">
        <v>19</v>
      </c>
      <c r="I13" s="27" t="s">
        <v>20</v>
      </c>
      <c r="J13" s="25" t="s">
        <v>1</v>
      </c>
      <c r="L13" s="33"/>
    </row>
    <row r="14" spans="2:46" s="1" customFormat="1" ht="12" customHeight="1">
      <c r="B14" s="33"/>
      <c r="D14" s="27" t="s">
        <v>22</v>
      </c>
      <c r="F14" s="25" t="s">
        <v>23</v>
      </c>
      <c r="I14" s="27" t="s">
        <v>24</v>
      </c>
      <c r="J14" s="53" t="str">
        <f>'Rekapitulace stavby'!AN8</f>
        <v>20. 12. 2024</v>
      </c>
      <c r="L14" s="33"/>
    </row>
    <row r="15" spans="2:46" s="1" customFormat="1" ht="10.8" customHeight="1">
      <c r="B15" s="33"/>
      <c r="L15" s="33"/>
    </row>
    <row r="16" spans="2:46" s="1" customFormat="1" ht="12" customHeight="1">
      <c r="B16" s="33"/>
      <c r="D16" s="27" t="s">
        <v>28</v>
      </c>
      <c r="I16" s="27" t="s">
        <v>29</v>
      </c>
      <c r="J16" s="25" t="s">
        <v>1</v>
      </c>
      <c r="L16" s="33"/>
    </row>
    <row r="17" spans="2:12" s="1" customFormat="1" ht="18" customHeight="1">
      <c r="B17" s="33"/>
      <c r="E17" s="25" t="s">
        <v>30</v>
      </c>
      <c r="I17" s="27" t="s">
        <v>31</v>
      </c>
      <c r="J17" s="25" t="s">
        <v>1</v>
      </c>
      <c r="L17" s="33"/>
    </row>
    <row r="18" spans="2:12" s="1" customFormat="1" ht="6.9" customHeight="1">
      <c r="B18" s="33"/>
      <c r="L18" s="33"/>
    </row>
    <row r="19" spans="2:12" s="1" customFormat="1" ht="12" customHeight="1">
      <c r="B19" s="33"/>
      <c r="D19" s="27" t="s">
        <v>32</v>
      </c>
      <c r="I19" s="27" t="s">
        <v>29</v>
      </c>
      <c r="J19" s="28" t="str">
        <f>'Rekapitulace stavby'!AN13</f>
        <v>Vyplň údaj</v>
      </c>
      <c r="L19" s="33"/>
    </row>
    <row r="20" spans="2:12" s="1" customFormat="1" ht="18" customHeight="1">
      <c r="B20" s="33"/>
      <c r="E20" s="259" t="str">
        <f>'Rekapitulace stavby'!E14</f>
        <v>Vyplň údaj</v>
      </c>
      <c r="F20" s="217"/>
      <c r="G20" s="217"/>
      <c r="H20" s="217"/>
      <c r="I20" s="27" t="s">
        <v>31</v>
      </c>
      <c r="J20" s="28" t="str">
        <f>'Rekapitulace stavby'!AN14</f>
        <v>Vyplň údaj</v>
      </c>
      <c r="L20" s="33"/>
    </row>
    <row r="21" spans="2:12" s="1" customFormat="1" ht="6.9" customHeight="1">
      <c r="B21" s="33"/>
      <c r="L21" s="33"/>
    </row>
    <row r="22" spans="2:12" s="1" customFormat="1" ht="12" customHeight="1">
      <c r="B22" s="33"/>
      <c r="D22" s="27" t="s">
        <v>34</v>
      </c>
      <c r="I22" s="27" t="s">
        <v>29</v>
      </c>
      <c r="J22" s="25" t="s">
        <v>1</v>
      </c>
      <c r="L22" s="33"/>
    </row>
    <row r="23" spans="2:12" s="1" customFormat="1" ht="18" customHeight="1">
      <c r="B23" s="33"/>
      <c r="E23" s="25" t="s">
        <v>35</v>
      </c>
      <c r="I23" s="27" t="s">
        <v>31</v>
      </c>
      <c r="J23" s="25" t="s">
        <v>1</v>
      </c>
      <c r="L23" s="33"/>
    </row>
    <row r="24" spans="2:12" s="1" customFormat="1" ht="6.9" customHeight="1">
      <c r="B24" s="33"/>
      <c r="L24" s="33"/>
    </row>
    <row r="25" spans="2:12" s="1" customFormat="1" ht="12" customHeight="1">
      <c r="B25" s="33"/>
      <c r="D25" s="27" t="s">
        <v>37</v>
      </c>
      <c r="I25" s="27" t="s">
        <v>29</v>
      </c>
      <c r="J25" s="25" t="s">
        <v>1</v>
      </c>
      <c r="L25" s="33"/>
    </row>
    <row r="26" spans="2:12" s="1" customFormat="1" ht="18" customHeight="1">
      <c r="B26" s="33"/>
      <c r="E26" s="25" t="s">
        <v>38</v>
      </c>
      <c r="I26" s="27" t="s">
        <v>31</v>
      </c>
      <c r="J26" s="25" t="s">
        <v>1</v>
      </c>
      <c r="L26" s="33"/>
    </row>
    <row r="27" spans="2:12" s="1" customFormat="1" ht="6.9" customHeight="1">
      <c r="B27" s="33"/>
      <c r="L27" s="33"/>
    </row>
    <row r="28" spans="2:12" s="1" customFormat="1" ht="12" customHeight="1">
      <c r="B28" s="33"/>
      <c r="D28" s="27" t="s">
        <v>39</v>
      </c>
      <c r="L28" s="33"/>
    </row>
    <row r="29" spans="2:12" s="7" customFormat="1" ht="16.5" customHeight="1">
      <c r="B29" s="96"/>
      <c r="E29" s="222" t="s">
        <v>1</v>
      </c>
      <c r="F29" s="222"/>
      <c r="G29" s="222"/>
      <c r="H29" s="222"/>
      <c r="L29" s="96"/>
    </row>
    <row r="30" spans="2:12" s="1" customFormat="1" ht="6.9" customHeight="1">
      <c r="B30" s="33"/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25.35" customHeight="1">
      <c r="B32" s="33"/>
      <c r="D32" s="97" t="s">
        <v>40</v>
      </c>
      <c r="J32" s="67">
        <f>ROUND(J122, 2)</f>
        <v>0</v>
      </c>
      <c r="L32" s="33"/>
    </row>
    <row r="33" spans="2:12" s="1" customFormat="1" ht="6.9" customHeight="1">
      <c r="B33" s="33"/>
      <c r="D33" s="54"/>
      <c r="E33" s="54"/>
      <c r="F33" s="54"/>
      <c r="G33" s="54"/>
      <c r="H33" s="54"/>
      <c r="I33" s="54"/>
      <c r="J33" s="54"/>
      <c r="K33" s="54"/>
      <c r="L33" s="33"/>
    </row>
    <row r="34" spans="2:12" s="1" customFormat="1" ht="14.4" customHeight="1">
      <c r="B34" s="33"/>
      <c r="F34" s="36" t="s">
        <v>42</v>
      </c>
      <c r="I34" s="36" t="s">
        <v>41</v>
      </c>
      <c r="J34" s="36" t="s">
        <v>43</v>
      </c>
      <c r="L34" s="33"/>
    </row>
    <row r="35" spans="2:12" s="1" customFormat="1" ht="14.4" customHeight="1">
      <c r="B35" s="33"/>
      <c r="D35" s="56" t="s">
        <v>44</v>
      </c>
      <c r="E35" s="27" t="s">
        <v>45</v>
      </c>
      <c r="F35" s="87">
        <f>ROUND((SUM(BE122:BE196)),  2)</f>
        <v>0</v>
      </c>
      <c r="I35" s="98">
        <v>0.21</v>
      </c>
      <c r="J35" s="87">
        <f>ROUND(((SUM(BE122:BE196))*I35),  2)</f>
        <v>0</v>
      </c>
      <c r="L35" s="33"/>
    </row>
    <row r="36" spans="2:12" s="1" customFormat="1" ht="14.4" customHeight="1">
      <c r="B36" s="33"/>
      <c r="E36" s="27" t="s">
        <v>46</v>
      </c>
      <c r="F36" s="87">
        <f>ROUND((SUM(BF122:BF196)),  2)</f>
        <v>0</v>
      </c>
      <c r="I36" s="98">
        <v>0.15</v>
      </c>
      <c r="J36" s="87">
        <f>ROUND(((SUM(BF122:BF196))*I36),  2)</f>
        <v>0</v>
      </c>
      <c r="L36" s="33"/>
    </row>
    <row r="37" spans="2:12" s="1" customFormat="1" ht="14.4" hidden="1" customHeight="1">
      <c r="B37" s="33"/>
      <c r="E37" s="27" t="s">
        <v>47</v>
      </c>
      <c r="F37" s="87">
        <f>ROUND((SUM(BG122:BG196)),  2)</f>
        <v>0</v>
      </c>
      <c r="I37" s="98">
        <v>0.21</v>
      </c>
      <c r="J37" s="87">
        <f>0</f>
        <v>0</v>
      </c>
      <c r="L37" s="33"/>
    </row>
    <row r="38" spans="2:12" s="1" customFormat="1" ht="14.4" hidden="1" customHeight="1">
      <c r="B38" s="33"/>
      <c r="E38" s="27" t="s">
        <v>48</v>
      </c>
      <c r="F38" s="87">
        <f>ROUND((SUM(BH122:BH196)),  2)</f>
        <v>0</v>
      </c>
      <c r="I38" s="98">
        <v>0.15</v>
      </c>
      <c r="J38" s="87">
        <f>0</f>
        <v>0</v>
      </c>
      <c r="L38" s="33"/>
    </row>
    <row r="39" spans="2:12" s="1" customFormat="1" ht="14.4" hidden="1" customHeight="1">
      <c r="B39" s="33"/>
      <c r="E39" s="27" t="s">
        <v>49</v>
      </c>
      <c r="F39" s="87">
        <f>ROUND((SUM(BI122:BI196)),  2)</f>
        <v>0</v>
      </c>
      <c r="I39" s="98">
        <v>0</v>
      </c>
      <c r="J39" s="87">
        <f>0</f>
        <v>0</v>
      </c>
      <c r="L39" s="33"/>
    </row>
    <row r="40" spans="2:12" s="1" customFormat="1" ht="6.9" customHeight="1">
      <c r="B40" s="33"/>
      <c r="L40" s="33"/>
    </row>
    <row r="41" spans="2:12" s="1" customFormat="1" ht="25.35" customHeight="1">
      <c r="B41" s="33"/>
      <c r="C41" s="99"/>
      <c r="D41" s="100" t="s">
        <v>50</v>
      </c>
      <c r="E41" s="58"/>
      <c r="F41" s="58"/>
      <c r="G41" s="101" t="s">
        <v>51</v>
      </c>
      <c r="H41" s="102" t="s">
        <v>52</v>
      </c>
      <c r="I41" s="58"/>
      <c r="J41" s="103">
        <f>SUM(J32:J39)</f>
        <v>0</v>
      </c>
      <c r="K41" s="104"/>
      <c r="L41" s="33"/>
    </row>
    <row r="42" spans="2:12" s="1" customFormat="1" ht="14.4" customHeight="1">
      <c r="B42" s="33"/>
      <c r="L42" s="33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12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12" s="1" customFormat="1" ht="24.9" customHeight="1">
      <c r="B82" s="33"/>
      <c r="C82" s="21" t="s">
        <v>192</v>
      </c>
      <c r="L82" s="33"/>
    </row>
    <row r="83" spans="2:12" s="1" customFormat="1" ht="6.9" customHeight="1">
      <c r="B83" s="33"/>
      <c r="L83" s="33"/>
    </row>
    <row r="84" spans="2:12" s="1" customFormat="1" ht="12" customHeight="1">
      <c r="B84" s="33"/>
      <c r="C84" s="27" t="s">
        <v>16</v>
      </c>
      <c r="L84" s="33"/>
    </row>
    <row r="85" spans="2:12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12" ht="12" customHeight="1">
      <c r="B86" s="20"/>
      <c r="C86" s="27" t="s">
        <v>190</v>
      </c>
      <c r="L86" s="20"/>
    </row>
    <row r="87" spans="2:12" s="1" customFormat="1" ht="16.5" customHeight="1">
      <c r="B87" s="33"/>
      <c r="E87" s="256" t="s">
        <v>5269</v>
      </c>
      <c r="F87" s="258"/>
      <c r="G87" s="258"/>
      <c r="H87" s="258"/>
      <c r="L87" s="33"/>
    </row>
    <row r="88" spans="2:12" s="1" customFormat="1" ht="12" customHeight="1">
      <c r="B88" s="33"/>
      <c r="C88" s="27" t="s">
        <v>2853</v>
      </c>
      <c r="L88" s="33"/>
    </row>
    <row r="89" spans="2:12" s="1" customFormat="1" ht="16.5" customHeight="1">
      <c r="B89" s="33"/>
      <c r="E89" s="238" t="str">
        <f>E11</f>
        <v>030.61.1 - Náhradní výsadba</v>
      </c>
      <c r="F89" s="258"/>
      <c r="G89" s="258"/>
      <c r="H89" s="258"/>
      <c r="L89" s="33"/>
    </row>
    <row r="90" spans="2:12" s="1" customFormat="1" ht="6.9" customHeight="1">
      <c r="B90" s="33"/>
      <c r="L90" s="33"/>
    </row>
    <row r="91" spans="2:12" s="1" customFormat="1" ht="12" customHeight="1">
      <c r="B91" s="33"/>
      <c r="C91" s="27" t="s">
        <v>22</v>
      </c>
      <c r="F91" s="25" t="str">
        <f>F14</f>
        <v>Loučky u Zátoru</v>
      </c>
      <c r="I91" s="27" t="s">
        <v>24</v>
      </c>
      <c r="J91" s="53" t="str">
        <f>IF(J14="","",J14)</f>
        <v>20. 12. 2024</v>
      </c>
      <c r="L91" s="33"/>
    </row>
    <row r="92" spans="2:12" s="1" customFormat="1" ht="6.9" customHeight="1">
      <c r="B92" s="33"/>
      <c r="L92" s="33"/>
    </row>
    <row r="93" spans="2:12" s="1" customFormat="1" ht="15.15" customHeight="1">
      <c r="B93" s="33"/>
      <c r="C93" s="27" t="s">
        <v>28</v>
      </c>
      <c r="F93" s="25" t="str">
        <f>E17</f>
        <v>Povodí Odry, státní podnik</v>
      </c>
      <c r="I93" s="27" t="s">
        <v>34</v>
      </c>
      <c r="J93" s="31" t="str">
        <f>E23</f>
        <v>AQUATIS, a.s.</v>
      </c>
      <c r="L93" s="33"/>
    </row>
    <row r="94" spans="2:12" s="1" customFormat="1" ht="25.65" customHeight="1">
      <c r="B94" s="33"/>
      <c r="C94" s="27" t="s">
        <v>32</v>
      </c>
      <c r="F94" s="25" t="str">
        <f>IF(E20="","",E20)</f>
        <v>Vyplň údaj</v>
      </c>
      <c r="I94" s="27" t="s">
        <v>37</v>
      </c>
      <c r="J94" s="31" t="str">
        <f>E26</f>
        <v>Ing. Michal Jendruščák</v>
      </c>
      <c r="L94" s="33"/>
    </row>
    <row r="95" spans="2:12" s="1" customFormat="1" ht="10.35" customHeight="1">
      <c r="B95" s="33"/>
      <c r="L95" s="33"/>
    </row>
    <row r="96" spans="2:12" s="1" customFormat="1" ht="29.25" customHeight="1">
      <c r="B96" s="33"/>
      <c r="C96" s="107" t="s">
        <v>193</v>
      </c>
      <c r="D96" s="99"/>
      <c r="E96" s="99"/>
      <c r="F96" s="99"/>
      <c r="G96" s="99"/>
      <c r="H96" s="99"/>
      <c r="I96" s="99"/>
      <c r="J96" s="108" t="s">
        <v>194</v>
      </c>
      <c r="K96" s="99"/>
      <c r="L96" s="33"/>
    </row>
    <row r="97" spans="2:47" s="1" customFormat="1" ht="10.35" customHeight="1">
      <c r="B97" s="33"/>
      <c r="L97" s="33"/>
    </row>
    <row r="98" spans="2:47" s="1" customFormat="1" ht="22.8" customHeight="1">
      <c r="B98" s="33"/>
      <c r="C98" s="109" t="s">
        <v>195</v>
      </c>
      <c r="J98" s="67">
        <f>J122</f>
        <v>0</v>
      </c>
      <c r="L98" s="33"/>
      <c r="AU98" s="17" t="s">
        <v>196</v>
      </c>
    </row>
    <row r="99" spans="2:47" s="8" customFormat="1" ht="24.9" customHeight="1">
      <c r="B99" s="110"/>
      <c r="D99" s="111" t="s">
        <v>197</v>
      </c>
      <c r="E99" s="112"/>
      <c r="F99" s="112"/>
      <c r="G99" s="112"/>
      <c r="H99" s="112"/>
      <c r="I99" s="112"/>
      <c r="J99" s="113">
        <f>J123</f>
        <v>0</v>
      </c>
      <c r="L99" s="110"/>
    </row>
    <row r="100" spans="2:47" s="9" customFormat="1" ht="19.95" customHeight="1">
      <c r="B100" s="114"/>
      <c r="D100" s="115" t="s">
        <v>198</v>
      </c>
      <c r="E100" s="116"/>
      <c r="F100" s="116"/>
      <c r="G100" s="116"/>
      <c r="H100" s="116"/>
      <c r="I100" s="116"/>
      <c r="J100" s="117">
        <f>J124</f>
        <v>0</v>
      </c>
      <c r="L100" s="114"/>
    </row>
    <row r="101" spans="2:47" s="1" customFormat="1" ht="21.75" customHeight="1">
      <c r="B101" s="33"/>
      <c r="L101" s="33"/>
    </row>
    <row r="102" spans="2:47" s="1" customFormat="1" ht="6.9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6" spans="2:47" s="1" customFormat="1" ht="6.9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47" s="1" customFormat="1" ht="24.9" customHeight="1">
      <c r="B107" s="33"/>
      <c r="C107" s="21" t="s">
        <v>210</v>
      </c>
      <c r="L107" s="33"/>
    </row>
    <row r="108" spans="2:47" s="1" customFormat="1" ht="6.9" customHeight="1">
      <c r="B108" s="33"/>
      <c r="L108" s="33"/>
    </row>
    <row r="109" spans="2:47" s="1" customFormat="1" ht="12" customHeight="1">
      <c r="B109" s="33"/>
      <c r="C109" s="27" t="s">
        <v>16</v>
      </c>
      <c r="L109" s="33"/>
    </row>
    <row r="110" spans="2:47" s="1" customFormat="1" ht="26.25" customHeight="1">
      <c r="B110" s="33"/>
      <c r="E110" s="256" t="str">
        <f>E7</f>
        <v>Opatření Zátor-Loučky, OHO, Dílčí stavba 02.030 Opatření pod přehradní hrází Nové Heřminovy</v>
      </c>
      <c r="F110" s="257"/>
      <c r="G110" s="257"/>
      <c r="H110" s="257"/>
      <c r="L110" s="33"/>
    </row>
    <row r="111" spans="2:47" ht="12" customHeight="1">
      <c r="B111" s="20"/>
      <c r="C111" s="27" t="s">
        <v>190</v>
      </c>
      <c r="L111" s="20"/>
    </row>
    <row r="112" spans="2:47" s="1" customFormat="1" ht="16.5" customHeight="1">
      <c r="B112" s="33"/>
      <c r="E112" s="256" t="s">
        <v>5269</v>
      </c>
      <c r="F112" s="258"/>
      <c r="G112" s="258"/>
      <c r="H112" s="258"/>
      <c r="L112" s="33"/>
    </row>
    <row r="113" spans="2:65" s="1" customFormat="1" ht="12" customHeight="1">
      <c r="B113" s="33"/>
      <c r="C113" s="27" t="s">
        <v>2853</v>
      </c>
      <c r="L113" s="33"/>
    </row>
    <row r="114" spans="2:65" s="1" customFormat="1" ht="16.5" customHeight="1">
      <c r="B114" s="33"/>
      <c r="E114" s="238" t="str">
        <f>E11</f>
        <v>030.61.1 - Náhradní výsadba</v>
      </c>
      <c r="F114" s="258"/>
      <c r="G114" s="258"/>
      <c r="H114" s="258"/>
      <c r="L114" s="33"/>
    </row>
    <row r="115" spans="2:65" s="1" customFormat="1" ht="6.9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F14</f>
        <v>Loučky u Zátoru</v>
      </c>
      <c r="I116" s="27" t="s">
        <v>24</v>
      </c>
      <c r="J116" s="53" t="str">
        <f>IF(J14="","",J14)</f>
        <v>20. 12. 2024</v>
      </c>
      <c r="L116" s="33"/>
    </row>
    <row r="117" spans="2:65" s="1" customFormat="1" ht="6.9" customHeight="1">
      <c r="B117" s="33"/>
      <c r="L117" s="33"/>
    </row>
    <row r="118" spans="2:65" s="1" customFormat="1" ht="15.15" customHeight="1">
      <c r="B118" s="33"/>
      <c r="C118" s="27" t="s">
        <v>28</v>
      </c>
      <c r="F118" s="25" t="str">
        <f>E17</f>
        <v>Povodí Odry, státní podnik</v>
      </c>
      <c r="I118" s="27" t="s">
        <v>34</v>
      </c>
      <c r="J118" s="31" t="str">
        <f>E23</f>
        <v>AQUATIS, a.s.</v>
      </c>
      <c r="L118" s="33"/>
    </row>
    <row r="119" spans="2:65" s="1" customFormat="1" ht="25.65" customHeight="1">
      <c r="B119" s="33"/>
      <c r="C119" s="27" t="s">
        <v>32</v>
      </c>
      <c r="F119" s="25" t="str">
        <f>IF(E20="","",E20)</f>
        <v>Vyplň údaj</v>
      </c>
      <c r="I119" s="27" t="s">
        <v>37</v>
      </c>
      <c r="J119" s="31" t="str">
        <f>E26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211</v>
      </c>
      <c r="D121" s="120" t="s">
        <v>65</v>
      </c>
      <c r="E121" s="120" t="s">
        <v>61</v>
      </c>
      <c r="F121" s="120" t="s">
        <v>62</v>
      </c>
      <c r="G121" s="120" t="s">
        <v>212</v>
      </c>
      <c r="H121" s="120" t="s">
        <v>213</v>
      </c>
      <c r="I121" s="120" t="s">
        <v>214</v>
      </c>
      <c r="J121" s="120" t="s">
        <v>194</v>
      </c>
      <c r="K121" s="121" t="s">
        <v>215</v>
      </c>
      <c r="L121" s="118"/>
      <c r="M121" s="60" t="s">
        <v>1</v>
      </c>
      <c r="N121" s="61" t="s">
        <v>44</v>
      </c>
      <c r="O121" s="61" t="s">
        <v>216</v>
      </c>
      <c r="P121" s="61" t="s">
        <v>217</v>
      </c>
      <c r="Q121" s="61" t="s">
        <v>218</v>
      </c>
      <c r="R121" s="61" t="s">
        <v>219</v>
      </c>
      <c r="S121" s="61" t="s">
        <v>220</v>
      </c>
      <c r="T121" s="62" t="s">
        <v>221</v>
      </c>
    </row>
    <row r="122" spans="2:65" s="1" customFormat="1" ht="22.8" customHeight="1">
      <c r="B122" s="33"/>
      <c r="C122" s="65" t="s">
        <v>222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0.58560000000000001</v>
      </c>
      <c r="S122" s="54"/>
      <c r="T122" s="124">
        <f>T123</f>
        <v>0</v>
      </c>
      <c r="AT122" s="17" t="s">
        <v>79</v>
      </c>
      <c r="AU122" s="17" t="s">
        <v>196</v>
      </c>
      <c r="BK122" s="125">
        <f>BK123</f>
        <v>0</v>
      </c>
    </row>
    <row r="123" spans="2:65" s="11" customFormat="1" ht="25.95" customHeight="1">
      <c r="B123" s="126"/>
      <c r="D123" s="127" t="s">
        <v>79</v>
      </c>
      <c r="E123" s="128" t="s">
        <v>223</v>
      </c>
      <c r="F123" s="128" t="s">
        <v>224</v>
      </c>
      <c r="I123" s="129"/>
      <c r="J123" s="130">
        <f>BK123</f>
        <v>0</v>
      </c>
      <c r="L123" s="126"/>
      <c r="M123" s="131"/>
      <c r="P123" s="132">
        <f>P124</f>
        <v>0</v>
      </c>
      <c r="R123" s="132">
        <f>R124</f>
        <v>0.58560000000000001</v>
      </c>
      <c r="T123" s="133">
        <f>T124</f>
        <v>0</v>
      </c>
      <c r="AR123" s="127" t="s">
        <v>88</v>
      </c>
      <c r="AT123" s="134" t="s">
        <v>79</v>
      </c>
      <c r="AU123" s="134" t="s">
        <v>80</v>
      </c>
      <c r="AY123" s="127" t="s">
        <v>225</v>
      </c>
      <c r="BK123" s="135">
        <f>BK124</f>
        <v>0</v>
      </c>
    </row>
    <row r="124" spans="2:65" s="11" customFormat="1" ht="22.8" customHeight="1">
      <c r="B124" s="126"/>
      <c r="D124" s="127" t="s">
        <v>79</v>
      </c>
      <c r="E124" s="136" t="s">
        <v>88</v>
      </c>
      <c r="F124" s="136" t="s">
        <v>226</v>
      </c>
      <c r="I124" s="129"/>
      <c r="J124" s="137">
        <f>BK124</f>
        <v>0</v>
      </c>
      <c r="L124" s="126"/>
      <c r="M124" s="131"/>
      <c r="P124" s="132">
        <f>SUM(P125:P196)</f>
        <v>0</v>
      </c>
      <c r="R124" s="132">
        <f>SUM(R125:R196)</f>
        <v>0.58560000000000001</v>
      </c>
      <c r="T124" s="133">
        <f>SUM(T125:T196)</f>
        <v>0</v>
      </c>
      <c r="AR124" s="127" t="s">
        <v>88</v>
      </c>
      <c r="AT124" s="134" t="s">
        <v>79</v>
      </c>
      <c r="AU124" s="134" t="s">
        <v>88</v>
      </c>
      <c r="AY124" s="127" t="s">
        <v>225</v>
      </c>
      <c r="BK124" s="135">
        <f>SUM(BK125:BK196)</f>
        <v>0</v>
      </c>
    </row>
    <row r="125" spans="2:65" s="1" customFormat="1" ht="33" customHeight="1">
      <c r="B125" s="33"/>
      <c r="C125" s="138" t="s">
        <v>88</v>
      </c>
      <c r="D125" s="138" t="s">
        <v>227</v>
      </c>
      <c r="E125" s="139" t="s">
        <v>5271</v>
      </c>
      <c r="F125" s="140" t="s">
        <v>5272</v>
      </c>
      <c r="G125" s="141" t="s">
        <v>230</v>
      </c>
      <c r="H125" s="142">
        <v>852</v>
      </c>
      <c r="I125" s="143"/>
      <c r="J125" s="144">
        <f>ROUND(I125*H125,2)</f>
        <v>0</v>
      </c>
      <c r="K125" s="140" t="s">
        <v>231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0</v>
      </c>
      <c r="T125" s="148">
        <f>S125*H125</f>
        <v>0</v>
      </c>
      <c r="AR125" s="149" t="s">
        <v>232</v>
      </c>
      <c r="AT125" s="149" t="s">
        <v>227</v>
      </c>
      <c r="AU125" s="149" t="s">
        <v>21</v>
      </c>
      <c r="AY125" s="17" t="s">
        <v>225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232</v>
      </c>
      <c r="BM125" s="149" t="s">
        <v>5273</v>
      </c>
    </row>
    <row r="126" spans="2:65" s="1" customFormat="1" ht="10.199999999999999">
      <c r="B126" s="33"/>
      <c r="D126" s="151" t="s">
        <v>234</v>
      </c>
      <c r="F126" s="152" t="s">
        <v>5274</v>
      </c>
      <c r="I126" s="153"/>
      <c r="L126" s="33"/>
      <c r="M126" s="154"/>
      <c r="T126" s="57"/>
      <c r="AT126" s="17" t="s">
        <v>234</v>
      </c>
      <c r="AU126" s="17" t="s">
        <v>21</v>
      </c>
    </row>
    <row r="127" spans="2:65" s="15" customFormat="1" ht="10.199999999999999">
      <c r="B127" s="200"/>
      <c r="D127" s="156" t="s">
        <v>236</v>
      </c>
      <c r="E127" s="201" t="s">
        <v>1</v>
      </c>
      <c r="F127" s="202" t="s">
        <v>5275</v>
      </c>
      <c r="H127" s="201" t="s">
        <v>1</v>
      </c>
      <c r="I127" s="203"/>
      <c r="L127" s="200"/>
      <c r="M127" s="204"/>
      <c r="T127" s="205"/>
      <c r="AT127" s="201" t="s">
        <v>236</v>
      </c>
      <c r="AU127" s="201" t="s">
        <v>21</v>
      </c>
      <c r="AV127" s="15" t="s">
        <v>88</v>
      </c>
      <c r="AW127" s="15" t="s">
        <v>36</v>
      </c>
      <c r="AX127" s="15" t="s">
        <v>80</v>
      </c>
      <c r="AY127" s="201" t="s">
        <v>225</v>
      </c>
    </row>
    <row r="128" spans="2:65" s="12" customFormat="1" ht="20.399999999999999">
      <c r="B128" s="155"/>
      <c r="D128" s="156" t="s">
        <v>236</v>
      </c>
      <c r="E128" s="157" t="s">
        <v>1</v>
      </c>
      <c r="F128" s="158" t="s">
        <v>5276</v>
      </c>
      <c r="H128" s="159">
        <v>852</v>
      </c>
      <c r="I128" s="160"/>
      <c r="L128" s="155"/>
      <c r="M128" s="161"/>
      <c r="T128" s="162"/>
      <c r="AT128" s="157" t="s">
        <v>236</v>
      </c>
      <c r="AU128" s="157" t="s">
        <v>21</v>
      </c>
      <c r="AV128" s="12" t="s">
        <v>21</v>
      </c>
      <c r="AW128" s="12" t="s">
        <v>36</v>
      </c>
      <c r="AX128" s="12" t="s">
        <v>80</v>
      </c>
      <c r="AY128" s="157" t="s">
        <v>225</v>
      </c>
    </row>
    <row r="129" spans="2:65" s="13" customFormat="1" ht="10.199999999999999">
      <c r="B129" s="164"/>
      <c r="D129" s="156" t="s">
        <v>236</v>
      </c>
      <c r="E129" s="165" t="s">
        <v>1</v>
      </c>
      <c r="F129" s="166" t="s">
        <v>270</v>
      </c>
      <c r="H129" s="167">
        <v>852</v>
      </c>
      <c r="I129" s="168"/>
      <c r="L129" s="164"/>
      <c r="M129" s="169"/>
      <c r="T129" s="170"/>
      <c r="AT129" s="165" t="s">
        <v>236</v>
      </c>
      <c r="AU129" s="165" t="s">
        <v>21</v>
      </c>
      <c r="AV129" s="13" t="s">
        <v>232</v>
      </c>
      <c r="AW129" s="13" t="s">
        <v>36</v>
      </c>
      <c r="AX129" s="13" t="s">
        <v>88</v>
      </c>
      <c r="AY129" s="165" t="s">
        <v>225</v>
      </c>
    </row>
    <row r="130" spans="2:65" s="1" customFormat="1" ht="21.75" customHeight="1">
      <c r="B130" s="33"/>
      <c r="C130" s="138" t="s">
        <v>21</v>
      </c>
      <c r="D130" s="138" t="s">
        <v>227</v>
      </c>
      <c r="E130" s="139" t="s">
        <v>5277</v>
      </c>
      <c r="F130" s="140" t="s">
        <v>5278</v>
      </c>
      <c r="G130" s="141" t="s">
        <v>230</v>
      </c>
      <c r="H130" s="142">
        <v>852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232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232</v>
      </c>
      <c r="BM130" s="149" t="s">
        <v>5279</v>
      </c>
    </row>
    <row r="131" spans="2:65" s="1" customFormat="1" ht="10.199999999999999">
      <c r="B131" s="33"/>
      <c r="D131" s="151" t="s">
        <v>234</v>
      </c>
      <c r="F131" s="152" t="s">
        <v>5280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5" customFormat="1" ht="10.199999999999999">
      <c r="B132" s="200"/>
      <c r="D132" s="156" t="s">
        <v>236</v>
      </c>
      <c r="E132" s="201" t="s">
        <v>1</v>
      </c>
      <c r="F132" s="202" t="s">
        <v>5281</v>
      </c>
      <c r="H132" s="201" t="s">
        <v>1</v>
      </c>
      <c r="I132" s="203"/>
      <c r="L132" s="200"/>
      <c r="M132" s="204"/>
      <c r="T132" s="205"/>
      <c r="AT132" s="201" t="s">
        <v>236</v>
      </c>
      <c r="AU132" s="201" t="s">
        <v>21</v>
      </c>
      <c r="AV132" s="15" t="s">
        <v>88</v>
      </c>
      <c r="AW132" s="15" t="s">
        <v>36</v>
      </c>
      <c r="AX132" s="15" t="s">
        <v>80</v>
      </c>
      <c r="AY132" s="201" t="s">
        <v>225</v>
      </c>
    </row>
    <row r="133" spans="2:65" s="12" customFormat="1" ht="20.399999999999999">
      <c r="B133" s="155"/>
      <c r="D133" s="156" t="s">
        <v>236</v>
      </c>
      <c r="E133" s="157" t="s">
        <v>1</v>
      </c>
      <c r="F133" s="158" t="s">
        <v>5276</v>
      </c>
      <c r="H133" s="159">
        <v>852</v>
      </c>
      <c r="I133" s="160"/>
      <c r="L133" s="155"/>
      <c r="M133" s="161"/>
      <c r="T133" s="162"/>
      <c r="AT133" s="157" t="s">
        <v>236</v>
      </c>
      <c r="AU133" s="157" t="s">
        <v>21</v>
      </c>
      <c r="AV133" s="12" t="s">
        <v>21</v>
      </c>
      <c r="AW133" s="12" t="s">
        <v>36</v>
      </c>
      <c r="AX133" s="12" t="s">
        <v>80</v>
      </c>
      <c r="AY133" s="157" t="s">
        <v>225</v>
      </c>
    </row>
    <row r="134" spans="2:65" s="13" customFormat="1" ht="10.199999999999999">
      <c r="B134" s="164"/>
      <c r="D134" s="156" t="s">
        <v>236</v>
      </c>
      <c r="E134" s="165" t="s">
        <v>1</v>
      </c>
      <c r="F134" s="166" t="s">
        <v>270</v>
      </c>
      <c r="H134" s="167">
        <v>852</v>
      </c>
      <c r="I134" s="168"/>
      <c r="L134" s="164"/>
      <c r="M134" s="169"/>
      <c r="T134" s="170"/>
      <c r="AT134" s="165" t="s">
        <v>236</v>
      </c>
      <c r="AU134" s="165" t="s">
        <v>21</v>
      </c>
      <c r="AV134" s="13" t="s">
        <v>232</v>
      </c>
      <c r="AW134" s="13" t="s">
        <v>36</v>
      </c>
      <c r="AX134" s="13" t="s">
        <v>88</v>
      </c>
      <c r="AY134" s="165" t="s">
        <v>225</v>
      </c>
    </row>
    <row r="135" spans="2:65" s="1" customFormat="1" ht="24.15" customHeight="1">
      <c r="B135" s="33"/>
      <c r="C135" s="138" t="s">
        <v>244</v>
      </c>
      <c r="D135" s="138" t="s">
        <v>227</v>
      </c>
      <c r="E135" s="139" t="s">
        <v>5282</v>
      </c>
      <c r="F135" s="140" t="s">
        <v>5283</v>
      </c>
      <c r="G135" s="141" t="s">
        <v>230</v>
      </c>
      <c r="H135" s="142">
        <v>852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5284</v>
      </c>
    </row>
    <row r="136" spans="2:65" s="1" customFormat="1" ht="10.199999999999999">
      <c r="B136" s="33"/>
      <c r="D136" s="151" t="s">
        <v>234</v>
      </c>
      <c r="F136" s="152" t="s">
        <v>5285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5" customFormat="1" ht="10.199999999999999">
      <c r="B137" s="200"/>
      <c r="D137" s="156" t="s">
        <v>236</v>
      </c>
      <c r="E137" s="201" t="s">
        <v>1</v>
      </c>
      <c r="F137" s="202" t="s">
        <v>5281</v>
      </c>
      <c r="H137" s="201" t="s">
        <v>1</v>
      </c>
      <c r="I137" s="203"/>
      <c r="L137" s="200"/>
      <c r="M137" s="204"/>
      <c r="T137" s="205"/>
      <c r="AT137" s="201" t="s">
        <v>236</v>
      </c>
      <c r="AU137" s="201" t="s">
        <v>21</v>
      </c>
      <c r="AV137" s="15" t="s">
        <v>88</v>
      </c>
      <c r="AW137" s="15" t="s">
        <v>36</v>
      </c>
      <c r="AX137" s="15" t="s">
        <v>80</v>
      </c>
      <c r="AY137" s="201" t="s">
        <v>225</v>
      </c>
    </row>
    <row r="138" spans="2:65" s="12" customFormat="1" ht="20.399999999999999">
      <c r="B138" s="155"/>
      <c r="D138" s="156" t="s">
        <v>236</v>
      </c>
      <c r="E138" s="157" t="s">
        <v>1</v>
      </c>
      <c r="F138" s="158" t="s">
        <v>5276</v>
      </c>
      <c r="H138" s="159">
        <v>852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3" customFormat="1" ht="10.199999999999999">
      <c r="B139" s="164"/>
      <c r="D139" s="156" t="s">
        <v>236</v>
      </c>
      <c r="E139" s="165" t="s">
        <v>1</v>
      </c>
      <c r="F139" s="166" t="s">
        <v>270</v>
      </c>
      <c r="H139" s="167">
        <v>852</v>
      </c>
      <c r="I139" s="168"/>
      <c r="L139" s="164"/>
      <c r="M139" s="169"/>
      <c r="T139" s="170"/>
      <c r="AT139" s="165" t="s">
        <v>236</v>
      </c>
      <c r="AU139" s="165" t="s">
        <v>21</v>
      </c>
      <c r="AV139" s="13" t="s">
        <v>232</v>
      </c>
      <c r="AW139" s="13" t="s">
        <v>36</v>
      </c>
      <c r="AX139" s="13" t="s">
        <v>88</v>
      </c>
      <c r="AY139" s="165" t="s">
        <v>225</v>
      </c>
    </row>
    <row r="140" spans="2:65" s="1" customFormat="1" ht="16.5" customHeight="1">
      <c r="B140" s="33"/>
      <c r="C140" s="178" t="s">
        <v>232</v>
      </c>
      <c r="D140" s="178" t="s">
        <v>341</v>
      </c>
      <c r="E140" s="179" t="s">
        <v>5286</v>
      </c>
      <c r="F140" s="180" t="s">
        <v>5287</v>
      </c>
      <c r="G140" s="181" t="s">
        <v>433</v>
      </c>
      <c r="H140" s="182">
        <v>21.3</v>
      </c>
      <c r="I140" s="183"/>
      <c r="J140" s="184">
        <f>ROUND(I140*H140,2)</f>
        <v>0</v>
      </c>
      <c r="K140" s="180" t="s">
        <v>231</v>
      </c>
      <c r="L140" s="185"/>
      <c r="M140" s="186" t="s">
        <v>1</v>
      </c>
      <c r="N140" s="187" t="s">
        <v>45</v>
      </c>
      <c r="P140" s="147">
        <f>O140*H140</f>
        <v>0</v>
      </c>
      <c r="Q140" s="147">
        <v>1E-3</v>
      </c>
      <c r="R140" s="147">
        <f>Q140*H140</f>
        <v>2.1299999999999999E-2</v>
      </c>
      <c r="S140" s="147">
        <v>0</v>
      </c>
      <c r="T140" s="148">
        <f>S140*H140</f>
        <v>0</v>
      </c>
      <c r="AR140" s="149" t="s">
        <v>277</v>
      </c>
      <c r="AT140" s="149" t="s">
        <v>341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5288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5289</v>
      </c>
      <c r="H141" s="159">
        <v>21.3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24.15" customHeight="1">
      <c r="B142" s="33"/>
      <c r="C142" s="138" t="s">
        <v>256</v>
      </c>
      <c r="D142" s="138" t="s">
        <v>227</v>
      </c>
      <c r="E142" s="139" t="s">
        <v>5290</v>
      </c>
      <c r="F142" s="140" t="s">
        <v>5291</v>
      </c>
      <c r="G142" s="141" t="s">
        <v>230</v>
      </c>
      <c r="H142" s="142">
        <v>852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5292</v>
      </c>
    </row>
    <row r="143" spans="2:65" s="1" customFormat="1" ht="10.199999999999999">
      <c r="B143" s="33"/>
      <c r="D143" s="151" t="s">
        <v>234</v>
      </c>
      <c r="F143" s="152" t="s">
        <v>5293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5" customFormat="1" ht="10.199999999999999">
      <c r="B144" s="200"/>
      <c r="D144" s="156" t="s">
        <v>236</v>
      </c>
      <c r="E144" s="201" t="s">
        <v>1</v>
      </c>
      <c r="F144" s="202" t="s">
        <v>5281</v>
      </c>
      <c r="H144" s="201" t="s">
        <v>1</v>
      </c>
      <c r="I144" s="203"/>
      <c r="L144" s="200"/>
      <c r="M144" s="204"/>
      <c r="T144" s="205"/>
      <c r="AT144" s="201" t="s">
        <v>236</v>
      </c>
      <c r="AU144" s="201" t="s">
        <v>21</v>
      </c>
      <c r="AV144" s="15" t="s">
        <v>88</v>
      </c>
      <c r="AW144" s="15" t="s">
        <v>36</v>
      </c>
      <c r="AX144" s="15" t="s">
        <v>80</v>
      </c>
      <c r="AY144" s="201" t="s">
        <v>225</v>
      </c>
    </row>
    <row r="145" spans="2:65" s="12" customFormat="1" ht="20.399999999999999">
      <c r="B145" s="155"/>
      <c r="D145" s="156" t="s">
        <v>236</v>
      </c>
      <c r="E145" s="157" t="s">
        <v>1</v>
      </c>
      <c r="F145" s="158" t="s">
        <v>5276</v>
      </c>
      <c r="H145" s="159">
        <v>852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852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24.15" customHeight="1">
      <c r="B147" s="33"/>
      <c r="C147" s="138" t="s">
        <v>263</v>
      </c>
      <c r="D147" s="138" t="s">
        <v>227</v>
      </c>
      <c r="E147" s="139" t="s">
        <v>5294</v>
      </c>
      <c r="F147" s="140" t="s">
        <v>5295</v>
      </c>
      <c r="G147" s="141" t="s">
        <v>395</v>
      </c>
      <c r="H147" s="142">
        <v>0.128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5296</v>
      </c>
    </row>
    <row r="148" spans="2:65" s="1" customFormat="1" ht="10.199999999999999">
      <c r="B148" s="33"/>
      <c r="D148" s="151" t="s">
        <v>234</v>
      </c>
      <c r="F148" s="152" t="s">
        <v>5297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5298</v>
      </c>
      <c r="H149" s="159">
        <v>0.128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24.15" customHeight="1">
      <c r="B150" s="33"/>
      <c r="C150" s="178" t="s">
        <v>271</v>
      </c>
      <c r="D150" s="178" t="s">
        <v>341</v>
      </c>
      <c r="E150" s="179" t="s">
        <v>5299</v>
      </c>
      <c r="F150" s="180" t="s">
        <v>5300</v>
      </c>
      <c r="G150" s="181" t="s">
        <v>433</v>
      </c>
      <c r="H150" s="182">
        <v>127.8</v>
      </c>
      <c r="I150" s="183"/>
      <c r="J150" s="184">
        <f>ROUND(I150*H150,2)</f>
        <v>0</v>
      </c>
      <c r="K150" s="180" t="s">
        <v>1</v>
      </c>
      <c r="L150" s="185"/>
      <c r="M150" s="186" t="s">
        <v>1</v>
      </c>
      <c r="N150" s="187" t="s">
        <v>45</v>
      </c>
      <c r="P150" s="147">
        <f>O150*H150</f>
        <v>0</v>
      </c>
      <c r="Q150" s="147">
        <v>1E-3</v>
      </c>
      <c r="R150" s="147">
        <f>Q150*H150</f>
        <v>0.1278</v>
      </c>
      <c r="S150" s="147">
        <v>0</v>
      </c>
      <c r="T150" s="148">
        <f>S150*H150</f>
        <v>0</v>
      </c>
      <c r="AR150" s="149" t="s">
        <v>277</v>
      </c>
      <c r="AT150" s="149" t="s">
        <v>341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5301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5302</v>
      </c>
      <c r="H151" s="159">
        <v>127.8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225</v>
      </c>
    </row>
    <row r="152" spans="2:65" s="1" customFormat="1" ht="33" customHeight="1">
      <c r="B152" s="33"/>
      <c r="C152" s="138" t="s">
        <v>277</v>
      </c>
      <c r="D152" s="138" t="s">
        <v>227</v>
      </c>
      <c r="E152" s="139" t="s">
        <v>5303</v>
      </c>
      <c r="F152" s="140" t="s">
        <v>5304</v>
      </c>
      <c r="G152" s="141" t="s">
        <v>468</v>
      </c>
      <c r="H152" s="142">
        <v>150</v>
      </c>
      <c r="I152" s="143"/>
      <c r="J152" s="144">
        <f>ROUND(I152*H152,2)</f>
        <v>0</v>
      </c>
      <c r="K152" s="140" t="s">
        <v>231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232</v>
      </c>
      <c r="AT152" s="149" t="s">
        <v>227</v>
      </c>
      <c r="AU152" s="149" t="s">
        <v>21</v>
      </c>
      <c r="AY152" s="17" t="s">
        <v>225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232</v>
      </c>
      <c r="BM152" s="149" t="s">
        <v>5305</v>
      </c>
    </row>
    <row r="153" spans="2:65" s="1" customFormat="1" ht="10.199999999999999">
      <c r="B153" s="33"/>
      <c r="D153" s="151" t="s">
        <v>234</v>
      </c>
      <c r="F153" s="152" t="s">
        <v>5306</v>
      </c>
      <c r="I153" s="153"/>
      <c r="L153" s="33"/>
      <c r="M153" s="154"/>
      <c r="T153" s="57"/>
      <c r="AT153" s="17" t="s">
        <v>234</v>
      </c>
      <c r="AU153" s="17" t="s">
        <v>21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5307</v>
      </c>
      <c r="H154" s="159">
        <v>150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225</v>
      </c>
    </row>
    <row r="155" spans="2:65" s="1" customFormat="1" ht="24.15" customHeight="1">
      <c r="B155" s="33"/>
      <c r="C155" s="138" t="s">
        <v>283</v>
      </c>
      <c r="D155" s="138" t="s">
        <v>227</v>
      </c>
      <c r="E155" s="139" t="s">
        <v>5308</v>
      </c>
      <c r="F155" s="140" t="s">
        <v>5309</v>
      </c>
      <c r="G155" s="141" t="s">
        <v>395</v>
      </c>
      <c r="H155" s="142">
        <v>8.0000000000000002E-3</v>
      </c>
      <c r="I155" s="143"/>
      <c r="J155" s="144">
        <f>ROUND(I155*H155,2)</f>
        <v>0</v>
      </c>
      <c r="K155" s="140" t="s">
        <v>231</v>
      </c>
      <c r="L155" s="33"/>
      <c r="M155" s="145" t="s">
        <v>1</v>
      </c>
      <c r="N155" s="146" t="s">
        <v>45</v>
      </c>
      <c r="P155" s="147">
        <f>O155*H155</f>
        <v>0</v>
      </c>
      <c r="Q155" s="147">
        <v>0</v>
      </c>
      <c r="R155" s="147">
        <f>Q155*H155</f>
        <v>0</v>
      </c>
      <c r="S155" s="147">
        <v>0</v>
      </c>
      <c r="T155" s="148">
        <f>S155*H155</f>
        <v>0</v>
      </c>
      <c r="AR155" s="149" t="s">
        <v>232</v>
      </c>
      <c r="AT155" s="149" t="s">
        <v>227</v>
      </c>
      <c r="AU155" s="149" t="s">
        <v>21</v>
      </c>
      <c r="AY155" s="17" t="s">
        <v>225</v>
      </c>
      <c r="BE155" s="150">
        <f>IF(N155="základní",J155,0)</f>
        <v>0</v>
      </c>
      <c r="BF155" s="150">
        <f>IF(N155="snížená",J155,0)</f>
        <v>0</v>
      </c>
      <c r="BG155" s="150">
        <f>IF(N155="zákl. přenesená",J155,0)</f>
        <v>0</v>
      </c>
      <c r="BH155" s="150">
        <f>IF(N155="sníž. přenesená",J155,0)</f>
        <v>0</v>
      </c>
      <c r="BI155" s="150">
        <f>IF(N155="nulová",J155,0)</f>
        <v>0</v>
      </c>
      <c r="BJ155" s="17" t="s">
        <v>88</v>
      </c>
      <c r="BK155" s="150">
        <f>ROUND(I155*H155,2)</f>
        <v>0</v>
      </c>
      <c r="BL155" s="17" t="s">
        <v>232</v>
      </c>
      <c r="BM155" s="149" t="s">
        <v>5310</v>
      </c>
    </row>
    <row r="156" spans="2:65" s="1" customFormat="1" ht="10.199999999999999">
      <c r="B156" s="33"/>
      <c r="D156" s="151" t="s">
        <v>234</v>
      </c>
      <c r="F156" s="152" t="s">
        <v>5311</v>
      </c>
      <c r="I156" s="153"/>
      <c r="L156" s="33"/>
      <c r="M156" s="154"/>
      <c r="T156" s="57"/>
      <c r="AT156" s="17" t="s">
        <v>234</v>
      </c>
      <c r="AU156" s="17" t="s">
        <v>21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5312</v>
      </c>
      <c r="H157" s="159">
        <v>8.0000000000000002E-3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88</v>
      </c>
      <c r="AY157" s="157" t="s">
        <v>225</v>
      </c>
    </row>
    <row r="158" spans="2:65" s="1" customFormat="1" ht="16.5" customHeight="1">
      <c r="B158" s="33"/>
      <c r="C158" s="178" t="s">
        <v>289</v>
      </c>
      <c r="D158" s="178" t="s">
        <v>341</v>
      </c>
      <c r="E158" s="179" t="s">
        <v>5313</v>
      </c>
      <c r="F158" s="180" t="s">
        <v>5314</v>
      </c>
      <c r="G158" s="181" t="s">
        <v>433</v>
      </c>
      <c r="H158" s="182">
        <v>7.5</v>
      </c>
      <c r="I158" s="183"/>
      <c r="J158" s="184">
        <f>ROUND(I158*H158,2)</f>
        <v>0</v>
      </c>
      <c r="K158" s="180" t="s">
        <v>231</v>
      </c>
      <c r="L158" s="185"/>
      <c r="M158" s="186" t="s">
        <v>1</v>
      </c>
      <c r="N158" s="187" t="s">
        <v>45</v>
      </c>
      <c r="P158" s="147">
        <f>O158*H158</f>
        <v>0</v>
      </c>
      <c r="Q158" s="147">
        <v>1E-3</v>
      </c>
      <c r="R158" s="147">
        <f>Q158*H158</f>
        <v>7.4999999999999997E-3</v>
      </c>
      <c r="S158" s="147">
        <v>0</v>
      </c>
      <c r="T158" s="148">
        <f>S158*H158</f>
        <v>0</v>
      </c>
      <c r="AR158" s="149" t="s">
        <v>277</v>
      </c>
      <c r="AT158" s="149" t="s">
        <v>341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232</v>
      </c>
      <c r="BM158" s="149" t="s">
        <v>5315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5316</v>
      </c>
      <c r="H159" s="159">
        <v>7.5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225</v>
      </c>
    </row>
    <row r="160" spans="2:65" s="1" customFormat="1" ht="24.15" customHeight="1">
      <c r="B160" s="33"/>
      <c r="C160" s="138" t="s">
        <v>295</v>
      </c>
      <c r="D160" s="138" t="s">
        <v>227</v>
      </c>
      <c r="E160" s="139" t="s">
        <v>5317</v>
      </c>
      <c r="F160" s="140" t="s">
        <v>5318</v>
      </c>
      <c r="G160" s="141" t="s">
        <v>468</v>
      </c>
      <c r="H160" s="142">
        <v>50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5319</v>
      </c>
    </row>
    <row r="161" spans="2:65" s="1" customFormat="1" ht="10.199999999999999">
      <c r="B161" s="33"/>
      <c r="D161" s="151" t="s">
        <v>234</v>
      </c>
      <c r="F161" s="152" t="s">
        <v>5320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5321</v>
      </c>
      <c r="H162" s="159">
        <v>50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24.15" customHeight="1">
      <c r="B163" s="33"/>
      <c r="C163" s="138" t="s">
        <v>317</v>
      </c>
      <c r="D163" s="138" t="s">
        <v>227</v>
      </c>
      <c r="E163" s="139" t="s">
        <v>5322</v>
      </c>
      <c r="F163" s="140" t="s">
        <v>5323</v>
      </c>
      <c r="G163" s="141" t="s">
        <v>468</v>
      </c>
      <c r="H163" s="142">
        <v>100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5324</v>
      </c>
    </row>
    <row r="164" spans="2:65" s="1" customFormat="1" ht="10.199999999999999">
      <c r="B164" s="33"/>
      <c r="D164" s="151" t="s">
        <v>234</v>
      </c>
      <c r="F164" s="152" t="s">
        <v>5325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5326</v>
      </c>
      <c r="H165" s="159">
        <v>100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16.5" customHeight="1">
      <c r="B166" s="33"/>
      <c r="C166" s="178" t="s">
        <v>323</v>
      </c>
      <c r="D166" s="178" t="s">
        <v>341</v>
      </c>
      <c r="E166" s="179" t="s">
        <v>5327</v>
      </c>
      <c r="F166" s="180" t="s">
        <v>5328</v>
      </c>
      <c r="G166" s="181" t="s">
        <v>468</v>
      </c>
      <c r="H166" s="182">
        <v>15</v>
      </c>
      <c r="I166" s="183"/>
      <c r="J166" s="184">
        <f t="shared" ref="J166:J176" si="0">ROUND(I166*H166,2)</f>
        <v>0</v>
      </c>
      <c r="K166" s="180" t="s">
        <v>1</v>
      </c>
      <c r="L166" s="185"/>
      <c r="M166" s="186" t="s">
        <v>1</v>
      </c>
      <c r="N166" s="187" t="s">
        <v>45</v>
      </c>
      <c r="P166" s="147">
        <f t="shared" ref="P166:P176" si="1">O166*H166</f>
        <v>0</v>
      </c>
      <c r="Q166" s="147">
        <v>1.5E-3</v>
      </c>
      <c r="R166" s="147">
        <f t="shared" ref="R166:R176" si="2">Q166*H166</f>
        <v>2.2499999999999999E-2</v>
      </c>
      <c r="S166" s="147">
        <v>0</v>
      </c>
      <c r="T166" s="148">
        <f t="shared" ref="T166:T176" si="3">S166*H166</f>
        <v>0</v>
      </c>
      <c r="AR166" s="149" t="s">
        <v>603</v>
      </c>
      <c r="AT166" s="149" t="s">
        <v>341</v>
      </c>
      <c r="AU166" s="149" t="s">
        <v>21</v>
      </c>
      <c r="AY166" s="17" t="s">
        <v>225</v>
      </c>
      <c r="BE166" s="150">
        <f t="shared" ref="BE166:BE176" si="4">IF(N166="základní",J166,0)</f>
        <v>0</v>
      </c>
      <c r="BF166" s="150">
        <f t="shared" ref="BF166:BF176" si="5">IF(N166="snížená",J166,0)</f>
        <v>0</v>
      </c>
      <c r="BG166" s="150">
        <f t="shared" ref="BG166:BG176" si="6">IF(N166="zákl. přenesená",J166,0)</f>
        <v>0</v>
      </c>
      <c r="BH166" s="150">
        <f t="shared" ref="BH166:BH176" si="7">IF(N166="sníž. přenesená",J166,0)</f>
        <v>0</v>
      </c>
      <c r="BI166" s="150">
        <f t="shared" ref="BI166:BI176" si="8">IF(N166="nulová",J166,0)</f>
        <v>0</v>
      </c>
      <c r="BJ166" s="17" t="s">
        <v>88</v>
      </c>
      <c r="BK166" s="150">
        <f t="shared" ref="BK166:BK176" si="9">ROUND(I166*H166,2)</f>
        <v>0</v>
      </c>
      <c r="BL166" s="17" t="s">
        <v>603</v>
      </c>
      <c r="BM166" s="149" t="s">
        <v>5329</v>
      </c>
    </row>
    <row r="167" spans="2:65" s="1" customFormat="1" ht="16.5" customHeight="1">
      <c r="B167" s="33"/>
      <c r="C167" s="178" t="s">
        <v>328</v>
      </c>
      <c r="D167" s="178" t="s">
        <v>341</v>
      </c>
      <c r="E167" s="179" t="s">
        <v>5330</v>
      </c>
      <c r="F167" s="180" t="s">
        <v>5331</v>
      </c>
      <c r="G167" s="181" t="s">
        <v>468</v>
      </c>
      <c r="H167" s="182">
        <v>5</v>
      </c>
      <c r="I167" s="183"/>
      <c r="J167" s="184">
        <f t="shared" si="0"/>
        <v>0</v>
      </c>
      <c r="K167" s="180" t="s">
        <v>1</v>
      </c>
      <c r="L167" s="185"/>
      <c r="M167" s="186" t="s">
        <v>1</v>
      </c>
      <c r="N167" s="187" t="s">
        <v>45</v>
      </c>
      <c r="P167" s="147">
        <f t="shared" si="1"/>
        <v>0</v>
      </c>
      <c r="Q167" s="147">
        <v>1.5E-3</v>
      </c>
      <c r="R167" s="147">
        <f t="shared" si="2"/>
        <v>7.4999999999999997E-3</v>
      </c>
      <c r="S167" s="147">
        <v>0</v>
      </c>
      <c r="T167" s="148">
        <f t="shared" si="3"/>
        <v>0</v>
      </c>
      <c r="AR167" s="149" t="s">
        <v>603</v>
      </c>
      <c r="AT167" s="149" t="s">
        <v>341</v>
      </c>
      <c r="AU167" s="149" t="s">
        <v>21</v>
      </c>
      <c r="AY167" s="17" t="s">
        <v>225</v>
      </c>
      <c r="BE167" s="150">
        <f t="shared" si="4"/>
        <v>0</v>
      </c>
      <c r="BF167" s="150">
        <f t="shared" si="5"/>
        <v>0</v>
      </c>
      <c r="BG167" s="150">
        <f t="shared" si="6"/>
        <v>0</v>
      </c>
      <c r="BH167" s="150">
        <f t="shared" si="7"/>
        <v>0</v>
      </c>
      <c r="BI167" s="150">
        <f t="shared" si="8"/>
        <v>0</v>
      </c>
      <c r="BJ167" s="17" t="s">
        <v>88</v>
      </c>
      <c r="BK167" s="150">
        <f t="shared" si="9"/>
        <v>0</v>
      </c>
      <c r="BL167" s="17" t="s">
        <v>603</v>
      </c>
      <c r="BM167" s="149" t="s">
        <v>5332</v>
      </c>
    </row>
    <row r="168" spans="2:65" s="1" customFormat="1" ht="21.75" customHeight="1">
      <c r="B168" s="33"/>
      <c r="C168" s="178" t="s">
        <v>8</v>
      </c>
      <c r="D168" s="178" t="s">
        <v>341</v>
      </c>
      <c r="E168" s="179" t="s">
        <v>5333</v>
      </c>
      <c r="F168" s="180" t="s">
        <v>5334</v>
      </c>
      <c r="G168" s="181" t="s">
        <v>468</v>
      </c>
      <c r="H168" s="182">
        <v>5</v>
      </c>
      <c r="I168" s="183"/>
      <c r="J168" s="184">
        <f t="shared" si="0"/>
        <v>0</v>
      </c>
      <c r="K168" s="180" t="s">
        <v>1</v>
      </c>
      <c r="L168" s="185"/>
      <c r="M168" s="186" t="s">
        <v>1</v>
      </c>
      <c r="N168" s="187" t="s">
        <v>45</v>
      </c>
      <c r="P168" s="147">
        <f t="shared" si="1"/>
        <v>0</v>
      </c>
      <c r="Q168" s="147">
        <v>1.5E-3</v>
      </c>
      <c r="R168" s="147">
        <f t="shared" si="2"/>
        <v>7.4999999999999997E-3</v>
      </c>
      <c r="S168" s="147">
        <v>0</v>
      </c>
      <c r="T168" s="148">
        <f t="shared" si="3"/>
        <v>0</v>
      </c>
      <c r="AR168" s="149" t="s">
        <v>277</v>
      </c>
      <c r="AT168" s="149" t="s">
        <v>341</v>
      </c>
      <c r="AU168" s="149" t="s">
        <v>21</v>
      </c>
      <c r="AY168" s="17" t="s">
        <v>225</v>
      </c>
      <c r="BE168" s="150">
        <f t="shared" si="4"/>
        <v>0</v>
      </c>
      <c r="BF168" s="150">
        <f t="shared" si="5"/>
        <v>0</v>
      </c>
      <c r="BG168" s="150">
        <f t="shared" si="6"/>
        <v>0</v>
      </c>
      <c r="BH168" s="150">
        <f t="shared" si="7"/>
        <v>0</v>
      </c>
      <c r="BI168" s="150">
        <f t="shared" si="8"/>
        <v>0</v>
      </c>
      <c r="BJ168" s="17" t="s">
        <v>88</v>
      </c>
      <c r="BK168" s="150">
        <f t="shared" si="9"/>
        <v>0</v>
      </c>
      <c r="BL168" s="17" t="s">
        <v>232</v>
      </c>
      <c r="BM168" s="149" t="s">
        <v>5335</v>
      </c>
    </row>
    <row r="169" spans="2:65" s="1" customFormat="1" ht="16.5" customHeight="1">
      <c r="B169" s="33"/>
      <c r="C169" s="178" t="s">
        <v>340</v>
      </c>
      <c r="D169" s="178" t="s">
        <v>341</v>
      </c>
      <c r="E169" s="179" t="s">
        <v>5336</v>
      </c>
      <c r="F169" s="180" t="s">
        <v>5337</v>
      </c>
      <c r="G169" s="181" t="s">
        <v>468</v>
      </c>
      <c r="H169" s="182">
        <v>10</v>
      </c>
      <c r="I169" s="183"/>
      <c r="J169" s="184">
        <f t="shared" si="0"/>
        <v>0</v>
      </c>
      <c r="K169" s="180" t="s">
        <v>1</v>
      </c>
      <c r="L169" s="185"/>
      <c r="M169" s="186" t="s">
        <v>1</v>
      </c>
      <c r="N169" s="187" t="s">
        <v>45</v>
      </c>
      <c r="P169" s="147">
        <f t="shared" si="1"/>
        <v>0</v>
      </c>
      <c r="Q169" s="147">
        <v>1.5E-3</v>
      </c>
      <c r="R169" s="147">
        <f t="shared" si="2"/>
        <v>1.4999999999999999E-2</v>
      </c>
      <c r="S169" s="147">
        <v>0</v>
      </c>
      <c r="T169" s="148">
        <f t="shared" si="3"/>
        <v>0</v>
      </c>
      <c r="AR169" s="149" t="s">
        <v>277</v>
      </c>
      <c r="AT169" s="149" t="s">
        <v>341</v>
      </c>
      <c r="AU169" s="149" t="s">
        <v>21</v>
      </c>
      <c r="AY169" s="17" t="s">
        <v>225</v>
      </c>
      <c r="BE169" s="150">
        <f t="shared" si="4"/>
        <v>0</v>
      </c>
      <c r="BF169" s="150">
        <f t="shared" si="5"/>
        <v>0</v>
      </c>
      <c r="BG169" s="150">
        <f t="shared" si="6"/>
        <v>0</v>
      </c>
      <c r="BH169" s="150">
        <f t="shared" si="7"/>
        <v>0</v>
      </c>
      <c r="BI169" s="150">
        <f t="shared" si="8"/>
        <v>0</v>
      </c>
      <c r="BJ169" s="17" t="s">
        <v>88</v>
      </c>
      <c r="BK169" s="150">
        <f t="shared" si="9"/>
        <v>0</v>
      </c>
      <c r="BL169" s="17" t="s">
        <v>232</v>
      </c>
      <c r="BM169" s="149" t="s">
        <v>5338</v>
      </c>
    </row>
    <row r="170" spans="2:65" s="1" customFormat="1" ht="16.5" customHeight="1">
      <c r="B170" s="33"/>
      <c r="C170" s="178" t="s">
        <v>346</v>
      </c>
      <c r="D170" s="178" t="s">
        <v>341</v>
      </c>
      <c r="E170" s="179" t="s">
        <v>5339</v>
      </c>
      <c r="F170" s="180" t="s">
        <v>5340</v>
      </c>
      <c r="G170" s="181" t="s">
        <v>468</v>
      </c>
      <c r="H170" s="182">
        <v>5</v>
      </c>
      <c r="I170" s="183"/>
      <c r="J170" s="184">
        <f t="shared" si="0"/>
        <v>0</v>
      </c>
      <c r="K170" s="180" t="s">
        <v>1</v>
      </c>
      <c r="L170" s="185"/>
      <c r="M170" s="186" t="s">
        <v>1</v>
      </c>
      <c r="N170" s="187" t="s">
        <v>45</v>
      </c>
      <c r="P170" s="147">
        <f t="shared" si="1"/>
        <v>0</v>
      </c>
      <c r="Q170" s="147">
        <v>1.5E-3</v>
      </c>
      <c r="R170" s="147">
        <f t="shared" si="2"/>
        <v>7.4999999999999997E-3</v>
      </c>
      <c r="S170" s="147">
        <v>0</v>
      </c>
      <c r="T170" s="148">
        <f t="shared" si="3"/>
        <v>0</v>
      </c>
      <c r="AR170" s="149" t="s">
        <v>277</v>
      </c>
      <c r="AT170" s="149" t="s">
        <v>341</v>
      </c>
      <c r="AU170" s="149" t="s">
        <v>21</v>
      </c>
      <c r="AY170" s="17" t="s">
        <v>225</v>
      </c>
      <c r="BE170" s="150">
        <f t="shared" si="4"/>
        <v>0</v>
      </c>
      <c r="BF170" s="150">
        <f t="shared" si="5"/>
        <v>0</v>
      </c>
      <c r="BG170" s="150">
        <f t="shared" si="6"/>
        <v>0</v>
      </c>
      <c r="BH170" s="150">
        <f t="shared" si="7"/>
        <v>0</v>
      </c>
      <c r="BI170" s="150">
        <f t="shared" si="8"/>
        <v>0</v>
      </c>
      <c r="BJ170" s="17" t="s">
        <v>88</v>
      </c>
      <c r="BK170" s="150">
        <f t="shared" si="9"/>
        <v>0</v>
      </c>
      <c r="BL170" s="17" t="s">
        <v>232</v>
      </c>
      <c r="BM170" s="149" t="s">
        <v>5341</v>
      </c>
    </row>
    <row r="171" spans="2:65" s="1" customFormat="1" ht="16.5" customHeight="1">
      <c r="B171" s="33"/>
      <c r="C171" s="178" t="s">
        <v>352</v>
      </c>
      <c r="D171" s="178" t="s">
        <v>341</v>
      </c>
      <c r="E171" s="179" t="s">
        <v>5342</v>
      </c>
      <c r="F171" s="180" t="s">
        <v>5343</v>
      </c>
      <c r="G171" s="181" t="s">
        <v>468</v>
      </c>
      <c r="H171" s="182">
        <v>10</v>
      </c>
      <c r="I171" s="183"/>
      <c r="J171" s="184">
        <f t="shared" si="0"/>
        <v>0</v>
      </c>
      <c r="K171" s="180" t="s">
        <v>1</v>
      </c>
      <c r="L171" s="185"/>
      <c r="M171" s="186" t="s">
        <v>1</v>
      </c>
      <c r="N171" s="187" t="s">
        <v>45</v>
      </c>
      <c r="P171" s="147">
        <f t="shared" si="1"/>
        <v>0</v>
      </c>
      <c r="Q171" s="147">
        <v>1.5E-3</v>
      </c>
      <c r="R171" s="147">
        <f t="shared" si="2"/>
        <v>1.4999999999999999E-2</v>
      </c>
      <c r="S171" s="147">
        <v>0</v>
      </c>
      <c r="T171" s="148">
        <f t="shared" si="3"/>
        <v>0</v>
      </c>
      <c r="AR171" s="149" t="s">
        <v>603</v>
      </c>
      <c r="AT171" s="149" t="s">
        <v>341</v>
      </c>
      <c r="AU171" s="149" t="s">
        <v>21</v>
      </c>
      <c r="AY171" s="17" t="s">
        <v>225</v>
      </c>
      <c r="BE171" s="150">
        <f t="shared" si="4"/>
        <v>0</v>
      </c>
      <c r="BF171" s="150">
        <f t="shared" si="5"/>
        <v>0</v>
      </c>
      <c r="BG171" s="150">
        <f t="shared" si="6"/>
        <v>0</v>
      </c>
      <c r="BH171" s="150">
        <f t="shared" si="7"/>
        <v>0</v>
      </c>
      <c r="BI171" s="150">
        <f t="shared" si="8"/>
        <v>0</v>
      </c>
      <c r="BJ171" s="17" t="s">
        <v>88</v>
      </c>
      <c r="BK171" s="150">
        <f t="shared" si="9"/>
        <v>0</v>
      </c>
      <c r="BL171" s="17" t="s">
        <v>603</v>
      </c>
      <c r="BM171" s="149" t="s">
        <v>5344</v>
      </c>
    </row>
    <row r="172" spans="2:65" s="1" customFormat="1" ht="21.75" customHeight="1">
      <c r="B172" s="33"/>
      <c r="C172" s="178" t="s">
        <v>358</v>
      </c>
      <c r="D172" s="178" t="s">
        <v>341</v>
      </c>
      <c r="E172" s="179" t="s">
        <v>5345</v>
      </c>
      <c r="F172" s="180" t="s">
        <v>5346</v>
      </c>
      <c r="G172" s="181" t="s">
        <v>468</v>
      </c>
      <c r="H172" s="182">
        <v>20</v>
      </c>
      <c r="I172" s="183"/>
      <c r="J172" s="184">
        <f t="shared" si="0"/>
        <v>0</v>
      </c>
      <c r="K172" s="180" t="s">
        <v>1</v>
      </c>
      <c r="L172" s="185"/>
      <c r="M172" s="186" t="s">
        <v>1</v>
      </c>
      <c r="N172" s="187" t="s">
        <v>45</v>
      </c>
      <c r="P172" s="147">
        <f t="shared" si="1"/>
        <v>0</v>
      </c>
      <c r="Q172" s="147">
        <v>1.1999999999999999E-3</v>
      </c>
      <c r="R172" s="147">
        <f t="shared" si="2"/>
        <v>2.3999999999999997E-2</v>
      </c>
      <c r="S172" s="147">
        <v>0</v>
      </c>
      <c r="T172" s="148">
        <f t="shared" si="3"/>
        <v>0</v>
      </c>
      <c r="AR172" s="149" t="s">
        <v>277</v>
      </c>
      <c r="AT172" s="149" t="s">
        <v>341</v>
      </c>
      <c r="AU172" s="149" t="s">
        <v>21</v>
      </c>
      <c r="AY172" s="17" t="s">
        <v>225</v>
      </c>
      <c r="BE172" s="150">
        <f t="shared" si="4"/>
        <v>0</v>
      </c>
      <c r="BF172" s="150">
        <f t="shared" si="5"/>
        <v>0</v>
      </c>
      <c r="BG172" s="150">
        <f t="shared" si="6"/>
        <v>0</v>
      </c>
      <c r="BH172" s="150">
        <f t="shared" si="7"/>
        <v>0</v>
      </c>
      <c r="BI172" s="150">
        <f t="shared" si="8"/>
        <v>0</v>
      </c>
      <c r="BJ172" s="17" t="s">
        <v>88</v>
      </c>
      <c r="BK172" s="150">
        <f t="shared" si="9"/>
        <v>0</v>
      </c>
      <c r="BL172" s="17" t="s">
        <v>232</v>
      </c>
      <c r="BM172" s="149" t="s">
        <v>5347</v>
      </c>
    </row>
    <row r="173" spans="2:65" s="1" customFormat="1" ht="16.5" customHeight="1">
      <c r="B173" s="33"/>
      <c r="C173" s="178" t="s">
        <v>364</v>
      </c>
      <c r="D173" s="178" t="s">
        <v>341</v>
      </c>
      <c r="E173" s="179" t="s">
        <v>5348</v>
      </c>
      <c r="F173" s="180" t="s">
        <v>5349</v>
      </c>
      <c r="G173" s="181" t="s">
        <v>468</v>
      </c>
      <c r="H173" s="182">
        <v>10</v>
      </c>
      <c r="I173" s="183"/>
      <c r="J173" s="184">
        <f t="shared" si="0"/>
        <v>0</v>
      </c>
      <c r="K173" s="180" t="s">
        <v>1</v>
      </c>
      <c r="L173" s="185"/>
      <c r="M173" s="186" t="s">
        <v>1</v>
      </c>
      <c r="N173" s="187" t="s">
        <v>45</v>
      </c>
      <c r="P173" s="147">
        <f t="shared" si="1"/>
        <v>0</v>
      </c>
      <c r="Q173" s="147">
        <v>1.1999999999999999E-3</v>
      </c>
      <c r="R173" s="147">
        <f t="shared" si="2"/>
        <v>1.1999999999999999E-2</v>
      </c>
      <c r="S173" s="147">
        <v>0</v>
      </c>
      <c r="T173" s="148">
        <f t="shared" si="3"/>
        <v>0</v>
      </c>
      <c r="AR173" s="149" t="s">
        <v>277</v>
      </c>
      <c r="AT173" s="149" t="s">
        <v>341</v>
      </c>
      <c r="AU173" s="149" t="s">
        <v>21</v>
      </c>
      <c r="AY173" s="17" t="s">
        <v>225</v>
      </c>
      <c r="BE173" s="150">
        <f t="shared" si="4"/>
        <v>0</v>
      </c>
      <c r="BF173" s="150">
        <f t="shared" si="5"/>
        <v>0</v>
      </c>
      <c r="BG173" s="150">
        <f t="shared" si="6"/>
        <v>0</v>
      </c>
      <c r="BH173" s="150">
        <f t="shared" si="7"/>
        <v>0</v>
      </c>
      <c r="BI173" s="150">
        <f t="shared" si="8"/>
        <v>0</v>
      </c>
      <c r="BJ173" s="17" t="s">
        <v>88</v>
      </c>
      <c r="BK173" s="150">
        <f t="shared" si="9"/>
        <v>0</v>
      </c>
      <c r="BL173" s="17" t="s">
        <v>232</v>
      </c>
      <c r="BM173" s="149" t="s">
        <v>5350</v>
      </c>
    </row>
    <row r="174" spans="2:65" s="1" customFormat="1" ht="16.5" customHeight="1">
      <c r="B174" s="33"/>
      <c r="C174" s="178" t="s">
        <v>7</v>
      </c>
      <c r="D174" s="178" t="s">
        <v>341</v>
      </c>
      <c r="E174" s="179" t="s">
        <v>5351</v>
      </c>
      <c r="F174" s="180" t="s">
        <v>5352</v>
      </c>
      <c r="G174" s="181" t="s">
        <v>468</v>
      </c>
      <c r="H174" s="182">
        <v>40</v>
      </c>
      <c r="I174" s="183"/>
      <c r="J174" s="184">
        <f t="shared" si="0"/>
        <v>0</v>
      </c>
      <c r="K174" s="180" t="s">
        <v>1</v>
      </c>
      <c r="L174" s="185"/>
      <c r="M174" s="186" t="s">
        <v>1</v>
      </c>
      <c r="N174" s="187" t="s">
        <v>45</v>
      </c>
      <c r="P174" s="147">
        <f t="shared" si="1"/>
        <v>0</v>
      </c>
      <c r="Q174" s="147">
        <v>1.1999999999999999E-3</v>
      </c>
      <c r="R174" s="147">
        <f t="shared" si="2"/>
        <v>4.7999999999999994E-2</v>
      </c>
      <c r="S174" s="147">
        <v>0</v>
      </c>
      <c r="T174" s="148">
        <f t="shared" si="3"/>
        <v>0</v>
      </c>
      <c r="AR174" s="149" t="s">
        <v>277</v>
      </c>
      <c r="AT174" s="149" t="s">
        <v>341</v>
      </c>
      <c r="AU174" s="149" t="s">
        <v>21</v>
      </c>
      <c r="AY174" s="17" t="s">
        <v>225</v>
      </c>
      <c r="BE174" s="150">
        <f t="shared" si="4"/>
        <v>0</v>
      </c>
      <c r="BF174" s="150">
        <f t="shared" si="5"/>
        <v>0</v>
      </c>
      <c r="BG174" s="150">
        <f t="shared" si="6"/>
        <v>0</v>
      </c>
      <c r="BH174" s="150">
        <f t="shared" si="7"/>
        <v>0</v>
      </c>
      <c r="BI174" s="150">
        <f t="shared" si="8"/>
        <v>0</v>
      </c>
      <c r="BJ174" s="17" t="s">
        <v>88</v>
      </c>
      <c r="BK174" s="150">
        <f t="shared" si="9"/>
        <v>0</v>
      </c>
      <c r="BL174" s="17" t="s">
        <v>232</v>
      </c>
      <c r="BM174" s="149" t="s">
        <v>5353</v>
      </c>
    </row>
    <row r="175" spans="2:65" s="1" customFormat="1" ht="16.5" customHeight="1">
      <c r="B175" s="33"/>
      <c r="C175" s="178" t="s">
        <v>374</v>
      </c>
      <c r="D175" s="178" t="s">
        <v>341</v>
      </c>
      <c r="E175" s="179" t="s">
        <v>5354</v>
      </c>
      <c r="F175" s="180" t="s">
        <v>5355</v>
      </c>
      <c r="G175" s="181" t="s">
        <v>468</v>
      </c>
      <c r="H175" s="182">
        <v>30</v>
      </c>
      <c r="I175" s="183"/>
      <c r="J175" s="184">
        <f t="shared" si="0"/>
        <v>0</v>
      </c>
      <c r="K175" s="180" t="s">
        <v>1</v>
      </c>
      <c r="L175" s="185"/>
      <c r="M175" s="186" t="s">
        <v>1</v>
      </c>
      <c r="N175" s="187" t="s">
        <v>45</v>
      </c>
      <c r="P175" s="147">
        <f t="shared" si="1"/>
        <v>0</v>
      </c>
      <c r="Q175" s="147">
        <v>1.1999999999999999E-3</v>
      </c>
      <c r="R175" s="147">
        <f t="shared" si="2"/>
        <v>3.5999999999999997E-2</v>
      </c>
      <c r="S175" s="147">
        <v>0</v>
      </c>
      <c r="T175" s="148">
        <f t="shared" si="3"/>
        <v>0</v>
      </c>
      <c r="AR175" s="149" t="s">
        <v>277</v>
      </c>
      <c r="AT175" s="149" t="s">
        <v>341</v>
      </c>
      <c r="AU175" s="149" t="s">
        <v>21</v>
      </c>
      <c r="AY175" s="17" t="s">
        <v>225</v>
      </c>
      <c r="BE175" s="150">
        <f t="shared" si="4"/>
        <v>0</v>
      </c>
      <c r="BF175" s="150">
        <f t="shared" si="5"/>
        <v>0</v>
      </c>
      <c r="BG175" s="150">
        <f t="shared" si="6"/>
        <v>0</v>
      </c>
      <c r="BH175" s="150">
        <f t="shared" si="7"/>
        <v>0</v>
      </c>
      <c r="BI175" s="150">
        <f t="shared" si="8"/>
        <v>0</v>
      </c>
      <c r="BJ175" s="17" t="s">
        <v>88</v>
      </c>
      <c r="BK175" s="150">
        <f t="shared" si="9"/>
        <v>0</v>
      </c>
      <c r="BL175" s="17" t="s">
        <v>232</v>
      </c>
      <c r="BM175" s="149" t="s">
        <v>5356</v>
      </c>
    </row>
    <row r="176" spans="2:65" s="1" customFormat="1" ht="21.75" customHeight="1">
      <c r="B176" s="33"/>
      <c r="C176" s="138" t="s">
        <v>379</v>
      </c>
      <c r="D176" s="138" t="s">
        <v>227</v>
      </c>
      <c r="E176" s="139" t="s">
        <v>5357</v>
      </c>
      <c r="F176" s="140" t="s">
        <v>5358</v>
      </c>
      <c r="G176" s="141" t="s">
        <v>468</v>
      </c>
      <c r="H176" s="142">
        <v>50</v>
      </c>
      <c r="I176" s="143"/>
      <c r="J176" s="144">
        <f t="shared" si="0"/>
        <v>0</v>
      </c>
      <c r="K176" s="140" t="s">
        <v>1</v>
      </c>
      <c r="L176" s="33"/>
      <c r="M176" s="145" t="s">
        <v>1</v>
      </c>
      <c r="N176" s="146" t="s">
        <v>45</v>
      </c>
      <c r="P176" s="147">
        <f t="shared" si="1"/>
        <v>0</v>
      </c>
      <c r="Q176" s="147">
        <v>2.5999999999999999E-3</v>
      </c>
      <c r="R176" s="147">
        <f t="shared" si="2"/>
        <v>0.13</v>
      </c>
      <c r="S176" s="147">
        <v>0</v>
      </c>
      <c r="T176" s="148">
        <f t="shared" si="3"/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 t="shared" si="4"/>
        <v>0</v>
      </c>
      <c r="BF176" s="150">
        <f t="shared" si="5"/>
        <v>0</v>
      </c>
      <c r="BG176" s="150">
        <f t="shared" si="6"/>
        <v>0</v>
      </c>
      <c r="BH176" s="150">
        <f t="shared" si="7"/>
        <v>0</v>
      </c>
      <c r="BI176" s="150">
        <f t="shared" si="8"/>
        <v>0</v>
      </c>
      <c r="BJ176" s="17" t="s">
        <v>88</v>
      </c>
      <c r="BK176" s="150">
        <f t="shared" si="9"/>
        <v>0</v>
      </c>
      <c r="BL176" s="17" t="s">
        <v>232</v>
      </c>
      <c r="BM176" s="149" t="s">
        <v>5359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5360</v>
      </c>
      <c r="H177" s="159">
        <v>50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24.15" customHeight="1">
      <c r="B178" s="33"/>
      <c r="C178" s="138" t="s">
        <v>386</v>
      </c>
      <c r="D178" s="138" t="s">
        <v>227</v>
      </c>
      <c r="E178" s="139" t="s">
        <v>5361</v>
      </c>
      <c r="F178" s="140" t="s">
        <v>5362</v>
      </c>
      <c r="G178" s="141" t="s">
        <v>468</v>
      </c>
      <c r="H178" s="142">
        <v>50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2.0799999999999998E-3</v>
      </c>
      <c r="R178" s="147">
        <f>Q178*H178</f>
        <v>0.104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5363</v>
      </c>
    </row>
    <row r="179" spans="2:65" s="1" customFormat="1" ht="10.199999999999999">
      <c r="B179" s="33"/>
      <c r="D179" s="151" t="s">
        <v>234</v>
      </c>
      <c r="F179" s="152" t="s">
        <v>5364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5365</v>
      </c>
      <c r="H180" s="159">
        <v>50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225</v>
      </c>
    </row>
    <row r="181" spans="2:65" s="1" customFormat="1" ht="33" customHeight="1">
      <c r="B181" s="33"/>
      <c r="C181" s="138" t="s">
        <v>392</v>
      </c>
      <c r="D181" s="138" t="s">
        <v>227</v>
      </c>
      <c r="E181" s="139" t="s">
        <v>5366</v>
      </c>
      <c r="F181" s="140" t="s">
        <v>5367</v>
      </c>
      <c r="G181" s="141" t="s">
        <v>5368</v>
      </c>
      <c r="H181" s="142">
        <v>0.5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5369</v>
      </c>
    </row>
    <row r="182" spans="2:65" s="1" customFormat="1" ht="10.199999999999999">
      <c r="B182" s="33"/>
      <c r="D182" s="151" t="s">
        <v>234</v>
      </c>
      <c r="F182" s="152" t="s">
        <v>5370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5371</v>
      </c>
      <c r="H183" s="159">
        <v>0.5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" customFormat="1" ht="33" customHeight="1">
      <c r="B184" s="33"/>
      <c r="C184" s="138" t="s">
        <v>399</v>
      </c>
      <c r="D184" s="138" t="s">
        <v>227</v>
      </c>
      <c r="E184" s="139" t="s">
        <v>5372</v>
      </c>
      <c r="F184" s="140" t="s">
        <v>5373</v>
      </c>
      <c r="G184" s="141" t="s">
        <v>5368</v>
      </c>
      <c r="H184" s="142">
        <v>1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5374</v>
      </c>
    </row>
    <row r="185" spans="2:65" s="1" customFormat="1" ht="10.199999999999999">
      <c r="B185" s="33"/>
      <c r="D185" s="151" t="s">
        <v>234</v>
      </c>
      <c r="F185" s="152" t="s">
        <v>5375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5376</v>
      </c>
      <c r="H186" s="159">
        <v>1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16.5" customHeight="1">
      <c r="B187" s="33"/>
      <c r="C187" s="138" t="s">
        <v>405</v>
      </c>
      <c r="D187" s="138" t="s">
        <v>227</v>
      </c>
      <c r="E187" s="139" t="s">
        <v>444</v>
      </c>
      <c r="F187" s="140" t="s">
        <v>445</v>
      </c>
      <c r="G187" s="141" t="s">
        <v>240</v>
      </c>
      <c r="H187" s="142">
        <v>2.5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5377</v>
      </c>
    </row>
    <row r="188" spans="2:65" s="1" customFormat="1" ht="10.199999999999999">
      <c r="B188" s="33"/>
      <c r="D188" s="151" t="s">
        <v>234</v>
      </c>
      <c r="F188" s="152" t="s">
        <v>447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5378</v>
      </c>
      <c r="H189" s="159">
        <v>2.5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" customFormat="1" ht="21.75" customHeight="1">
      <c r="B190" s="33"/>
      <c r="C190" s="138" t="s">
        <v>412</v>
      </c>
      <c r="D190" s="138" t="s">
        <v>227</v>
      </c>
      <c r="E190" s="139" t="s">
        <v>5379</v>
      </c>
      <c r="F190" s="140" t="s">
        <v>5380</v>
      </c>
      <c r="G190" s="141" t="s">
        <v>240</v>
      </c>
      <c r="H190" s="142">
        <v>2.5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5381</v>
      </c>
    </row>
    <row r="191" spans="2:65" s="1" customFormat="1" ht="10.199999999999999">
      <c r="B191" s="33"/>
      <c r="D191" s="151" t="s">
        <v>234</v>
      </c>
      <c r="F191" s="152" t="s">
        <v>5382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" customFormat="1" ht="24.15" customHeight="1">
      <c r="B192" s="33"/>
      <c r="C192" s="138" t="s">
        <v>419</v>
      </c>
      <c r="D192" s="138" t="s">
        <v>227</v>
      </c>
      <c r="E192" s="139" t="s">
        <v>5383</v>
      </c>
      <c r="F192" s="140" t="s">
        <v>5384</v>
      </c>
      <c r="G192" s="141" t="s">
        <v>240</v>
      </c>
      <c r="H192" s="142">
        <v>410</v>
      </c>
      <c r="I192" s="143"/>
      <c r="J192" s="144">
        <f>ROUND(I192*H192,2)</f>
        <v>0</v>
      </c>
      <c r="K192" s="140" t="s">
        <v>231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5385</v>
      </c>
    </row>
    <row r="193" spans="2:65" s="1" customFormat="1" ht="10.199999999999999">
      <c r="B193" s="33"/>
      <c r="D193" s="151" t="s">
        <v>234</v>
      </c>
      <c r="F193" s="152" t="s">
        <v>5386</v>
      </c>
      <c r="I193" s="153"/>
      <c r="L193" s="33"/>
      <c r="M193" s="154"/>
      <c r="T193" s="57"/>
      <c r="AT193" s="17" t="s">
        <v>234</v>
      </c>
      <c r="AU193" s="17" t="s">
        <v>21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5387</v>
      </c>
      <c r="H194" s="159">
        <v>410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225</v>
      </c>
    </row>
    <row r="195" spans="2:65" s="1" customFormat="1" ht="24.15" customHeight="1">
      <c r="B195" s="33"/>
      <c r="C195" s="138" t="s">
        <v>425</v>
      </c>
      <c r="D195" s="138" t="s">
        <v>227</v>
      </c>
      <c r="E195" s="139" t="s">
        <v>5388</v>
      </c>
      <c r="F195" s="140" t="s">
        <v>5389</v>
      </c>
      <c r="G195" s="141" t="s">
        <v>395</v>
      </c>
      <c r="H195" s="142">
        <v>0.54100000000000004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5390</v>
      </c>
    </row>
    <row r="196" spans="2:65" s="1" customFormat="1" ht="10.199999999999999">
      <c r="B196" s="33"/>
      <c r="D196" s="151" t="s">
        <v>234</v>
      </c>
      <c r="F196" s="152" t="s">
        <v>5391</v>
      </c>
      <c r="I196" s="153"/>
      <c r="L196" s="33"/>
      <c r="M196" s="195"/>
      <c r="N196" s="190"/>
      <c r="O196" s="190"/>
      <c r="P196" s="190"/>
      <c r="Q196" s="190"/>
      <c r="R196" s="190"/>
      <c r="S196" s="190"/>
      <c r="T196" s="196"/>
      <c r="AT196" s="17" t="s">
        <v>234</v>
      </c>
      <c r="AU196" s="17" t="s">
        <v>21</v>
      </c>
    </row>
    <row r="197" spans="2:65" s="1" customFormat="1" ht="6.9" customHeight="1">
      <c r="B197" s="45"/>
      <c r="C197" s="46"/>
      <c r="D197" s="46"/>
      <c r="E197" s="46"/>
      <c r="F197" s="46"/>
      <c r="G197" s="46"/>
      <c r="H197" s="46"/>
      <c r="I197" s="46"/>
      <c r="J197" s="46"/>
      <c r="K197" s="46"/>
      <c r="L197" s="33"/>
    </row>
  </sheetData>
  <sheetProtection algorithmName="SHA-512" hashValue="nU9DZ68uCYvZ+O2cgbix1ZnECCnLgFDIuFOfB4pZl2XgQihxx2m6YpBoDcKx8M/ukLa194kClRgQ0Qn2nACgxg==" saltValue="zW2zeiSV7mEtNXVzQOMqBXZsiz/pQqtffx6tOqLUft/pqgZBCXlhZdx60gQjy8NcdVWeg7j0roXzxGPXSLzwPA==" spinCount="100000" sheet="1" objects="1" scenarios="1" formatColumns="0" formatRows="0" autoFilter="0"/>
  <autoFilter ref="C121:K196" xr:uid="{00000000-0009-0000-0000-00001B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hyperlinks>
    <hyperlink ref="F126" r:id="rId1" xr:uid="{00000000-0004-0000-1B00-000000000000}"/>
    <hyperlink ref="F131" r:id="rId2" xr:uid="{00000000-0004-0000-1B00-000001000000}"/>
    <hyperlink ref="F136" r:id="rId3" xr:uid="{00000000-0004-0000-1B00-000002000000}"/>
    <hyperlink ref="F143" r:id="rId4" xr:uid="{00000000-0004-0000-1B00-000003000000}"/>
    <hyperlink ref="F148" r:id="rId5" xr:uid="{00000000-0004-0000-1B00-000004000000}"/>
    <hyperlink ref="F153" r:id="rId6" xr:uid="{00000000-0004-0000-1B00-000005000000}"/>
    <hyperlink ref="F156" r:id="rId7" xr:uid="{00000000-0004-0000-1B00-000006000000}"/>
    <hyperlink ref="F161" r:id="rId8" xr:uid="{00000000-0004-0000-1B00-000007000000}"/>
    <hyperlink ref="F164" r:id="rId9" xr:uid="{00000000-0004-0000-1B00-000008000000}"/>
    <hyperlink ref="F179" r:id="rId10" xr:uid="{00000000-0004-0000-1B00-000009000000}"/>
    <hyperlink ref="F182" r:id="rId11" xr:uid="{00000000-0004-0000-1B00-00000A000000}"/>
    <hyperlink ref="F185" r:id="rId12" xr:uid="{00000000-0004-0000-1B00-00000B000000}"/>
    <hyperlink ref="F188" r:id="rId13" xr:uid="{00000000-0004-0000-1B00-00000C000000}"/>
    <hyperlink ref="F191" r:id="rId14" xr:uid="{00000000-0004-0000-1B00-00000D000000}"/>
    <hyperlink ref="F193" r:id="rId15" xr:uid="{00000000-0004-0000-1B00-00000E000000}"/>
    <hyperlink ref="F196" r:id="rId16" xr:uid="{00000000-0004-0000-1B00-00000F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7"/>
  <headerFooter>
    <oddFooter>&amp;CStrana &amp;P z &amp;N&amp;R&amp;A</oddFooter>
  </headerFooter>
  <drawing r:id="rId18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36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177</v>
      </c>
      <c r="AZ2" s="94" t="s">
        <v>5392</v>
      </c>
      <c r="BA2" s="94" t="s">
        <v>1</v>
      </c>
      <c r="BB2" s="94" t="s">
        <v>1</v>
      </c>
      <c r="BC2" s="94" t="s">
        <v>244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5393</v>
      </c>
      <c r="BA3" s="94" t="s">
        <v>1</v>
      </c>
      <c r="BB3" s="94" t="s">
        <v>1</v>
      </c>
      <c r="BC3" s="94" t="s">
        <v>88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  <c r="AZ4" s="94" t="s">
        <v>5394</v>
      </c>
      <c r="BA4" s="94" t="s">
        <v>1</v>
      </c>
      <c r="BB4" s="94" t="s">
        <v>1</v>
      </c>
      <c r="BC4" s="94" t="s">
        <v>21</v>
      </c>
      <c r="BD4" s="94" t="s">
        <v>21</v>
      </c>
    </row>
    <row r="5" spans="2:56" ht="6.9" customHeight="1">
      <c r="B5" s="20"/>
      <c r="L5" s="20"/>
      <c r="AZ5" s="94" t="s">
        <v>5395</v>
      </c>
      <c r="BA5" s="94" t="s">
        <v>1</v>
      </c>
      <c r="BB5" s="94" t="s">
        <v>1</v>
      </c>
      <c r="BC5" s="94" t="s">
        <v>271</v>
      </c>
      <c r="BD5" s="94" t="s">
        <v>21</v>
      </c>
    </row>
    <row r="6" spans="2:56" ht="12" customHeight="1">
      <c r="B6" s="20"/>
      <c r="D6" s="27" t="s">
        <v>16</v>
      </c>
      <c r="L6" s="20"/>
      <c r="AZ6" s="94" t="s">
        <v>5396</v>
      </c>
      <c r="BA6" s="94" t="s">
        <v>1</v>
      </c>
      <c r="BB6" s="94" t="s">
        <v>1</v>
      </c>
      <c r="BC6" s="94" t="s">
        <v>5397</v>
      </c>
      <c r="BD6" s="94" t="s">
        <v>21</v>
      </c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  <c r="AZ7" s="94" t="s">
        <v>5398</v>
      </c>
      <c r="BA7" s="94" t="s">
        <v>1</v>
      </c>
      <c r="BB7" s="94" t="s">
        <v>1</v>
      </c>
      <c r="BC7" s="94" t="s">
        <v>579</v>
      </c>
      <c r="BD7" s="94" t="s">
        <v>21</v>
      </c>
    </row>
    <row r="8" spans="2:56" s="1" customFormat="1" ht="12" customHeight="1">
      <c r="B8" s="33"/>
      <c r="D8" s="27" t="s">
        <v>190</v>
      </c>
      <c r="L8" s="33"/>
      <c r="AZ8" s="94" t="s">
        <v>5399</v>
      </c>
      <c r="BA8" s="94" t="s">
        <v>1</v>
      </c>
      <c r="BB8" s="94" t="s">
        <v>1</v>
      </c>
      <c r="BC8" s="94" t="s">
        <v>405</v>
      </c>
      <c r="BD8" s="94" t="s">
        <v>21</v>
      </c>
    </row>
    <row r="9" spans="2:56" s="1" customFormat="1" ht="16.5" customHeight="1">
      <c r="B9" s="33"/>
      <c r="E9" s="238" t="s">
        <v>5400</v>
      </c>
      <c r="F9" s="258"/>
      <c r="G9" s="258"/>
      <c r="H9" s="258"/>
      <c r="L9" s="33"/>
      <c r="AZ9" s="94" t="s">
        <v>5401</v>
      </c>
      <c r="BA9" s="94" t="s">
        <v>1</v>
      </c>
      <c r="BB9" s="94" t="s">
        <v>1</v>
      </c>
      <c r="BC9" s="94" t="s">
        <v>232</v>
      </c>
      <c r="BD9" s="94" t="s">
        <v>21</v>
      </c>
    </row>
    <row r="10" spans="2:56" s="1" customFormat="1" ht="10.199999999999999">
      <c r="B10" s="33"/>
      <c r="L10" s="33"/>
      <c r="AZ10" s="94" t="s">
        <v>5402</v>
      </c>
      <c r="BA10" s="94" t="s">
        <v>1</v>
      </c>
      <c r="BB10" s="94" t="s">
        <v>1</v>
      </c>
      <c r="BC10" s="94" t="s">
        <v>88</v>
      </c>
      <c r="BD10" s="94" t="s">
        <v>21</v>
      </c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  <c r="AZ11" s="94" t="s">
        <v>5403</v>
      </c>
      <c r="BA11" s="94" t="s">
        <v>1</v>
      </c>
      <c r="BB11" s="94" t="s">
        <v>1</v>
      </c>
      <c r="BC11" s="94" t="s">
        <v>5404</v>
      </c>
      <c r="BD11" s="94" t="s">
        <v>21</v>
      </c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  <c r="AZ12" s="94" t="s">
        <v>5405</v>
      </c>
      <c r="BA12" s="94" t="s">
        <v>1</v>
      </c>
      <c r="BB12" s="94" t="s">
        <v>1</v>
      </c>
      <c r="BC12" s="94" t="s">
        <v>8</v>
      </c>
      <c r="BD12" s="94" t="s">
        <v>21</v>
      </c>
    </row>
    <row r="13" spans="2:56" s="1" customFormat="1" ht="10.8" customHeight="1">
      <c r="B13" s="33"/>
      <c r="L13" s="33"/>
      <c r="AZ13" s="94" t="s">
        <v>5406</v>
      </c>
      <c r="BA13" s="94" t="s">
        <v>1</v>
      </c>
      <c r="BB13" s="94" t="s">
        <v>1</v>
      </c>
      <c r="BC13" s="94" t="s">
        <v>295</v>
      </c>
      <c r="BD13" s="94" t="s">
        <v>21</v>
      </c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  <c r="AZ14" s="94" t="s">
        <v>5407</v>
      </c>
      <c r="BA14" s="94" t="s">
        <v>1</v>
      </c>
      <c r="BB14" s="94" t="s">
        <v>1</v>
      </c>
      <c r="BC14" s="94" t="s">
        <v>88</v>
      </c>
      <c r="BD14" s="94" t="s">
        <v>21</v>
      </c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  <c r="AZ15" s="94" t="s">
        <v>5408</v>
      </c>
      <c r="BA15" s="94" t="s">
        <v>1</v>
      </c>
      <c r="BB15" s="94" t="s">
        <v>1</v>
      </c>
      <c r="BC15" s="94" t="s">
        <v>5409</v>
      </c>
      <c r="BD15" s="94" t="s">
        <v>21</v>
      </c>
    </row>
    <row r="16" spans="2:56" s="1" customFormat="1" ht="6.9" customHeight="1">
      <c r="B16" s="33"/>
      <c r="L16" s="33"/>
      <c r="AZ16" s="94" t="s">
        <v>5410</v>
      </c>
      <c r="BA16" s="94" t="s">
        <v>1</v>
      </c>
      <c r="BB16" s="94" t="s">
        <v>1</v>
      </c>
      <c r="BC16" s="94" t="s">
        <v>5411</v>
      </c>
      <c r="BD16" s="94" t="s">
        <v>21</v>
      </c>
    </row>
    <row r="17" spans="2:56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  <c r="AZ17" s="94" t="s">
        <v>5412</v>
      </c>
      <c r="BA17" s="94" t="s">
        <v>1</v>
      </c>
      <c r="BB17" s="94" t="s">
        <v>1</v>
      </c>
      <c r="BC17" s="94" t="s">
        <v>2196</v>
      </c>
      <c r="BD17" s="94" t="s">
        <v>21</v>
      </c>
    </row>
    <row r="18" spans="2:56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  <c r="AZ18" s="94" t="s">
        <v>5413</v>
      </c>
      <c r="BA18" s="94" t="s">
        <v>1</v>
      </c>
      <c r="BB18" s="94" t="s">
        <v>1</v>
      </c>
      <c r="BC18" s="94" t="s">
        <v>2183</v>
      </c>
      <c r="BD18" s="94" t="s">
        <v>21</v>
      </c>
    </row>
    <row r="19" spans="2:56" s="1" customFormat="1" ht="6.9" customHeight="1">
      <c r="B19" s="33"/>
      <c r="L19" s="33"/>
    </row>
    <row r="20" spans="2:56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56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56" s="1" customFormat="1" ht="6.9" customHeight="1">
      <c r="B22" s="33"/>
      <c r="L22" s="33"/>
    </row>
    <row r="23" spans="2:56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56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56" s="1" customFormat="1" ht="6.9" customHeight="1">
      <c r="B25" s="33"/>
      <c r="L25" s="33"/>
    </row>
    <row r="26" spans="2:56" s="1" customFormat="1" ht="12" customHeight="1">
      <c r="B26" s="33"/>
      <c r="D26" s="27" t="s">
        <v>39</v>
      </c>
      <c r="L26" s="33"/>
    </row>
    <row r="27" spans="2:56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56" s="1" customFormat="1" ht="6.9" customHeight="1">
      <c r="B28" s="33"/>
      <c r="L28" s="33"/>
    </row>
    <row r="29" spans="2:56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customHeight="1">
      <c r="B30" s="33"/>
      <c r="D30" s="97" t="s">
        <v>40</v>
      </c>
      <c r="J30" s="67">
        <f>ROUND(J118, 2)</f>
        <v>0</v>
      </c>
      <c r="L30" s="33"/>
    </row>
    <row r="31" spans="2:56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ROUND((SUM(BE118:BE361)),  2)</f>
        <v>0</v>
      </c>
      <c r="I33" s="98">
        <v>0.21</v>
      </c>
      <c r="J33" s="87">
        <f>ROUND(((SUM(BE118:BE361))*I33),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ROUND((SUM(BF118:BF361)),  2)</f>
        <v>0</v>
      </c>
      <c r="I34" s="98">
        <v>0.15</v>
      </c>
      <c r="J34" s="87">
        <f>ROUND(((SUM(BF118:BF361))*I34),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ROUND((SUM(BG118:BG361)),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ROUND((SUM(BH118:BH361)),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ROUND((SUM(BI118:BI361)),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030.75 - Kácení dřevin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J118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J119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J120</f>
        <v>0</v>
      </c>
      <c r="L98" s="114"/>
    </row>
    <row r="99" spans="2:12" s="1" customFormat="1" ht="21.75" customHeight="1">
      <c r="B99" s="33"/>
      <c r="L99" s="33"/>
    </row>
    <row r="100" spans="2:12" s="1" customFormat="1" ht="6.9" customHeight="1">
      <c r="B100" s="45"/>
      <c r="C100" s="46"/>
      <c r="D100" s="46"/>
      <c r="E100" s="46"/>
      <c r="F100" s="46"/>
      <c r="G100" s="46"/>
      <c r="H100" s="46"/>
      <c r="I100" s="46"/>
      <c r="J100" s="46"/>
      <c r="K100" s="46"/>
      <c r="L100" s="33"/>
    </row>
    <row r="104" spans="2:12" s="1" customFormat="1" ht="6.9" customHeight="1"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33"/>
    </row>
    <row r="105" spans="2:12" s="1" customFormat="1" ht="24.9" customHeight="1">
      <c r="B105" s="33"/>
      <c r="C105" s="21" t="s">
        <v>210</v>
      </c>
      <c r="L105" s="33"/>
    </row>
    <row r="106" spans="2:12" s="1" customFormat="1" ht="6.9" customHeight="1">
      <c r="B106" s="33"/>
      <c r="L106" s="33"/>
    </row>
    <row r="107" spans="2:12" s="1" customFormat="1" ht="12" customHeight="1">
      <c r="B107" s="33"/>
      <c r="C107" s="27" t="s">
        <v>16</v>
      </c>
      <c r="L107" s="33"/>
    </row>
    <row r="108" spans="2:12" s="1" customFormat="1" ht="26.25" customHeight="1">
      <c r="B108" s="33"/>
      <c r="E108" s="256" t="str">
        <f>E7</f>
        <v>Opatření Zátor-Loučky, OHO, Dílčí stavba 02.030 Opatření pod přehradní hrází Nové Heřminovy</v>
      </c>
      <c r="F108" s="257"/>
      <c r="G108" s="257"/>
      <c r="H108" s="257"/>
      <c r="L108" s="33"/>
    </row>
    <row r="109" spans="2:12" s="1" customFormat="1" ht="12" customHeight="1">
      <c r="B109" s="33"/>
      <c r="C109" s="27" t="s">
        <v>190</v>
      </c>
      <c r="L109" s="33"/>
    </row>
    <row r="110" spans="2:12" s="1" customFormat="1" ht="16.5" customHeight="1">
      <c r="B110" s="33"/>
      <c r="E110" s="238" t="str">
        <f>E9</f>
        <v>030.75 - Kácení dřevin</v>
      </c>
      <c r="F110" s="258"/>
      <c r="G110" s="258"/>
      <c r="H110" s="258"/>
      <c r="L110" s="33"/>
    </row>
    <row r="111" spans="2:12" s="1" customFormat="1" ht="6.9" customHeight="1">
      <c r="B111" s="33"/>
      <c r="L111" s="33"/>
    </row>
    <row r="112" spans="2:12" s="1" customFormat="1" ht="12" customHeight="1">
      <c r="B112" s="33"/>
      <c r="C112" s="27" t="s">
        <v>22</v>
      </c>
      <c r="F112" s="25" t="str">
        <f>F12</f>
        <v>Loučky u Zátoru</v>
      </c>
      <c r="I112" s="27" t="s">
        <v>24</v>
      </c>
      <c r="J112" s="53" t="str">
        <f>IF(J12="","",J12)</f>
        <v>20. 12. 2024</v>
      </c>
      <c r="L112" s="33"/>
    </row>
    <row r="113" spans="2:65" s="1" customFormat="1" ht="6.9" customHeight="1">
      <c r="B113" s="33"/>
      <c r="L113" s="33"/>
    </row>
    <row r="114" spans="2:65" s="1" customFormat="1" ht="15.15" customHeight="1">
      <c r="B114" s="33"/>
      <c r="C114" s="27" t="s">
        <v>28</v>
      </c>
      <c r="F114" s="25" t="str">
        <f>E15</f>
        <v>Povodí Odry, státní podnik</v>
      </c>
      <c r="I114" s="27" t="s">
        <v>34</v>
      </c>
      <c r="J114" s="31" t="str">
        <f>E21</f>
        <v>AQUATIS, a.s.</v>
      </c>
      <c r="L114" s="33"/>
    </row>
    <row r="115" spans="2:65" s="1" customFormat="1" ht="25.65" customHeight="1">
      <c r="B115" s="33"/>
      <c r="C115" s="27" t="s">
        <v>32</v>
      </c>
      <c r="F115" s="25" t="str">
        <f>IF(E18="","",E18)</f>
        <v>Vyplň údaj</v>
      </c>
      <c r="I115" s="27" t="s">
        <v>37</v>
      </c>
      <c r="J115" s="31" t="str">
        <f>E24</f>
        <v>Ing. Michal Jendruščák</v>
      </c>
      <c r="L115" s="33"/>
    </row>
    <row r="116" spans="2:65" s="1" customFormat="1" ht="10.35" customHeight="1">
      <c r="B116" s="33"/>
      <c r="L116" s="33"/>
    </row>
    <row r="117" spans="2:65" s="10" customFormat="1" ht="29.25" customHeight="1">
      <c r="B117" s="118"/>
      <c r="C117" s="119" t="s">
        <v>211</v>
      </c>
      <c r="D117" s="120" t="s">
        <v>65</v>
      </c>
      <c r="E117" s="120" t="s">
        <v>61</v>
      </c>
      <c r="F117" s="120" t="s">
        <v>62</v>
      </c>
      <c r="G117" s="120" t="s">
        <v>212</v>
      </c>
      <c r="H117" s="120" t="s">
        <v>213</v>
      </c>
      <c r="I117" s="120" t="s">
        <v>214</v>
      </c>
      <c r="J117" s="120" t="s">
        <v>194</v>
      </c>
      <c r="K117" s="121" t="s">
        <v>215</v>
      </c>
      <c r="L117" s="118"/>
      <c r="M117" s="60" t="s">
        <v>1</v>
      </c>
      <c r="N117" s="61" t="s">
        <v>44</v>
      </c>
      <c r="O117" s="61" t="s">
        <v>216</v>
      </c>
      <c r="P117" s="61" t="s">
        <v>217</v>
      </c>
      <c r="Q117" s="61" t="s">
        <v>218</v>
      </c>
      <c r="R117" s="61" t="s">
        <v>219</v>
      </c>
      <c r="S117" s="61" t="s">
        <v>220</v>
      </c>
      <c r="T117" s="62" t="s">
        <v>221</v>
      </c>
    </row>
    <row r="118" spans="2:65" s="1" customFormat="1" ht="22.8" customHeight="1">
      <c r="B118" s="33"/>
      <c r="C118" s="65" t="s">
        <v>222</v>
      </c>
      <c r="J118" s="122">
        <f>BK118</f>
        <v>0</v>
      </c>
      <c r="L118" s="33"/>
      <c r="M118" s="63"/>
      <c r="N118" s="54"/>
      <c r="O118" s="54"/>
      <c r="P118" s="123">
        <f>P119</f>
        <v>0</v>
      </c>
      <c r="Q118" s="54"/>
      <c r="R118" s="123">
        <f>R119</f>
        <v>1.4944999999999999</v>
      </c>
      <c r="S118" s="54"/>
      <c r="T118" s="124">
        <f>T119</f>
        <v>0</v>
      </c>
      <c r="AT118" s="17" t="s">
        <v>79</v>
      </c>
      <c r="AU118" s="17" t="s">
        <v>196</v>
      </c>
      <c r="BK118" s="125">
        <f>BK119</f>
        <v>0</v>
      </c>
    </row>
    <row r="119" spans="2:65" s="11" customFormat="1" ht="25.95" customHeight="1">
      <c r="B119" s="126"/>
      <c r="D119" s="127" t="s">
        <v>79</v>
      </c>
      <c r="E119" s="128" t="s">
        <v>223</v>
      </c>
      <c r="F119" s="128" t="s">
        <v>224</v>
      </c>
      <c r="I119" s="129"/>
      <c r="J119" s="130">
        <f>BK119</f>
        <v>0</v>
      </c>
      <c r="L119" s="126"/>
      <c r="M119" s="131"/>
      <c r="P119" s="132">
        <f>P120</f>
        <v>0</v>
      </c>
      <c r="R119" s="132">
        <f>R120</f>
        <v>1.4944999999999999</v>
      </c>
      <c r="T119" s="133">
        <f>T120</f>
        <v>0</v>
      </c>
      <c r="AR119" s="127" t="s">
        <v>88</v>
      </c>
      <c r="AT119" s="134" t="s">
        <v>79</v>
      </c>
      <c r="AU119" s="134" t="s">
        <v>80</v>
      </c>
      <c r="AY119" s="127" t="s">
        <v>225</v>
      </c>
      <c r="BK119" s="135">
        <f>BK120</f>
        <v>0</v>
      </c>
    </row>
    <row r="120" spans="2:65" s="11" customFormat="1" ht="22.8" customHeight="1">
      <c r="B120" s="126"/>
      <c r="D120" s="127" t="s">
        <v>79</v>
      </c>
      <c r="E120" s="136" t="s">
        <v>88</v>
      </c>
      <c r="F120" s="136" t="s">
        <v>226</v>
      </c>
      <c r="I120" s="129"/>
      <c r="J120" s="137">
        <f>BK120</f>
        <v>0</v>
      </c>
      <c r="L120" s="126"/>
      <c r="M120" s="131"/>
      <c r="P120" s="132">
        <f>SUM(P121:P361)</f>
        <v>0</v>
      </c>
      <c r="R120" s="132">
        <f>SUM(R121:R361)</f>
        <v>1.4944999999999999</v>
      </c>
      <c r="T120" s="133">
        <f>SUM(T121:T361)</f>
        <v>0</v>
      </c>
      <c r="AR120" s="127" t="s">
        <v>88</v>
      </c>
      <c r="AT120" s="134" t="s">
        <v>79</v>
      </c>
      <c r="AU120" s="134" t="s">
        <v>88</v>
      </c>
      <c r="AY120" s="127" t="s">
        <v>225</v>
      </c>
      <c r="BK120" s="135">
        <f>SUM(BK121:BK361)</f>
        <v>0</v>
      </c>
    </row>
    <row r="121" spans="2:65" s="1" customFormat="1" ht="37.799999999999997" customHeight="1">
      <c r="B121" s="33"/>
      <c r="C121" s="138" t="s">
        <v>88</v>
      </c>
      <c r="D121" s="138" t="s">
        <v>227</v>
      </c>
      <c r="E121" s="139" t="s">
        <v>5414</v>
      </c>
      <c r="F121" s="140" t="s">
        <v>5415</v>
      </c>
      <c r="G121" s="141" t="s">
        <v>230</v>
      </c>
      <c r="H121" s="142">
        <v>9117</v>
      </c>
      <c r="I121" s="143"/>
      <c r="J121" s="144">
        <f>ROUND(I121*H121,2)</f>
        <v>0</v>
      </c>
      <c r="K121" s="140" t="s">
        <v>231</v>
      </c>
      <c r="L121" s="33"/>
      <c r="M121" s="145" t="s">
        <v>1</v>
      </c>
      <c r="N121" s="146" t="s">
        <v>45</v>
      </c>
      <c r="P121" s="147">
        <f>O121*H121</f>
        <v>0</v>
      </c>
      <c r="Q121" s="147">
        <v>0</v>
      </c>
      <c r="R121" s="147">
        <f>Q121*H121</f>
        <v>0</v>
      </c>
      <c r="S121" s="147">
        <v>0</v>
      </c>
      <c r="T121" s="148">
        <f>S121*H121</f>
        <v>0</v>
      </c>
      <c r="AR121" s="149" t="s">
        <v>232</v>
      </c>
      <c r="AT121" s="149" t="s">
        <v>227</v>
      </c>
      <c r="AU121" s="149" t="s">
        <v>21</v>
      </c>
      <c r="AY121" s="17" t="s">
        <v>225</v>
      </c>
      <c r="BE121" s="150">
        <f>IF(N121="základní",J121,0)</f>
        <v>0</v>
      </c>
      <c r="BF121" s="150">
        <f>IF(N121="snížená",J121,0)</f>
        <v>0</v>
      </c>
      <c r="BG121" s="150">
        <f>IF(N121="zákl. přenesená",J121,0)</f>
        <v>0</v>
      </c>
      <c r="BH121" s="150">
        <f>IF(N121="sníž. přenesená",J121,0)</f>
        <v>0</v>
      </c>
      <c r="BI121" s="150">
        <f>IF(N121="nulová",J121,0)</f>
        <v>0</v>
      </c>
      <c r="BJ121" s="17" t="s">
        <v>88</v>
      </c>
      <c r="BK121" s="150">
        <f>ROUND(I121*H121,2)</f>
        <v>0</v>
      </c>
      <c r="BL121" s="17" t="s">
        <v>232</v>
      </c>
      <c r="BM121" s="149" t="s">
        <v>5416</v>
      </c>
    </row>
    <row r="122" spans="2:65" s="1" customFormat="1" ht="10.199999999999999">
      <c r="B122" s="33"/>
      <c r="D122" s="151" t="s">
        <v>234</v>
      </c>
      <c r="F122" s="152" t="s">
        <v>5417</v>
      </c>
      <c r="I122" s="153"/>
      <c r="L122" s="33"/>
      <c r="M122" s="154"/>
      <c r="T122" s="57"/>
      <c r="AT122" s="17" t="s">
        <v>234</v>
      </c>
      <c r="AU122" s="17" t="s">
        <v>21</v>
      </c>
    </row>
    <row r="123" spans="2:65" s="12" customFormat="1" ht="10.199999999999999">
      <c r="B123" s="155"/>
      <c r="D123" s="156" t="s">
        <v>236</v>
      </c>
      <c r="E123" s="157" t="s">
        <v>1</v>
      </c>
      <c r="F123" s="158" t="s">
        <v>5418</v>
      </c>
      <c r="H123" s="159">
        <v>9117</v>
      </c>
      <c r="I123" s="160"/>
      <c r="L123" s="155"/>
      <c r="M123" s="161"/>
      <c r="T123" s="162"/>
      <c r="AT123" s="157" t="s">
        <v>236</v>
      </c>
      <c r="AU123" s="157" t="s">
        <v>21</v>
      </c>
      <c r="AV123" s="12" t="s">
        <v>21</v>
      </c>
      <c r="AW123" s="12" t="s">
        <v>36</v>
      </c>
      <c r="AX123" s="12" t="s">
        <v>88</v>
      </c>
      <c r="AY123" s="157" t="s">
        <v>225</v>
      </c>
    </row>
    <row r="124" spans="2:65" s="1" customFormat="1" ht="24.15" customHeight="1">
      <c r="B124" s="33"/>
      <c r="C124" s="138" t="s">
        <v>21</v>
      </c>
      <c r="D124" s="138" t="s">
        <v>227</v>
      </c>
      <c r="E124" s="139" t="s">
        <v>5419</v>
      </c>
      <c r="F124" s="140" t="s">
        <v>5420</v>
      </c>
      <c r="G124" s="141" t="s">
        <v>468</v>
      </c>
      <c r="H124" s="142">
        <v>322</v>
      </c>
      <c r="I124" s="143"/>
      <c r="J124" s="144">
        <f>ROUND(I124*H124,2)</f>
        <v>0</v>
      </c>
      <c r="K124" s="140" t="s">
        <v>231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</v>
      </c>
      <c r="T124" s="148">
        <f>S124*H124</f>
        <v>0</v>
      </c>
      <c r="AR124" s="149" t="s">
        <v>232</v>
      </c>
      <c r="AT124" s="149" t="s">
        <v>227</v>
      </c>
      <c r="AU124" s="149" t="s">
        <v>21</v>
      </c>
      <c r="AY124" s="17" t="s">
        <v>225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232</v>
      </c>
      <c r="BM124" s="149" t="s">
        <v>5421</v>
      </c>
    </row>
    <row r="125" spans="2:65" s="1" customFormat="1" ht="10.199999999999999">
      <c r="B125" s="33"/>
      <c r="D125" s="151" t="s">
        <v>234</v>
      </c>
      <c r="F125" s="152" t="s">
        <v>5422</v>
      </c>
      <c r="I125" s="153"/>
      <c r="L125" s="33"/>
      <c r="M125" s="154"/>
      <c r="T125" s="57"/>
      <c r="AT125" s="17" t="s">
        <v>234</v>
      </c>
      <c r="AU125" s="17" t="s">
        <v>21</v>
      </c>
    </row>
    <row r="126" spans="2:65" s="12" customFormat="1" ht="10.199999999999999">
      <c r="B126" s="155"/>
      <c r="D126" s="156" t="s">
        <v>236</v>
      </c>
      <c r="E126" s="157" t="s">
        <v>5403</v>
      </c>
      <c r="F126" s="158" t="s">
        <v>5423</v>
      </c>
      <c r="H126" s="159">
        <v>322</v>
      </c>
      <c r="I126" s="160"/>
      <c r="L126" s="155"/>
      <c r="M126" s="161"/>
      <c r="T126" s="162"/>
      <c r="AT126" s="157" t="s">
        <v>236</v>
      </c>
      <c r="AU126" s="157" t="s">
        <v>21</v>
      </c>
      <c r="AV126" s="12" t="s">
        <v>21</v>
      </c>
      <c r="AW126" s="12" t="s">
        <v>36</v>
      </c>
      <c r="AX126" s="12" t="s">
        <v>88</v>
      </c>
      <c r="AY126" s="157" t="s">
        <v>225</v>
      </c>
    </row>
    <row r="127" spans="2:65" s="1" customFormat="1" ht="24.15" customHeight="1">
      <c r="B127" s="33"/>
      <c r="C127" s="138" t="s">
        <v>244</v>
      </c>
      <c r="D127" s="138" t="s">
        <v>227</v>
      </c>
      <c r="E127" s="139" t="s">
        <v>5424</v>
      </c>
      <c r="F127" s="140" t="s">
        <v>5425</v>
      </c>
      <c r="G127" s="141" t="s">
        <v>468</v>
      </c>
      <c r="H127" s="142">
        <v>309</v>
      </c>
      <c r="I127" s="143"/>
      <c r="J127" s="144">
        <f>ROUND(I127*H127,2)</f>
        <v>0</v>
      </c>
      <c r="K127" s="140" t="s">
        <v>231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0</v>
      </c>
      <c r="T127" s="148">
        <f>S127*H127</f>
        <v>0</v>
      </c>
      <c r="AR127" s="149" t="s">
        <v>232</v>
      </c>
      <c r="AT127" s="149" t="s">
        <v>227</v>
      </c>
      <c r="AU127" s="149" t="s">
        <v>21</v>
      </c>
      <c r="AY127" s="17" t="s">
        <v>225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232</v>
      </c>
      <c r="BM127" s="149" t="s">
        <v>5426</v>
      </c>
    </row>
    <row r="128" spans="2:65" s="1" customFormat="1" ht="10.199999999999999">
      <c r="B128" s="33"/>
      <c r="D128" s="151" t="s">
        <v>234</v>
      </c>
      <c r="F128" s="152" t="s">
        <v>5427</v>
      </c>
      <c r="I128" s="153"/>
      <c r="L128" s="33"/>
      <c r="M128" s="154"/>
      <c r="T128" s="57"/>
      <c r="AT128" s="17" t="s">
        <v>234</v>
      </c>
      <c r="AU128" s="17" t="s">
        <v>21</v>
      </c>
    </row>
    <row r="129" spans="2:65" s="12" customFormat="1" ht="10.199999999999999">
      <c r="B129" s="155"/>
      <c r="D129" s="156" t="s">
        <v>236</v>
      </c>
      <c r="E129" s="157" t="s">
        <v>5396</v>
      </c>
      <c r="F129" s="158" t="s">
        <v>5428</v>
      </c>
      <c r="H129" s="159">
        <v>309</v>
      </c>
      <c r="I129" s="160"/>
      <c r="L129" s="155"/>
      <c r="M129" s="161"/>
      <c r="T129" s="162"/>
      <c r="AT129" s="157" t="s">
        <v>236</v>
      </c>
      <c r="AU129" s="157" t="s">
        <v>21</v>
      </c>
      <c r="AV129" s="12" t="s">
        <v>21</v>
      </c>
      <c r="AW129" s="12" t="s">
        <v>36</v>
      </c>
      <c r="AX129" s="12" t="s">
        <v>88</v>
      </c>
      <c r="AY129" s="157" t="s">
        <v>225</v>
      </c>
    </row>
    <row r="130" spans="2:65" s="1" customFormat="1" ht="24.15" customHeight="1">
      <c r="B130" s="33"/>
      <c r="C130" s="138" t="s">
        <v>232</v>
      </c>
      <c r="D130" s="138" t="s">
        <v>227</v>
      </c>
      <c r="E130" s="139" t="s">
        <v>5429</v>
      </c>
      <c r="F130" s="140" t="s">
        <v>5430</v>
      </c>
      <c r="G130" s="141" t="s">
        <v>468</v>
      </c>
      <c r="H130" s="142">
        <v>55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232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232</v>
      </c>
      <c r="BM130" s="149" t="s">
        <v>5431</v>
      </c>
    </row>
    <row r="131" spans="2:65" s="1" customFormat="1" ht="10.199999999999999">
      <c r="B131" s="33"/>
      <c r="D131" s="151" t="s">
        <v>234</v>
      </c>
      <c r="F131" s="152" t="s">
        <v>5432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2" customFormat="1" ht="10.199999999999999">
      <c r="B132" s="155"/>
      <c r="D132" s="156" t="s">
        <v>236</v>
      </c>
      <c r="E132" s="157" t="s">
        <v>5398</v>
      </c>
      <c r="F132" s="158" t="s">
        <v>5433</v>
      </c>
      <c r="H132" s="159">
        <v>55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225</v>
      </c>
    </row>
    <row r="133" spans="2:65" s="1" customFormat="1" ht="24.15" customHeight="1">
      <c r="B133" s="33"/>
      <c r="C133" s="138" t="s">
        <v>256</v>
      </c>
      <c r="D133" s="138" t="s">
        <v>227</v>
      </c>
      <c r="E133" s="139" t="s">
        <v>5434</v>
      </c>
      <c r="F133" s="140" t="s">
        <v>5435</v>
      </c>
      <c r="G133" s="141" t="s">
        <v>468</v>
      </c>
      <c r="H133" s="142">
        <v>27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5436</v>
      </c>
    </row>
    <row r="134" spans="2:65" s="1" customFormat="1" ht="10.199999999999999">
      <c r="B134" s="33"/>
      <c r="D134" s="151" t="s">
        <v>234</v>
      </c>
      <c r="F134" s="152" t="s">
        <v>5437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5399</v>
      </c>
      <c r="F135" s="158" t="s">
        <v>5438</v>
      </c>
      <c r="H135" s="159">
        <v>27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225</v>
      </c>
    </row>
    <row r="136" spans="2:65" s="1" customFormat="1" ht="24.15" customHeight="1">
      <c r="B136" s="33"/>
      <c r="C136" s="138" t="s">
        <v>263</v>
      </c>
      <c r="D136" s="138" t="s">
        <v>227</v>
      </c>
      <c r="E136" s="139" t="s">
        <v>5439</v>
      </c>
      <c r="F136" s="140" t="s">
        <v>5440</v>
      </c>
      <c r="G136" s="141" t="s">
        <v>468</v>
      </c>
      <c r="H136" s="142">
        <v>4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5441</v>
      </c>
    </row>
    <row r="137" spans="2:65" s="1" customFormat="1" ht="10.199999999999999">
      <c r="B137" s="33"/>
      <c r="D137" s="151" t="s">
        <v>234</v>
      </c>
      <c r="F137" s="152" t="s">
        <v>5442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2" customFormat="1" ht="10.199999999999999">
      <c r="B138" s="155"/>
      <c r="D138" s="156" t="s">
        <v>236</v>
      </c>
      <c r="E138" s="157" t="s">
        <v>5401</v>
      </c>
      <c r="F138" s="158" t="s">
        <v>5443</v>
      </c>
      <c r="H138" s="159">
        <v>4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225</v>
      </c>
    </row>
    <row r="139" spans="2:65" s="1" customFormat="1" ht="24.15" customHeight="1">
      <c r="B139" s="33"/>
      <c r="C139" s="138" t="s">
        <v>271</v>
      </c>
      <c r="D139" s="138" t="s">
        <v>227</v>
      </c>
      <c r="E139" s="139" t="s">
        <v>5444</v>
      </c>
      <c r="F139" s="140" t="s">
        <v>5445</v>
      </c>
      <c r="G139" s="141" t="s">
        <v>468</v>
      </c>
      <c r="H139" s="142">
        <v>7</v>
      </c>
      <c r="I139" s="143"/>
      <c r="J139" s="144">
        <f>ROUND(I139*H139,2)</f>
        <v>0</v>
      </c>
      <c r="K139" s="140" t="s">
        <v>231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5446</v>
      </c>
    </row>
    <row r="140" spans="2:65" s="1" customFormat="1" ht="10.199999999999999">
      <c r="B140" s="33"/>
      <c r="D140" s="151" t="s">
        <v>234</v>
      </c>
      <c r="F140" s="152" t="s">
        <v>5447</v>
      </c>
      <c r="I140" s="153"/>
      <c r="L140" s="33"/>
      <c r="M140" s="154"/>
      <c r="T140" s="57"/>
      <c r="AT140" s="17" t="s">
        <v>234</v>
      </c>
      <c r="AU140" s="17" t="s">
        <v>21</v>
      </c>
    </row>
    <row r="141" spans="2:65" s="12" customFormat="1" ht="10.199999999999999">
      <c r="B141" s="155"/>
      <c r="D141" s="156" t="s">
        <v>236</v>
      </c>
      <c r="E141" s="157" t="s">
        <v>5395</v>
      </c>
      <c r="F141" s="158" t="s">
        <v>5448</v>
      </c>
      <c r="H141" s="159">
        <v>7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24.15" customHeight="1">
      <c r="B142" s="33"/>
      <c r="C142" s="138" t="s">
        <v>277</v>
      </c>
      <c r="D142" s="138" t="s">
        <v>227</v>
      </c>
      <c r="E142" s="139" t="s">
        <v>5449</v>
      </c>
      <c r="F142" s="140" t="s">
        <v>5450</v>
      </c>
      <c r="G142" s="141" t="s">
        <v>468</v>
      </c>
      <c r="H142" s="142">
        <v>1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5451</v>
      </c>
    </row>
    <row r="143" spans="2:65" s="1" customFormat="1" ht="10.199999999999999">
      <c r="B143" s="33"/>
      <c r="D143" s="151" t="s">
        <v>234</v>
      </c>
      <c r="F143" s="152" t="s">
        <v>5452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5402</v>
      </c>
      <c r="F144" s="158" t="s">
        <v>5453</v>
      </c>
      <c r="H144" s="159">
        <v>1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24.15" customHeight="1">
      <c r="B145" s="33"/>
      <c r="C145" s="138" t="s">
        <v>283</v>
      </c>
      <c r="D145" s="138" t="s">
        <v>227</v>
      </c>
      <c r="E145" s="139" t="s">
        <v>5454</v>
      </c>
      <c r="F145" s="140" t="s">
        <v>5455</v>
      </c>
      <c r="G145" s="141" t="s">
        <v>468</v>
      </c>
      <c r="H145" s="142">
        <v>3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5456</v>
      </c>
    </row>
    <row r="146" spans="2:65" s="1" customFormat="1" ht="10.199999999999999">
      <c r="B146" s="33"/>
      <c r="D146" s="151" t="s">
        <v>234</v>
      </c>
      <c r="F146" s="152" t="s">
        <v>5457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2" customFormat="1" ht="10.199999999999999">
      <c r="B147" s="155"/>
      <c r="D147" s="156" t="s">
        <v>236</v>
      </c>
      <c r="E147" s="157" t="s">
        <v>5392</v>
      </c>
      <c r="F147" s="158" t="s">
        <v>5458</v>
      </c>
      <c r="H147" s="159">
        <v>3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225</v>
      </c>
    </row>
    <row r="148" spans="2:65" s="1" customFormat="1" ht="24.15" customHeight="1">
      <c r="B148" s="33"/>
      <c r="C148" s="138" t="s">
        <v>289</v>
      </c>
      <c r="D148" s="138" t="s">
        <v>227</v>
      </c>
      <c r="E148" s="139" t="s">
        <v>5459</v>
      </c>
      <c r="F148" s="140" t="s">
        <v>5460</v>
      </c>
      <c r="G148" s="141" t="s">
        <v>468</v>
      </c>
      <c r="H148" s="142">
        <v>1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5461</v>
      </c>
    </row>
    <row r="149" spans="2:65" s="1" customFormat="1" ht="10.199999999999999">
      <c r="B149" s="33"/>
      <c r="D149" s="151" t="s">
        <v>234</v>
      </c>
      <c r="F149" s="152" t="s">
        <v>5462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2" customFormat="1" ht="10.199999999999999">
      <c r="B150" s="155"/>
      <c r="D150" s="156" t="s">
        <v>236</v>
      </c>
      <c r="E150" s="157" t="s">
        <v>5393</v>
      </c>
      <c r="F150" s="158" t="s">
        <v>5463</v>
      </c>
      <c r="H150" s="159">
        <v>1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225</v>
      </c>
    </row>
    <row r="151" spans="2:65" s="1" customFormat="1" ht="24.15" customHeight="1">
      <c r="B151" s="33"/>
      <c r="C151" s="138" t="s">
        <v>295</v>
      </c>
      <c r="D151" s="138" t="s">
        <v>227</v>
      </c>
      <c r="E151" s="139" t="s">
        <v>5464</v>
      </c>
      <c r="F151" s="140" t="s">
        <v>5465</v>
      </c>
      <c r="G151" s="141" t="s">
        <v>468</v>
      </c>
      <c r="H151" s="142">
        <v>2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5466</v>
      </c>
    </row>
    <row r="152" spans="2:65" s="1" customFormat="1" ht="10.199999999999999">
      <c r="B152" s="33"/>
      <c r="D152" s="151" t="s">
        <v>234</v>
      </c>
      <c r="F152" s="152" t="s">
        <v>5467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5394</v>
      </c>
      <c r="F153" s="158" t="s">
        <v>5468</v>
      </c>
      <c r="H153" s="159">
        <v>2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88</v>
      </c>
      <c r="AY153" s="157" t="s">
        <v>225</v>
      </c>
    </row>
    <row r="154" spans="2:65" s="1" customFormat="1" ht="21.75" customHeight="1">
      <c r="B154" s="33"/>
      <c r="C154" s="138" t="s">
        <v>317</v>
      </c>
      <c r="D154" s="138" t="s">
        <v>227</v>
      </c>
      <c r="E154" s="139" t="s">
        <v>5469</v>
      </c>
      <c r="F154" s="140" t="s">
        <v>5470</v>
      </c>
      <c r="G154" s="141" t="s">
        <v>468</v>
      </c>
      <c r="H154" s="142">
        <v>252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5471</v>
      </c>
    </row>
    <row r="155" spans="2:65" s="1" customFormat="1" ht="10.199999999999999">
      <c r="B155" s="33"/>
      <c r="D155" s="151" t="s">
        <v>234</v>
      </c>
      <c r="F155" s="152" t="s">
        <v>5472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2" customFormat="1" ht="10.199999999999999">
      <c r="B156" s="155"/>
      <c r="D156" s="156" t="s">
        <v>236</v>
      </c>
      <c r="E156" s="157" t="s">
        <v>5408</v>
      </c>
      <c r="F156" s="158" t="s">
        <v>5473</v>
      </c>
      <c r="H156" s="159">
        <v>252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225</v>
      </c>
    </row>
    <row r="157" spans="2:65" s="1" customFormat="1" ht="21.75" customHeight="1">
      <c r="B157" s="33"/>
      <c r="C157" s="138" t="s">
        <v>323</v>
      </c>
      <c r="D157" s="138" t="s">
        <v>227</v>
      </c>
      <c r="E157" s="139" t="s">
        <v>5474</v>
      </c>
      <c r="F157" s="140" t="s">
        <v>5475</v>
      </c>
      <c r="G157" s="141" t="s">
        <v>468</v>
      </c>
      <c r="H157" s="142">
        <v>221</v>
      </c>
      <c r="I157" s="143"/>
      <c r="J157" s="144">
        <f>ROUND(I157*H157,2)</f>
        <v>0</v>
      </c>
      <c r="K157" s="140" t="s">
        <v>231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232</v>
      </c>
      <c r="AT157" s="149" t="s">
        <v>227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232</v>
      </c>
      <c r="BM157" s="149" t="s">
        <v>5476</v>
      </c>
    </row>
    <row r="158" spans="2:65" s="1" customFormat="1" ht="10.199999999999999">
      <c r="B158" s="33"/>
      <c r="D158" s="151" t="s">
        <v>234</v>
      </c>
      <c r="F158" s="152" t="s">
        <v>5477</v>
      </c>
      <c r="I158" s="153"/>
      <c r="L158" s="33"/>
      <c r="M158" s="154"/>
      <c r="T158" s="57"/>
      <c r="AT158" s="17" t="s">
        <v>234</v>
      </c>
      <c r="AU158" s="17" t="s">
        <v>21</v>
      </c>
    </row>
    <row r="159" spans="2:65" s="12" customFormat="1" ht="10.199999999999999">
      <c r="B159" s="155"/>
      <c r="D159" s="156" t="s">
        <v>236</v>
      </c>
      <c r="E159" s="157" t="s">
        <v>5410</v>
      </c>
      <c r="F159" s="158" t="s">
        <v>5478</v>
      </c>
      <c r="H159" s="159">
        <v>221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225</v>
      </c>
    </row>
    <row r="160" spans="2:65" s="1" customFormat="1" ht="21.75" customHeight="1">
      <c r="B160" s="33"/>
      <c r="C160" s="138" t="s">
        <v>328</v>
      </c>
      <c r="D160" s="138" t="s">
        <v>227</v>
      </c>
      <c r="E160" s="139" t="s">
        <v>5479</v>
      </c>
      <c r="F160" s="140" t="s">
        <v>5480</v>
      </c>
      <c r="G160" s="141" t="s">
        <v>468</v>
      </c>
      <c r="H160" s="142">
        <v>103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5481</v>
      </c>
    </row>
    <row r="161" spans="2:65" s="1" customFormat="1" ht="10.199999999999999">
      <c r="B161" s="33"/>
      <c r="D161" s="151" t="s">
        <v>234</v>
      </c>
      <c r="F161" s="152" t="s">
        <v>5482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5412</v>
      </c>
      <c r="F162" s="158" t="s">
        <v>5483</v>
      </c>
      <c r="H162" s="159">
        <v>103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88</v>
      </c>
      <c r="AY162" s="157" t="s">
        <v>225</v>
      </c>
    </row>
    <row r="163" spans="2:65" s="1" customFormat="1" ht="21.75" customHeight="1">
      <c r="B163" s="33"/>
      <c r="C163" s="138" t="s">
        <v>8</v>
      </c>
      <c r="D163" s="138" t="s">
        <v>227</v>
      </c>
      <c r="E163" s="139" t="s">
        <v>5484</v>
      </c>
      <c r="F163" s="140" t="s">
        <v>5485</v>
      </c>
      <c r="G163" s="141" t="s">
        <v>468</v>
      </c>
      <c r="H163" s="142">
        <v>99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5486</v>
      </c>
    </row>
    <row r="164" spans="2:65" s="1" customFormat="1" ht="10.199999999999999">
      <c r="B164" s="33"/>
      <c r="D164" s="151" t="s">
        <v>234</v>
      </c>
      <c r="F164" s="152" t="s">
        <v>5487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5413</v>
      </c>
      <c r="F165" s="158" t="s">
        <v>5488</v>
      </c>
      <c r="H165" s="159">
        <v>99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21.75" customHeight="1">
      <c r="B166" s="33"/>
      <c r="C166" s="138" t="s">
        <v>340</v>
      </c>
      <c r="D166" s="138" t="s">
        <v>227</v>
      </c>
      <c r="E166" s="139" t="s">
        <v>5489</v>
      </c>
      <c r="F166" s="140" t="s">
        <v>5490</v>
      </c>
      <c r="G166" s="141" t="s">
        <v>468</v>
      </c>
      <c r="H166" s="142">
        <v>15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5491</v>
      </c>
    </row>
    <row r="167" spans="2:65" s="1" customFormat="1" ht="10.199999999999999">
      <c r="B167" s="33"/>
      <c r="D167" s="151" t="s">
        <v>234</v>
      </c>
      <c r="F167" s="152" t="s">
        <v>5492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5405</v>
      </c>
      <c r="F168" s="158" t="s">
        <v>5493</v>
      </c>
      <c r="H168" s="159">
        <v>15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21.75" customHeight="1">
      <c r="B169" s="33"/>
      <c r="C169" s="138" t="s">
        <v>346</v>
      </c>
      <c r="D169" s="138" t="s">
        <v>227</v>
      </c>
      <c r="E169" s="139" t="s">
        <v>5494</v>
      </c>
      <c r="F169" s="140" t="s">
        <v>5495</v>
      </c>
      <c r="G169" s="141" t="s">
        <v>468</v>
      </c>
      <c r="H169" s="142">
        <v>11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5496</v>
      </c>
    </row>
    <row r="170" spans="2:65" s="1" customFormat="1" ht="10.199999999999999">
      <c r="B170" s="33"/>
      <c r="D170" s="151" t="s">
        <v>234</v>
      </c>
      <c r="F170" s="152" t="s">
        <v>5497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5406</v>
      </c>
      <c r="F171" s="158" t="s">
        <v>5498</v>
      </c>
      <c r="H171" s="159">
        <v>11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21.75" customHeight="1">
      <c r="B172" s="33"/>
      <c r="C172" s="138" t="s">
        <v>352</v>
      </c>
      <c r="D172" s="138" t="s">
        <v>227</v>
      </c>
      <c r="E172" s="139" t="s">
        <v>5499</v>
      </c>
      <c r="F172" s="140" t="s">
        <v>5500</v>
      </c>
      <c r="G172" s="141" t="s">
        <v>468</v>
      </c>
      <c r="H172" s="142">
        <v>1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5501</v>
      </c>
    </row>
    <row r="173" spans="2:65" s="1" customFormat="1" ht="10.199999999999999">
      <c r="B173" s="33"/>
      <c r="D173" s="151" t="s">
        <v>234</v>
      </c>
      <c r="F173" s="152" t="s">
        <v>5502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5407</v>
      </c>
      <c r="F174" s="158" t="s">
        <v>5503</v>
      </c>
      <c r="H174" s="159">
        <v>1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24.15" customHeight="1">
      <c r="B175" s="33"/>
      <c r="C175" s="138" t="s">
        <v>358</v>
      </c>
      <c r="D175" s="138" t="s">
        <v>227</v>
      </c>
      <c r="E175" s="139" t="s">
        <v>5504</v>
      </c>
      <c r="F175" s="140" t="s">
        <v>5505</v>
      </c>
      <c r="G175" s="141" t="s">
        <v>468</v>
      </c>
      <c r="H175" s="142">
        <v>322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5506</v>
      </c>
    </row>
    <row r="176" spans="2:65" s="1" customFormat="1" ht="10.199999999999999">
      <c r="B176" s="33"/>
      <c r="D176" s="151" t="s">
        <v>234</v>
      </c>
      <c r="F176" s="152" t="s">
        <v>5507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5403</v>
      </c>
      <c r="H177" s="159">
        <v>322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24.15" customHeight="1">
      <c r="B178" s="33"/>
      <c r="C178" s="138" t="s">
        <v>364</v>
      </c>
      <c r="D178" s="138" t="s">
        <v>227</v>
      </c>
      <c r="E178" s="139" t="s">
        <v>5508</v>
      </c>
      <c r="F178" s="140" t="s">
        <v>5509</v>
      </c>
      <c r="G178" s="141" t="s">
        <v>468</v>
      </c>
      <c r="H178" s="142">
        <v>309</v>
      </c>
      <c r="I178" s="143"/>
      <c r="J178" s="144">
        <f>ROUND(I178*H178,2)</f>
        <v>0</v>
      </c>
      <c r="K178" s="140" t="s">
        <v>231</v>
      </c>
      <c r="L178" s="33"/>
      <c r="M178" s="145" t="s">
        <v>1</v>
      </c>
      <c r="N178" s="146" t="s">
        <v>45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232</v>
      </c>
      <c r="AT178" s="149" t="s">
        <v>227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5510</v>
      </c>
    </row>
    <row r="179" spans="2:65" s="1" customFormat="1" ht="10.199999999999999">
      <c r="B179" s="33"/>
      <c r="D179" s="151" t="s">
        <v>234</v>
      </c>
      <c r="F179" s="152" t="s">
        <v>5511</v>
      </c>
      <c r="I179" s="153"/>
      <c r="L179" s="33"/>
      <c r="M179" s="154"/>
      <c r="T179" s="57"/>
      <c r="AT179" s="17" t="s">
        <v>234</v>
      </c>
      <c r="AU179" s="17" t="s">
        <v>21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5396</v>
      </c>
      <c r="H180" s="159">
        <v>309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88</v>
      </c>
      <c r="AY180" s="157" t="s">
        <v>225</v>
      </c>
    </row>
    <row r="181" spans="2:65" s="1" customFormat="1" ht="24.15" customHeight="1">
      <c r="B181" s="33"/>
      <c r="C181" s="138" t="s">
        <v>7</v>
      </c>
      <c r="D181" s="138" t="s">
        <v>227</v>
      </c>
      <c r="E181" s="139" t="s">
        <v>5512</v>
      </c>
      <c r="F181" s="140" t="s">
        <v>5513</v>
      </c>
      <c r="G181" s="141" t="s">
        <v>468</v>
      </c>
      <c r="H181" s="142">
        <v>55</v>
      </c>
      <c r="I181" s="143"/>
      <c r="J181" s="144">
        <f>ROUND(I181*H181,2)</f>
        <v>0</v>
      </c>
      <c r="K181" s="140" t="s">
        <v>231</v>
      </c>
      <c r="L181" s="33"/>
      <c r="M181" s="145" t="s">
        <v>1</v>
      </c>
      <c r="N181" s="146" t="s">
        <v>45</v>
      </c>
      <c r="P181" s="147">
        <f>O181*H181</f>
        <v>0</v>
      </c>
      <c r="Q181" s="147">
        <v>0</v>
      </c>
      <c r="R181" s="147">
        <f>Q181*H181</f>
        <v>0</v>
      </c>
      <c r="S181" s="147">
        <v>0</v>
      </c>
      <c r="T181" s="148">
        <f>S181*H181</f>
        <v>0</v>
      </c>
      <c r="AR181" s="149" t="s">
        <v>232</v>
      </c>
      <c r="AT181" s="149" t="s">
        <v>227</v>
      </c>
      <c r="AU181" s="149" t="s">
        <v>21</v>
      </c>
      <c r="AY181" s="17" t="s">
        <v>225</v>
      </c>
      <c r="BE181" s="150">
        <f>IF(N181="základní",J181,0)</f>
        <v>0</v>
      </c>
      <c r="BF181" s="150">
        <f>IF(N181="snížená",J181,0)</f>
        <v>0</v>
      </c>
      <c r="BG181" s="150">
        <f>IF(N181="zákl. přenesená",J181,0)</f>
        <v>0</v>
      </c>
      <c r="BH181" s="150">
        <f>IF(N181="sníž. přenesená",J181,0)</f>
        <v>0</v>
      </c>
      <c r="BI181" s="150">
        <f>IF(N181="nulová",J181,0)</f>
        <v>0</v>
      </c>
      <c r="BJ181" s="17" t="s">
        <v>88</v>
      </c>
      <c r="BK181" s="150">
        <f>ROUND(I181*H181,2)</f>
        <v>0</v>
      </c>
      <c r="BL181" s="17" t="s">
        <v>232</v>
      </c>
      <c r="BM181" s="149" t="s">
        <v>5514</v>
      </c>
    </row>
    <row r="182" spans="2:65" s="1" customFormat="1" ht="10.199999999999999">
      <c r="B182" s="33"/>
      <c r="D182" s="151" t="s">
        <v>234</v>
      </c>
      <c r="F182" s="152" t="s">
        <v>5515</v>
      </c>
      <c r="I182" s="153"/>
      <c r="L182" s="33"/>
      <c r="M182" s="154"/>
      <c r="T182" s="57"/>
      <c r="AT182" s="17" t="s">
        <v>234</v>
      </c>
      <c r="AU182" s="17" t="s">
        <v>21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5398</v>
      </c>
      <c r="H183" s="159">
        <v>55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" customFormat="1" ht="24.15" customHeight="1">
      <c r="B184" s="33"/>
      <c r="C184" s="138" t="s">
        <v>374</v>
      </c>
      <c r="D184" s="138" t="s">
        <v>227</v>
      </c>
      <c r="E184" s="139" t="s">
        <v>5516</v>
      </c>
      <c r="F184" s="140" t="s">
        <v>5517</v>
      </c>
      <c r="G184" s="141" t="s">
        <v>468</v>
      </c>
      <c r="H184" s="142">
        <v>27</v>
      </c>
      <c r="I184" s="143"/>
      <c r="J184" s="144">
        <f>ROUND(I184*H184,2)</f>
        <v>0</v>
      </c>
      <c r="K184" s="140" t="s">
        <v>231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5518</v>
      </c>
    </row>
    <row r="185" spans="2:65" s="1" customFormat="1" ht="10.199999999999999">
      <c r="B185" s="33"/>
      <c r="D185" s="151" t="s">
        <v>234</v>
      </c>
      <c r="F185" s="152" t="s">
        <v>5519</v>
      </c>
      <c r="I185" s="153"/>
      <c r="L185" s="33"/>
      <c r="M185" s="154"/>
      <c r="T185" s="57"/>
      <c r="AT185" s="17" t="s">
        <v>234</v>
      </c>
      <c r="AU185" s="17" t="s">
        <v>21</v>
      </c>
    </row>
    <row r="186" spans="2:65" s="12" customFormat="1" ht="10.199999999999999">
      <c r="B186" s="155"/>
      <c r="D186" s="156" t="s">
        <v>236</v>
      </c>
      <c r="E186" s="157" t="s">
        <v>1</v>
      </c>
      <c r="F186" s="158" t="s">
        <v>5399</v>
      </c>
      <c r="H186" s="159">
        <v>27</v>
      </c>
      <c r="I186" s="160"/>
      <c r="L186" s="155"/>
      <c r="M186" s="161"/>
      <c r="T186" s="162"/>
      <c r="AT186" s="157" t="s">
        <v>236</v>
      </c>
      <c r="AU186" s="157" t="s">
        <v>21</v>
      </c>
      <c r="AV186" s="12" t="s">
        <v>21</v>
      </c>
      <c r="AW186" s="12" t="s">
        <v>36</v>
      </c>
      <c r="AX186" s="12" t="s">
        <v>88</v>
      </c>
      <c r="AY186" s="157" t="s">
        <v>225</v>
      </c>
    </row>
    <row r="187" spans="2:65" s="1" customFormat="1" ht="24.15" customHeight="1">
      <c r="B187" s="33"/>
      <c r="C187" s="138" t="s">
        <v>379</v>
      </c>
      <c r="D187" s="138" t="s">
        <v>227</v>
      </c>
      <c r="E187" s="139" t="s">
        <v>5520</v>
      </c>
      <c r="F187" s="140" t="s">
        <v>5521</v>
      </c>
      <c r="G187" s="141" t="s">
        <v>468</v>
      </c>
      <c r="H187" s="142">
        <v>4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5522</v>
      </c>
    </row>
    <row r="188" spans="2:65" s="1" customFormat="1" ht="10.199999999999999">
      <c r="B188" s="33"/>
      <c r="D188" s="151" t="s">
        <v>234</v>
      </c>
      <c r="F188" s="152" t="s">
        <v>5523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5401</v>
      </c>
      <c r="H189" s="159">
        <v>4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" customFormat="1" ht="24.15" customHeight="1">
      <c r="B190" s="33"/>
      <c r="C190" s="138" t="s">
        <v>386</v>
      </c>
      <c r="D190" s="138" t="s">
        <v>227</v>
      </c>
      <c r="E190" s="139" t="s">
        <v>5524</v>
      </c>
      <c r="F190" s="140" t="s">
        <v>5525</v>
      </c>
      <c r="G190" s="141" t="s">
        <v>468</v>
      </c>
      <c r="H190" s="142">
        <v>7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5526</v>
      </c>
    </row>
    <row r="191" spans="2:65" s="1" customFormat="1" ht="10.199999999999999">
      <c r="B191" s="33"/>
      <c r="D191" s="151" t="s">
        <v>234</v>
      </c>
      <c r="F191" s="152" t="s">
        <v>5527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5395</v>
      </c>
      <c r="H192" s="159">
        <v>7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24.15" customHeight="1">
      <c r="B193" s="33"/>
      <c r="C193" s="138" t="s">
        <v>392</v>
      </c>
      <c r="D193" s="138" t="s">
        <v>227</v>
      </c>
      <c r="E193" s="139" t="s">
        <v>5528</v>
      </c>
      <c r="F193" s="140" t="s">
        <v>5529</v>
      </c>
      <c r="G193" s="141" t="s">
        <v>468</v>
      </c>
      <c r="H193" s="142">
        <v>3</v>
      </c>
      <c r="I193" s="143"/>
      <c r="J193" s="144">
        <f>ROUND(I193*H193,2)</f>
        <v>0</v>
      </c>
      <c r="K193" s="140" t="s">
        <v>231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5530</v>
      </c>
    </row>
    <row r="194" spans="2:65" s="1" customFormat="1" ht="10.199999999999999">
      <c r="B194" s="33"/>
      <c r="D194" s="151" t="s">
        <v>234</v>
      </c>
      <c r="F194" s="152" t="s">
        <v>5531</v>
      </c>
      <c r="I194" s="153"/>
      <c r="L194" s="33"/>
      <c r="M194" s="154"/>
      <c r="T194" s="57"/>
      <c r="AT194" s="17" t="s">
        <v>234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5392</v>
      </c>
      <c r="H195" s="159">
        <v>3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" customFormat="1" ht="24.15" customHeight="1">
      <c r="B196" s="33"/>
      <c r="C196" s="138" t="s">
        <v>399</v>
      </c>
      <c r="D196" s="138" t="s">
        <v>227</v>
      </c>
      <c r="E196" s="139" t="s">
        <v>5532</v>
      </c>
      <c r="F196" s="140" t="s">
        <v>5533</v>
      </c>
      <c r="G196" s="141" t="s">
        <v>468</v>
      </c>
      <c r="H196" s="142">
        <v>1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5534</v>
      </c>
    </row>
    <row r="197" spans="2:65" s="1" customFormat="1" ht="10.199999999999999">
      <c r="B197" s="33"/>
      <c r="D197" s="151" t="s">
        <v>234</v>
      </c>
      <c r="F197" s="152" t="s">
        <v>5535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5393</v>
      </c>
      <c r="H198" s="159">
        <v>1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88</v>
      </c>
      <c r="AY198" s="157" t="s">
        <v>225</v>
      </c>
    </row>
    <row r="199" spans="2:65" s="1" customFormat="1" ht="24.15" customHeight="1">
      <c r="B199" s="33"/>
      <c r="C199" s="138" t="s">
        <v>405</v>
      </c>
      <c r="D199" s="138" t="s">
        <v>227</v>
      </c>
      <c r="E199" s="139" t="s">
        <v>5536</v>
      </c>
      <c r="F199" s="140" t="s">
        <v>5537</v>
      </c>
      <c r="G199" s="141" t="s">
        <v>468</v>
      </c>
      <c r="H199" s="142">
        <v>2</v>
      </c>
      <c r="I199" s="143"/>
      <c r="J199" s="144">
        <f>ROUND(I199*H199,2)</f>
        <v>0</v>
      </c>
      <c r="K199" s="140" t="s">
        <v>231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5538</v>
      </c>
    </row>
    <row r="200" spans="2:65" s="1" customFormat="1" ht="10.199999999999999">
      <c r="B200" s="33"/>
      <c r="D200" s="151" t="s">
        <v>234</v>
      </c>
      <c r="F200" s="152" t="s">
        <v>5539</v>
      </c>
      <c r="I200" s="153"/>
      <c r="L200" s="33"/>
      <c r="M200" s="154"/>
      <c r="T200" s="57"/>
      <c r="AT200" s="17" t="s">
        <v>234</v>
      </c>
      <c r="AU200" s="17" t="s">
        <v>21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5394</v>
      </c>
      <c r="H201" s="159">
        <v>2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88</v>
      </c>
      <c r="AY201" s="157" t="s">
        <v>225</v>
      </c>
    </row>
    <row r="202" spans="2:65" s="1" customFormat="1" ht="24.15" customHeight="1">
      <c r="B202" s="33"/>
      <c r="C202" s="138" t="s">
        <v>412</v>
      </c>
      <c r="D202" s="138" t="s">
        <v>227</v>
      </c>
      <c r="E202" s="139" t="s">
        <v>5540</v>
      </c>
      <c r="F202" s="140" t="s">
        <v>5541</v>
      </c>
      <c r="G202" s="141" t="s">
        <v>468</v>
      </c>
      <c r="H202" s="142">
        <v>322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5542</v>
      </c>
    </row>
    <row r="203" spans="2:65" s="1" customFormat="1" ht="10.199999999999999">
      <c r="B203" s="33"/>
      <c r="D203" s="151" t="s">
        <v>234</v>
      </c>
      <c r="F203" s="152" t="s">
        <v>5543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5403</v>
      </c>
      <c r="H204" s="159">
        <v>322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225</v>
      </c>
    </row>
    <row r="205" spans="2:65" s="1" customFormat="1" ht="24.15" customHeight="1">
      <c r="B205" s="33"/>
      <c r="C205" s="138" t="s">
        <v>419</v>
      </c>
      <c r="D205" s="138" t="s">
        <v>227</v>
      </c>
      <c r="E205" s="139" t="s">
        <v>5544</v>
      </c>
      <c r="F205" s="140" t="s">
        <v>5545</v>
      </c>
      <c r="G205" s="141" t="s">
        <v>468</v>
      </c>
      <c r="H205" s="142">
        <v>309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5546</v>
      </c>
    </row>
    <row r="206" spans="2:65" s="1" customFormat="1" ht="10.199999999999999">
      <c r="B206" s="33"/>
      <c r="D206" s="151" t="s">
        <v>234</v>
      </c>
      <c r="F206" s="152" t="s">
        <v>5547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5396</v>
      </c>
      <c r="H207" s="159">
        <v>309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225</v>
      </c>
    </row>
    <row r="208" spans="2:65" s="1" customFormat="1" ht="24.15" customHeight="1">
      <c r="B208" s="33"/>
      <c r="C208" s="138" t="s">
        <v>425</v>
      </c>
      <c r="D208" s="138" t="s">
        <v>227</v>
      </c>
      <c r="E208" s="139" t="s">
        <v>5548</v>
      </c>
      <c r="F208" s="140" t="s">
        <v>5549</v>
      </c>
      <c r="G208" s="141" t="s">
        <v>468</v>
      </c>
      <c r="H208" s="142">
        <v>55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5550</v>
      </c>
    </row>
    <row r="209" spans="2:65" s="1" customFormat="1" ht="10.199999999999999">
      <c r="B209" s="33"/>
      <c r="D209" s="151" t="s">
        <v>234</v>
      </c>
      <c r="F209" s="152" t="s">
        <v>5551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5398</v>
      </c>
      <c r="H210" s="159">
        <v>55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" customFormat="1" ht="24.15" customHeight="1">
      <c r="B211" s="33"/>
      <c r="C211" s="138" t="s">
        <v>430</v>
      </c>
      <c r="D211" s="138" t="s">
        <v>227</v>
      </c>
      <c r="E211" s="139" t="s">
        <v>5552</v>
      </c>
      <c r="F211" s="140" t="s">
        <v>5553</v>
      </c>
      <c r="G211" s="141" t="s">
        <v>468</v>
      </c>
      <c r="H211" s="142">
        <v>27</v>
      </c>
      <c r="I211" s="143"/>
      <c r="J211" s="144">
        <f>ROUND(I211*H211,2)</f>
        <v>0</v>
      </c>
      <c r="K211" s="140" t="s">
        <v>231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232</v>
      </c>
      <c r="AT211" s="149" t="s">
        <v>227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5554</v>
      </c>
    </row>
    <row r="212" spans="2:65" s="1" customFormat="1" ht="10.199999999999999">
      <c r="B212" s="33"/>
      <c r="D212" s="151" t="s">
        <v>234</v>
      </c>
      <c r="F212" s="152" t="s">
        <v>5555</v>
      </c>
      <c r="I212" s="153"/>
      <c r="L212" s="33"/>
      <c r="M212" s="154"/>
      <c r="T212" s="57"/>
      <c r="AT212" s="17" t="s">
        <v>234</v>
      </c>
      <c r="AU212" s="17" t="s">
        <v>21</v>
      </c>
    </row>
    <row r="213" spans="2:65" s="12" customFormat="1" ht="10.199999999999999">
      <c r="B213" s="155"/>
      <c r="D213" s="156" t="s">
        <v>236</v>
      </c>
      <c r="E213" s="157" t="s">
        <v>1</v>
      </c>
      <c r="F213" s="158" t="s">
        <v>5399</v>
      </c>
      <c r="H213" s="159">
        <v>27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88</v>
      </c>
      <c r="AY213" s="157" t="s">
        <v>225</v>
      </c>
    </row>
    <row r="214" spans="2:65" s="1" customFormat="1" ht="24.15" customHeight="1">
      <c r="B214" s="33"/>
      <c r="C214" s="138" t="s">
        <v>437</v>
      </c>
      <c r="D214" s="138" t="s">
        <v>227</v>
      </c>
      <c r="E214" s="139" t="s">
        <v>5556</v>
      </c>
      <c r="F214" s="140" t="s">
        <v>5557</v>
      </c>
      <c r="G214" s="141" t="s">
        <v>468</v>
      </c>
      <c r="H214" s="142">
        <v>4</v>
      </c>
      <c r="I214" s="143"/>
      <c r="J214" s="144">
        <f>ROUND(I214*H214,2)</f>
        <v>0</v>
      </c>
      <c r="K214" s="140" t="s">
        <v>231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232</v>
      </c>
      <c r="AT214" s="149" t="s">
        <v>227</v>
      </c>
      <c r="AU214" s="149" t="s">
        <v>21</v>
      </c>
      <c r="AY214" s="17" t="s">
        <v>225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232</v>
      </c>
      <c r="BM214" s="149" t="s">
        <v>5558</v>
      </c>
    </row>
    <row r="215" spans="2:65" s="1" customFormat="1" ht="10.199999999999999">
      <c r="B215" s="33"/>
      <c r="D215" s="151" t="s">
        <v>234</v>
      </c>
      <c r="F215" s="152" t="s">
        <v>5559</v>
      </c>
      <c r="I215" s="153"/>
      <c r="L215" s="33"/>
      <c r="M215" s="154"/>
      <c r="T215" s="57"/>
      <c r="AT215" s="17" t="s">
        <v>234</v>
      </c>
      <c r="AU215" s="17" t="s">
        <v>21</v>
      </c>
    </row>
    <row r="216" spans="2:65" s="12" customFormat="1" ht="10.199999999999999">
      <c r="B216" s="155"/>
      <c r="D216" s="156" t="s">
        <v>236</v>
      </c>
      <c r="E216" s="157" t="s">
        <v>1</v>
      </c>
      <c r="F216" s="158" t="s">
        <v>5401</v>
      </c>
      <c r="H216" s="159">
        <v>4</v>
      </c>
      <c r="I216" s="160"/>
      <c r="L216" s="155"/>
      <c r="M216" s="161"/>
      <c r="T216" s="162"/>
      <c r="AT216" s="157" t="s">
        <v>236</v>
      </c>
      <c r="AU216" s="157" t="s">
        <v>21</v>
      </c>
      <c r="AV216" s="12" t="s">
        <v>21</v>
      </c>
      <c r="AW216" s="12" t="s">
        <v>36</v>
      </c>
      <c r="AX216" s="12" t="s">
        <v>88</v>
      </c>
      <c r="AY216" s="157" t="s">
        <v>225</v>
      </c>
    </row>
    <row r="217" spans="2:65" s="1" customFormat="1" ht="24.15" customHeight="1">
      <c r="B217" s="33"/>
      <c r="C217" s="138" t="s">
        <v>443</v>
      </c>
      <c r="D217" s="138" t="s">
        <v>227</v>
      </c>
      <c r="E217" s="139" t="s">
        <v>5560</v>
      </c>
      <c r="F217" s="140" t="s">
        <v>5561</v>
      </c>
      <c r="G217" s="141" t="s">
        <v>468</v>
      </c>
      <c r="H217" s="142">
        <v>7</v>
      </c>
      <c r="I217" s="143"/>
      <c r="J217" s="144">
        <f>ROUND(I217*H217,2)</f>
        <v>0</v>
      </c>
      <c r="K217" s="140" t="s">
        <v>231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5562</v>
      </c>
    </row>
    <row r="218" spans="2:65" s="1" customFormat="1" ht="10.199999999999999">
      <c r="B218" s="33"/>
      <c r="D218" s="151" t="s">
        <v>234</v>
      </c>
      <c r="F218" s="152" t="s">
        <v>5563</v>
      </c>
      <c r="I218" s="153"/>
      <c r="L218" s="33"/>
      <c r="M218" s="154"/>
      <c r="T218" s="57"/>
      <c r="AT218" s="17" t="s">
        <v>234</v>
      </c>
      <c r="AU218" s="17" t="s">
        <v>21</v>
      </c>
    </row>
    <row r="219" spans="2:65" s="12" customFormat="1" ht="10.199999999999999">
      <c r="B219" s="155"/>
      <c r="D219" s="156" t="s">
        <v>236</v>
      </c>
      <c r="E219" s="157" t="s">
        <v>1</v>
      </c>
      <c r="F219" s="158" t="s">
        <v>5395</v>
      </c>
      <c r="H219" s="159">
        <v>7</v>
      </c>
      <c r="I219" s="160"/>
      <c r="L219" s="155"/>
      <c r="M219" s="161"/>
      <c r="T219" s="162"/>
      <c r="AT219" s="157" t="s">
        <v>236</v>
      </c>
      <c r="AU219" s="157" t="s">
        <v>21</v>
      </c>
      <c r="AV219" s="12" t="s">
        <v>21</v>
      </c>
      <c r="AW219" s="12" t="s">
        <v>36</v>
      </c>
      <c r="AX219" s="12" t="s">
        <v>88</v>
      </c>
      <c r="AY219" s="157" t="s">
        <v>225</v>
      </c>
    </row>
    <row r="220" spans="2:65" s="1" customFormat="1" ht="24.15" customHeight="1">
      <c r="B220" s="33"/>
      <c r="C220" s="138" t="s">
        <v>448</v>
      </c>
      <c r="D220" s="138" t="s">
        <v>227</v>
      </c>
      <c r="E220" s="139" t="s">
        <v>5564</v>
      </c>
      <c r="F220" s="140" t="s">
        <v>5565</v>
      </c>
      <c r="G220" s="141" t="s">
        <v>468</v>
      </c>
      <c r="H220" s="142">
        <v>1</v>
      </c>
      <c r="I220" s="143"/>
      <c r="J220" s="144">
        <f>ROUND(I220*H220,2)</f>
        <v>0</v>
      </c>
      <c r="K220" s="140" t="s">
        <v>231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0</v>
      </c>
      <c r="R220" s="147">
        <f>Q220*H220</f>
        <v>0</v>
      </c>
      <c r="S220" s="147">
        <v>0</v>
      </c>
      <c r="T220" s="148">
        <f>S220*H220</f>
        <v>0</v>
      </c>
      <c r="AR220" s="149" t="s">
        <v>232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232</v>
      </c>
      <c r="BM220" s="149" t="s">
        <v>5566</v>
      </c>
    </row>
    <row r="221" spans="2:65" s="1" customFormat="1" ht="10.199999999999999">
      <c r="B221" s="33"/>
      <c r="D221" s="151" t="s">
        <v>234</v>
      </c>
      <c r="F221" s="152" t="s">
        <v>5567</v>
      </c>
      <c r="I221" s="153"/>
      <c r="L221" s="33"/>
      <c r="M221" s="154"/>
      <c r="T221" s="57"/>
      <c r="AT221" s="17" t="s">
        <v>234</v>
      </c>
      <c r="AU221" s="17" t="s">
        <v>21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5402</v>
      </c>
      <c r="H222" s="159">
        <v>1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88</v>
      </c>
      <c r="AY222" s="157" t="s">
        <v>225</v>
      </c>
    </row>
    <row r="223" spans="2:65" s="1" customFormat="1" ht="24.15" customHeight="1">
      <c r="B223" s="33"/>
      <c r="C223" s="138" t="s">
        <v>454</v>
      </c>
      <c r="D223" s="138" t="s">
        <v>227</v>
      </c>
      <c r="E223" s="139" t="s">
        <v>5568</v>
      </c>
      <c r="F223" s="140" t="s">
        <v>5569</v>
      </c>
      <c r="G223" s="141" t="s">
        <v>468</v>
      </c>
      <c r="H223" s="142">
        <v>3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5570</v>
      </c>
    </row>
    <row r="224" spans="2:65" s="1" customFormat="1" ht="10.199999999999999">
      <c r="B224" s="33"/>
      <c r="D224" s="151" t="s">
        <v>234</v>
      </c>
      <c r="F224" s="152" t="s">
        <v>5571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5392</v>
      </c>
      <c r="H225" s="159">
        <v>3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24.15" customHeight="1">
      <c r="B226" s="33"/>
      <c r="C226" s="138" t="s">
        <v>459</v>
      </c>
      <c r="D226" s="138" t="s">
        <v>227</v>
      </c>
      <c r="E226" s="139" t="s">
        <v>5572</v>
      </c>
      <c r="F226" s="140" t="s">
        <v>5573</v>
      </c>
      <c r="G226" s="141" t="s">
        <v>468</v>
      </c>
      <c r="H226" s="142">
        <v>1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5574</v>
      </c>
    </row>
    <row r="227" spans="2:65" s="1" customFormat="1" ht="10.199999999999999">
      <c r="B227" s="33"/>
      <c r="D227" s="151" t="s">
        <v>234</v>
      </c>
      <c r="F227" s="152" t="s">
        <v>5575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5393</v>
      </c>
      <c r="H228" s="159">
        <v>1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88</v>
      </c>
      <c r="AY228" s="157" t="s">
        <v>225</v>
      </c>
    </row>
    <row r="229" spans="2:65" s="1" customFormat="1" ht="24.15" customHeight="1">
      <c r="B229" s="33"/>
      <c r="C229" s="138" t="s">
        <v>465</v>
      </c>
      <c r="D229" s="138" t="s">
        <v>227</v>
      </c>
      <c r="E229" s="139" t="s">
        <v>5576</v>
      </c>
      <c r="F229" s="140" t="s">
        <v>5577</v>
      </c>
      <c r="G229" s="141" t="s">
        <v>468</v>
      </c>
      <c r="H229" s="142">
        <v>2</v>
      </c>
      <c r="I229" s="143"/>
      <c r="J229" s="144">
        <f>ROUND(I229*H229,2)</f>
        <v>0</v>
      </c>
      <c r="K229" s="140" t="s">
        <v>231</v>
      </c>
      <c r="L229" s="33"/>
      <c r="M229" s="145" t="s">
        <v>1</v>
      </c>
      <c r="N229" s="146" t="s">
        <v>45</v>
      </c>
      <c r="P229" s="147">
        <f>O229*H229</f>
        <v>0</v>
      </c>
      <c r="Q229" s="147">
        <v>0</v>
      </c>
      <c r="R229" s="147">
        <f>Q229*H229</f>
        <v>0</v>
      </c>
      <c r="S229" s="147">
        <v>0</v>
      </c>
      <c r="T229" s="148">
        <f>S229*H229</f>
        <v>0</v>
      </c>
      <c r="AR229" s="149" t="s">
        <v>232</v>
      </c>
      <c r="AT229" s="149" t="s">
        <v>227</v>
      </c>
      <c r="AU229" s="149" t="s">
        <v>21</v>
      </c>
      <c r="AY229" s="17" t="s">
        <v>225</v>
      </c>
      <c r="BE229" s="150">
        <f>IF(N229="základní",J229,0)</f>
        <v>0</v>
      </c>
      <c r="BF229" s="150">
        <f>IF(N229="snížená",J229,0)</f>
        <v>0</v>
      </c>
      <c r="BG229" s="150">
        <f>IF(N229="zákl. přenesená",J229,0)</f>
        <v>0</v>
      </c>
      <c r="BH229" s="150">
        <f>IF(N229="sníž. přenesená",J229,0)</f>
        <v>0</v>
      </c>
      <c r="BI229" s="150">
        <f>IF(N229="nulová",J229,0)</f>
        <v>0</v>
      </c>
      <c r="BJ229" s="17" t="s">
        <v>88</v>
      </c>
      <c r="BK229" s="150">
        <f>ROUND(I229*H229,2)</f>
        <v>0</v>
      </c>
      <c r="BL229" s="17" t="s">
        <v>232</v>
      </c>
      <c r="BM229" s="149" t="s">
        <v>5578</v>
      </c>
    </row>
    <row r="230" spans="2:65" s="1" customFormat="1" ht="10.199999999999999">
      <c r="B230" s="33"/>
      <c r="D230" s="151" t="s">
        <v>234</v>
      </c>
      <c r="F230" s="152" t="s">
        <v>5579</v>
      </c>
      <c r="I230" s="153"/>
      <c r="L230" s="33"/>
      <c r="M230" s="154"/>
      <c r="T230" s="57"/>
      <c r="AT230" s="17" t="s">
        <v>234</v>
      </c>
      <c r="AU230" s="17" t="s">
        <v>21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5394</v>
      </c>
      <c r="H231" s="159">
        <v>2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225</v>
      </c>
    </row>
    <row r="232" spans="2:65" s="1" customFormat="1" ht="24.15" customHeight="1">
      <c r="B232" s="33"/>
      <c r="C232" s="138" t="s">
        <v>472</v>
      </c>
      <c r="D232" s="138" t="s">
        <v>227</v>
      </c>
      <c r="E232" s="139" t="s">
        <v>5580</v>
      </c>
      <c r="F232" s="140" t="s">
        <v>5581</v>
      </c>
      <c r="G232" s="141" t="s">
        <v>468</v>
      </c>
      <c r="H232" s="142">
        <v>252</v>
      </c>
      <c r="I232" s="143"/>
      <c r="J232" s="144">
        <f>ROUND(I232*H232,2)</f>
        <v>0</v>
      </c>
      <c r="K232" s="140" t="s">
        <v>231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232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232</v>
      </c>
      <c r="BM232" s="149" t="s">
        <v>5582</v>
      </c>
    </row>
    <row r="233" spans="2:65" s="1" customFormat="1" ht="10.199999999999999">
      <c r="B233" s="33"/>
      <c r="D233" s="151" t="s">
        <v>234</v>
      </c>
      <c r="F233" s="152" t="s">
        <v>5583</v>
      </c>
      <c r="I233" s="153"/>
      <c r="L233" s="33"/>
      <c r="M233" s="154"/>
      <c r="T233" s="57"/>
      <c r="AT233" s="17" t="s">
        <v>234</v>
      </c>
      <c r="AU233" s="17" t="s">
        <v>21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5408</v>
      </c>
      <c r="H234" s="159">
        <v>252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88</v>
      </c>
      <c r="AY234" s="157" t="s">
        <v>225</v>
      </c>
    </row>
    <row r="235" spans="2:65" s="1" customFormat="1" ht="24.15" customHeight="1">
      <c r="B235" s="33"/>
      <c r="C235" s="138" t="s">
        <v>479</v>
      </c>
      <c r="D235" s="138" t="s">
        <v>227</v>
      </c>
      <c r="E235" s="139" t="s">
        <v>5584</v>
      </c>
      <c r="F235" s="140" t="s">
        <v>5585</v>
      </c>
      <c r="G235" s="141" t="s">
        <v>468</v>
      </c>
      <c r="H235" s="142">
        <v>221</v>
      </c>
      <c r="I235" s="143"/>
      <c r="J235" s="144">
        <f>ROUND(I235*H235,2)</f>
        <v>0</v>
      </c>
      <c r="K235" s="140" t="s">
        <v>231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232</v>
      </c>
      <c r="AT235" s="149" t="s">
        <v>227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5586</v>
      </c>
    </row>
    <row r="236" spans="2:65" s="1" customFormat="1" ht="10.199999999999999">
      <c r="B236" s="33"/>
      <c r="D236" s="151" t="s">
        <v>234</v>
      </c>
      <c r="F236" s="152" t="s">
        <v>5587</v>
      </c>
      <c r="I236" s="153"/>
      <c r="L236" s="33"/>
      <c r="M236" s="154"/>
      <c r="T236" s="57"/>
      <c r="AT236" s="17" t="s">
        <v>234</v>
      </c>
      <c r="AU236" s="17" t="s">
        <v>21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5410</v>
      </c>
      <c r="H237" s="159">
        <v>221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225</v>
      </c>
    </row>
    <row r="238" spans="2:65" s="1" customFormat="1" ht="24.15" customHeight="1">
      <c r="B238" s="33"/>
      <c r="C238" s="138" t="s">
        <v>485</v>
      </c>
      <c r="D238" s="138" t="s">
        <v>227</v>
      </c>
      <c r="E238" s="139" t="s">
        <v>5588</v>
      </c>
      <c r="F238" s="140" t="s">
        <v>5589</v>
      </c>
      <c r="G238" s="141" t="s">
        <v>468</v>
      </c>
      <c r="H238" s="142">
        <v>103</v>
      </c>
      <c r="I238" s="143"/>
      <c r="J238" s="144">
        <f>ROUND(I238*H238,2)</f>
        <v>0</v>
      </c>
      <c r="K238" s="140" t="s">
        <v>231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5590</v>
      </c>
    </row>
    <row r="239" spans="2:65" s="1" customFormat="1" ht="10.199999999999999">
      <c r="B239" s="33"/>
      <c r="D239" s="151" t="s">
        <v>234</v>
      </c>
      <c r="F239" s="152" t="s">
        <v>5591</v>
      </c>
      <c r="I239" s="153"/>
      <c r="L239" s="33"/>
      <c r="M239" s="154"/>
      <c r="T239" s="57"/>
      <c r="AT239" s="17" t="s">
        <v>234</v>
      </c>
      <c r="AU239" s="17" t="s">
        <v>21</v>
      </c>
    </row>
    <row r="240" spans="2:65" s="12" customFormat="1" ht="10.199999999999999">
      <c r="B240" s="155"/>
      <c r="D240" s="156" t="s">
        <v>236</v>
      </c>
      <c r="E240" s="157" t="s">
        <v>1</v>
      </c>
      <c r="F240" s="158" t="s">
        <v>5412</v>
      </c>
      <c r="H240" s="159">
        <v>103</v>
      </c>
      <c r="I240" s="160"/>
      <c r="L240" s="155"/>
      <c r="M240" s="161"/>
      <c r="T240" s="162"/>
      <c r="AT240" s="157" t="s">
        <v>236</v>
      </c>
      <c r="AU240" s="157" t="s">
        <v>21</v>
      </c>
      <c r="AV240" s="12" t="s">
        <v>21</v>
      </c>
      <c r="AW240" s="12" t="s">
        <v>36</v>
      </c>
      <c r="AX240" s="12" t="s">
        <v>88</v>
      </c>
      <c r="AY240" s="157" t="s">
        <v>225</v>
      </c>
    </row>
    <row r="241" spans="2:65" s="1" customFormat="1" ht="24.15" customHeight="1">
      <c r="B241" s="33"/>
      <c r="C241" s="138" t="s">
        <v>490</v>
      </c>
      <c r="D241" s="138" t="s">
        <v>227</v>
      </c>
      <c r="E241" s="139" t="s">
        <v>5592</v>
      </c>
      <c r="F241" s="140" t="s">
        <v>5593</v>
      </c>
      <c r="G241" s="141" t="s">
        <v>468</v>
      </c>
      <c r="H241" s="142">
        <v>99</v>
      </c>
      <c r="I241" s="143"/>
      <c r="J241" s="144">
        <f>ROUND(I241*H241,2)</f>
        <v>0</v>
      </c>
      <c r="K241" s="140" t="s">
        <v>231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232</v>
      </c>
      <c r="AT241" s="149" t="s">
        <v>227</v>
      </c>
      <c r="AU241" s="149" t="s">
        <v>21</v>
      </c>
      <c r="AY241" s="17" t="s">
        <v>225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232</v>
      </c>
      <c r="BM241" s="149" t="s">
        <v>5594</v>
      </c>
    </row>
    <row r="242" spans="2:65" s="1" customFormat="1" ht="10.199999999999999">
      <c r="B242" s="33"/>
      <c r="D242" s="151" t="s">
        <v>234</v>
      </c>
      <c r="F242" s="152" t="s">
        <v>5595</v>
      </c>
      <c r="I242" s="153"/>
      <c r="L242" s="33"/>
      <c r="M242" s="154"/>
      <c r="T242" s="57"/>
      <c r="AT242" s="17" t="s">
        <v>234</v>
      </c>
      <c r="AU242" s="17" t="s">
        <v>21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5413</v>
      </c>
      <c r="H243" s="159">
        <v>99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88</v>
      </c>
      <c r="AY243" s="157" t="s">
        <v>225</v>
      </c>
    </row>
    <row r="244" spans="2:65" s="1" customFormat="1" ht="24.15" customHeight="1">
      <c r="B244" s="33"/>
      <c r="C244" s="138" t="s">
        <v>496</v>
      </c>
      <c r="D244" s="138" t="s">
        <v>227</v>
      </c>
      <c r="E244" s="139" t="s">
        <v>5596</v>
      </c>
      <c r="F244" s="140" t="s">
        <v>5597</v>
      </c>
      <c r="G244" s="141" t="s">
        <v>468</v>
      </c>
      <c r="H244" s="142">
        <v>15</v>
      </c>
      <c r="I244" s="143"/>
      <c r="J244" s="144">
        <f>ROUND(I244*H244,2)</f>
        <v>0</v>
      </c>
      <c r="K244" s="140" t="s">
        <v>231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232</v>
      </c>
      <c r="AT244" s="149" t="s">
        <v>227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5598</v>
      </c>
    </row>
    <row r="245" spans="2:65" s="1" customFormat="1" ht="10.199999999999999">
      <c r="B245" s="33"/>
      <c r="D245" s="151" t="s">
        <v>234</v>
      </c>
      <c r="F245" s="152" t="s">
        <v>5599</v>
      </c>
      <c r="I245" s="153"/>
      <c r="L245" s="33"/>
      <c r="M245" s="154"/>
      <c r="T245" s="57"/>
      <c r="AT245" s="17" t="s">
        <v>234</v>
      </c>
      <c r="AU245" s="17" t="s">
        <v>21</v>
      </c>
    </row>
    <row r="246" spans="2:65" s="12" customFormat="1" ht="10.199999999999999">
      <c r="B246" s="155"/>
      <c r="D246" s="156" t="s">
        <v>236</v>
      </c>
      <c r="E246" s="157" t="s">
        <v>1</v>
      </c>
      <c r="F246" s="158" t="s">
        <v>5405</v>
      </c>
      <c r="H246" s="159">
        <v>15</v>
      </c>
      <c r="I246" s="160"/>
      <c r="L246" s="155"/>
      <c r="M246" s="161"/>
      <c r="T246" s="162"/>
      <c r="AT246" s="157" t="s">
        <v>236</v>
      </c>
      <c r="AU246" s="157" t="s">
        <v>21</v>
      </c>
      <c r="AV246" s="12" t="s">
        <v>21</v>
      </c>
      <c r="AW246" s="12" t="s">
        <v>36</v>
      </c>
      <c r="AX246" s="12" t="s">
        <v>88</v>
      </c>
      <c r="AY246" s="157" t="s">
        <v>225</v>
      </c>
    </row>
    <row r="247" spans="2:65" s="1" customFormat="1" ht="24.15" customHeight="1">
      <c r="B247" s="33"/>
      <c r="C247" s="138" t="s">
        <v>501</v>
      </c>
      <c r="D247" s="138" t="s">
        <v>227</v>
      </c>
      <c r="E247" s="139" t="s">
        <v>5600</v>
      </c>
      <c r="F247" s="140" t="s">
        <v>5601</v>
      </c>
      <c r="G247" s="141" t="s">
        <v>468</v>
      </c>
      <c r="H247" s="142">
        <v>7</v>
      </c>
      <c r="I247" s="143"/>
      <c r="J247" s="144">
        <f>ROUND(I247*H247,2)</f>
        <v>0</v>
      </c>
      <c r="K247" s="140" t="s">
        <v>231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5602</v>
      </c>
    </row>
    <row r="248" spans="2:65" s="1" customFormat="1" ht="10.199999999999999">
      <c r="B248" s="33"/>
      <c r="D248" s="151" t="s">
        <v>234</v>
      </c>
      <c r="F248" s="152" t="s">
        <v>5603</v>
      </c>
      <c r="I248" s="153"/>
      <c r="L248" s="33"/>
      <c r="M248" s="154"/>
      <c r="T248" s="57"/>
      <c r="AT248" s="17" t="s">
        <v>234</v>
      </c>
      <c r="AU248" s="17" t="s">
        <v>21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5395</v>
      </c>
      <c r="H249" s="159">
        <v>7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225</v>
      </c>
    </row>
    <row r="250" spans="2:65" s="1" customFormat="1" ht="24.15" customHeight="1">
      <c r="B250" s="33"/>
      <c r="C250" s="138" t="s">
        <v>507</v>
      </c>
      <c r="D250" s="138" t="s">
        <v>227</v>
      </c>
      <c r="E250" s="139" t="s">
        <v>5604</v>
      </c>
      <c r="F250" s="140" t="s">
        <v>5605</v>
      </c>
      <c r="G250" s="141" t="s">
        <v>468</v>
      </c>
      <c r="H250" s="142">
        <v>1</v>
      </c>
      <c r="I250" s="143"/>
      <c r="J250" s="144">
        <f>ROUND(I250*H250,2)</f>
        <v>0</v>
      </c>
      <c r="K250" s="140" t="s">
        <v>231</v>
      </c>
      <c r="L250" s="33"/>
      <c r="M250" s="145" t="s">
        <v>1</v>
      </c>
      <c r="N250" s="146" t="s">
        <v>45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232</v>
      </c>
      <c r="AT250" s="149" t="s">
        <v>227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5606</v>
      </c>
    </row>
    <row r="251" spans="2:65" s="1" customFormat="1" ht="10.199999999999999">
      <c r="B251" s="33"/>
      <c r="D251" s="151" t="s">
        <v>234</v>
      </c>
      <c r="F251" s="152" t="s">
        <v>5607</v>
      </c>
      <c r="I251" s="153"/>
      <c r="L251" s="33"/>
      <c r="M251" s="154"/>
      <c r="T251" s="57"/>
      <c r="AT251" s="17" t="s">
        <v>234</v>
      </c>
      <c r="AU251" s="17" t="s">
        <v>21</v>
      </c>
    </row>
    <row r="252" spans="2:65" s="12" customFormat="1" ht="10.199999999999999">
      <c r="B252" s="155"/>
      <c r="D252" s="156" t="s">
        <v>236</v>
      </c>
      <c r="E252" s="157" t="s">
        <v>1</v>
      </c>
      <c r="F252" s="158" t="s">
        <v>5407</v>
      </c>
      <c r="H252" s="159">
        <v>1</v>
      </c>
      <c r="I252" s="160"/>
      <c r="L252" s="155"/>
      <c r="M252" s="161"/>
      <c r="T252" s="162"/>
      <c r="AT252" s="157" t="s">
        <v>236</v>
      </c>
      <c r="AU252" s="157" t="s">
        <v>21</v>
      </c>
      <c r="AV252" s="12" t="s">
        <v>21</v>
      </c>
      <c r="AW252" s="12" t="s">
        <v>36</v>
      </c>
      <c r="AX252" s="12" t="s">
        <v>88</v>
      </c>
      <c r="AY252" s="157" t="s">
        <v>225</v>
      </c>
    </row>
    <row r="253" spans="2:65" s="1" customFormat="1" ht="24.15" customHeight="1">
      <c r="B253" s="33"/>
      <c r="C253" s="138" t="s">
        <v>514</v>
      </c>
      <c r="D253" s="138" t="s">
        <v>227</v>
      </c>
      <c r="E253" s="139" t="s">
        <v>5608</v>
      </c>
      <c r="F253" s="140" t="s">
        <v>5609</v>
      </c>
      <c r="G253" s="141" t="s">
        <v>230</v>
      </c>
      <c r="H253" s="142">
        <v>9117</v>
      </c>
      <c r="I253" s="143"/>
      <c r="J253" s="144">
        <f>ROUND(I253*H253,2)</f>
        <v>0</v>
      </c>
      <c r="K253" s="140" t="s">
        <v>231</v>
      </c>
      <c r="L253" s="33"/>
      <c r="M253" s="145" t="s">
        <v>1</v>
      </c>
      <c r="N253" s="146" t="s">
        <v>45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232</v>
      </c>
      <c r="AT253" s="149" t="s">
        <v>227</v>
      </c>
      <c r="AU253" s="149" t="s">
        <v>21</v>
      </c>
      <c r="AY253" s="17" t="s">
        <v>225</v>
      </c>
      <c r="BE253" s="150">
        <f>IF(N253="základní",J253,0)</f>
        <v>0</v>
      </c>
      <c r="BF253" s="150">
        <f>IF(N253="snížená",J253,0)</f>
        <v>0</v>
      </c>
      <c r="BG253" s="150">
        <f>IF(N253="zákl. přenesená",J253,0)</f>
        <v>0</v>
      </c>
      <c r="BH253" s="150">
        <f>IF(N253="sníž. přenesená",J253,0)</f>
        <v>0</v>
      </c>
      <c r="BI253" s="150">
        <f>IF(N253="nulová",J253,0)</f>
        <v>0</v>
      </c>
      <c r="BJ253" s="17" t="s">
        <v>88</v>
      </c>
      <c r="BK253" s="150">
        <f>ROUND(I253*H253,2)</f>
        <v>0</v>
      </c>
      <c r="BL253" s="17" t="s">
        <v>232</v>
      </c>
      <c r="BM253" s="149" t="s">
        <v>5610</v>
      </c>
    </row>
    <row r="254" spans="2:65" s="1" customFormat="1" ht="10.199999999999999">
      <c r="B254" s="33"/>
      <c r="D254" s="151" t="s">
        <v>234</v>
      </c>
      <c r="F254" s="152" t="s">
        <v>5611</v>
      </c>
      <c r="I254" s="153"/>
      <c r="L254" s="33"/>
      <c r="M254" s="154"/>
      <c r="T254" s="57"/>
      <c r="AT254" s="17" t="s">
        <v>234</v>
      </c>
      <c r="AU254" s="17" t="s">
        <v>21</v>
      </c>
    </row>
    <row r="255" spans="2:65" s="1" customFormat="1" ht="33" customHeight="1">
      <c r="B255" s="33"/>
      <c r="C255" s="138" t="s">
        <v>520</v>
      </c>
      <c r="D255" s="138" t="s">
        <v>227</v>
      </c>
      <c r="E255" s="139" t="s">
        <v>5612</v>
      </c>
      <c r="F255" s="140" t="s">
        <v>5613</v>
      </c>
      <c r="G255" s="141" t="s">
        <v>468</v>
      </c>
      <c r="H255" s="142">
        <v>644</v>
      </c>
      <c r="I255" s="143"/>
      <c r="J255" s="144">
        <f>ROUND(I255*H255,2)</f>
        <v>0</v>
      </c>
      <c r="K255" s="140" t="s">
        <v>231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0</v>
      </c>
      <c r="R255" s="147">
        <f>Q255*H255</f>
        <v>0</v>
      </c>
      <c r="S255" s="147">
        <v>0</v>
      </c>
      <c r="T255" s="148">
        <f>S255*H255</f>
        <v>0</v>
      </c>
      <c r="AR255" s="149" t="s">
        <v>232</v>
      </c>
      <c r="AT255" s="149" t="s">
        <v>227</v>
      </c>
      <c r="AU255" s="149" t="s">
        <v>21</v>
      </c>
      <c r="AY255" s="17" t="s">
        <v>225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232</v>
      </c>
      <c r="BM255" s="149" t="s">
        <v>5614</v>
      </c>
    </row>
    <row r="256" spans="2:65" s="1" customFormat="1" ht="10.199999999999999">
      <c r="B256" s="33"/>
      <c r="D256" s="151" t="s">
        <v>234</v>
      </c>
      <c r="F256" s="152" t="s">
        <v>5615</v>
      </c>
      <c r="I256" s="153"/>
      <c r="L256" s="33"/>
      <c r="M256" s="154"/>
      <c r="T256" s="57"/>
      <c r="AT256" s="17" t="s">
        <v>234</v>
      </c>
      <c r="AU256" s="17" t="s">
        <v>21</v>
      </c>
    </row>
    <row r="257" spans="2:65" s="12" customFormat="1" ht="10.199999999999999">
      <c r="B257" s="155"/>
      <c r="D257" s="156" t="s">
        <v>236</v>
      </c>
      <c r="E257" s="157" t="s">
        <v>1</v>
      </c>
      <c r="F257" s="158" t="s">
        <v>5616</v>
      </c>
      <c r="H257" s="159">
        <v>644</v>
      </c>
      <c r="I257" s="160"/>
      <c r="L257" s="155"/>
      <c r="M257" s="161"/>
      <c r="T257" s="162"/>
      <c r="AT257" s="157" t="s">
        <v>236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225</v>
      </c>
    </row>
    <row r="258" spans="2:65" s="1" customFormat="1" ht="33" customHeight="1">
      <c r="B258" s="33"/>
      <c r="C258" s="138" t="s">
        <v>526</v>
      </c>
      <c r="D258" s="138" t="s">
        <v>227</v>
      </c>
      <c r="E258" s="139" t="s">
        <v>5617</v>
      </c>
      <c r="F258" s="140" t="s">
        <v>5618</v>
      </c>
      <c r="G258" s="141" t="s">
        <v>468</v>
      </c>
      <c r="H258" s="142">
        <v>618</v>
      </c>
      <c r="I258" s="143"/>
      <c r="J258" s="144">
        <f>ROUND(I258*H258,2)</f>
        <v>0</v>
      </c>
      <c r="K258" s="140" t="s">
        <v>231</v>
      </c>
      <c r="L258" s="33"/>
      <c r="M258" s="145" t="s">
        <v>1</v>
      </c>
      <c r="N258" s="146" t="s">
        <v>45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232</v>
      </c>
      <c r="AT258" s="149" t="s">
        <v>227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5619</v>
      </c>
    </row>
    <row r="259" spans="2:65" s="1" customFormat="1" ht="10.199999999999999">
      <c r="B259" s="33"/>
      <c r="D259" s="151" t="s">
        <v>234</v>
      </c>
      <c r="F259" s="152" t="s">
        <v>5620</v>
      </c>
      <c r="I259" s="153"/>
      <c r="L259" s="33"/>
      <c r="M259" s="154"/>
      <c r="T259" s="57"/>
      <c r="AT259" s="17" t="s">
        <v>234</v>
      </c>
      <c r="AU259" s="17" t="s">
        <v>21</v>
      </c>
    </row>
    <row r="260" spans="2:65" s="12" customFormat="1" ht="10.199999999999999">
      <c r="B260" s="155"/>
      <c r="D260" s="156" t="s">
        <v>236</v>
      </c>
      <c r="E260" s="157" t="s">
        <v>1</v>
      </c>
      <c r="F260" s="158" t="s">
        <v>5621</v>
      </c>
      <c r="H260" s="159">
        <v>618</v>
      </c>
      <c r="I260" s="160"/>
      <c r="L260" s="155"/>
      <c r="M260" s="161"/>
      <c r="T260" s="162"/>
      <c r="AT260" s="157" t="s">
        <v>236</v>
      </c>
      <c r="AU260" s="157" t="s">
        <v>21</v>
      </c>
      <c r="AV260" s="12" t="s">
        <v>21</v>
      </c>
      <c r="AW260" s="12" t="s">
        <v>36</v>
      </c>
      <c r="AX260" s="12" t="s">
        <v>88</v>
      </c>
      <c r="AY260" s="157" t="s">
        <v>225</v>
      </c>
    </row>
    <row r="261" spans="2:65" s="1" customFormat="1" ht="33" customHeight="1">
      <c r="B261" s="33"/>
      <c r="C261" s="138" t="s">
        <v>532</v>
      </c>
      <c r="D261" s="138" t="s">
        <v>227</v>
      </c>
      <c r="E261" s="139" t="s">
        <v>5622</v>
      </c>
      <c r="F261" s="140" t="s">
        <v>5623</v>
      </c>
      <c r="G261" s="141" t="s">
        <v>468</v>
      </c>
      <c r="H261" s="142">
        <v>110</v>
      </c>
      <c r="I261" s="143"/>
      <c r="J261" s="144">
        <f>ROUND(I261*H261,2)</f>
        <v>0</v>
      </c>
      <c r="K261" s="140" t="s">
        <v>231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232</v>
      </c>
      <c r="AT261" s="149" t="s">
        <v>227</v>
      </c>
      <c r="AU261" s="149" t="s">
        <v>21</v>
      </c>
      <c r="AY261" s="17" t="s">
        <v>225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232</v>
      </c>
      <c r="BM261" s="149" t="s">
        <v>5624</v>
      </c>
    </row>
    <row r="262" spans="2:65" s="1" customFormat="1" ht="10.199999999999999">
      <c r="B262" s="33"/>
      <c r="D262" s="151" t="s">
        <v>234</v>
      </c>
      <c r="F262" s="152" t="s">
        <v>5625</v>
      </c>
      <c r="I262" s="153"/>
      <c r="L262" s="33"/>
      <c r="M262" s="154"/>
      <c r="T262" s="57"/>
      <c r="AT262" s="17" t="s">
        <v>234</v>
      </c>
      <c r="AU262" s="17" t="s">
        <v>21</v>
      </c>
    </row>
    <row r="263" spans="2:65" s="12" customFormat="1" ht="10.199999999999999">
      <c r="B263" s="155"/>
      <c r="D263" s="156" t="s">
        <v>236</v>
      </c>
      <c r="E263" s="157" t="s">
        <v>1</v>
      </c>
      <c r="F263" s="158" t="s">
        <v>5626</v>
      </c>
      <c r="H263" s="159">
        <v>110</v>
      </c>
      <c r="I263" s="160"/>
      <c r="L263" s="155"/>
      <c r="M263" s="161"/>
      <c r="T263" s="162"/>
      <c r="AT263" s="157" t="s">
        <v>236</v>
      </c>
      <c r="AU263" s="157" t="s">
        <v>21</v>
      </c>
      <c r="AV263" s="12" t="s">
        <v>21</v>
      </c>
      <c r="AW263" s="12" t="s">
        <v>36</v>
      </c>
      <c r="AX263" s="12" t="s">
        <v>88</v>
      </c>
      <c r="AY263" s="157" t="s">
        <v>225</v>
      </c>
    </row>
    <row r="264" spans="2:65" s="1" customFormat="1" ht="33" customHeight="1">
      <c r="B264" s="33"/>
      <c r="C264" s="138" t="s">
        <v>537</v>
      </c>
      <c r="D264" s="138" t="s">
        <v>227</v>
      </c>
      <c r="E264" s="139" t="s">
        <v>5627</v>
      </c>
      <c r="F264" s="140" t="s">
        <v>5628</v>
      </c>
      <c r="G264" s="141" t="s">
        <v>468</v>
      </c>
      <c r="H264" s="142">
        <v>54</v>
      </c>
      <c r="I264" s="143"/>
      <c r="J264" s="144">
        <f>ROUND(I264*H264,2)</f>
        <v>0</v>
      </c>
      <c r="K264" s="140" t="s">
        <v>231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5629</v>
      </c>
    </row>
    <row r="265" spans="2:65" s="1" customFormat="1" ht="10.199999999999999">
      <c r="B265" s="33"/>
      <c r="D265" s="151" t="s">
        <v>234</v>
      </c>
      <c r="F265" s="152" t="s">
        <v>5630</v>
      </c>
      <c r="I265" s="153"/>
      <c r="L265" s="33"/>
      <c r="M265" s="154"/>
      <c r="T265" s="57"/>
      <c r="AT265" s="17" t="s">
        <v>234</v>
      </c>
      <c r="AU265" s="17" t="s">
        <v>21</v>
      </c>
    </row>
    <row r="266" spans="2:65" s="12" customFormat="1" ht="10.199999999999999">
      <c r="B266" s="155"/>
      <c r="D266" s="156" t="s">
        <v>236</v>
      </c>
      <c r="E266" s="157" t="s">
        <v>1</v>
      </c>
      <c r="F266" s="158" t="s">
        <v>5631</v>
      </c>
      <c r="H266" s="159">
        <v>54</v>
      </c>
      <c r="I266" s="160"/>
      <c r="L266" s="155"/>
      <c r="M266" s="161"/>
      <c r="T266" s="162"/>
      <c r="AT266" s="157" t="s">
        <v>236</v>
      </c>
      <c r="AU266" s="157" t="s">
        <v>21</v>
      </c>
      <c r="AV266" s="12" t="s">
        <v>21</v>
      </c>
      <c r="AW266" s="12" t="s">
        <v>36</v>
      </c>
      <c r="AX266" s="12" t="s">
        <v>88</v>
      </c>
      <c r="AY266" s="157" t="s">
        <v>225</v>
      </c>
    </row>
    <row r="267" spans="2:65" s="1" customFormat="1" ht="33" customHeight="1">
      <c r="B267" s="33"/>
      <c r="C267" s="138" t="s">
        <v>543</v>
      </c>
      <c r="D267" s="138" t="s">
        <v>227</v>
      </c>
      <c r="E267" s="139" t="s">
        <v>5632</v>
      </c>
      <c r="F267" s="140" t="s">
        <v>5633</v>
      </c>
      <c r="G267" s="141" t="s">
        <v>468</v>
      </c>
      <c r="H267" s="142">
        <v>8</v>
      </c>
      <c r="I267" s="143"/>
      <c r="J267" s="144">
        <f>ROUND(I267*H267,2)</f>
        <v>0</v>
      </c>
      <c r="K267" s="140" t="s">
        <v>231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0</v>
      </c>
      <c r="R267" s="147">
        <f>Q267*H267</f>
        <v>0</v>
      </c>
      <c r="S267" s="147">
        <v>0</v>
      </c>
      <c r="T267" s="148">
        <f>S267*H267</f>
        <v>0</v>
      </c>
      <c r="AR267" s="149" t="s">
        <v>232</v>
      </c>
      <c r="AT267" s="149" t="s">
        <v>227</v>
      </c>
      <c r="AU267" s="149" t="s">
        <v>21</v>
      </c>
      <c r="AY267" s="17" t="s">
        <v>225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232</v>
      </c>
      <c r="BM267" s="149" t="s">
        <v>5634</v>
      </c>
    </row>
    <row r="268" spans="2:65" s="1" customFormat="1" ht="10.199999999999999">
      <c r="B268" s="33"/>
      <c r="D268" s="151" t="s">
        <v>234</v>
      </c>
      <c r="F268" s="152" t="s">
        <v>5635</v>
      </c>
      <c r="I268" s="153"/>
      <c r="L268" s="33"/>
      <c r="M268" s="154"/>
      <c r="T268" s="57"/>
      <c r="AT268" s="17" t="s">
        <v>234</v>
      </c>
      <c r="AU268" s="17" t="s">
        <v>21</v>
      </c>
    </row>
    <row r="269" spans="2:65" s="12" customFormat="1" ht="10.199999999999999">
      <c r="B269" s="155"/>
      <c r="D269" s="156" t="s">
        <v>236</v>
      </c>
      <c r="E269" s="157" t="s">
        <v>1</v>
      </c>
      <c r="F269" s="158" t="s">
        <v>5636</v>
      </c>
      <c r="H269" s="159">
        <v>8</v>
      </c>
      <c r="I269" s="160"/>
      <c r="L269" s="155"/>
      <c r="M269" s="161"/>
      <c r="T269" s="162"/>
      <c r="AT269" s="157" t="s">
        <v>236</v>
      </c>
      <c r="AU269" s="157" t="s">
        <v>21</v>
      </c>
      <c r="AV269" s="12" t="s">
        <v>21</v>
      </c>
      <c r="AW269" s="12" t="s">
        <v>36</v>
      </c>
      <c r="AX269" s="12" t="s">
        <v>88</v>
      </c>
      <c r="AY269" s="157" t="s">
        <v>225</v>
      </c>
    </row>
    <row r="270" spans="2:65" s="1" customFormat="1" ht="33" customHeight="1">
      <c r="B270" s="33"/>
      <c r="C270" s="138" t="s">
        <v>551</v>
      </c>
      <c r="D270" s="138" t="s">
        <v>227</v>
      </c>
      <c r="E270" s="139" t="s">
        <v>5637</v>
      </c>
      <c r="F270" s="140" t="s">
        <v>5638</v>
      </c>
      <c r="G270" s="141" t="s">
        <v>468</v>
      </c>
      <c r="H270" s="142">
        <v>14</v>
      </c>
      <c r="I270" s="143"/>
      <c r="J270" s="144">
        <f>ROUND(I270*H270,2)</f>
        <v>0</v>
      </c>
      <c r="K270" s="140" t="s">
        <v>231</v>
      </c>
      <c r="L270" s="33"/>
      <c r="M270" s="145" t="s">
        <v>1</v>
      </c>
      <c r="N270" s="146" t="s">
        <v>45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232</v>
      </c>
      <c r="AT270" s="149" t="s">
        <v>227</v>
      </c>
      <c r="AU270" s="149" t="s">
        <v>21</v>
      </c>
      <c r="AY270" s="17" t="s">
        <v>225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232</v>
      </c>
      <c r="BM270" s="149" t="s">
        <v>5639</v>
      </c>
    </row>
    <row r="271" spans="2:65" s="1" customFormat="1" ht="10.199999999999999">
      <c r="B271" s="33"/>
      <c r="D271" s="151" t="s">
        <v>234</v>
      </c>
      <c r="F271" s="152" t="s">
        <v>5640</v>
      </c>
      <c r="I271" s="153"/>
      <c r="L271" s="33"/>
      <c r="M271" s="154"/>
      <c r="T271" s="57"/>
      <c r="AT271" s="17" t="s">
        <v>234</v>
      </c>
      <c r="AU271" s="17" t="s">
        <v>21</v>
      </c>
    </row>
    <row r="272" spans="2:65" s="12" customFormat="1" ht="10.199999999999999">
      <c r="B272" s="155"/>
      <c r="D272" s="156" t="s">
        <v>236</v>
      </c>
      <c r="E272" s="157" t="s">
        <v>1</v>
      </c>
      <c r="F272" s="158" t="s">
        <v>5641</v>
      </c>
      <c r="H272" s="159">
        <v>14</v>
      </c>
      <c r="I272" s="160"/>
      <c r="L272" s="155"/>
      <c r="M272" s="161"/>
      <c r="T272" s="162"/>
      <c r="AT272" s="157" t="s">
        <v>236</v>
      </c>
      <c r="AU272" s="157" t="s">
        <v>21</v>
      </c>
      <c r="AV272" s="12" t="s">
        <v>21</v>
      </c>
      <c r="AW272" s="12" t="s">
        <v>36</v>
      </c>
      <c r="AX272" s="12" t="s">
        <v>88</v>
      </c>
      <c r="AY272" s="157" t="s">
        <v>225</v>
      </c>
    </row>
    <row r="273" spans="2:65" s="1" customFormat="1" ht="33" customHeight="1">
      <c r="B273" s="33"/>
      <c r="C273" s="138" t="s">
        <v>556</v>
      </c>
      <c r="D273" s="138" t="s">
        <v>227</v>
      </c>
      <c r="E273" s="139" t="s">
        <v>5642</v>
      </c>
      <c r="F273" s="140" t="s">
        <v>5643</v>
      </c>
      <c r="G273" s="141" t="s">
        <v>468</v>
      </c>
      <c r="H273" s="142">
        <v>2</v>
      </c>
      <c r="I273" s="143"/>
      <c r="J273" s="144">
        <f>ROUND(I273*H273,2)</f>
        <v>0</v>
      </c>
      <c r="K273" s="140" t="s">
        <v>231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0</v>
      </c>
      <c r="R273" s="147">
        <f>Q273*H273</f>
        <v>0</v>
      </c>
      <c r="S273" s="147">
        <v>0</v>
      </c>
      <c r="T273" s="148">
        <f>S273*H273</f>
        <v>0</v>
      </c>
      <c r="AR273" s="149" t="s">
        <v>232</v>
      </c>
      <c r="AT273" s="149" t="s">
        <v>227</v>
      </c>
      <c r="AU273" s="149" t="s">
        <v>21</v>
      </c>
      <c r="AY273" s="17" t="s">
        <v>225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232</v>
      </c>
      <c r="BM273" s="149" t="s">
        <v>5644</v>
      </c>
    </row>
    <row r="274" spans="2:65" s="1" customFormat="1" ht="10.199999999999999">
      <c r="B274" s="33"/>
      <c r="D274" s="151" t="s">
        <v>234</v>
      </c>
      <c r="F274" s="152" t="s">
        <v>5645</v>
      </c>
      <c r="I274" s="153"/>
      <c r="L274" s="33"/>
      <c r="M274" s="154"/>
      <c r="T274" s="57"/>
      <c r="AT274" s="17" t="s">
        <v>234</v>
      </c>
      <c r="AU274" s="17" t="s">
        <v>21</v>
      </c>
    </row>
    <row r="275" spans="2:65" s="12" customFormat="1" ht="10.199999999999999">
      <c r="B275" s="155"/>
      <c r="D275" s="156" t="s">
        <v>236</v>
      </c>
      <c r="E275" s="157" t="s">
        <v>1</v>
      </c>
      <c r="F275" s="158" t="s">
        <v>5646</v>
      </c>
      <c r="H275" s="159">
        <v>2</v>
      </c>
      <c r="I275" s="160"/>
      <c r="L275" s="155"/>
      <c r="M275" s="161"/>
      <c r="T275" s="162"/>
      <c r="AT275" s="157" t="s">
        <v>236</v>
      </c>
      <c r="AU275" s="157" t="s">
        <v>21</v>
      </c>
      <c r="AV275" s="12" t="s">
        <v>21</v>
      </c>
      <c r="AW275" s="12" t="s">
        <v>36</v>
      </c>
      <c r="AX275" s="12" t="s">
        <v>88</v>
      </c>
      <c r="AY275" s="157" t="s">
        <v>225</v>
      </c>
    </row>
    <row r="276" spans="2:65" s="1" customFormat="1" ht="33" customHeight="1">
      <c r="B276" s="33"/>
      <c r="C276" s="138" t="s">
        <v>563</v>
      </c>
      <c r="D276" s="138" t="s">
        <v>227</v>
      </c>
      <c r="E276" s="139" t="s">
        <v>5647</v>
      </c>
      <c r="F276" s="140" t="s">
        <v>5648</v>
      </c>
      <c r="G276" s="141" t="s">
        <v>468</v>
      </c>
      <c r="H276" s="142">
        <v>6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5649</v>
      </c>
    </row>
    <row r="277" spans="2:65" s="1" customFormat="1" ht="10.199999999999999">
      <c r="B277" s="33"/>
      <c r="D277" s="151" t="s">
        <v>234</v>
      </c>
      <c r="F277" s="152" t="s">
        <v>5650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2" customFormat="1" ht="10.199999999999999">
      <c r="B278" s="155"/>
      <c r="D278" s="156" t="s">
        <v>236</v>
      </c>
      <c r="E278" s="157" t="s">
        <v>1</v>
      </c>
      <c r="F278" s="158" t="s">
        <v>5651</v>
      </c>
      <c r="H278" s="159">
        <v>6</v>
      </c>
      <c r="I278" s="160"/>
      <c r="L278" s="155"/>
      <c r="M278" s="161"/>
      <c r="T278" s="162"/>
      <c r="AT278" s="157" t="s">
        <v>236</v>
      </c>
      <c r="AU278" s="157" t="s">
        <v>21</v>
      </c>
      <c r="AV278" s="12" t="s">
        <v>21</v>
      </c>
      <c r="AW278" s="12" t="s">
        <v>36</v>
      </c>
      <c r="AX278" s="12" t="s">
        <v>88</v>
      </c>
      <c r="AY278" s="157" t="s">
        <v>225</v>
      </c>
    </row>
    <row r="279" spans="2:65" s="1" customFormat="1" ht="33" customHeight="1">
      <c r="B279" s="33"/>
      <c r="C279" s="138" t="s">
        <v>570</v>
      </c>
      <c r="D279" s="138" t="s">
        <v>227</v>
      </c>
      <c r="E279" s="139" t="s">
        <v>5652</v>
      </c>
      <c r="F279" s="140" t="s">
        <v>5653</v>
      </c>
      <c r="G279" s="141" t="s">
        <v>468</v>
      </c>
      <c r="H279" s="142">
        <v>2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0</v>
      </c>
      <c r="R279" s="147">
        <f>Q279*H279</f>
        <v>0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5654</v>
      </c>
    </row>
    <row r="280" spans="2:65" s="1" customFormat="1" ht="10.199999999999999">
      <c r="B280" s="33"/>
      <c r="D280" s="151" t="s">
        <v>234</v>
      </c>
      <c r="F280" s="152" t="s">
        <v>5655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2" customFormat="1" ht="10.199999999999999">
      <c r="B281" s="155"/>
      <c r="D281" s="156" t="s">
        <v>236</v>
      </c>
      <c r="E281" s="157" t="s">
        <v>1</v>
      </c>
      <c r="F281" s="158" t="s">
        <v>5656</v>
      </c>
      <c r="H281" s="159">
        <v>2</v>
      </c>
      <c r="I281" s="160"/>
      <c r="L281" s="155"/>
      <c r="M281" s="161"/>
      <c r="T281" s="162"/>
      <c r="AT281" s="157" t="s">
        <v>236</v>
      </c>
      <c r="AU281" s="157" t="s">
        <v>21</v>
      </c>
      <c r="AV281" s="12" t="s">
        <v>21</v>
      </c>
      <c r="AW281" s="12" t="s">
        <v>36</v>
      </c>
      <c r="AX281" s="12" t="s">
        <v>88</v>
      </c>
      <c r="AY281" s="157" t="s">
        <v>225</v>
      </c>
    </row>
    <row r="282" spans="2:65" s="1" customFormat="1" ht="33" customHeight="1">
      <c r="B282" s="33"/>
      <c r="C282" s="138" t="s">
        <v>579</v>
      </c>
      <c r="D282" s="138" t="s">
        <v>227</v>
      </c>
      <c r="E282" s="139" t="s">
        <v>5657</v>
      </c>
      <c r="F282" s="140" t="s">
        <v>5658</v>
      </c>
      <c r="G282" s="141" t="s">
        <v>468</v>
      </c>
      <c r="H282" s="142">
        <v>4</v>
      </c>
      <c r="I282" s="143"/>
      <c r="J282" s="144">
        <f>ROUND(I282*H282,2)</f>
        <v>0</v>
      </c>
      <c r="K282" s="140" t="s">
        <v>231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232</v>
      </c>
      <c r="AT282" s="149" t="s">
        <v>227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5659</v>
      </c>
    </row>
    <row r="283" spans="2:65" s="1" customFormat="1" ht="10.199999999999999">
      <c r="B283" s="33"/>
      <c r="D283" s="151" t="s">
        <v>234</v>
      </c>
      <c r="F283" s="152" t="s">
        <v>5660</v>
      </c>
      <c r="I283" s="153"/>
      <c r="L283" s="33"/>
      <c r="M283" s="154"/>
      <c r="T283" s="57"/>
      <c r="AT283" s="17" t="s">
        <v>234</v>
      </c>
      <c r="AU283" s="17" t="s">
        <v>21</v>
      </c>
    </row>
    <row r="284" spans="2:65" s="12" customFormat="1" ht="10.199999999999999">
      <c r="B284" s="155"/>
      <c r="D284" s="156" t="s">
        <v>236</v>
      </c>
      <c r="E284" s="157" t="s">
        <v>1</v>
      </c>
      <c r="F284" s="158" t="s">
        <v>5661</v>
      </c>
      <c r="H284" s="159">
        <v>4</v>
      </c>
      <c r="I284" s="160"/>
      <c r="L284" s="155"/>
      <c r="M284" s="161"/>
      <c r="T284" s="162"/>
      <c r="AT284" s="157" t="s">
        <v>236</v>
      </c>
      <c r="AU284" s="157" t="s">
        <v>21</v>
      </c>
      <c r="AV284" s="12" t="s">
        <v>21</v>
      </c>
      <c r="AW284" s="12" t="s">
        <v>36</v>
      </c>
      <c r="AX284" s="12" t="s">
        <v>88</v>
      </c>
      <c r="AY284" s="157" t="s">
        <v>225</v>
      </c>
    </row>
    <row r="285" spans="2:65" s="1" customFormat="1" ht="33" customHeight="1">
      <c r="B285" s="33"/>
      <c r="C285" s="138" t="s">
        <v>585</v>
      </c>
      <c r="D285" s="138" t="s">
        <v>227</v>
      </c>
      <c r="E285" s="139" t="s">
        <v>5662</v>
      </c>
      <c r="F285" s="140" t="s">
        <v>5663</v>
      </c>
      <c r="G285" s="141" t="s">
        <v>468</v>
      </c>
      <c r="H285" s="142">
        <v>644</v>
      </c>
      <c r="I285" s="143"/>
      <c r="J285" s="144">
        <f>ROUND(I285*H285,2)</f>
        <v>0</v>
      </c>
      <c r="K285" s="140" t="s">
        <v>231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0</v>
      </c>
      <c r="R285" s="147">
        <f>Q285*H285</f>
        <v>0</v>
      </c>
      <c r="S285" s="147">
        <v>0</v>
      </c>
      <c r="T285" s="148">
        <f>S285*H285</f>
        <v>0</v>
      </c>
      <c r="AR285" s="149" t="s">
        <v>232</v>
      </c>
      <c r="AT285" s="149" t="s">
        <v>227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5664</v>
      </c>
    </row>
    <row r="286" spans="2:65" s="1" customFormat="1" ht="10.199999999999999">
      <c r="B286" s="33"/>
      <c r="D286" s="151" t="s">
        <v>234</v>
      </c>
      <c r="F286" s="152" t="s">
        <v>5665</v>
      </c>
      <c r="I286" s="153"/>
      <c r="L286" s="33"/>
      <c r="M286" s="154"/>
      <c r="T286" s="57"/>
      <c r="AT286" s="17" t="s">
        <v>234</v>
      </c>
      <c r="AU286" s="17" t="s">
        <v>21</v>
      </c>
    </row>
    <row r="287" spans="2:65" s="12" customFormat="1" ht="10.199999999999999">
      <c r="B287" s="155"/>
      <c r="D287" s="156" t="s">
        <v>236</v>
      </c>
      <c r="E287" s="157" t="s">
        <v>1</v>
      </c>
      <c r="F287" s="158" t="s">
        <v>5616</v>
      </c>
      <c r="H287" s="159">
        <v>644</v>
      </c>
      <c r="I287" s="160"/>
      <c r="L287" s="155"/>
      <c r="M287" s="161"/>
      <c r="T287" s="162"/>
      <c r="AT287" s="157" t="s">
        <v>236</v>
      </c>
      <c r="AU287" s="157" t="s">
        <v>21</v>
      </c>
      <c r="AV287" s="12" t="s">
        <v>21</v>
      </c>
      <c r="AW287" s="12" t="s">
        <v>36</v>
      </c>
      <c r="AX287" s="12" t="s">
        <v>88</v>
      </c>
      <c r="AY287" s="157" t="s">
        <v>225</v>
      </c>
    </row>
    <row r="288" spans="2:65" s="1" customFormat="1" ht="33" customHeight="1">
      <c r="B288" s="33"/>
      <c r="C288" s="138" t="s">
        <v>593</v>
      </c>
      <c r="D288" s="138" t="s">
        <v>227</v>
      </c>
      <c r="E288" s="139" t="s">
        <v>5666</v>
      </c>
      <c r="F288" s="140" t="s">
        <v>5667</v>
      </c>
      <c r="G288" s="141" t="s">
        <v>468</v>
      </c>
      <c r="H288" s="142">
        <v>618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5668</v>
      </c>
    </row>
    <row r="289" spans="2:65" s="1" customFormat="1" ht="10.199999999999999">
      <c r="B289" s="33"/>
      <c r="D289" s="151" t="s">
        <v>234</v>
      </c>
      <c r="F289" s="152" t="s">
        <v>5669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2" customFormat="1" ht="10.199999999999999">
      <c r="B290" s="155"/>
      <c r="D290" s="156" t="s">
        <v>236</v>
      </c>
      <c r="E290" s="157" t="s">
        <v>1</v>
      </c>
      <c r="F290" s="158" t="s">
        <v>5621</v>
      </c>
      <c r="H290" s="159">
        <v>618</v>
      </c>
      <c r="I290" s="160"/>
      <c r="L290" s="155"/>
      <c r="M290" s="161"/>
      <c r="T290" s="162"/>
      <c r="AT290" s="157" t="s">
        <v>236</v>
      </c>
      <c r="AU290" s="157" t="s">
        <v>21</v>
      </c>
      <c r="AV290" s="12" t="s">
        <v>21</v>
      </c>
      <c r="AW290" s="12" t="s">
        <v>36</v>
      </c>
      <c r="AX290" s="12" t="s">
        <v>88</v>
      </c>
      <c r="AY290" s="157" t="s">
        <v>225</v>
      </c>
    </row>
    <row r="291" spans="2:65" s="1" customFormat="1" ht="33" customHeight="1">
      <c r="B291" s="33"/>
      <c r="C291" s="138" t="s">
        <v>600</v>
      </c>
      <c r="D291" s="138" t="s">
        <v>227</v>
      </c>
      <c r="E291" s="139" t="s">
        <v>5670</v>
      </c>
      <c r="F291" s="140" t="s">
        <v>5671</v>
      </c>
      <c r="G291" s="141" t="s">
        <v>468</v>
      </c>
      <c r="H291" s="142">
        <v>110</v>
      </c>
      <c r="I291" s="143"/>
      <c r="J291" s="144">
        <f>ROUND(I291*H291,2)</f>
        <v>0</v>
      </c>
      <c r="K291" s="140" t="s">
        <v>231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5672</v>
      </c>
    </row>
    <row r="292" spans="2:65" s="1" customFormat="1" ht="10.199999999999999">
      <c r="B292" s="33"/>
      <c r="D292" s="151" t="s">
        <v>234</v>
      </c>
      <c r="F292" s="152" t="s">
        <v>5673</v>
      </c>
      <c r="I292" s="153"/>
      <c r="L292" s="33"/>
      <c r="M292" s="154"/>
      <c r="T292" s="57"/>
      <c r="AT292" s="17" t="s">
        <v>234</v>
      </c>
      <c r="AU292" s="17" t="s">
        <v>21</v>
      </c>
    </row>
    <row r="293" spans="2:65" s="12" customFormat="1" ht="10.199999999999999">
      <c r="B293" s="155"/>
      <c r="D293" s="156" t="s">
        <v>236</v>
      </c>
      <c r="E293" s="157" t="s">
        <v>1</v>
      </c>
      <c r="F293" s="158" t="s">
        <v>5626</v>
      </c>
      <c r="H293" s="159">
        <v>110</v>
      </c>
      <c r="I293" s="160"/>
      <c r="L293" s="155"/>
      <c r="M293" s="161"/>
      <c r="T293" s="162"/>
      <c r="AT293" s="157" t="s">
        <v>236</v>
      </c>
      <c r="AU293" s="157" t="s">
        <v>21</v>
      </c>
      <c r="AV293" s="12" t="s">
        <v>21</v>
      </c>
      <c r="AW293" s="12" t="s">
        <v>36</v>
      </c>
      <c r="AX293" s="12" t="s">
        <v>88</v>
      </c>
      <c r="AY293" s="157" t="s">
        <v>225</v>
      </c>
    </row>
    <row r="294" spans="2:65" s="1" customFormat="1" ht="33" customHeight="1">
      <c r="B294" s="33"/>
      <c r="C294" s="138" t="s">
        <v>962</v>
      </c>
      <c r="D294" s="138" t="s">
        <v>227</v>
      </c>
      <c r="E294" s="139" t="s">
        <v>5674</v>
      </c>
      <c r="F294" s="140" t="s">
        <v>5675</v>
      </c>
      <c r="G294" s="141" t="s">
        <v>468</v>
      </c>
      <c r="H294" s="142">
        <v>54</v>
      </c>
      <c r="I294" s="143"/>
      <c r="J294" s="144">
        <f>ROUND(I294*H294,2)</f>
        <v>0</v>
      </c>
      <c r="K294" s="140" t="s">
        <v>231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0</v>
      </c>
      <c r="R294" s="147">
        <f>Q294*H294</f>
        <v>0</v>
      </c>
      <c r="S294" s="147">
        <v>0</v>
      </c>
      <c r="T294" s="148">
        <f>S294*H294</f>
        <v>0</v>
      </c>
      <c r="AR294" s="149" t="s">
        <v>232</v>
      </c>
      <c r="AT294" s="149" t="s">
        <v>227</v>
      </c>
      <c r="AU294" s="149" t="s">
        <v>21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232</v>
      </c>
      <c r="BM294" s="149" t="s">
        <v>5676</v>
      </c>
    </row>
    <row r="295" spans="2:65" s="1" customFormat="1" ht="10.199999999999999">
      <c r="B295" s="33"/>
      <c r="D295" s="151" t="s">
        <v>234</v>
      </c>
      <c r="F295" s="152" t="s">
        <v>5677</v>
      </c>
      <c r="I295" s="153"/>
      <c r="L295" s="33"/>
      <c r="M295" s="154"/>
      <c r="T295" s="57"/>
      <c r="AT295" s="17" t="s">
        <v>234</v>
      </c>
      <c r="AU295" s="17" t="s">
        <v>21</v>
      </c>
    </row>
    <row r="296" spans="2:65" s="12" customFormat="1" ht="10.199999999999999">
      <c r="B296" s="155"/>
      <c r="D296" s="156" t="s">
        <v>236</v>
      </c>
      <c r="E296" s="157" t="s">
        <v>1</v>
      </c>
      <c r="F296" s="158" t="s">
        <v>5631</v>
      </c>
      <c r="H296" s="159">
        <v>54</v>
      </c>
      <c r="I296" s="160"/>
      <c r="L296" s="155"/>
      <c r="M296" s="161"/>
      <c r="T296" s="162"/>
      <c r="AT296" s="157" t="s">
        <v>236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225</v>
      </c>
    </row>
    <row r="297" spans="2:65" s="1" customFormat="1" ht="33" customHeight="1">
      <c r="B297" s="33"/>
      <c r="C297" s="138" t="s">
        <v>966</v>
      </c>
      <c r="D297" s="138" t="s">
        <v>227</v>
      </c>
      <c r="E297" s="139" t="s">
        <v>5678</v>
      </c>
      <c r="F297" s="140" t="s">
        <v>5679</v>
      </c>
      <c r="G297" s="141" t="s">
        <v>468</v>
      </c>
      <c r="H297" s="142">
        <v>8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</v>
      </c>
      <c r="R297" s="147">
        <f>Q297*H297</f>
        <v>0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5680</v>
      </c>
    </row>
    <row r="298" spans="2:65" s="1" customFormat="1" ht="10.199999999999999">
      <c r="B298" s="33"/>
      <c r="D298" s="151" t="s">
        <v>234</v>
      </c>
      <c r="F298" s="152" t="s">
        <v>5681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2" customFormat="1" ht="10.199999999999999">
      <c r="B299" s="155"/>
      <c r="D299" s="156" t="s">
        <v>236</v>
      </c>
      <c r="E299" s="157" t="s">
        <v>1</v>
      </c>
      <c r="F299" s="158" t="s">
        <v>5636</v>
      </c>
      <c r="H299" s="159">
        <v>8</v>
      </c>
      <c r="I299" s="160"/>
      <c r="L299" s="155"/>
      <c r="M299" s="161"/>
      <c r="T299" s="162"/>
      <c r="AT299" s="157" t="s">
        <v>236</v>
      </c>
      <c r="AU299" s="157" t="s">
        <v>21</v>
      </c>
      <c r="AV299" s="12" t="s">
        <v>21</v>
      </c>
      <c r="AW299" s="12" t="s">
        <v>36</v>
      </c>
      <c r="AX299" s="12" t="s">
        <v>88</v>
      </c>
      <c r="AY299" s="157" t="s">
        <v>225</v>
      </c>
    </row>
    <row r="300" spans="2:65" s="1" customFormat="1" ht="33" customHeight="1">
      <c r="B300" s="33"/>
      <c r="C300" s="138" t="s">
        <v>970</v>
      </c>
      <c r="D300" s="138" t="s">
        <v>227</v>
      </c>
      <c r="E300" s="139" t="s">
        <v>5682</v>
      </c>
      <c r="F300" s="140" t="s">
        <v>5683</v>
      </c>
      <c r="G300" s="141" t="s">
        <v>468</v>
      </c>
      <c r="H300" s="142">
        <v>14</v>
      </c>
      <c r="I300" s="143"/>
      <c r="J300" s="144">
        <f>ROUND(I300*H300,2)</f>
        <v>0</v>
      </c>
      <c r="K300" s="140" t="s">
        <v>231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5684</v>
      </c>
    </row>
    <row r="301" spans="2:65" s="1" customFormat="1" ht="10.199999999999999">
      <c r="B301" s="33"/>
      <c r="D301" s="151" t="s">
        <v>234</v>
      </c>
      <c r="F301" s="152" t="s">
        <v>5685</v>
      </c>
      <c r="I301" s="153"/>
      <c r="L301" s="33"/>
      <c r="M301" s="154"/>
      <c r="T301" s="57"/>
      <c r="AT301" s="17" t="s">
        <v>234</v>
      </c>
      <c r="AU301" s="17" t="s">
        <v>21</v>
      </c>
    </row>
    <row r="302" spans="2:65" s="12" customFormat="1" ht="10.199999999999999">
      <c r="B302" s="155"/>
      <c r="D302" s="156" t="s">
        <v>236</v>
      </c>
      <c r="E302" s="157" t="s">
        <v>1</v>
      </c>
      <c r="F302" s="158" t="s">
        <v>5641</v>
      </c>
      <c r="H302" s="159">
        <v>14</v>
      </c>
      <c r="I302" s="160"/>
      <c r="L302" s="155"/>
      <c r="M302" s="161"/>
      <c r="T302" s="162"/>
      <c r="AT302" s="157" t="s">
        <v>236</v>
      </c>
      <c r="AU302" s="157" t="s">
        <v>21</v>
      </c>
      <c r="AV302" s="12" t="s">
        <v>21</v>
      </c>
      <c r="AW302" s="12" t="s">
        <v>36</v>
      </c>
      <c r="AX302" s="12" t="s">
        <v>88</v>
      </c>
      <c r="AY302" s="157" t="s">
        <v>225</v>
      </c>
    </row>
    <row r="303" spans="2:65" s="1" customFormat="1" ht="33" customHeight="1">
      <c r="B303" s="33"/>
      <c r="C303" s="138" t="s">
        <v>973</v>
      </c>
      <c r="D303" s="138" t="s">
        <v>227</v>
      </c>
      <c r="E303" s="139" t="s">
        <v>5686</v>
      </c>
      <c r="F303" s="140" t="s">
        <v>5687</v>
      </c>
      <c r="G303" s="141" t="s">
        <v>468</v>
      </c>
      <c r="H303" s="142">
        <v>2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5688</v>
      </c>
    </row>
    <row r="304" spans="2:65" s="1" customFormat="1" ht="10.199999999999999">
      <c r="B304" s="33"/>
      <c r="D304" s="151" t="s">
        <v>234</v>
      </c>
      <c r="F304" s="152" t="s">
        <v>5689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2" customFormat="1" ht="10.199999999999999">
      <c r="B305" s="155"/>
      <c r="D305" s="156" t="s">
        <v>236</v>
      </c>
      <c r="E305" s="157" t="s">
        <v>1</v>
      </c>
      <c r="F305" s="158" t="s">
        <v>5646</v>
      </c>
      <c r="H305" s="159">
        <v>2</v>
      </c>
      <c r="I305" s="160"/>
      <c r="L305" s="155"/>
      <c r="M305" s="161"/>
      <c r="T305" s="162"/>
      <c r="AT305" s="157" t="s">
        <v>236</v>
      </c>
      <c r="AU305" s="157" t="s">
        <v>21</v>
      </c>
      <c r="AV305" s="12" t="s">
        <v>21</v>
      </c>
      <c r="AW305" s="12" t="s">
        <v>36</v>
      </c>
      <c r="AX305" s="12" t="s">
        <v>88</v>
      </c>
      <c r="AY305" s="157" t="s">
        <v>225</v>
      </c>
    </row>
    <row r="306" spans="2:65" s="1" customFormat="1" ht="33" customHeight="1">
      <c r="B306" s="33"/>
      <c r="C306" s="138" t="s">
        <v>976</v>
      </c>
      <c r="D306" s="138" t="s">
        <v>227</v>
      </c>
      <c r="E306" s="139" t="s">
        <v>5690</v>
      </c>
      <c r="F306" s="140" t="s">
        <v>5691</v>
      </c>
      <c r="G306" s="141" t="s">
        <v>468</v>
      </c>
      <c r="H306" s="142">
        <v>6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5692</v>
      </c>
    </row>
    <row r="307" spans="2:65" s="1" customFormat="1" ht="10.199999999999999">
      <c r="B307" s="33"/>
      <c r="D307" s="151" t="s">
        <v>234</v>
      </c>
      <c r="F307" s="152" t="s">
        <v>5693</v>
      </c>
      <c r="I307" s="153"/>
      <c r="L307" s="33"/>
      <c r="M307" s="154"/>
      <c r="T307" s="57"/>
      <c r="AT307" s="17" t="s">
        <v>234</v>
      </c>
      <c r="AU307" s="17" t="s">
        <v>21</v>
      </c>
    </row>
    <row r="308" spans="2:65" s="12" customFormat="1" ht="10.199999999999999">
      <c r="B308" s="155"/>
      <c r="D308" s="156" t="s">
        <v>236</v>
      </c>
      <c r="E308" s="157" t="s">
        <v>1</v>
      </c>
      <c r="F308" s="158" t="s">
        <v>5651</v>
      </c>
      <c r="H308" s="159">
        <v>6</v>
      </c>
      <c r="I308" s="160"/>
      <c r="L308" s="155"/>
      <c r="M308" s="161"/>
      <c r="T308" s="162"/>
      <c r="AT308" s="157" t="s">
        <v>236</v>
      </c>
      <c r="AU308" s="157" t="s">
        <v>21</v>
      </c>
      <c r="AV308" s="12" t="s">
        <v>21</v>
      </c>
      <c r="AW308" s="12" t="s">
        <v>36</v>
      </c>
      <c r="AX308" s="12" t="s">
        <v>88</v>
      </c>
      <c r="AY308" s="157" t="s">
        <v>225</v>
      </c>
    </row>
    <row r="309" spans="2:65" s="1" customFormat="1" ht="33" customHeight="1">
      <c r="B309" s="33"/>
      <c r="C309" s="138" t="s">
        <v>596</v>
      </c>
      <c r="D309" s="138" t="s">
        <v>227</v>
      </c>
      <c r="E309" s="139" t="s">
        <v>5694</v>
      </c>
      <c r="F309" s="140" t="s">
        <v>5695</v>
      </c>
      <c r="G309" s="141" t="s">
        <v>468</v>
      </c>
      <c r="H309" s="142">
        <v>2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0</v>
      </c>
      <c r="R309" s="147">
        <f>Q309*H309</f>
        <v>0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5696</v>
      </c>
    </row>
    <row r="310" spans="2:65" s="1" customFormat="1" ht="10.199999999999999">
      <c r="B310" s="33"/>
      <c r="D310" s="151" t="s">
        <v>234</v>
      </c>
      <c r="F310" s="152" t="s">
        <v>5697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5656</v>
      </c>
      <c r="H311" s="159">
        <v>2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33" customHeight="1">
      <c r="B312" s="33"/>
      <c r="C312" s="138" t="s">
        <v>1442</v>
      </c>
      <c r="D312" s="138" t="s">
        <v>227</v>
      </c>
      <c r="E312" s="139" t="s">
        <v>5698</v>
      </c>
      <c r="F312" s="140" t="s">
        <v>5699</v>
      </c>
      <c r="G312" s="141" t="s">
        <v>468</v>
      </c>
      <c r="H312" s="142">
        <v>4</v>
      </c>
      <c r="I312" s="143"/>
      <c r="J312" s="144">
        <f>ROUND(I312*H312,2)</f>
        <v>0</v>
      </c>
      <c r="K312" s="140" t="s">
        <v>231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0</v>
      </c>
      <c r="R312" s="147">
        <f>Q312*H312</f>
        <v>0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5700</v>
      </c>
    </row>
    <row r="313" spans="2:65" s="1" customFormat="1" ht="10.199999999999999">
      <c r="B313" s="33"/>
      <c r="D313" s="151" t="s">
        <v>234</v>
      </c>
      <c r="F313" s="152" t="s">
        <v>5701</v>
      </c>
      <c r="I313" s="153"/>
      <c r="L313" s="33"/>
      <c r="M313" s="154"/>
      <c r="T313" s="57"/>
      <c r="AT313" s="17" t="s">
        <v>234</v>
      </c>
      <c r="AU313" s="17" t="s">
        <v>21</v>
      </c>
    </row>
    <row r="314" spans="2:65" s="12" customFormat="1" ht="10.199999999999999">
      <c r="B314" s="155"/>
      <c r="D314" s="156" t="s">
        <v>236</v>
      </c>
      <c r="E314" s="157" t="s">
        <v>1</v>
      </c>
      <c r="F314" s="158" t="s">
        <v>5661</v>
      </c>
      <c r="H314" s="159">
        <v>4</v>
      </c>
      <c r="I314" s="160"/>
      <c r="L314" s="155"/>
      <c r="M314" s="161"/>
      <c r="T314" s="162"/>
      <c r="AT314" s="157" t="s">
        <v>236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225</v>
      </c>
    </row>
    <row r="315" spans="2:65" s="1" customFormat="1" ht="24.15" customHeight="1">
      <c r="B315" s="33"/>
      <c r="C315" s="138" t="s">
        <v>1446</v>
      </c>
      <c r="D315" s="138" t="s">
        <v>227</v>
      </c>
      <c r="E315" s="139" t="s">
        <v>5702</v>
      </c>
      <c r="F315" s="140" t="s">
        <v>5703</v>
      </c>
      <c r="G315" s="141" t="s">
        <v>468</v>
      </c>
      <c r="H315" s="142">
        <v>7308</v>
      </c>
      <c r="I315" s="143"/>
      <c r="J315" s="144">
        <f>ROUND(I315*H315,2)</f>
        <v>0</v>
      </c>
      <c r="K315" s="140" t="s">
        <v>231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232</v>
      </c>
      <c r="AT315" s="149" t="s">
        <v>227</v>
      </c>
      <c r="AU315" s="149" t="s">
        <v>21</v>
      </c>
      <c r="AY315" s="17" t="s">
        <v>225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232</v>
      </c>
      <c r="BM315" s="149" t="s">
        <v>5704</v>
      </c>
    </row>
    <row r="316" spans="2:65" s="1" customFormat="1" ht="10.199999999999999">
      <c r="B316" s="33"/>
      <c r="D316" s="151" t="s">
        <v>234</v>
      </c>
      <c r="F316" s="152" t="s">
        <v>5705</v>
      </c>
      <c r="I316" s="153"/>
      <c r="L316" s="33"/>
      <c r="M316" s="154"/>
      <c r="T316" s="57"/>
      <c r="AT316" s="17" t="s">
        <v>234</v>
      </c>
      <c r="AU316" s="17" t="s">
        <v>21</v>
      </c>
    </row>
    <row r="317" spans="2:65" s="12" customFormat="1" ht="10.199999999999999">
      <c r="B317" s="155"/>
      <c r="D317" s="156" t="s">
        <v>236</v>
      </c>
      <c r="E317" s="157" t="s">
        <v>1</v>
      </c>
      <c r="F317" s="158" t="s">
        <v>5706</v>
      </c>
      <c r="H317" s="159">
        <v>7308</v>
      </c>
      <c r="I317" s="160"/>
      <c r="L317" s="155"/>
      <c r="M317" s="161"/>
      <c r="T317" s="162"/>
      <c r="AT317" s="157" t="s">
        <v>236</v>
      </c>
      <c r="AU317" s="157" t="s">
        <v>21</v>
      </c>
      <c r="AV317" s="12" t="s">
        <v>21</v>
      </c>
      <c r="AW317" s="12" t="s">
        <v>36</v>
      </c>
      <c r="AX317" s="12" t="s">
        <v>88</v>
      </c>
      <c r="AY317" s="157" t="s">
        <v>225</v>
      </c>
    </row>
    <row r="318" spans="2:65" s="1" customFormat="1" ht="24.15" customHeight="1">
      <c r="B318" s="33"/>
      <c r="C318" s="138" t="s">
        <v>1451</v>
      </c>
      <c r="D318" s="138" t="s">
        <v>227</v>
      </c>
      <c r="E318" s="139" t="s">
        <v>5707</v>
      </c>
      <c r="F318" s="140" t="s">
        <v>5708</v>
      </c>
      <c r="G318" s="141" t="s">
        <v>468</v>
      </c>
      <c r="H318" s="142">
        <v>6409</v>
      </c>
      <c r="I318" s="143"/>
      <c r="J318" s="144">
        <f>ROUND(I318*H318,2)</f>
        <v>0</v>
      </c>
      <c r="K318" s="140" t="s">
        <v>231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</v>
      </c>
      <c r="R318" s="147">
        <f>Q318*H318</f>
        <v>0</v>
      </c>
      <c r="S318" s="147">
        <v>0</v>
      </c>
      <c r="T318" s="148">
        <f>S318*H318</f>
        <v>0</v>
      </c>
      <c r="AR318" s="149" t="s">
        <v>232</v>
      </c>
      <c r="AT318" s="149" t="s">
        <v>227</v>
      </c>
      <c r="AU318" s="149" t="s">
        <v>21</v>
      </c>
      <c r="AY318" s="17" t="s">
        <v>225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232</v>
      </c>
      <c r="BM318" s="149" t="s">
        <v>5709</v>
      </c>
    </row>
    <row r="319" spans="2:65" s="1" customFormat="1" ht="10.199999999999999">
      <c r="B319" s="33"/>
      <c r="D319" s="151" t="s">
        <v>234</v>
      </c>
      <c r="F319" s="152" t="s">
        <v>5710</v>
      </c>
      <c r="I319" s="153"/>
      <c r="L319" s="33"/>
      <c r="M319" s="154"/>
      <c r="T319" s="57"/>
      <c r="AT319" s="17" t="s">
        <v>234</v>
      </c>
      <c r="AU319" s="17" t="s">
        <v>21</v>
      </c>
    </row>
    <row r="320" spans="2:65" s="12" customFormat="1" ht="10.199999999999999">
      <c r="B320" s="155"/>
      <c r="D320" s="156" t="s">
        <v>236</v>
      </c>
      <c r="E320" s="157" t="s">
        <v>1</v>
      </c>
      <c r="F320" s="158" t="s">
        <v>5711</v>
      </c>
      <c r="H320" s="159">
        <v>6409</v>
      </c>
      <c r="I320" s="160"/>
      <c r="L320" s="155"/>
      <c r="M320" s="161"/>
      <c r="T320" s="162"/>
      <c r="AT320" s="157" t="s">
        <v>236</v>
      </c>
      <c r="AU320" s="157" t="s">
        <v>21</v>
      </c>
      <c r="AV320" s="12" t="s">
        <v>21</v>
      </c>
      <c r="AW320" s="12" t="s">
        <v>36</v>
      </c>
      <c r="AX320" s="12" t="s">
        <v>88</v>
      </c>
      <c r="AY320" s="157" t="s">
        <v>225</v>
      </c>
    </row>
    <row r="321" spans="2:65" s="1" customFormat="1" ht="24.15" customHeight="1">
      <c r="B321" s="33"/>
      <c r="C321" s="138" t="s">
        <v>1455</v>
      </c>
      <c r="D321" s="138" t="s">
        <v>227</v>
      </c>
      <c r="E321" s="139" t="s">
        <v>5712</v>
      </c>
      <c r="F321" s="140" t="s">
        <v>5713</v>
      </c>
      <c r="G321" s="141" t="s">
        <v>468</v>
      </c>
      <c r="H321" s="142">
        <v>2987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232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5714</v>
      </c>
    </row>
    <row r="322" spans="2:65" s="1" customFormat="1" ht="10.199999999999999">
      <c r="B322" s="33"/>
      <c r="D322" s="151" t="s">
        <v>234</v>
      </c>
      <c r="F322" s="152" t="s">
        <v>5715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2" customFormat="1" ht="10.199999999999999">
      <c r="B323" s="155"/>
      <c r="D323" s="156" t="s">
        <v>236</v>
      </c>
      <c r="E323" s="157" t="s">
        <v>1</v>
      </c>
      <c r="F323" s="158" t="s">
        <v>5716</v>
      </c>
      <c r="H323" s="159">
        <v>2987</v>
      </c>
      <c r="I323" s="160"/>
      <c r="L323" s="155"/>
      <c r="M323" s="161"/>
      <c r="T323" s="162"/>
      <c r="AT323" s="157" t="s">
        <v>236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225</v>
      </c>
    </row>
    <row r="324" spans="2:65" s="1" customFormat="1" ht="24.15" customHeight="1">
      <c r="B324" s="33"/>
      <c r="C324" s="138" t="s">
        <v>1460</v>
      </c>
      <c r="D324" s="138" t="s">
        <v>227</v>
      </c>
      <c r="E324" s="139" t="s">
        <v>5717</v>
      </c>
      <c r="F324" s="140" t="s">
        <v>5718</v>
      </c>
      <c r="G324" s="141" t="s">
        <v>468</v>
      </c>
      <c r="H324" s="142">
        <v>2871</v>
      </c>
      <c r="I324" s="143"/>
      <c r="J324" s="144">
        <f>ROUND(I324*H324,2)</f>
        <v>0</v>
      </c>
      <c r="K324" s="140" t="s">
        <v>231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232</v>
      </c>
      <c r="AT324" s="149" t="s">
        <v>227</v>
      </c>
      <c r="AU324" s="149" t="s">
        <v>21</v>
      </c>
      <c r="AY324" s="17" t="s">
        <v>225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232</v>
      </c>
      <c r="BM324" s="149" t="s">
        <v>5719</v>
      </c>
    </row>
    <row r="325" spans="2:65" s="1" customFormat="1" ht="10.199999999999999">
      <c r="B325" s="33"/>
      <c r="D325" s="151" t="s">
        <v>234</v>
      </c>
      <c r="F325" s="152" t="s">
        <v>5720</v>
      </c>
      <c r="I325" s="153"/>
      <c r="L325" s="33"/>
      <c r="M325" s="154"/>
      <c r="T325" s="57"/>
      <c r="AT325" s="17" t="s">
        <v>234</v>
      </c>
      <c r="AU325" s="17" t="s">
        <v>21</v>
      </c>
    </row>
    <row r="326" spans="2:65" s="12" customFormat="1" ht="10.199999999999999">
      <c r="B326" s="155"/>
      <c r="D326" s="156" t="s">
        <v>236</v>
      </c>
      <c r="E326" s="157" t="s">
        <v>1</v>
      </c>
      <c r="F326" s="158" t="s">
        <v>5721</v>
      </c>
      <c r="H326" s="159">
        <v>2871</v>
      </c>
      <c r="I326" s="160"/>
      <c r="L326" s="155"/>
      <c r="M326" s="161"/>
      <c r="T326" s="162"/>
      <c r="AT326" s="157" t="s">
        <v>236</v>
      </c>
      <c r="AU326" s="157" t="s">
        <v>21</v>
      </c>
      <c r="AV326" s="12" t="s">
        <v>21</v>
      </c>
      <c r="AW326" s="12" t="s">
        <v>36</v>
      </c>
      <c r="AX326" s="12" t="s">
        <v>88</v>
      </c>
      <c r="AY326" s="157" t="s">
        <v>225</v>
      </c>
    </row>
    <row r="327" spans="2:65" s="1" customFormat="1" ht="24.15" customHeight="1">
      <c r="B327" s="33"/>
      <c r="C327" s="138" t="s">
        <v>1464</v>
      </c>
      <c r="D327" s="138" t="s">
        <v>227</v>
      </c>
      <c r="E327" s="139" t="s">
        <v>5722</v>
      </c>
      <c r="F327" s="140" t="s">
        <v>5723</v>
      </c>
      <c r="G327" s="141" t="s">
        <v>468</v>
      </c>
      <c r="H327" s="142">
        <v>435</v>
      </c>
      <c r="I327" s="143"/>
      <c r="J327" s="144">
        <f>ROUND(I327*H327,2)</f>
        <v>0</v>
      </c>
      <c r="K327" s="140" t="s">
        <v>231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0</v>
      </c>
      <c r="R327" s="147">
        <f>Q327*H327</f>
        <v>0</v>
      </c>
      <c r="S327" s="147">
        <v>0</v>
      </c>
      <c r="T327" s="148">
        <f>S327*H327</f>
        <v>0</v>
      </c>
      <c r="AR327" s="149" t="s">
        <v>232</v>
      </c>
      <c r="AT327" s="149" t="s">
        <v>227</v>
      </c>
      <c r="AU327" s="149" t="s">
        <v>21</v>
      </c>
      <c r="AY327" s="17" t="s">
        <v>225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232</v>
      </c>
      <c r="BM327" s="149" t="s">
        <v>5724</v>
      </c>
    </row>
    <row r="328" spans="2:65" s="1" customFormat="1" ht="10.199999999999999">
      <c r="B328" s="33"/>
      <c r="D328" s="151" t="s">
        <v>234</v>
      </c>
      <c r="F328" s="152" t="s">
        <v>5725</v>
      </c>
      <c r="I328" s="153"/>
      <c r="L328" s="33"/>
      <c r="M328" s="154"/>
      <c r="T328" s="57"/>
      <c r="AT328" s="17" t="s">
        <v>234</v>
      </c>
      <c r="AU328" s="17" t="s">
        <v>21</v>
      </c>
    </row>
    <row r="329" spans="2:65" s="12" customFormat="1" ht="10.199999999999999">
      <c r="B329" s="155"/>
      <c r="D329" s="156" t="s">
        <v>236</v>
      </c>
      <c r="E329" s="157" t="s">
        <v>1</v>
      </c>
      <c r="F329" s="158" t="s">
        <v>5726</v>
      </c>
      <c r="H329" s="159">
        <v>435</v>
      </c>
      <c r="I329" s="160"/>
      <c r="L329" s="155"/>
      <c r="M329" s="161"/>
      <c r="T329" s="162"/>
      <c r="AT329" s="157" t="s">
        <v>236</v>
      </c>
      <c r="AU329" s="157" t="s">
        <v>21</v>
      </c>
      <c r="AV329" s="12" t="s">
        <v>21</v>
      </c>
      <c r="AW329" s="12" t="s">
        <v>36</v>
      </c>
      <c r="AX329" s="12" t="s">
        <v>88</v>
      </c>
      <c r="AY329" s="157" t="s">
        <v>225</v>
      </c>
    </row>
    <row r="330" spans="2:65" s="1" customFormat="1" ht="24.15" customHeight="1">
      <c r="B330" s="33"/>
      <c r="C330" s="138" t="s">
        <v>1470</v>
      </c>
      <c r="D330" s="138" t="s">
        <v>227</v>
      </c>
      <c r="E330" s="139" t="s">
        <v>5727</v>
      </c>
      <c r="F330" s="140" t="s">
        <v>5728</v>
      </c>
      <c r="G330" s="141" t="s">
        <v>468</v>
      </c>
      <c r="H330" s="142">
        <v>319</v>
      </c>
      <c r="I330" s="143"/>
      <c r="J330" s="144">
        <f>ROUND(I330*H330,2)</f>
        <v>0</v>
      </c>
      <c r="K330" s="140" t="s">
        <v>231</v>
      </c>
      <c r="L330" s="33"/>
      <c r="M330" s="145" t="s">
        <v>1</v>
      </c>
      <c r="N330" s="146" t="s">
        <v>45</v>
      </c>
      <c r="P330" s="147">
        <f>O330*H330</f>
        <v>0</v>
      </c>
      <c r="Q330" s="147">
        <v>0</v>
      </c>
      <c r="R330" s="147">
        <f>Q330*H330</f>
        <v>0</v>
      </c>
      <c r="S330" s="147">
        <v>0</v>
      </c>
      <c r="T330" s="148">
        <f>S330*H330</f>
        <v>0</v>
      </c>
      <c r="AR330" s="149" t="s">
        <v>232</v>
      </c>
      <c r="AT330" s="149" t="s">
        <v>227</v>
      </c>
      <c r="AU330" s="149" t="s">
        <v>21</v>
      </c>
      <c r="AY330" s="17" t="s">
        <v>225</v>
      </c>
      <c r="BE330" s="150">
        <f>IF(N330="základní",J330,0)</f>
        <v>0</v>
      </c>
      <c r="BF330" s="150">
        <f>IF(N330="snížená",J330,0)</f>
        <v>0</v>
      </c>
      <c r="BG330" s="150">
        <f>IF(N330="zákl. přenesená",J330,0)</f>
        <v>0</v>
      </c>
      <c r="BH330" s="150">
        <f>IF(N330="sníž. přenesená",J330,0)</f>
        <v>0</v>
      </c>
      <c r="BI330" s="150">
        <f>IF(N330="nulová",J330,0)</f>
        <v>0</v>
      </c>
      <c r="BJ330" s="17" t="s">
        <v>88</v>
      </c>
      <c r="BK330" s="150">
        <f>ROUND(I330*H330,2)</f>
        <v>0</v>
      </c>
      <c r="BL330" s="17" t="s">
        <v>232</v>
      </c>
      <c r="BM330" s="149" t="s">
        <v>5729</v>
      </c>
    </row>
    <row r="331" spans="2:65" s="1" customFormat="1" ht="10.199999999999999">
      <c r="B331" s="33"/>
      <c r="D331" s="151" t="s">
        <v>234</v>
      </c>
      <c r="F331" s="152" t="s">
        <v>5730</v>
      </c>
      <c r="I331" s="153"/>
      <c r="L331" s="33"/>
      <c r="M331" s="154"/>
      <c r="T331" s="57"/>
      <c r="AT331" s="17" t="s">
        <v>234</v>
      </c>
      <c r="AU331" s="17" t="s">
        <v>21</v>
      </c>
    </row>
    <row r="332" spans="2:65" s="12" customFormat="1" ht="10.199999999999999">
      <c r="B332" s="155"/>
      <c r="D332" s="156" t="s">
        <v>236</v>
      </c>
      <c r="E332" s="157" t="s">
        <v>1</v>
      </c>
      <c r="F332" s="158" t="s">
        <v>5731</v>
      </c>
      <c r="H332" s="159">
        <v>319</v>
      </c>
      <c r="I332" s="160"/>
      <c r="L332" s="155"/>
      <c r="M332" s="161"/>
      <c r="T332" s="162"/>
      <c r="AT332" s="157" t="s">
        <v>236</v>
      </c>
      <c r="AU332" s="157" t="s">
        <v>21</v>
      </c>
      <c r="AV332" s="12" t="s">
        <v>21</v>
      </c>
      <c r="AW332" s="12" t="s">
        <v>36</v>
      </c>
      <c r="AX332" s="12" t="s">
        <v>88</v>
      </c>
      <c r="AY332" s="157" t="s">
        <v>225</v>
      </c>
    </row>
    <row r="333" spans="2:65" s="1" customFormat="1" ht="24.15" customHeight="1">
      <c r="B333" s="33"/>
      <c r="C333" s="138" t="s">
        <v>1475</v>
      </c>
      <c r="D333" s="138" t="s">
        <v>227</v>
      </c>
      <c r="E333" s="139" t="s">
        <v>5732</v>
      </c>
      <c r="F333" s="140" t="s">
        <v>5733</v>
      </c>
      <c r="G333" s="141" t="s">
        <v>468</v>
      </c>
      <c r="H333" s="142">
        <v>1</v>
      </c>
      <c r="I333" s="143"/>
      <c r="J333" s="144">
        <f>ROUND(I333*H333,2)</f>
        <v>0</v>
      </c>
      <c r="K333" s="140" t="s">
        <v>231</v>
      </c>
      <c r="L333" s="33"/>
      <c r="M333" s="145" t="s">
        <v>1</v>
      </c>
      <c r="N333" s="146" t="s">
        <v>45</v>
      </c>
      <c r="P333" s="147">
        <f>O333*H333</f>
        <v>0</v>
      </c>
      <c r="Q333" s="147">
        <v>0</v>
      </c>
      <c r="R333" s="147">
        <f>Q333*H333</f>
        <v>0</v>
      </c>
      <c r="S333" s="147">
        <v>0</v>
      </c>
      <c r="T333" s="148">
        <f>S333*H333</f>
        <v>0</v>
      </c>
      <c r="AR333" s="149" t="s">
        <v>232</v>
      </c>
      <c r="AT333" s="149" t="s">
        <v>227</v>
      </c>
      <c r="AU333" s="149" t="s">
        <v>21</v>
      </c>
      <c r="AY333" s="17" t="s">
        <v>225</v>
      </c>
      <c r="BE333" s="150">
        <f>IF(N333="základní",J333,0)</f>
        <v>0</v>
      </c>
      <c r="BF333" s="150">
        <f>IF(N333="snížená",J333,0)</f>
        <v>0</v>
      </c>
      <c r="BG333" s="150">
        <f>IF(N333="zákl. přenesená",J333,0)</f>
        <v>0</v>
      </c>
      <c r="BH333" s="150">
        <f>IF(N333="sníž. přenesená",J333,0)</f>
        <v>0</v>
      </c>
      <c r="BI333" s="150">
        <f>IF(N333="nulová",J333,0)</f>
        <v>0</v>
      </c>
      <c r="BJ333" s="17" t="s">
        <v>88</v>
      </c>
      <c r="BK333" s="150">
        <f>ROUND(I333*H333,2)</f>
        <v>0</v>
      </c>
      <c r="BL333" s="17" t="s">
        <v>232</v>
      </c>
      <c r="BM333" s="149" t="s">
        <v>5734</v>
      </c>
    </row>
    <row r="334" spans="2:65" s="1" customFormat="1" ht="10.199999999999999">
      <c r="B334" s="33"/>
      <c r="D334" s="151" t="s">
        <v>234</v>
      </c>
      <c r="F334" s="152" t="s">
        <v>5735</v>
      </c>
      <c r="I334" s="153"/>
      <c r="L334" s="33"/>
      <c r="M334" s="154"/>
      <c r="T334" s="57"/>
      <c r="AT334" s="17" t="s">
        <v>234</v>
      </c>
      <c r="AU334" s="17" t="s">
        <v>21</v>
      </c>
    </row>
    <row r="335" spans="2:65" s="12" customFormat="1" ht="10.199999999999999">
      <c r="B335" s="155"/>
      <c r="D335" s="156" t="s">
        <v>236</v>
      </c>
      <c r="E335" s="157" t="s">
        <v>1</v>
      </c>
      <c r="F335" s="158" t="s">
        <v>5407</v>
      </c>
      <c r="H335" s="159">
        <v>1</v>
      </c>
      <c r="I335" s="160"/>
      <c r="L335" s="155"/>
      <c r="M335" s="161"/>
      <c r="T335" s="162"/>
      <c r="AT335" s="157" t="s">
        <v>236</v>
      </c>
      <c r="AU335" s="157" t="s">
        <v>21</v>
      </c>
      <c r="AV335" s="12" t="s">
        <v>21</v>
      </c>
      <c r="AW335" s="12" t="s">
        <v>36</v>
      </c>
      <c r="AX335" s="12" t="s">
        <v>88</v>
      </c>
      <c r="AY335" s="157" t="s">
        <v>225</v>
      </c>
    </row>
    <row r="336" spans="2:65" s="1" customFormat="1" ht="21.75" customHeight="1">
      <c r="B336" s="33"/>
      <c r="C336" s="138" t="s">
        <v>1480</v>
      </c>
      <c r="D336" s="138" t="s">
        <v>227</v>
      </c>
      <c r="E336" s="139" t="s">
        <v>5736</v>
      </c>
      <c r="F336" s="140" t="s">
        <v>5737</v>
      </c>
      <c r="G336" s="141" t="s">
        <v>468</v>
      </c>
      <c r="H336" s="142">
        <v>252</v>
      </c>
      <c r="I336" s="143"/>
      <c r="J336" s="144">
        <f>ROUND(I336*H336,2)</f>
        <v>0</v>
      </c>
      <c r="K336" s="140" t="s">
        <v>231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0</v>
      </c>
      <c r="R336" s="147">
        <f>Q336*H336</f>
        <v>0</v>
      </c>
      <c r="S336" s="147">
        <v>0</v>
      </c>
      <c r="T336" s="148">
        <f>S336*H336</f>
        <v>0</v>
      </c>
      <c r="AR336" s="149" t="s">
        <v>232</v>
      </c>
      <c r="AT336" s="149" t="s">
        <v>227</v>
      </c>
      <c r="AU336" s="149" t="s">
        <v>21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232</v>
      </c>
      <c r="BM336" s="149" t="s">
        <v>5738</v>
      </c>
    </row>
    <row r="337" spans="2:65" s="1" customFormat="1" ht="10.199999999999999">
      <c r="B337" s="33"/>
      <c r="D337" s="151" t="s">
        <v>234</v>
      </c>
      <c r="F337" s="152" t="s">
        <v>5739</v>
      </c>
      <c r="I337" s="153"/>
      <c r="L337" s="33"/>
      <c r="M337" s="154"/>
      <c r="T337" s="57"/>
      <c r="AT337" s="17" t="s">
        <v>234</v>
      </c>
      <c r="AU337" s="17" t="s">
        <v>21</v>
      </c>
    </row>
    <row r="338" spans="2:65" s="12" customFormat="1" ht="10.199999999999999">
      <c r="B338" s="155"/>
      <c r="D338" s="156" t="s">
        <v>236</v>
      </c>
      <c r="E338" s="157" t="s">
        <v>1</v>
      </c>
      <c r="F338" s="158" t="s">
        <v>5408</v>
      </c>
      <c r="H338" s="159">
        <v>252</v>
      </c>
      <c r="I338" s="160"/>
      <c r="L338" s="155"/>
      <c r="M338" s="161"/>
      <c r="T338" s="162"/>
      <c r="AT338" s="157" t="s">
        <v>236</v>
      </c>
      <c r="AU338" s="157" t="s">
        <v>21</v>
      </c>
      <c r="AV338" s="12" t="s">
        <v>21</v>
      </c>
      <c r="AW338" s="12" t="s">
        <v>36</v>
      </c>
      <c r="AX338" s="12" t="s">
        <v>88</v>
      </c>
      <c r="AY338" s="157" t="s">
        <v>225</v>
      </c>
    </row>
    <row r="339" spans="2:65" s="1" customFormat="1" ht="24.15" customHeight="1">
      <c r="B339" s="33"/>
      <c r="C339" s="138" t="s">
        <v>1486</v>
      </c>
      <c r="D339" s="138" t="s">
        <v>227</v>
      </c>
      <c r="E339" s="139" t="s">
        <v>5740</v>
      </c>
      <c r="F339" s="140" t="s">
        <v>5741</v>
      </c>
      <c r="G339" s="141" t="s">
        <v>468</v>
      </c>
      <c r="H339" s="142">
        <v>221</v>
      </c>
      <c r="I339" s="143"/>
      <c r="J339" s="144">
        <f>ROUND(I339*H339,2)</f>
        <v>0</v>
      </c>
      <c r="K339" s="140" t="s">
        <v>231</v>
      </c>
      <c r="L339" s="33"/>
      <c r="M339" s="145" t="s">
        <v>1</v>
      </c>
      <c r="N339" s="146" t="s">
        <v>45</v>
      </c>
      <c r="P339" s="147">
        <f>O339*H339</f>
        <v>0</v>
      </c>
      <c r="Q339" s="147">
        <v>0</v>
      </c>
      <c r="R339" s="147">
        <f>Q339*H339</f>
        <v>0</v>
      </c>
      <c r="S339" s="147">
        <v>0</v>
      </c>
      <c r="T339" s="148">
        <f>S339*H339</f>
        <v>0</v>
      </c>
      <c r="AR339" s="149" t="s">
        <v>232</v>
      </c>
      <c r="AT339" s="149" t="s">
        <v>227</v>
      </c>
      <c r="AU339" s="149" t="s">
        <v>21</v>
      </c>
      <c r="AY339" s="17" t="s">
        <v>225</v>
      </c>
      <c r="BE339" s="150">
        <f>IF(N339="základní",J339,0)</f>
        <v>0</v>
      </c>
      <c r="BF339" s="150">
        <f>IF(N339="snížená",J339,0)</f>
        <v>0</v>
      </c>
      <c r="BG339" s="150">
        <f>IF(N339="zákl. přenesená",J339,0)</f>
        <v>0</v>
      </c>
      <c r="BH339" s="150">
        <f>IF(N339="sníž. přenesená",J339,0)</f>
        <v>0</v>
      </c>
      <c r="BI339" s="150">
        <f>IF(N339="nulová",J339,0)</f>
        <v>0</v>
      </c>
      <c r="BJ339" s="17" t="s">
        <v>88</v>
      </c>
      <c r="BK339" s="150">
        <f>ROUND(I339*H339,2)</f>
        <v>0</v>
      </c>
      <c r="BL339" s="17" t="s">
        <v>232</v>
      </c>
      <c r="BM339" s="149" t="s">
        <v>5742</v>
      </c>
    </row>
    <row r="340" spans="2:65" s="1" customFormat="1" ht="10.199999999999999">
      <c r="B340" s="33"/>
      <c r="D340" s="151" t="s">
        <v>234</v>
      </c>
      <c r="F340" s="152" t="s">
        <v>5743</v>
      </c>
      <c r="I340" s="153"/>
      <c r="L340" s="33"/>
      <c r="M340" s="154"/>
      <c r="T340" s="57"/>
      <c r="AT340" s="17" t="s">
        <v>234</v>
      </c>
      <c r="AU340" s="17" t="s">
        <v>21</v>
      </c>
    </row>
    <row r="341" spans="2:65" s="12" customFormat="1" ht="10.199999999999999">
      <c r="B341" s="155"/>
      <c r="D341" s="156" t="s">
        <v>236</v>
      </c>
      <c r="E341" s="157" t="s">
        <v>1</v>
      </c>
      <c r="F341" s="158" t="s">
        <v>5410</v>
      </c>
      <c r="H341" s="159">
        <v>221</v>
      </c>
      <c r="I341" s="160"/>
      <c r="L341" s="155"/>
      <c r="M341" s="161"/>
      <c r="T341" s="162"/>
      <c r="AT341" s="157" t="s">
        <v>236</v>
      </c>
      <c r="AU341" s="157" t="s">
        <v>21</v>
      </c>
      <c r="AV341" s="12" t="s">
        <v>21</v>
      </c>
      <c r="AW341" s="12" t="s">
        <v>36</v>
      </c>
      <c r="AX341" s="12" t="s">
        <v>88</v>
      </c>
      <c r="AY341" s="157" t="s">
        <v>225</v>
      </c>
    </row>
    <row r="342" spans="2:65" s="1" customFormat="1" ht="24.15" customHeight="1">
      <c r="B342" s="33"/>
      <c r="C342" s="138" t="s">
        <v>1492</v>
      </c>
      <c r="D342" s="138" t="s">
        <v>227</v>
      </c>
      <c r="E342" s="139" t="s">
        <v>5744</v>
      </c>
      <c r="F342" s="140" t="s">
        <v>5745</v>
      </c>
      <c r="G342" s="141" t="s">
        <v>468</v>
      </c>
      <c r="H342" s="142">
        <v>103</v>
      </c>
      <c r="I342" s="143"/>
      <c r="J342" s="144">
        <f>ROUND(I342*H342,2)</f>
        <v>0</v>
      </c>
      <c r="K342" s="140" t="s">
        <v>231</v>
      </c>
      <c r="L342" s="33"/>
      <c r="M342" s="145" t="s">
        <v>1</v>
      </c>
      <c r="N342" s="146" t="s">
        <v>45</v>
      </c>
      <c r="P342" s="147">
        <f>O342*H342</f>
        <v>0</v>
      </c>
      <c r="Q342" s="147">
        <v>0</v>
      </c>
      <c r="R342" s="147">
        <f>Q342*H342</f>
        <v>0</v>
      </c>
      <c r="S342" s="147">
        <v>0</v>
      </c>
      <c r="T342" s="148">
        <f>S342*H342</f>
        <v>0</v>
      </c>
      <c r="AR342" s="149" t="s">
        <v>232</v>
      </c>
      <c r="AT342" s="149" t="s">
        <v>227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232</v>
      </c>
      <c r="BM342" s="149" t="s">
        <v>5746</v>
      </c>
    </row>
    <row r="343" spans="2:65" s="1" customFormat="1" ht="10.199999999999999">
      <c r="B343" s="33"/>
      <c r="D343" s="151" t="s">
        <v>234</v>
      </c>
      <c r="F343" s="152" t="s">
        <v>5747</v>
      </c>
      <c r="I343" s="153"/>
      <c r="L343" s="33"/>
      <c r="M343" s="154"/>
      <c r="T343" s="57"/>
      <c r="AT343" s="17" t="s">
        <v>234</v>
      </c>
      <c r="AU343" s="17" t="s">
        <v>21</v>
      </c>
    </row>
    <row r="344" spans="2:65" s="12" customFormat="1" ht="10.199999999999999">
      <c r="B344" s="155"/>
      <c r="D344" s="156" t="s">
        <v>236</v>
      </c>
      <c r="E344" s="157" t="s">
        <v>1</v>
      </c>
      <c r="F344" s="158" t="s">
        <v>5412</v>
      </c>
      <c r="H344" s="159">
        <v>103</v>
      </c>
      <c r="I344" s="160"/>
      <c r="L344" s="155"/>
      <c r="M344" s="161"/>
      <c r="T344" s="162"/>
      <c r="AT344" s="157" t="s">
        <v>236</v>
      </c>
      <c r="AU344" s="157" t="s">
        <v>21</v>
      </c>
      <c r="AV344" s="12" t="s">
        <v>21</v>
      </c>
      <c r="AW344" s="12" t="s">
        <v>36</v>
      </c>
      <c r="AX344" s="12" t="s">
        <v>88</v>
      </c>
      <c r="AY344" s="157" t="s">
        <v>225</v>
      </c>
    </row>
    <row r="345" spans="2:65" s="1" customFormat="1" ht="24.15" customHeight="1">
      <c r="B345" s="33"/>
      <c r="C345" s="138" t="s">
        <v>1494</v>
      </c>
      <c r="D345" s="138" t="s">
        <v>227</v>
      </c>
      <c r="E345" s="139" t="s">
        <v>5748</v>
      </c>
      <c r="F345" s="140" t="s">
        <v>5749</v>
      </c>
      <c r="G345" s="141" t="s">
        <v>468</v>
      </c>
      <c r="H345" s="142">
        <v>99</v>
      </c>
      <c r="I345" s="143"/>
      <c r="J345" s="144">
        <f>ROUND(I345*H345,2)</f>
        <v>0</v>
      </c>
      <c r="K345" s="140" t="s">
        <v>231</v>
      </c>
      <c r="L345" s="33"/>
      <c r="M345" s="145" t="s">
        <v>1</v>
      </c>
      <c r="N345" s="146" t="s">
        <v>45</v>
      </c>
      <c r="P345" s="147">
        <f>O345*H345</f>
        <v>0</v>
      </c>
      <c r="Q345" s="147">
        <v>0</v>
      </c>
      <c r="R345" s="147">
        <f>Q345*H345</f>
        <v>0</v>
      </c>
      <c r="S345" s="147">
        <v>0</v>
      </c>
      <c r="T345" s="148">
        <f>S345*H345</f>
        <v>0</v>
      </c>
      <c r="AR345" s="149" t="s">
        <v>232</v>
      </c>
      <c r="AT345" s="149" t="s">
        <v>227</v>
      </c>
      <c r="AU345" s="149" t="s">
        <v>21</v>
      </c>
      <c r="AY345" s="17" t="s">
        <v>225</v>
      </c>
      <c r="BE345" s="150">
        <f>IF(N345="základní",J345,0)</f>
        <v>0</v>
      </c>
      <c r="BF345" s="150">
        <f>IF(N345="snížená",J345,0)</f>
        <v>0</v>
      </c>
      <c r="BG345" s="150">
        <f>IF(N345="zákl. přenesená",J345,0)</f>
        <v>0</v>
      </c>
      <c r="BH345" s="150">
        <f>IF(N345="sníž. přenesená",J345,0)</f>
        <v>0</v>
      </c>
      <c r="BI345" s="150">
        <f>IF(N345="nulová",J345,0)</f>
        <v>0</v>
      </c>
      <c r="BJ345" s="17" t="s">
        <v>88</v>
      </c>
      <c r="BK345" s="150">
        <f>ROUND(I345*H345,2)</f>
        <v>0</v>
      </c>
      <c r="BL345" s="17" t="s">
        <v>232</v>
      </c>
      <c r="BM345" s="149" t="s">
        <v>5750</v>
      </c>
    </row>
    <row r="346" spans="2:65" s="1" customFormat="1" ht="10.199999999999999">
      <c r="B346" s="33"/>
      <c r="D346" s="151" t="s">
        <v>234</v>
      </c>
      <c r="F346" s="152" t="s">
        <v>5751</v>
      </c>
      <c r="I346" s="153"/>
      <c r="L346" s="33"/>
      <c r="M346" s="154"/>
      <c r="T346" s="57"/>
      <c r="AT346" s="17" t="s">
        <v>234</v>
      </c>
      <c r="AU346" s="17" t="s">
        <v>21</v>
      </c>
    </row>
    <row r="347" spans="2:65" s="12" customFormat="1" ht="10.199999999999999">
      <c r="B347" s="155"/>
      <c r="D347" s="156" t="s">
        <v>236</v>
      </c>
      <c r="E347" s="157" t="s">
        <v>1</v>
      </c>
      <c r="F347" s="158" t="s">
        <v>5413</v>
      </c>
      <c r="H347" s="159">
        <v>99</v>
      </c>
      <c r="I347" s="160"/>
      <c r="L347" s="155"/>
      <c r="M347" s="161"/>
      <c r="T347" s="162"/>
      <c r="AT347" s="157" t="s">
        <v>236</v>
      </c>
      <c r="AU347" s="157" t="s">
        <v>21</v>
      </c>
      <c r="AV347" s="12" t="s">
        <v>21</v>
      </c>
      <c r="AW347" s="12" t="s">
        <v>36</v>
      </c>
      <c r="AX347" s="12" t="s">
        <v>88</v>
      </c>
      <c r="AY347" s="157" t="s">
        <v>225</v>
      </c>
    </row>
    <row r="348" spans="2:65" s="1" customFormat="1" ht="24.15" customHeight="1">
      <c r="B348" s="33"/>
      <c r="C348" s="138" t="s">
        <v>1496</v>
      </c>
      <c r="D348" s="138" t="s">
        <v>227</v>
      </c>
      <c r="E348" s="139" t="s">
        <v>5752</v>
      </c>
      <c r="F348" s="140" t="s">
        <v>5753</v>
      </c>
      <c r="G348" s="141" t="s">
        <v>468</v>
      </c>
      <c r="H348" s="142">
        <v>15</v>
      </c>
      <c r="I348" s="143"/>
      <c r="J348" s="144">
        <f>ROUND(I348*H348,2)</f>
        <v>0</v>
      </c>
      <c r="K348" s="140" t="s">
        <v>231</v>
      </c>
      <c r="L348" s="33"/>
      <c r="M348" s="145" t="s">
        <v>1</v>
      </c>
      <c r="N348" s="146" t="s">
        <v>45</v>
      </c>
      <c r="P348" s="147">
        <f>O348*H348</f>
        <v>0</v>
      </c>
      <c r="Q348" s="147">
        <v>0</v>
      </c>
      <c r="R348" s="147">
        <f>Q348*H348</f>
        <v>0</v>
      </c>
      <c r="S348" s="147">
        <v>0</v>
      </c>
      <c r="T348" s="148">
        <f>S348*H348</f>
        <v>0</v>
      </c>
      <c r="AR348" s="149" t="s">
        <v>232</v>
      </c>
      <c r="AT348" s="149" t="s">
        <v>227</v>
      </c>
      <c r="AU348" s="149" t="s">
        <v>21</v>
      </c>
      <c r="AY348" s="17" t="s">
        <v>225</v>
      </c>
      <c r="BE348" s="150">
        <f>IF(N348="základní",J348,0)</f>
        <v>0</v>
      </c>
      <c r="BF348" s="150">
        <f>IF(N348="snížená",J348,0)</f>
        <v>0</v>
      </c>
      <c r="BG348" s="150">
        <f>IF(N348="zákl. přenesená",J348,0)</f>
        <v>0</v>
      </c>
      <c r="BH348" s="150">
        <f>IF(N348="sníž. přenesená",J348,0)</f>
        <v>0</v>
      </c>
      <c r="BI348" s="150">
        <f>IF(N348="nulová",J348,0)</f>
        <v>0</v>
      </c>
      <c r="BJ348" s="17" t="s">
        <v>88</v>
      </c>
      <c r="BK348" s="150">
        <f>ROUND(I348*H348,2)</f>
        <v>0</v>
      </c>
      <c r="BL348" s="17" t="s">
        <v>232</v>
      </c>
      <c r="BM348" s="149" t="s">
        <v>5754</v>
      </c>
    </row>
    <row r="349" spans="2:65" s="1" customFormat="1" ht="10.199999999999999">
      <c r="B349" s="33"/>
      <c r="D349" s="151" t="s">
        <v>234</v>
      </c>
      <c r="F349" s="152" t="s">
        <v>5755</v>
      </c>
      <c r="I349" s="153"/>
      <c r="L349" s="33"/>
      <c r="M349" s="154"/>
      <c r="T349" s="57"/>
      <c r="AT349" s="17" t="s">
        <v>234</v>
      </c>
      <c r="AU349" s="17" t="s">
        <v>21</v>
      </c>
    </row>
    <row r="350" spans="2:65" s="12" customFormat="1" ht="10.199999999999999">
      <c r="B350" s="155"/>
      <c r="D350" s="156" t="s">
        <v>236</v>
      </c>
      <c r="E350" s="157" t="s">
        <v>1</v>
      </c>
      <c r="F350" s="158" t="s">
        <v>5405</v>
      </c>
      <c r="H350" s="159">
        <v>15</v>
      </c>
      <c r="I350" s="160"/>
      <c r="L350" s="155"/>
      <c r="M350" s="161"/>
      <c r="T350" s="162"/>
      <c r="AT350" s="157" t="s">
        <v>236</v>
      </c>
      <c r="AU350" s="157" t="s">
        <v>21</v>
      </c>
      <c r="AV350" s="12" t="s">
        <v>21</v>
      </c>
      <c r="AW350" s="12" t="s">
        <v>36</v>
      </c>
      <c r="AX350" s="12" t="s">
        <v>88</v>
      </c>
      <c r="AY350" s="157" t="s">
        <v>225</v>
      </c>
    </row>
    <row r="351" spans="2:65" s="1" customFormat="1" ht="24.15" customHeight="1">
      <c r="B351" s="33"/>
      <c r="C351" s="138" t="s">
        <v>1499</v>
      </c>
      <c r="D351" s="138" t="s">
        <v>227</v>
      </c>
      <c r="E351" s="139" t="s">
        <v>5756</v>
      </c>
      <c r="F351" s="140" t="s">
        <v>5757</v>
      </c>
      <c r="G351" s="141" t="s">
        <v>468</v>
      </c>
      <c r="H351" s="142">
        <v>11</v>
      </c>
      <c r="I351" s="143"/>
      <c r="J351" s="144">
        <f>ROUND(I351*H351,2)</f>
        <v>0</v>
      </c>
      <c r="K351" s="140" t="s">
        <v>231</v>
      </c>
      <c r="L351" s="33"/>
      <c r="M351" s="145" t="s">
        <v>1</v>
      </c>
      <c r="N351" s="146" t="s">
        <v>45</v>
      </c>
      <c r="P351" s="147">
        <f>O351*H351</f>
        <v>0</v>
      </c>
      <c r="Q351" s="147">
        <v>0</v>
      </c>
      <c r="R351" s="147">
        <f>Q351*H351</f>
        <v>0</v>
      </c>
      <c r="S351" s="147">
        <v>0</v>
      </c>
      <c r="T351" s="148">
        <f>S351*H351</f>
        <v>0</v>
      </c>
      <c r="AR351" s="149" t="s">
        <v>232</v>
      </c>
      <c r="AT351" s="149" t="s">
        <v>227</v>
      </c>
      <c r="AU351" s="149" t="s">
        <v>21</v>
      </c>
      <c r="AY351" s="17" t="s">
        <v>225</v>
      </c>
      <c r="BE351" s="150">
        <f>IF(N351="základní",J351,0)</f>
        <v>0</v>
      </c>
      <c r="BF351" s="150">
        <f>IF(N351="snížená",J351,0)</f>
        <v>0</v>
      </c>
      <c r="BG351" s="150">
        <f>IF(N351="zákl. přenesená",J351,0)</f>
        <v>0</v>
      </c>
      <c r="BH351" s="150">
        <f>IF(N351="sníž. přenesená",J351,0)</f>
        <v>0</v>
      </c>
      <c r="BI351" s="150">
        <f>IF(N351="nulová",J351,0)</f>
        <v>0</v>
      </c>
      <c r="BJ351" s="17" t="s">
        <v>88</v>
      </c>
      <c r="BK351" s="150">
        <f>ROUND(I351*H351,2)</f>
        <v>0</v>
      </c>
      <c r="BL351" s="17" t="s">
        <v>232</v>
      </c>
      <c r="BM351" s="149" t="s">
        <v>5758</v>
      </c>
    </row>
    <row r="352" spans="2:65" s="1" customFormat="1" ht="10.199999999999999">
      <c r="B352" s="33"/>
      <c r="D352" s="151" t="s">
        <v>234</v>
      </c>
      <c r="F352" s="152" t="s">
        <v>5759</v>
      </c>
      <c r="I352" s="153"/>
      <c r="L352" s="33"/>
      <c r="M352" s="154"/>
      <c r="T352" s="57"/>
      <c r="AT352" s="17" t="s">
        <v>234</v>
      </c>
      <c r="AU352" s="17" t="s">
        <v>21</v>
      </c>
    </row>
    <row r="353" spans="2:65" s="12" customFormat="1" ht="10.199999999999999">
      <c r="B353" s="155"/>
      <c r="D353" s="156" t="s">
        <v>236</v>
      </c>
      <c r="E353" s="157" t="s">
        <v>1</v>
      </c>
      <c r="F353" s="158" t="s">
        <v>5406</v>
      </c>
      <c r="H353" s="159">
        <v>11</v>
      </c>
      <c r="I353" s="160"/>
      <c r="L353" s="155"/>
      <c r="M353" s="161"/>
      <c r="T353" s="162"/>
      <c r="AT353" s="157" t="s">
        <v>236</v>
      </c>
      <c r="AU353" s="157" t="s">
        <v>21</v>
      </c>
      <c r="AV353" s="12" t="s">
        <v>21</v>
      </c>
      <c r="AW353" s="12" t="s">
        <v>36</v>
      </c>
      <c r="AX353" s="12" t="s">
        <v>88</v>
      </c>
      <c r="AY353" s="157" t="s">
        <v>225</v>
      </c>
    </row>
    <row r="354" spans="2:65" s="1" customFormat="1" ht="24.15" customHeight="1">
      <c r="B354" s="33"/>
      <c r="C354" s="138" t="s">
        <v>1502</v>
      </c>
      <c r="D354" s="138" t="s">
        <v>227</v>
      </c>
      <c r="E354" s="139" t="s">
        <v>5760</v>
      </c>
      <c r="F354" s="140" t="s">
        <v>5761</v>
      </c>
      <c r="G354" s="141" t="s">
        <v>468</v>
      </c>
      <c r="H354" s="142">
        <v>1</v>
      </c>
      <c r="I354" s="143"/>
      <c r="J354" s="144">
        <f>ROUND(I354*H354,2)</f>
        <v>0</v>
      </c>
      <c r="K354" s="140" t="s">
        <v>231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0</v>
      </c>
      <c r="R354" s="147">
        <f>Q354*H354</f>
        <v>0</v>
      </c>
      <c r="S354" s="147">
        <v>0</v>
      </c>
      <c r="T354" s="148">
        <f>S354*H354</f>
        <v>0</v>
      </c>
      <c r="AR354" s="149" t="s">
        <v>232</v>
      </c>
      <c r="AT354" s="149" t="s">
        <v>227</v>
      </c>
      <c r="AU354" s="149" t="s">
        <v>21</v>
      </c>
      <c r="AY354" s="17" t="s">
        <v>225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232</v>
      </c>
      <c r="BM354" s="149" t="s">
        <v>5762</v>
      </c>
    </row>
    <row r="355" spans="2:65" s="1" customFormat="1" ht="10.199999999999999">
      <c r="B355" s="33"/>
      <c r="D355" s="151" t="s">
        <v>234</v>
      </c>
      <c r="F355" s="152" t="s">
        <v>5763</v>
      </c>
      <c r="I355" s="153"/>
      <c r="L355" s="33"/>
      <c r="M355" s="154"/>
      <c r="T355" s="57"/>
      <c r="AT355" s="17" t="s">
        <v>234</v>
      </c>
      <c r="AU355" s="17" t="s">
        <v>21</v>
      </c>
    </row>
    <row r="356" spans="2:65" s="12" customFormat="1" ht="10.199999999999999">
      <c r="B356" s="155"/>
      <c r="D356" s="156" t="s">
        <v>236</v>
      </c>
      <c r="E356" s="157" t="s">
        <v>1</v>
      </c>
      <c r="F356" s="158" t="s">
        <v>5407</v>
      </c>
      <c r="H356" s="159">
        <v>1</v>
      </c>
      <c r="I356" s="160"/>
      <c r="L356" s="155"/>
      <c r="M356" s="161"/>
      <c r="T356" s="162"/>
      <c r="AT356" s="157" t="s">
        <v>236</v>
      </c>
      <c r="AU356" s="157" t="s">
        <v>21</v>
      </c>
      <c r="AV356" s="12" t="s">
        <v>21</v>
      </c>
      <c r="AW356" s="12" t="s">
        <v>36</v>
      </c>
      <c r="AX356" s="12" t="s">
        <v>88</v>
      </c>
      <c r="AY356" s="157" t="s">
        <v>225</v>
      </c>
    </row>
    <row r="357" spans="2:65" s="1" customFormat="1" ht="24.15" customHeight="1">
      <c r="B357" s="33"/>
      <c r="C357" s="138" t="s">
        <v>1505</v>
      </c>
      <c r="D357" s="138" t="s">
        <v>227</v>
      </c>
      <c r="E357" s="139" t="s">
        <v>5764</v>
      </c>
      <c r="F357" s="140" t="s">
        <v>5765</v>
      </c>
      <c r="G357" s="141" t="s">
        <v>468</v>
      </c>
      <c r="H357" s="142">
        <v>50</v>
      </c>
      <c r="I357" s="143"/>
      <c r="J357" s="144">
        <f>ROUND(I357*H357,2)</f>
        <v>0</v>
      </c>
      <c r="K357" s="140" t="s">
        <v>231</v>
      </c>
      <c r="L357" s="33"/>
      <c r="M357" s="145" t="s">
        <v>1</v>
      </c>
      <c r="N357" s="146" t="s">
        <v>45</v>
      </c>
      <c r="P357" s="147">
        <f>O357*H357</f>
        <v>0</v>
      </c>
      <c r="Q357" s="147">
        <v>2.989E-2</v>
      </c>
      <c r="R357" s="147">
        <f>Q357*H357</f>
        <v>1.4944999999999999</v>
      </c>
      <c r="S357" s="147">
        <v>0</v>
      </c>
      <c r="T357" s="148">
        <f>S357*H357</f>
        <v>0</v>
      </c>
      <c r="AR357" s="149" t="s">
        <v>232</v>
      </c>
      <c r="AT357" s="149" t="s">
        <v>227</v>
      </c>
      <c r="AU357" s="149" t="s">
        <v>21</v>
      </c>
      <c r="AY357" s="17" t="s">
        <v>225</v>
      </c>
      <c r="BE357" s="150">
        <f>IF(N357="základní",J357,0)</f>
        <v>0</v>
      </c>
      <c r="BF357" s="150">
        <f>IF(N357="snížená",J357,0)</f>
        <v>0</v>
      </c>
      <c r="BG357" s="150">
        <f>IF(N357="zákl. přenesená",J357,0)</f>
        <v>0</v>
      </c>
      <c r="BH357" s="150">
        <f>IF(N357="sníž. přenesená",J357,0)</f>
        <v>0</v>
      </c>
      <c r="BI357" s="150">
        <f>IF(N357="nulová",J357,0)</f>
        <v>0</v>
      </c>
      <c r="BJ357" s="17" t="s">
        <v>88</v>
      </c>
      <c r="BK357" s="150">
        <f>ROUND(I357*H357,2)</f>
        <v>0</v>
      </c>
      <c r="BL357" s="17" t="s">
        <v>232</v>
      </c>
      <c r="BM357" s="149" t="s">
        <v>5766</v>
      </c>
    </row>
    <row r="358" spans="2:65" s="1" customFormat="1" ht="10.199999999999999">
      <c r="B358" s="33"/>
      <c r="D358" s="151" t="s">
        <v>234</v>
      </c>
      <c r="F358" s="152" t="s">
        <v>5767</v>
      </c>
      <c r="I358" s="153"/>
      <c r="L358" s="33"/>
      <c r="M358" s="154"/>
      <c r="T358" s="57"/>
      <c r="AT358" s="17" t="s">
        <v>234</v>
      </c>
      <c r="AU358" s="17" t="s">
        <v>21</v>
      </c>
    </row>
    <row r="359" spans="2:65" s="12" customFormat="1" ht="10.199999999999999">
      <c r="B359" s="155"/>
      <c r="D359" s="156" t="s">
        <v>236</v>
      </c>
      <c r="E359" s="157" t="s">
        <v>1</v>
      </c>
      <c r="F359" s="158" t="s">
        <v>5768</v>
      </c>
      <c r="H359" s="159">
        <v>50</v>
      </c>
      <c r="I359" s="160"/>
      <c r="L359" s="155"/>
      <c r="M359" s="161"/>
      <c r="T359" s="162"/>
      <c r="AT359" s="157" t="s">
        <v>236</v>
      </c>
      <c r="AU359" s="157" t="s">
        <v>21</v>
      </c>
      <c r="AV359" s="12" t="s">
        <v>21</v>
      </c>
      <c r="AW359" s="12" t="s">
        <v>36</v>
      </c>
      <c r="AX359" s="12" t="s">
        <v>88</v>
      </c>
      <c r="AY359" s="157" t="s">
        <v>225</v>
      </c>
    </row>
    <row r="360" spans="2:65" s="1" customFormat="1" ht="21.75" customHeight="1">
      <c r="B360" s="33"/>
      <c r="C360" s="138" t="s">
        <v>1508</v>
      </c>
      <c r="D360" s="138" t="s">
        <v>227</v>
      </c>
      <c r="E360" s="139" t="s">
        <v>5769</v>
      </c>
      <c r="F360" s="140" t="s">
        <v>5770</v>
      </c>
      <c r="G360" s="141" t="s">
        <v>468</v>
      </c>
      <c r="H360" s="142">
        <v>702</v>
      </c>
      <c r="I360" s="143"/>
      <c r="J360" s="144">
        <f>ROUND(I360*H360,2)</f>
        <v>0</v>
      </c>
      <c r="K360" s="140" t="s">
        <v>1</v>
      </c>
      <c r="L360" s="33"/>
      <c r="M360" s="145" t="s">
        <v>1</v>
      </c>
      <c r="N360" s="146" t="s">
        <v>45</v>
      </c>
      <c r="P360" s="147">
        <f>O360*H360</f>
        <v>0</v>
      </c>
      <c r="Q360" s="147">
        <v>0</v>
      </c>
      <c r="R360" s="147">
        <f>Q360*H360</f>
        <v>0</v>
      </c>
      <c r="S360" s="147">
        <v>0</v>
      </c>
      <c r="T360" s="148">
        <f>S360*H360</f>
        <v>0</v>
      </c>
      <c r="AR360" s="149" t="s">
        <v>232</v>
      </c>
      <c r="AT360" s="149" t="s">
        <v>227</v>
      </c>
      <c r="AU360" s="149" t="s">
        <v>21</v>
      </c>
      <c r="AY360" s="17" t="s">
        <v>225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232</v>
      </c>
      <c r="BM360" s="149" t="s">
        <v>5771</v>
      </c>
    </row>
    <row r="361" spans="2:65" s="12" customFormat="1" ht="20.399999999999999">
      <c r="B361" s="155"/>
      <c r="D361" s="156" t="s">
        <v>236</v>
      </c>
      <c r="E361" s="157" t="s">
        <v>1</v>
      </c>
      <c r="F361" s="158" t="s">
        <v>5772</v>
      </c>
      <c r="H361" s="159">
        <v>702</v>
      </c>
      <c r="I361" s="160"/>
      <c r="L361" s="155"/>
      <c r="M361" s="197"/>
      <c r="N361" s="198"/>
      <c r="O361" s="198"/>
      <c r="P361" s="198"/>
      <c r="Q361" s="198"/>
      <c r="R361" s="198"/>
      <c r="S361" s="198"/>
      <c r="T361" s="199"/>
      <c r="AT361" s="157" t="s">
        <v>236</v>
      </c>
      <c r="AU361" s="157" t="s">
        <v>21</v>
      </c>
      <c r="AV361" s="12" t="s">
        <v>21</v>
      </c>
      <c r="AW361" s="12" t="s">
        <v>36</v>
      </c>
      <c r="AX361" s="12" t="s">
        <v>88</v>
      </c>
      <c r="AY361" s="157" t="s">
        <v>225</v>
      </c>
    </row>
    <row r="362" spans="2:65" s="1" customFormat="1" ht="6.9" customHeight="1">
      <c r="B362" s="45"/>
      <c r="C362" s="46"/>
      <c r="D362" s="46"/>
      <c r="E362" s="46"/>
      <c r="F362" s="46"/>
      <c r="G362" s="46"/>
      <c r="H362" s="46"/>
      <c r="I362" s="46"/>
      <c r="J362" s="46"/>
      <c r="K362" s="46"/>
      <c r="L362" s="33"/>
    </row>
  </sheetData>
  <sheetProtection algorithmName="SHA-512" hashValue="PExCszmWfWaJp2zvinXlgVb3Y7WMr6xjNz47S51kDsSeW94yxDwHTvnCoTqqoy3/FFloDdMghwxXqb1319N7yg==" saltValue="JBfWV5vTOPDrhRLLEjPDhJuinA1AbWmsgEOFWyFnpyX092NO6pjDcTsdHovT6UkRVck4/AhEPZEc5O/xqnlJ9w==" spinCount="100000" sheet="1" objects="1" scenarios="1" formatColumns="0" formatRows="0" autoFilter="0"/>
  <autoFilter ref="C117:K361" xr:uid="{00000000-0009-0000-0000-00001C000000}"/>
  <mergeCells count="9">
    <mergeCell ref="E87:H87"/>
    <mergeCell ref="E108:H108"/>
    <mergeCell ref="E110:H110"/>
    <mergeCell ref="L2:V2"/>
    <mergeCell ref="E7:H7"/>
    <mergeCell ref="E9:H9"/>
    <mergeCell ref="E18:H18"/>
    <mergeCell ref="E27:H27"/>
    <mergeCell ref="E85:H85"/>
  </mergeCells>
  <hyperlinks>
    <hyperlink ref="F122" r:id="rId1" xr:uid="{00000000-0004-0000-1C00-000000000000}"/>
    <hyperlink ref="F125" r:id="rId2" xr:uid="{00000000-0004-0000-1C00-000001000000}"/>
    <hyperlink ref="F128" r:id="rId3" xr:uid="{00000000-0004-0000-1C00-000002000000}"/>
    <hyperlink ref="F131" r:id="rId4" xr:uid="{00000000-0004-0000-1C00-000003000000}"/>
    <hyperlink ref="F134" r:id="rId5" xr:uid="{00000000-0004-0000-1C00-000004000000}"/>
    <hyperlink ref="F137" r:id="rId6" xr:uid="{00000000-0004-0000-1C00-000005000000}"/>
    <hyperlink ref="F140" r:id="rId7" xr:uid="{00000000-0004-0000-1C00-000006000000}"/>
    <hyperlink ref="F143" r:id="rId8" xr:uid="{00000000-0004-0000-1C00-000007000000}"/>
    <hyperlink ref="F146" r:id="rId9" xr:uid="{00000000-0004-0000-1C00-000008000000}"/>
    <hyperlink ref="F149" r:id="rId10" xr:uid="{00000000-0004-0000-1C00-000009000000}"/>
    <hyperlink ref="F152" r:id="rId11" xr:uid="{00000000-0004-0000-1C00-00000A000000}"/>
    <hyperlink ref="F155" r:id="rId12" xr:uid="{00000000-0004-0000-1C00-00000B000000}"/>
    <hyperlink ref="F158" r:id="rId13" xr:uid="{00000000-0004-0000-1C00-00000C000000}"/>
    <hyperlink ref="F161" r:id="rId14" xr:uid="{00000000-0004-0000-1C00-00000D000000}"/>
    <hyperlink ref="F164" r:id="rId15" xr:uid="{00000000-0004-0000-1C00-00000E000000}"/>
    <hyperlink ref="F167" r:id="rId16" xr:uid="{00000000-0004-0000-1C00-00000F000000}"/>
    <hyperlink ref="F170" r:id="rId17" xr:uid="{00000000-0004-0000-1C00-000010000000}"/>
    <hyperlink ref="F173" r:id="rId18" xr:uid="{00000000-0004-0000-1C00-000011000000}"/>
    <hyperlink ref="F176" r:id="rId19" xr:uid="{00000000-0004-0000-1C00-000012000000}"/>
    <hyperlink ref="F179" r:id="rId20" xr:uid="{00000000-0004-0000-1C00-000013000000}"/>
    <hyperlink ref="F182" r:id="rId21" xr:uid="{00000000-0004-0000-1C00-000014000000}"/>
    <hyperlink ref="F185" r:id="rId22" xr:uid="{00000000-0004-0000-1C00-000015000000}"/>
    <hyperlink ref="F188" r:id="rId23" xr:uid="{00000000-0004-0000-1C00-000016000000}"/>
    <hyperlink ref="F191" r:id="rId24" xr:uid="{00000000-0004-0000-1C00-000017000000}"/>
    <hyperlink ref="F194" r:id="rId25" xr:uid="{00000000-0004-0000-1C00-000018000000}"/>
    <hyperlink ref="F197" r:id="rId26" xr:uid="{00000000-0004-0000-1C00-000019000000}"/>
    <hyperlink ref="F200" r:id="rId27" xr:uid="{00000000-0004-0000-1C00-00001A000000}"/>
    <hyperlink ref="F203" r:id="rId28" xr:uid="{00000000-0004-0000-1C00-00001B000000}"/>
    <hyperlink ref="F206" r:id="rId29" xr:uid="{00000000-0004-0000-1C00-00001C000000}"/>
    <hyperlink ref="F209" r:id="rId30" xr:uid="{00000000-0004-0000-1C00-00001D000000}"/>
    <hyperlink ref="F212" r:id="rId31" xr:uid="{00000000-0004-0000-1C00-00001E000000}"/>
    <hyperlink ref="F215" r:id="rId32" xr:uid="{00000000-0004-0000-1C00-00001F000000}"/>
    <hyperlink ref="F218" r:id="rId33" xr:uid="{00000000-0004-0000-1C00-000020000000}"/>
    <hyperlink ref="F221" r:id="rId34" xr:uid="{00000000-0004-0000-1C00-000021000000}"/>
    <hyperlink ref="F224" r:id="rId35" xr:uid="{00000000-0004-0000-1C00-000022000000}"/>
    <hyperlink ref="F227" r:id="rId36" xr:uid="{00000000-0004-0000-1C00-000023000000}"/>
    <hyperlink ref="F230" r:id="rId37" xr:uid="{00000000-0004-0000-1C00-000024000000}"/>
    <hyperlink ref="F233" r:id="rId38" xr:uid="{00000000-0004-0000-1C00-000025000000}"/>
    <hyperlink ref="F236" r:id="rId39" xr:uid="{00000000-0004-0000-1C00-000026000000}"/>
    <hyperlink ref="F239" r:id="rId40" xr:uid="{00000000-0004-0000-1C00-000027000000}"/>
    <hyperlink ref="F242" r:id="rId41" xr:uid="{00000000-0004-0000-1C00-000028000000}"/>
    <hyperlink ref="F245" r:id="rId42" xr:uid="{00000000-0004-0000-1C00-000029000000}"/>
    <hyperlink ref="F248" r:id="rId43" xr:uid="{00000000-0004-0000-1C00-00002A000000}"/>
    <hyperlink ref="F251" r:id="rId44" xr:uid="{00000000-0004-0000-1C00-00002B000000}"/>
    <hyperlink ref="F254" r:id="rId45" xr:uid="{00000000-0004-0000-1C00-00002C000000}"/>
    <hyperlink ref="F256" r:id="rId46" xr:uid="{00000000-0004-0000-1C00-00002D000000}"/>
    <hyperlink ref="F259" r:id="rId47" xr:uid="{00000000-0004-0000-1C00-00002E000000}"/>
    <hyperlink ref="F262" r:id="rId48" xr:uid="{00000000-0004-0000-1C00-00002F000000}"/>
    <hyperlink ref="F265" r:id="rId49" xr:uid="{00000000-0004-0000-1C00-000030000000}"/>
    <hyperlink ref="F268" r:id="rId50" xr:uid="{00000000-0004-0000-1C00-000031000000}"/>
    <hyperlink ref="F271" r:id="rId51" xr:uid="{00000000-0004-0000-1C00-000032000000}"/>
    <hyperlink ref="F274" r:id="rId52" xr:uid="{00000000-0004-0000-1C00-000033000000}"/>
    <hyperlink ref="F277" r:id="rId53" xr:uid="{00000000-0004-0000-1C00-000034000000}"/>
    <hyperlink ref="F280" r:id="rId54" xr:uid="{00000000-0004-0000-1C00-000035000000}"/>
    <hyperlink ref="F283" r:id="rId55" xr:uid="{00000000-0004-0000-1C00-000036000000}"/>
    <hyperlink ref="F286" r:id="rId56" xr:uid="{00000000-0004-0000-1C00-000037000000}"/>
    <hyperlink ref="F289" r:id="rId57" xr:uid="{00000000-0004-0000-1C00-000038000000}"/>
    <hyperlink ref="F292" r:id="rId58" xr:uid="{00000000-0004-0000-1C00-000039000000}"/>
    <hyperlink ref="F295" r:id="rId59" xr:uid="{00000000-0004-0000-1C00-00003A000000}"/>
    <hyperlink ref="F298" r:id="rId60" xr:uid="{00000000-0004-0000-1C00-00003B000000}"/>
    <hyperlink ref="F301" r:id="rId61" xr:uid="{00000000-0004-0000-1C00-00003C000000}"/>
    <hyperlink ref="F304" r:id="rId62" xr:uid="{00000000-0004-0000-1C00-00003D000000}"/>
    <hyperlink ref="F307" r:id="rId63" xr:uid="{00000000-0004-0000-1C00-00003E000000}"/>
    <hyperlink ref="F310" r:id="rId64" xr:uid="{00000000-0004-0000-1C00-00003F000000}"/>
    <hyperlink ref="F313" r:id="rId65" xr:uid="{00000000-0004-0000-1C00-000040000000}"/>
    <hyperlink ref="F316" r:id="rId66" xr:uid="{00000000-0004-0000-1C00-000041000000}"/>
    <hyperlink ref="F319" r:id="rId67" xr:uid="{00000000-0004-0000-1C00-000042000000}"/>
    <hyperlink ref="F322" r:id="rId68" xr:uid="{00000000-0004-0000-1C00-000043000000}"/>
    <hyperlink ref="F325" r:id="rId69" xr:uid="{00000000-0004-0000-1C00-000044000000}"/>
    <hyperlink ref="F328" r:id="rId70" xr:uid="{00000000-0004-0000-1C00-000045000000}"/>
    <hyperlink ref="F331" r:id="rId71" xr:uid="{00000000-0004-0000-1C00-000046000000}"/>
    <hyperlink ref="F334" r:id="rId72" xr:uid="{00000000-0004-0000-1C00-000047000000}"/>
    <hyperlink ref="F337" r:id="rId73" xr:uid="{00000000-0004-0000-1C00-000048000000}"/>
    <hyperlink ref="F340" r:id="rId74" xr:uid="{00000000-0004-0000-1C00-000049000000}"/>
    <hyperlink ref="F343" r:id="rId75" xr:uid="{00000000-0004-0000-1C00-00004A000000}"/>
    <hyperlink ref="F346" r:id="rId76" xr:uid="{00000000-0004-0000-1C00-00004B000000}"/>
    <hyperlink ref="F349" r:id="rId77" xr:uid="{00000000-0004-0000-1C00-00004C000000}"/>
    <hyperlink ref="F352" r:id="rId78" xr:uid="{00000000-0004-0000-1C00-00004D000000}"/>
    <hyperlink ref="F355" r:id="rId79" xr:uid="{00000000-0004-0000-1C00-00004E000000}"/>
    <hyperlink ref="F358" r:id="rId80" xr:uid="{00000000-0004-0000-1C00-00004F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81"/>
  <headerFooter>
    <oddFooter>&amp;CStrana &amp;P z &amp;N&amp;R&amp;A</oddFooter>
  </headerFooter>
  <drawing r:id="rId8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9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92</v>
      </c>
      <c r="AZ2" s="94" t="s">
        <v>185</v>
      </c>
      <c r="BA2" s="94" t="s">
        <v>1</v>
      </c>
      <c r="BB2" s="94" t="s">
        <v>1</v>
      </c>
      <c r="BC2" s="94" t="s">
        <v>605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606</v>
      </c>
      <c r="BA3" s="94" t="s">
        <v>1</v>
      </c>
      <c r="BB3" s="94" t="s">
        <v>1</v>
      </c>
      <c r="BC3" s="94" t="s">
        <v>607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  <c r="AZ4" s="94" t="s">
        <v>608</v>
      </c>
      <c r="BA4" s="94" t="s">
        <v>1</v>
      </c>
      <c r="BB4" s="94" t="s">
        <v>1</v>
      </c>
      <c r="BC4" s="94" t="s">
        <v>609</v>
      </c>
      <c r="BD4" s="94" t="s">
        <v>21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610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ROUND(J124,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ROUND((SUM(BE124:BE294)),  2)</f>
        <v>0</v>
      </c>
      <c r="I33" s="98">
        <v>0.21</v>
      </c>
      <c r="J33" s="87">
        <f>ROUND(((SUM(BE124:BE294))*I33),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ROUND((SUM(BF124:BF294)),  2)</f>
        <v>0</v>
      </c>
      <c r="I34" s="98">
        <v>0.15</v>
      </c>
      <c r="J34" s="87">
        <f>ROUND(((SUM(BF124:BF294))*I34),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ROUND((SUM(BG124:BG294)),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ROUND((SUM(BH124:BH294)),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ROUND((SUM(BI124:BI294)),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 xml:space="preserve">030.11.2 - Úprava koryta v úseku km 0,551 78 – 0,650 62 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J124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J125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J126</f>
        <v>0</v>
      </c>
      <c r="L98" s="114"/>
    </row>
    <row r="99" spans="2:12" s="9" customFormat="1" ht="19.95" customHeight="1">
      <c r="B99" s="114"/>
      <c r="D99" s="115" t="s">
        <v>200</v>
      </c>
      <c r="E99" s="116"/>
      <c r="F99" s="116"/>
      <c r="G99" s="116"/>
      <c r="H99" s="116"/>
      <c r="I99" s="116"/>
      <c r="J99" s="117">
        <f>J247</f>
        <v>0</v>
      </c>
      <c r="L99" s="114"/>
    </row>
    <row r="100" spans="2:12" s="9" customFormat="1" ht="19.95" customHeight="1">
      <c r="B100" s="114"/>
      <c r="D100" s="115" t="s">
        <v>201</v>
      </c>
      <c r="E100" s="116"/>
      <c r="F100" s="116"/>
      <c r="G100" s="116"/>
      <c r="H100" s="116"/>
      <c r="I100" s="116"/>
      <c r="J100" s="117">
        <f>J262</f>
        <v>0</v>
      </c>
      <c r="L100" s="114"/>
    </row>
    <row r="101" spans="2:12" s="9" customFormat="1" ht="19.95" customHeight="1">
      <c r="B101" s="114"/>
      <c r="D101" s="115" t="s">
        <v>611</v>
      </c>
      <c r="E101" s="116"/>
      <c r="F101" s="116"/>
      <c r="G101" s="116"/>
      <c r="H101" s="116"/>
      <c r="I101" s="116"/>
      <c r="J101" s="117">
        <f>J278</f>
        <v>0</v>
      </c>
      <c r="L101" s="114"/>
    </row>
    <row r="102" spans="2:12" s="9" customFormat="1" ht="19.95" customHeight="1">
      <c r="B102" s="114"/>
      <c r="D102" s="115" t="s">
        <v>204</v>
      </c>
      <c r="E102" s="116"/>
      <c r="F102" s="116"/>
      <c r="G102" s="116"/>
      <c r="H102" s="116"/>
      <c r="I102" s="116"/>
      <c r="J102" s="117">
        <f>J281</f>
        <v>0</v>
      </c>
      <c r="L102" s="114"/>
    </row>
    <row r="103" spans="2:12" s="9" customFormat="1" ht="19.95" customHeight="1">
      <c r="B103" s="114"/>
      <c r="D103" s="115" t="s">
        <v>205</v>
      </c>
      <c r="E103" s="116"/>
      <c r="F103" s="116"/>
      <c r="G103" s="116"/>
      <c r="H103" s="116"/>
      <c r="I103" s="116"/>
      <c r="J103" s="117">
        <f>J287</f>
        <v>0</v>
      </c>
      <c r="L103" s="114"/>
    </row>
    <row r="104" spans="2:12" s="8" customFormat="1" ht="24.9" customHeight="1">
      <c r="B104" s="110"/>
      <c r="D104" s="111" t="s">
        <v>612</v>
      </c>
      <c r="E104" s="112"/>
      <c r="F104" s="112"/>
      <c r="G104" s="112"/>
      <c r="H104" s="112"/>
      <c r="I104" s="112"/>
      <c r="J104" s="113">
        <f>J290</f>
        <v>0</v>
      </c>
      <c r="L104" s="110"/>
    </row>
    <row r="105" spans="2:12" s="1" customFormat="1" ht="21.75" customHeight="1">
      <c r="B105" s="33"/>
      <c r="L105" s="33"/>
    </row>
    <row r="106" spans="2:12" s="1" customFormat="1" ht="6.9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33"/>
    </row>
    <row r="110" spans="2:12" s="1" customFormat="1" ht="6.9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3"/>
    </row>
    <row r="111" spans="2:12" s="1" customFormat="1" ht="24.9" customHeight="1">
      <c r="B111" s="33"/>
      <c r="C111" s="21" t="s">
        <v>210</v>
      </c>
      <c r="L111" s="33"/>
    </row>
    <row r="112" spans="2:12" s="1" customFormat="1" ht="6.9" customHeight="1">
      <c r="B112" s="33"/>
      <c r="L112" s="33"/>
    </row>
    <row r="113" spans="2:65" s="1" customFormat="1" ht="12" customHeight="1">
      <c r="B113" s="33"/>
      <c r="C113" s="27" t="s">
        <v>16</v>
      </c>
      <c r="L113" s="33"/>
    </row>
    <row r="114" spans="2:65" s="1" customFormat="1" ht="26.25" customHeight="1">
      <c r="B114" s="33"/>
      <c r="E114" s="256" t="str">
        <f>E7</f>
        <v>Opatření Zátor-Loučky, OHO, Dílčí stavba 02.030 Opatření pod přehradní hrází Nové Heřminovy</v>
      </c>
      <c r="F114" s="257"/>
      <c r="G114" s="257"/>
      <c r="H114" s="257"/>
      <c r="L114" s="33"/>
    </row>
    <row r="115" spans="2:65" s="1" customFormat="1" ht="12" customHeight="1">
      <c r="B115" s="33"/>
      <c r="C115" s="27" t="s">
        <v>190</v>
      </c>
      <c r="L115" s="33"/>
    </row>
    <row r="116" spans="2:65" s="1" customFormat="1" ht="30" customHeight="1">
      <c r="B116" s="33"/>
      <c r="E116" s="238" t="str">
        <f>E9</f>
        <v xml:space="preserve">030.11.2 - Úprava koryta v úseku km 0,551 78 – 0,650 62 </v>
      </c>
      <c r="F116" s="258"/>
      <c r="G116" s="258"/>
      <c r="H116" s="258"/>
      <c r="L116" s="33"/>
    </row>
    <row r="117" spans="2:65" s="1" customFormat="1" ht="6.9" customHeight="1">
      <c r="B117" s="33"/>
      <c r="L117" s="33"/>
    </row>
    <row r="118" spans="2:65" s="1" customFormat="1" ht="12" customHeight="1">
      <c r="B118" s="33"/>
      <c r="C118" s="27" t="s">
        <v>22</v>
      </c>
      <c r="F118" s="25" t="str">
        <f>F12</f>
        <v>Loučky u Zátoru</v>
      </c>
      <c r="I118" s="27" t="s">
        <v>24</v>
      </c>
      <c r="J118" s="53" t="str">
        <f>IF(J12="","",J12)</f>
        <v>20. 12. 2024</v>
      </c>
      <c r="L118" s="33"/>
    </row>
    <row r="119" spans="2:65" s="1" customFormat="1" ht="6.9" customHeight="1">
      <c r="B119" s="33"/>
      <c r="L119" s="33"/>
    </row>
    <row r="120" spans="2:65" s="1" customFormat="1" ht="15.15" customHeight="1">
      <c r="B120" s="33"/>
      <c r="C120" s="27" t="s">
        <v>28</v>
      </c>
      <c r="F120" s="25" t="str">
        <f>E15</f>
        <v>Povodí Odry, státní podnik</v>
      </c>
      <c r="I120" s="27" t="s">
        <v>34</v>
      </c>
      <c r="J120" s="31" t="str">
        <f>E21</f>
        <v>AQUATIS, a.s.</v>
      </c>
      <c r="L120" s="33"/>
    </row>
    <row r="121" spans="2:65" s="1" customFormat="1" ht="25.65" customHeight="1">
      <c r="B121" s="33"/>
      <c r="C121" s="27" t="s">
        <v>32</v>
      </c>
      <c r="F121" s="25" t="str">
        <f>IF(E18="","",E18)</f>
        <v>Vyplň údaj</v>
      </c>
      <c r="I121" s="27" t="s">
        <v>37</v>
      </c>
      <c r="J121" s="31" t="str">
        <f>E24</f>
        <v>Ing. Michal Jendruščák</v>
      </c>
      <c r="L121" s="33"/>
    </row>
    <row r="122" spans="2:65" s="1" customFormat="1" ht="10.35" customHeight="1">
      <c r="B122" s="33"/>
      <c r="L122" s="33"/>
    </row>
    <row r="123" spans="2:65" s="10" customFormat="1" ht="29.25" customHeight="1">
      <c r="B123" s="118"/>
      <c r="C123" s="119" t="s">
        <v>211</v>
      </c>
      <c r="D123" s="120" t="s">
        <v>65</v>
      </c>
      <c r="E123" s="120" t="s">
        <v>61</v>
      </c>
      <c r="F123" s="120" t="s">
        <v>62</v>
      </c>
      <c r="G123" s="120" t="s">
        <v>212</v>
      </c>
      <c r="H123" s="120" t="s">
        <v>213</v>
      </c>
      <c r="I123" s="120" t="s">
        <v>214</v>
      </c>
      <c r="J123" s="120" t="s">
        <v>194</v>
      </c>
      <c r="K123" s="121" t="s">
        <v>215</v>
      </c>
      <c r="L123" s="118"/>
      <c r="M123" s="60" t="s">
        <v>1</v>
      </c>
      <c r="N123" s="61" t="s">
        <v>44</v>
      </c>
      <c r="O123" s="61" t="s">
        <v>216</v>
      </c>
      <c r="P123" s="61" t="s">
        <v>217</v>
      </c>
      <c r="Q123" s="61" t="s">
        <v>218</v>
      </c>
      <c r="R123" s="61" t="s">
        <v>219</v>
      </c>
      <c r="S123" s="61" t="s">
        <v>220</v>
      </c>
      <c r="T123" s="62" t="s">
        <v>221</v>
      </c>
    </row>
    <row r="124" spans="2:65" s="1" customFormat="1" ht="22.8" customHeight="1">
      <c r="B124" s="33"/>
      <c r="C124" s="65" t="s">
        <v>222</v>
      </c>
      <c r="J124" s="122">
        <f>BK124</f>
        <v>0</v>
      </c>
      <c r="L124" s="33"/>
      <c r="M124" s="63"/>
      <c r="N124" s="54"/>
      <c r="O124" s="54"/>
      <c r="P124" s="123">
        <f>P125+P290</f>
        <v>0</v>
      </c>
      <c r="Q124" s="54"/>
      <c r="R124" s="123">
        <f>R125+R290</f>
        <v>8156.9595767499995</v>
      </c>
      <c r="S124" s="54"/>
      <c r="T124" s="124">
        <f>T125+T290</f>
        <v>1556.0636000000002</v>
      </c>
      <c r="AT124" s="17" t="s">
        <v>79</v>
      </c>
      <c r="AU124" s="17" t="s">
        <v>196</v>
      </c>
      <c r="BK124" s="125">
        <f>BK125+BK290</f>
        <v>0</v>
      </c>
    </row>
    <row r="125" spans="2:65" s="11" customFormat="1" ht="25.95" customHeight="1">
      <c r="B125" s="126"/>
      <c r="D125" s="127" t="s">
        <v>79</v>
      </c>
      <c r="E125" s="128" t="s">
        <v>223</v>
      </c>
      <c r="F125" s="128" t="s">
        <v>224</v>
      </c>
      <c r="I125" s="129"/>
      <c r="J125" s="130">
        <f>BK125</f>
        <v>0</v>
      </c>
      <c r="L125" s="126"/>
      <c r="M125" s="131"/>
      <c r="P125" s="132">
        <f>P126+P247+P262+P278+P281+P287</f>
        <v>0</v>
      </c>
      <c r="R125" s="132">
        <f>R126+R247+R262+R278+R281+R287</f>
        <v>8156.9595767499995</v>
      </c>
      <c r="T125" s="133">
        <f>T126+T247+T262+T278+T281+T287</f>
        <v>1556.0636000000002</v>
      </c>
      <c r="AR125" s="127" t="s">
        <v>88</v>
      </c>
      <c r="AT125" s="134" t="s">
        <v>79</v>
      </c>
      <c r="AU125" s="134" t="s">
        <v>80</v>
      </c>
      <c r="AY125" s="127" t="s">
        <v>225</v>
      </c>
      <c r="BK125" s="135">
        <f>BK126+BK247+BK262+BK278+BK281+BK287</f>
        <v>0</v>
      </c>
    </row>
    <row r="126" spans="2:65" s="11" customFormat="1" ht="22.8" customHeight="1">
      <c r="B126" s="126"/>
      <c r="D126" s="127" t="s">
        <v>79</v>
      </c>
      <c r="E126" s="136" t="s">
        <v>88</v>
      </c>
      <c r="F126" s="136" t="s">
        <v>226</v>
      </c>
      <c r="I126" s="129"/>
      <c r="J126" s="137">
        <f>BK126</f>
        <v>0</v>
      </c>
      <c r="L126" s="126"/>
      <c r="M126" s="131"/>
      <c r="P126" s="132">
        <f>SUM(P127:P246)</f>
        <v>0</v>
      </c>
      <c r="R126" s="132">
        <f>SUM(R127:R246)</f>
        <v>7.3340000000000002E-2</v>
      </c>
      <c r="T126" s="133">
        <f>SUM(T127:T246)</f>
        <v>1556.0636000000002</v>
      </c>
      <c r="AR126" s="127" t="s">
        <v>88</v>
      </c>
      <c r="AT126" s="134" t="s">
        <v>79</v>
      </c>
      <c r="AU126" s="134" t="s">
        <v>88</v>
      </c>
      <c r="AY126" s="127" t="s">
        <v>225</v>
      </c>
      <c r="BK126" s="135">
        <f>SUM(BK127:BK246)</f>
        <v>0</v>
      </c>
    </row>
    <row r="127" spans="2:65" s="1" customFormat="1" ht="16.5" customHeight="1">
      <c r="B127" s="33"/>
      <c r="C127" s="138" t="s">
        <v>88</v>
      </c>
      <c r="D127" s="138" t="s">
        <v>227</v>
      </c>
      <c r="E127" s="139" t="s">
        <v>238</v>
      </c>
      <c r="F127" s="140" t="s">
        <v>239</v>
      </c>
      <c r="G127" s="141" t="s">
        <v>240</v>
      </c>
      <c r="H127" s="142">
        <v>854.98</v>
      </c>
      <c r="I127" s="143"/>
      <c r="J127" s="144">
        <f>ROUND(I127*H127,2)</f>
        <v>0</v>
      </c>
      <c r="K127" s="140" t="s">
        <v>231</v>
      </c>
      <c r="L127" s="33"/>
      <c r="M127" s="145" t="s">
        <v>1</v>
      </c>
      <c r="N127" s="146" t="s">
        <v>45</v>
      </c>
      <c r="P127" s="147">
        <f>O127*H127</f>
        <v>0</v>
      </c>
      <c r="Q127" s="147">
        <v>0</v>
      </c>
      <c r="R127" s="147">
        <f>Q127*H127</f>
        <v>0</v>
      </c>
      <c r="S127" s="147">
        <v>1.82</v>
      </c>
      <c r="T127" s="148">
        <f>S127*H127</f>
        <v>1556.0636000000002</v>
      </c>
      <c r="AR127" s="149" t="s">
        <v>232</v>
      </c>
      <c r="AT127" s="149" t="s">
        <v>227</v>
      </c>
      <c r="AU127" s="149" t="s">
        <v>21</v>
      </c>
      <c r="AY127" s="17" t="s">
        <v>225</v>
      </c>
      <c r="BE127" s="150">
        <f>IF(N127="základní",J127,0)</f>
        <v>0</v>
      </c>
      <c r="BF127" s="150">
        <f>IF(N127="snížená",J127,0)</f>
        <v>0</v>
      </c>
      <c r="BG127" s="150">
        <f>IF(N127="zákl. přenesená",J127,0)</f>
        <v>0</v>
      </c>
      <c r="BH127" s="150">
        <f>IF(N127="sníž. přenesená",J127,0)</f>
        <v>0</v>
      </c>
      <c r="BI127" s="150">
        <f>IF(N127="nulová",J127,0)</f>
        <v>0</v>
      </c>
      <c r="BJ127" s="17" t="s">
        <v>88</v>
      </c>
      <c r="BK127" s="150">
        <f>ROUND(I127*H127,2)</f>
        <v>0</v>
      </c>
      <c r="BL127" s="17" t="s">
        <v>232</v>
      </c>
      <c r="BM127" s="149" t="s">
        <v>613</v>
      </c>
    </row>
    <row r="128" spans="2:65" s="1" customFormat="1" ht="10.199999999999999">
      <c r="B128" s="33"/>
      <c r="D128" s="151" t="s">
        <v>234</v>
      </c>
      <c r="F128" s="152" t="s">
        <v>242</v>
      </c>
      <c r="I128" s="153"/>
      <c r="L128" s="33"/>
      <c r="M128" s="154"/>
      <c r="T128" s="57"/>
      <c r="AT128" s="17" t="s">
        <v>234</v>
      </c>
      <c r="AU128" s="17" t="s">
        <v>21</v>
      </c>
    </row>
    <row r="129" spans="2:65" s="12" customFormat="1" ht="10.199999999999999">
      <c r="B129" s="155"/>
      <c r="D129" s="156" t="s">
        <v>236</v>
      </c>
      <c r="E129" s="157" t="s">
        <v>1</v>
      </c>
      <c r="F129" s="158" t="s">
        <v>614</v>
      </c>
      <c r="H129" s="159">
        <v>283.98</v>
      </c>
      <c r="I129" s="160"/>
      <c r="L129" s="155"/>
      <c r="M129" s="161"/>
      <c r="T129" s="162"/>
      <c r="AT129" s="157" t="s">
        <v>236</v>
      </c>
      <c r="AU129" s="157" t="s">
        <v>21</v>
      </c>
      <c r="AV129" s="12" t="s">
        <v>21</v>
      </c>
      <c r="AW129" s="12" t="s">
        <v>36</v>
      </c>
      <c r="AX129" s="12" t="s">
        <v>80</v>
      </c>
      <c r="AY129" s="157" t="s">
        <v>225</v>
      </c>
    </row>
    <row r="130" spans="2:65" s="12" customFormat="1" ht="10.199999999999999">
      <c r="B130" s="155"/>
      <c r="D130" s="156" t="s">
        <v>236</v>
      </c>
      <c r="E130" s="157" t="s">
        <v>1</v>
      </c>
      <c r="F130" s="158" t="s">
        <v>615</v>
      </c>
      <c r="H130" s="159">
        <v>571</v>
      </c>
      <c r="I130" s="160"/>
      <c r="L130" s="155"/>
      <c r="M130" s="161"/>
      <c r="T130" s="162"/>
      <c r="AT130" s="157" t="s">
        <v>236</v>
      </c>
      <c r="AU130" s="157" t="s">
        <v>21</v>
      </c>
      <c r="AV130" s="12" t="s">
        <v>21</v>
      </c>
      <c r="AW130" s="12" t="s">
        <v>36</v>
      </c>
      <c r="AX130" s="12" t="s">
        <v>80</v>
      </c>
      <c r="AY130" s="157" t="s">
        <v>225</v>
      </c>
    </row>
    <row r="131" spans="2:65" s="13" customFormat="1" ht="10.199999999999999">
      <c r="B131" s="164"/>
      <c r="D131" s="156" t="s">
        <v>236</v>
      </c>
      <c r="E131" s="165" t="s">
        <v>1</v>
      </c>
      <c r="F131" s="166" t="s">
        <v>270</v>
      </c>
      <c r="H131" s="167">
        <v>854.98</v>
      </c>
      <c r="I131" s="168"/>
      <c r="L131" s="164"/>
      <c r="M131" s="169"/>
      <c r="T131" s="170"/>
      <c r="AT131" s="165" t="s">
        <v>236</v>
      </c>
      <c r="AU131" s="165" t="s">
        <v>21</v>
      </c>
      <c r="AV131" s="13" t="s">
        <v>232</v>
      </c>
      <c r="AW131" s="13" t="s">
        <v>36</v>
      </c>
      <c r="AX131" s="13" t="s">
        <v>88</v>
      </c>
      <c r="AY131" s="165" t="s">
        <v>225</v>
      </c>
    </row>
    <row r="132" spans="2:65" s="1" customFormat="1" ht="24.15" customHeight="1">
      <c r="B132" s="33"/>
      <c r="C132" s="138" t="s">
        <v>21</v>
      </c>
      <c r="D132" s="138" t="s">
        <v>227</v>
      </c>
      <c r="E132" s="139" t="s">
        <v>264</v>
      </c>
      <c r="F132" s="140" t="s">
        <v>265</v>
      </c>
      <c r="G132" s="141" t="s">
        <v>230</v>
      </c>
      <c r="H132" s="142">
        <v>2808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616</v>
      </c>
    </row>
    <row r="133" spans="2:65" s="1" customFormat="1" ht="10.199999999999999">
      <c r="B133" s="33"/>
      <c r="D133" s="151" t="s">
        <v>234</v>
      </c>
      <c r="F133" s="152" t="s">
        <v>267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617</v>
      </c>
      <c r="H134" s="159">
        <v>1709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80</v>
      </c>
      <c r="AY134" s="157" t="s">
        <v>225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618</v>
      </c>
      <c r="H135" s="159">
        <v>1099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80</v>
      </c>
      <c r="AY135" s="157" t="s">
        <v>225</v>
      </c>
    </row>
    <row r="136" spans="2:65" s="13" customFormat="1" ht="10.199999999999999">
      <c r="B136" s="164"/>
      <c r="D136" s="156" t="s">
        <v>236</v>
      </c>
      <c r="E136" s="165" t="s">
        <v>1</v>
      </c>
      <c r="F136" s="166" t="s">
        <v>270</v>
      </c>
      <c r="H136" s="167">
        <v>2808</v>
      </c>
      <c r="I136" s="168"/>
      <c r="L136" s="164"/>
      <c r="M136" s="169"/>
      <c r="T136" s="170"/>
      <c r="AT136" s="165" t="s">
        <v>236</v>
      </c>
      <c r="AU136" s="165" t="s">
        <v>21</v>
      </c>
      <c r="AV136" s="13" t="s">
        <v>232</v>
      </c>
      <c r="AW136" s="13" t="s">
        <v>36</v>
      </c>
      <c r="AX136" s="13" t="s">
        <v>88</v>
      </c>
      <c r="AY136" s="165" t="s">
        <v>225</v>
      </c>
    </row>
    <row r="137" spans="2:65" s="1" customFormat="1" ht="33" customHeight="1">
      <c r="B137" s="33"/>
      <c r="C137" s="138" t="s">
        <v>244</v>
      </c>
      <c r="D137" s="138" t="s">
        <v>227</v>
      </c>
      <c r="E137" s="139" t="s">
        <v>278</v>
      </c>
      <c r="F137" s="140" t="s">
        <v>279</v>
      </c>
      <c r="G137" s="141" t="s">
        <v>240</v>
      </c>
      <c r="H137" s="142">
        <v>5294.24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619</v>
      </c>
    </row>
    <row r="138" spans="2:65" s="1" customFormat="1" ht="10.199999999999999">
      <c r="B138" s="33"/>
      <c r="D138" s="151" t="s">
        <v>234</v>
      </c>
      <c r="F138" s="152" t="s">
        <v>281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620</v>
      </c>
      <c r="H139" s="159">
        <v>5294.24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88</v>
      </c>
      <c r="AY139" s="157" t="s">
        <v>225</v>
      </c>
    </row>
    <row r="140" spans="2:65" s="1" customFormat="1" ht="37.799999999999997" customHeight="1">
      <c r="B140" s="33"/>
      <c r="C140" s="138" t="s">
        <v>232</v>
      </c>
      <c r="D140" s="138" t="s">
        <v>227</v>
      </c>
      <c r="E140" s="139" t="s">
        <v>621</v>
      </c>
      <c r="F140" s="140" t="s">
        <v>622</v>
      </c>
      <c r="G140" s="141" t="s">
        <v>240</v>
      </c>
      <c r="H140" s="142">
        <v>2268.9569999999999</v>
      </c>
      <c r="I140" s="143"/>
      <c r="J140" s="144">
        <f>ROUND(I140*H140,2)</f>
        <v>0</v>
      </c>
      <c r="K140" s="140" t="s">
        <v>231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623</v>
      </c>
    </row>
    <row r="141" spans="2:65" s="1" customFormat="1" ht="10.199999999999999">
      <c r="B141" s="33"/>
      <c r="D141" s="151" t="s">
        <v>234</v>
      </c>
      <c r="F141" s="152" t="s">
        <v>624</v>
      </c>
      <c r="I141" s="153"/>
      <c r="L141" s="33"/>
      <c r="M141" s="154"/>
      <c r="T141" s="57"/>
      <c r="AT141" s="17" t="s">
        <v>234</v>
      </c>
      <c r="AU141" s="17" t="s">
        <v>21</v>
      </c>
    </row>
    <row r="142" spans="2:65" s="12" customFormat="1" ht="10.199999999999999">
      <c r="B142" s="155"/>
      <c r="D142" s="156" t="s">
        <v>236</v>
      </c>
      <c r="E142" s="157" t="s">
        <v>1</v>
      </c>
      <c r="F142" s="158" t="s">
        <v>625</v>
      </c>
      <c r="H142" s="159">
        <v>2268.9569999999999</v>
      </c>
      <c r="I142" s="160"/>
      <c r="L142" s="155"/>
      <c r="M142" s="161"/>
      <c r="T142" s="162"/>
      <c r="AT142" s="157" t="s">
        <v>236</v>
      </c>
      <c r="AU142" s="157" t="s">
        <v>21</v>
      </c>
      <c r="AV142" s="12" t="s">
        <v>21</v>
      </c>
      <c r="AW142" s="12" t="s">
        <v>36</v>
      </c>
      <c r="AX142" s="12" t="s">
        <v>88</v>
      </c>
      <c r="AY142" s="157" t="s">
        <v>225</v>
      </c>
    </row>
    <row r="143" spans="2:65" s="1" customFormat="1" ht="37.799999999999997" customHeight="1">
      <c r="B143" s="33"/>
      <c r="C143" s="138" t="s">
        <v>256</v>
      </c>
      <c r="D143" s="138" t="s">
        <v>227</v>
      </c>
      <c r="E143" s="139" t="s">
        <v>626</v>
      </c>
      <c r="F143" s="140" t="s">
        <v>627</v>
      </c>
      <c r="G143" s="141" t="s">
        <v>240</v>
      </c>
      <c r="H143" s="142">
        <v>3170</v>
      </c>
      <c r="I143" s="143"/>
      <c r="J143" s="144">
        <f>ROUND(I143*H143,2)</f>
        <v>0</v>
      </c>
      <c r="K143" s="140" t="s">
        <v>231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628</v>
      </c>
    </row>
    <row r="144" spans="2:65" s="1" customFormat="1" ht="10.199999999999999">
      <c r="B144" s="33"/>
      <c r="D144" s="151" t="s">
        <v>234</v>
      </c>
      <c r="F144" s="152" t="s">
        <v>629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630</v>
      </c>
      <c r="H145" s="159">
        <v>3170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37.799999999999997" customHeight="1">
      <c r="B146" s="33"/>
      <c r="C146" s="138" t="s">
        <v>263</v>
      </c>
      <c r="D146" s="138" t="s">
        <v>227</v>
      </c>
      <c r="E146" s="139" t="s">
        <v>296</v>
      </c>
      <c r="F146" s="140" t="s">
        <v>297</v>
      </c>
      <c r="G146" s="141" t="s">
        <v>240</v>
      </c>
      <c r="H146" s="142">
        <v>8544.2000000000007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631</v>
      </c>
    </row>
    <row r="147" spans="2:65" s="1" customFormat="1" ht="10.199999999999999">
      <c r="B147" s="33"/>
      <c r="D147" s="151" t="s">
        <v>234</v>
      </c>
      <c r="F147" s="152" t="s">
        <v>299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632</v>
      </c>
      <c r="H148" s="159">
        <v>3635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4" customFormat="1" ht="10.199999999999999">
      <c r="B149" s="171"/>
      <c r="D149" s="156" t="s">
        <v>236</v>
      </c>
      <c r="E149" s="172" t="s">
        <v>1</v>
      </c>
      <c r="F149" s="173" t="s">
        <v>303</v>
      </c>
      <c r="H149" s="174">
        <v>3635</v>
      </c>
      <c r="I149" s="175"/>
      <c r="L149" s="171"/>
      <c r="M149" s="176"/>
      <c r="T149" s="177"/>
      <c r="AT149" s="172" t="s">
        <v>236</v>
      </c>
      <c r="AU149" s="172" t="s">
        <v>21</v>
      </c>
      <c r="AV149" s="14" t="s">
        <v>244</v>
      </c>
      <c r="AW149" s="14" t="s">
        <v>36</v>
      </c>
      <c r="AX149" s="14" t="s">
        <v>80</v>
      </c>
      <c r="AY149" s="172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633</v>
      </c>
      <c r="H150" s="159">
        <v>1268.0999999999999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634</v>
      </c>
      <c r="H151" s="159">
        <v>48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225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635</v>
      </c>
      <c r="H152" s="159">
        <v>525.6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225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636</v>
      </c>
      <c r="H153" s="159">
        <v>1584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225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637</v>
      </c>
      <c r="H154" s="159">
        <v>799.5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225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638</v>
      </c>
      <c r="H155" s="159">
        <v>684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4" customFormat="1" ht="10.199999999999999">
      <c r="B156" s="171"/>
      <c r="D156" s="156" t="s">
        <v>236</v>
      </c>
      <c r="E156" s="172" t="s">
        <v>639</v>
      </c>
      <c r="F156" s="173" t="s">
        <v>303</v>
      </c>
      <c r="H156" s="174">
        <v>4909.2</v>
      </c>
      <c r="I156" s="175"/>
      <c r="L156" s="171"/>
      <c r="M156" s="176"/>
      <c r="T156" s="177"/>
      <c r="AT156" s="172" t="s">
        <v>236</v>
      </c>
      <c r="AU156" s="172" t="s">
        <v>21</v>
      </c>
      <c r="AV156" s="14" t="s">
        <v>244</v>
      </c>
      <c r="AW156" s="14" t="s">
        <v>36</v>
      </c>
      <c r="AX156" s="14" t="s">
        <v>80</v>
      </c>
      <c r="AY156" s="172" t="s">
        <v>225</v>
      </c>
    </row>
    <row r="157" spans="2:65" s="13" customFormat="1" ht="10.199999999999999">
      <c r="B157" s="164"/>
      <c r="D157" s="156" t="s">
        <v>236</v>
      </c>
      <c r="E157" s="165" t="s">
        <v>1</v>
      </c>
      <c r="F157" s="166" t="s">
        <v>270</v>
      </c>
      <c r="H157" s="167">
        <v>8544.2000000000007</v>
      </c>
      <c r="I157" s="168"/>
      <c r="L157" s="164"/>
      <c r="M157" s="169"/>
      <c r="T157" s="170"/>
      <c r="AT157" s="165" t="s">
        <v>236</v>
      </c>
      <c r="AU157" s="165" t="s">
        <v>21</v>
      </c>
      <c r="AV157" s="13" t="s">
        <v>232</v>
      </c>
      <c r="AW157" s="13" t="s">
        <v>36</v>
      </c>
      <c r="AX157" s="13" t="s">
        <v>88</v>
      </c>
      <c r="AY157" s="165" t="s">
        <v>225</v>
      </c>
    </row>
    <row r="158" spans="2:65" s="1" customFormat="1" ht="37.799999999999997" customHeight="1">
      <c r="B158" s="33"/>
      <c r="C158" s="138" t="s">
        <v>271</v>
      </c>
      <c r="D158" s="138" t="s">
        <v>227</v>
      </c>
      <c r="E158" s="139" t="s">
        <v>640</v>
      </c>
      <c r="F158" s="140" t="s">
        <v>641</v>
      </c>
      <c r="G158" s="141" t="s">
        <v>240</v>
      </c>
      <c r="H158" s="142">
        <v>834.3</v>
      </c>
      <c r="I158" s="143"/>
      <c r="J158" s="144">
        <f>ROUND(I158*H158,2)</f>
        <v>0</v>
      </c>
      <c r="K158" s="140" t="s">
        <v>231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232</v>
      </c>
      <c r="AT158" s="149" t="s">
        <v>227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232</v>
      </c>
      <c r="BM158" s="149" t="s">
        <v>642</v>
      </c>
    </row>
    <row r="159" spans="2:65" s="1" customFormat="1" ht="10.199999999999999">
      <c r="B159" s="33"/>
      <c r="D159" s="151" t="s">
        <v>234</v>
      </c>
      <c r="F159" s="152" t="s">
        <v>643</v>
      </c>
      <c r="I159" s="153"/>
      <c r="L159" s="33"/>
      <c r="M159" s="154"/>
      <c r="T159" s="57"/>
      <c r="AT159" s="17" t="s">
        <v>234</v>
      </c>
      <c r="AU159" s="17" t="s">
        <v>21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644</v>
      </c>
      <c r="H160" s="159">
        <v>421.2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4" customFormat="1" ht="10.199999999999999">
      <c r="B161" s="171"/>
      <c r="D161" s="156" t="s">
        <v>236</v>
      </c>
      <c r="E161" s="172" t="s">
        <v>1</v>
      </c>
      <c r="F161" s="173" t="s">
        <v>303</v>
      </c>
      <c r="H161" s="174">
        <v>421.2</v>
      </c>
      <c r="I161" s="175"/>
      <c r="L161" s="171"/>
      <c r="M161" s="176"/>
      <c r="T161" s="177"/>
      <c r="AT161" s="172" t="s">
        <v>236</v>
      </c>
      <c r="AU161" s="172" t="s">
        <v>21</v>
      </c>
      <c r="AV161" s="14" t="s">
        <v>244</v>
      </c>
      <c r="AW161" s="14" t="s">
        <v>36</v>
      </c>
      <c r="AX161" s="14" t="s">
        <v>80</v>
      </c>
      <c r="AY161" s="172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645</v>
      </c>
      <c r="H162" s="159">
        <v>311.10000000000002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646</v>
      </c>
      <c r="H163" s="159">
        <v>102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4" customFormat="1" ht="10.199999999999999">
      <c r="B164" s="171"/>
      <c r="D164" s="156" t="s">
        <v>236</v>
      </c>
      <c r="E164" s="172" t="s">
        <v>185</v>
      </c>
      <c r="F164" s="173" t="s">
        <v>303</v>
      </c>
      <c r="H164" s="174">
        <v>413.1</v>
      </c>
      <c r="I164" s="175"/>
      <c r="L164" s="171"/>
      <c r="M164" s="176"/>
      <c r="T164" s="177"/>
      <c r="AT164" s="172" t="s">
        <v>236</v>
      </c>
      <c r="AU164" s="172" t="s">
        <v>21</v>
      </c>
      <c r="AV164" s="14" t="s">
        <v>244</v>
      </c>
      <c r="AW164" s="14" t="s">
        <v>36</v>
      </c>
      <c r="AX164" s="14" t="s">
        <v>80</v>
      </c>
      <c r="AY164" s="172" t="s">
        <v>225</v>
      </c>
    </row>
    <row r="165" spans="2:65" s="13" customFormat="1" ht="10.199999999999999">
      <c r="B165" s="164"/>
      <c r="D165" s="156" t="s">
        <v>236</v>
      </c>
      <c r="E165" s="165" t="s">
        <v>1</v>
      </c>
      <c r="F165" s="166" t="s">
        <v>270</v>
      </c>
      <c r="H165" s="167">
        <v>834.3</v>
      </c>
      <c r="I165" s="168"/>
      <c r="L165" s="164"/>
      <c r="M165" s="169"/>
      <c r="T165" s="170"/>
      <c r="AT165" s="165" t="s">
        <v>236</v>
      </c>
      <c r="AU165" s="165" t="s">
        <v>21</v>
      </c>
      <c r="AV165" s="13" t="s">
        <v>232</v>
      </c>
      <c r="AW165" s="13" t="s">
        <v>36</v>
      </c>
      <c r="AX165" s="13" t="s">
        <v>88</v>
      </c>
      <c r="AY165" s="165" t="s">
        <v>225</v>
      </c>
    </row>
    <row r="166" spans="2:65" s="1" customFormat="1" ht="24.15" customHeight="1">
      <c r="B166" s="33"/>
      <c r="C166" s="138" t="s">
        <v>277</v>
      </c>
      <c r="D166" s="138" t="s">
        <v>227</v>
      </c>
      <c r="E166" s="139" t="s">
        <v>318</v>
      </c>
      <c r="F166" s="140" t="s">
        <v>319</v>
      </c>
      <c r="G166" s="141" t="s">
        <v>230</v>
      </c>
      <c r="H166" s="142">
        <v>980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647</v>
      </c>
    </row>
    <row r="167" spans="2:65" s="1" customFormat="1" ht="10.199999999999999">
      <c r="B167" s="33"/>
      <c r="D167" s="151" t="s">
        <v>234</v>
      </c>
      <c r="F167" s="152" t="s">
        <v>321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648</v>
      </c>
      <c r="H168" s="159">
        <v>980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24.15" customHeight="1">
      <c r="B169" s="33"/>
      <c r="C169" s="138" t="s">
        <v>283</v>
      </c>
      <c r="D169" s="138" t="s">
        <v>227</v>
      </c>
      <c r="E169" s="139" t="s">
        <v>649</v>
      </c>
      <c r="F169" s="140" t="s">
        <v>650</v>
      </c>
      <c r="G169" s="141" t="s">
        <v>240</v>
      </c>
      <c r="H169" s="142">
        <v>526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651</v>
      </c>
    </row>
    <row r="170" spans="2:65" s="1" customFormat="1" ht="10.199999999999999">
      <c r="B170" s="33"/>
      <c r="D170" s="151" t="s">
        <v>234</v>
      </c>
      <c r="F170" s="152" t="s">
        <v>652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653</v>
      </c>
      <c r="H171" s="159">
        <v>526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24.15" customHeight="1">
      <c r="B172" s="33"/>
      <c r="C172" s="138" t="s">
        <v>289</v>
      </c>
      <c r="D172" s="138" t="s">
        <v>227</v>
      </c>
      <c r="E172" s="139" t="s">
        <v>654</v>
      </c>
      <c r="F172" s="140" t="s">
        <v>655</v>
      </c>
      <c r="G172" s="141" t="s">
        <v>230</v>
      </c>
      <c r="H172" s="142">
        <v>5256.5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656</v>
      </c>
    </row>
    <row r="173" spans="2:65" s="1" customFormat="1" ht="10.199999999999999">
      <c r="B173" s="33"/>
      <c r="D173" s="151" t="s">
        <v>234</v>
      </c>
      <c r="F173" s="152" t="s">
        <v>657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658</v>
      </c>
      <c r="H174" s="159">
        <v>5256.5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88</v>
      </c>
      <c r="AY174" s="157" t="s">
        <v>225</v>
      </c>
    </row>
    <row r="175" spans="2:65" s="1" customFormat="1" ht="24.15" customHeight="1">
      <c r="B175" s="33"/>
      <c r="C175" s="138" t="s">
        <v>295</v>
      </c>
      <c r="D175" s="138" t="s">
        <v>227</v>
      </c>
      <c r="E175" s="139" t="s">
        <v>335</v>
      </c>
      <c r="F175" s="140" t="s">
        <v>336</v>
      </c>
      <c r="G175" s="141" t="s">
        <v>230</v>
      </c>
      <c r="H175" s="142">
        <v>158</v>
      </c>
      <c r="I175" s="143"/>
      <c r="J175" s="144">
        <f>ROUND(I175*H175,2)</f>
        <v>0</v>
      </c>
      <c r="K175" s="140" t="s">
        <v>231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659</v>
      </c>
    </row>
    <row r="176" spans="2:65" s="1" customFormat="1" ht="10.199999999999999">
      <c r="B176" s="33"/>
      <c r="D176" s="151" t="s">
        <v>234</v>
      </c>
      <c r="F176" s="152" t="s">
        <v>338</v>
      </c>
      <c r="I176" s="153"/>
      <c r="L176" s="33"/>
      <c r="M176" s="154"/>
      <c r="T176" s="57"/>
      <c r="AT176" s="17" t="s">
        <v>234</v>
      </c>
      <c r="AU176" s="17" t="s">
        <v>21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660</v>
      </c>
      <c r="H177" s="159">
        <v>158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88</v>
      </c>
      <c r="AY177" s="157" t="s">
        <v>225</v>
      </c>
    </row>
    <row r="178" spans="2:65" s="1" customFormat="1" ht="16.5" customHeight="1">
      <c r="B178" s="33"/>
      <c r="C178" s="178" t="s">
        <v>317</v>
      </c>
      <c r="D178" s="178" t="s">
        <v>341</v>
      </c>
      <c r="E178" s="179" t="s">
        <v>661</v>
      </c>
      <c r="F178" s="180" t="s">
        <v>662</v>
      </c>
      <c r="G178" s="181" t="s">
        <v>230</v>
      </c>
      <c r="H178" s="182">
        <v>158</v>
      </c>
      <c r="I178" s="183"/>
      <c r="J178" s="184">
        <f>ROUND(I178*H178,2)</f>
        <v>0</v>
      </c>
      <c r="K178" s="180" t="s">
        <v>1</v>
      </c>
      <c r="L178" s="185"/>
      <c r="M178" s="186" t="s">
        <v>1</v>
      </c>
      <c r="N178" s="187" t="s">
        <v>45</v>
      </c>
      <c r="P178" s="147">
        <f>O178*H178</f>
        <v>0</v>
      </c>
      <c r="Q178" s="147">
        <v>1.4999999999999999E-4</v>
      </c>
      <c r="R178" s="147">
        <f>Q178*H178</f>
        <v>2.3699999999999999E-2</v>
      </c>
      <c r="S178" s="147">
        <v>0</v>
      </c>
      <c r="T178" s="148">
        <f>S178*H178</f>
        <v>0</v>
      </c>
      <c r="AR178" s="149" t="s">
        <v>277</v>
      </c>
      <c r="AT178" s="149" t="s">
        <v>341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663</v>
      </c>
    </row>
    <row r="179" spans="2:65" s="12" customFormat="1" ht="10.199999999999999">
      <c r="B179" s="155"/>
      <c r="D179" s="156" t="s">
        <v>236</v>
      </c>
      <c r="F179" s="158" t="s">
        <v>664</v>
      </c>
      <c r="H179" s="159">
        <v>158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4</v>
      </c>
      <c r="AX179" s="12" t="s">
        <v>88</v>
      </c>
      <c r="AY179" s="157" t="s">
        <v>225</v>
      </c>
    </row>
    <row r="180" spans="2:65" s="1" customFormat="1" ht="24.15" customHeight="1">
      <c r="B180" s="33"/>
      <c r="C180" s="138" t="s">
        <v>323</v>
      </c>
      <c r="D180" s="138" t="s">
        <v>227</v>
      </c>
      <c r="E180" s="139" t="s">
        <v>665</v>
      </c>
      <c r="F180" s="140" t="s">
        <v>666</v>
      </c>
      <c r="G180" s="141" t="s">
        <v>230</v>
      </c>
      <c r="H180" s="142">
        <v>158</v>
      </c>
      <c r="I180" s="143"/>
      <c r="J180" s="144">
        <f>ROUND(I180*H180,2)</f>
        <v>0</v>
      </c>
      <c r="K180" s="140" t="s">
        <v>231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667</v>
      </c>
    </row>
    <row r="181" spans="2:65" s="1" customFormat="1" ht="10.199999999999999">
      <c r="B181" s="33"/>
      <c r="D181" s="151" t="s">
        <v>234</v>
      </c>
      <c r="F181" s="152" t="s">
        <v>668</v>
      </c>
      <c r="I181" s="153"/>
      <c r="L181" s="33"/>
      <c r="M181" s="154"/>
      <c r="T181" s="57"/>
      <c r="AT181" s="17" t="s">
        <v>234</v>
      </c>
      <c r="AU181" s="17" t="s">
        <v>21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669</v>
      </c>
      <c r="H182" s="159">
        <v>158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88</v>
      </c>
      <c r="AY182" s="157" t="s">
        <v>225</v>
      </c>
    </row>
    <row r="183" spans="2:65" s="1" customFormat="1" ht="24.15" customHeight="1">
      <c r="B183" s="33"/>
      <c r="C183" s="138" t="s">
        <v>328</v>
      </c>
      <c r="D183" s="138" t="s">
        <v>227</v>
      </c>
      <c r="E183" s="139" t="s">
        <v>347</v>
      </c>
      <c r="F183" s="140" t="s">
        <v>348</v>
      </c>
      <c r="G183" s="141" t="s">
        <v>230</v>
      </c>
      <c r="H183" s="142">
        <v>2115.11</v>
      </c>
      <c r="I183" s="143"/>
      <c r="J183" s="144">
        <f>ROUND(I183*H183,2)</f>
        <v>0</v>
      </c>
      <c r="K183" s="140" t="s">
        <v>231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670</v>
      </c>
    </row>
    <row r="184" spans="2:65" s="1" customFormat="1" ht="10.199999999999999">
      <c r="B184" s="33"/>
      <c r="D184" s="151" t="s">
        <v>234</v>
      </c>
      <c r="F184" s="152" t="s">
        <v>350</v>
      </c>
      <c r="I184" s="153"/>
      <c r="L184" s="33"/>
      <c r="M184" s="154"/>
      <c r="T184" s="57"/>
      <c r="AT184" s="17" t="s">
        <v>234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671</v>
      </c>
      <c r="H185" s="159">
        <v>2115.11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225</v>
      </c>
    </row>
    <row r="186" spans="2:65" s="1" customFormat="1" ht="24.15" customHeight="1">
      <c r="B186" s="33"/>
      <c r="C186" s="138" t="s">
        <v>8</v>
      </c>
      <c r="D186" s="138" t="s">
        <v>227</v>
      </c>
      <c r="E186" s="139" t="s">
        <v>426</v>
      </c>
      <c r="F186" s="140" t="s">
        <v>427</v>
      </c>
      <c r="G186" s="141" t="s">
        <v>230</v>
      </c>
      <c r="H186" s="142">
        <v>158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672</v>
      </c>
    </row>
    <row r="187" spans="2:65" s="1" customFormat="1" ht="10.199999999999999">
      <c r="B187" s="33"/>
      <c r="D187" s="151" t="s">
        <v>234</v>
      </c>
      <c r="F187" s="152" t="s">
        <v>429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669</v>
      </c>
      <c r="H188" s="159">
        <v>158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16.5" customHeight="1">
      <c r="B189" s="33"/>
      <c r="C189" s="138" t="s">
        <v>340</v>
      </c>
      <c r="D189" s="138" t="s">
        <v>227</v>
      </c>
      <c r="E189" s="139" t="s">
        <v>673</v>
      </c>
      <c r="F189" s="140" t="s">
        <v>371</v>
      </c>
      <c r="G189" s="141" t="s">
        <v>259</v>
      </c>
      <c r="H189" s="142">
        <v>1</v>
      </c>
      <c r="I189" s="143"/>
      <c r="J189" s="144">
        <f>ROUND(I189*H189,2)</f>
        <v>0</v>
      </c>
      <c r="K189" s="140" t="s">
        <v>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674</v>
      </c>
    </row>
    <row r="190" spans="2:65" s="1" customFormat="1" ht="28.8">
      <c r="B190" s="33"/>
      <c r="D190" s="156" t="s">
        <v>261</v>
      </c>
      <c r="F190" s="163" t="s">
        <v>675</v>
      </c>
      <c r="I190" s="153"/>
      <c r="L190" s="33"/>
      <c r="M190" s="154"/>
      <c r="T190" s="57"/>
      <c r="AT190" s="17" t="s">
        <v>261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676</v>
      </c>
      <c r="H191" s="159">
        <v>1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225</v>
      </c>
    </row>
    <row r="192" spans="2:65" s="1" customFormat="1" ht="24.15" customHeight="1">
      <c r="B192" s="33"/>
      <c r="C192" s="138" t="s">
        <v>346</v>
      </c>
      <c r="D192" s="138" t="s">
        <v>227</v>
      </c>
      <c r="E192" s="139" t="s">
        <v>365</v>
      </c>
      <c r="F192" s="140" t="s">
        <v>366</v>
      </c>
      <c r="G192" s="141" t="s">
        <v>240</v>
      </c>
      <c r="H192" s="142">
        <v>1000</v>
      </c>
      <c r="I192" s="143"/>
      <c r="J192" s="144">
        <f>ROUND(I192*H192,2)</f>
        <v>0</v>
      </c>
      <c r="K192" s="140" t="s">
        <v>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677</v>
      </c>
    </row>
    <row r="193" spans="2:65" s="1" customFormat="1" ht="48">
      <c r="B193" s="33"/>
      <c r="D193" s="156" t="s">
        <v>261</v>
      </c>
      <c r="F193" s="163" t="s">
        <v>368</v>
      </c>
      <c r="I193" s="153"/>
      <c r="L193" s="33"/>
      <c r="M193" s="154"/>
      <c r="T193" s="57"/>
      <c r="AT193" s="17" t="s">
        <v>261</v>
      </c>
      <c r="AU193" s="17" t="s">
        <v>21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369</v>
      </c>
      <c r="H194" s="159">
        <v>1000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225</v>
      </c>
    </row>
    <row r="195" spans="2:65" s="1" customFormat="1" ht="16.5" customHeight="1">
      <c r="B195" s="33"/>
      <c r="C195" s="138" t="s">
        <v>352</v>
      </c>
      <c r="D195" s="138" t="s">
        <v>227</v>
      </c>
      <c r="E195" s="139" t="s">
        <v>375</v>
      </c>
      <c r="F195" s="140" t="s">
        <v>376</v>
      </c>
      <c r="G195" s="141" t="s">
        <v>240</v>
      </c>
      <c r="H195" s="142">
        <v>3170</v>
      </c>
      <c r="I195" s="143"/>
      <c r="J195" s="144">
        <f>ROUND(I195*H195,2)</f>
        <v>0</v>
      </c>
      <c r="K195" s="140" t="s">
        <v>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678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679</v>
      </c>
      <c r="H196" s="159">
        <v>3170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225</v>
      </c>
    </row>
    <row r="197" spans="2:65" s="1" customFormat="1" ht="37.799999999999997" customHeight="1">
      <c r="B197" s="33"/>
      <c r="C197" s="138" t="s">
        <v>358</v>
      </c>
      <c r="D197" s="138" t="s">
        <v>227</v>
      </c>
      <c r="E197" s="139" t="s">
        <v>680</v>
      </c>
      <c r="F197" s="140" t="s">
        <v>681</v>
      </c>
      <c r="G197" s="141" t="s">
        <v>240</v>
      </c>
      <c r="H197" s="142">
        <v>2658.5</v>
      </c>
      <c r="I197" s="143"/>
      <c r="J197" s="144">
        <f>ROUND(I197*H197,2)</f>
        <v>0</v>
      </c>
      <c r="K197" s="140" t="s">
        <v>231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232</v>
      </c>
      <c r="AT197" s="149" t="s">
        <v>227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682</v>
      </c>
    </row>
    <row r="198" spans="2:65" s="1" customFormat="1" ht="10.199999999999999">
      <c r="B198" s="33"/>
      <c r="D198" s="151" t="s">
        <v>234</v>
      </c>
      <c r="F198" s="152" t="s">
        <v>683</v>
      </c>
      <c r="I198" s="153"/>
      <c r="L198" s="33"/>
      <c r="M198" s="154"/>
      <c r="T198" s="57"/>
      <c r="AT198" s="17" t="s">
        <v>234</v>
      </c>
      <c r="AU198" s="17" t="s">
        <v>21</v>
      </c>
    </row>
    <row r="199" spans="2:65" s="12" customFormat="1" ht="10.199999999999999">
      <c r="B199" s="155"/>
      <c r="D199" s="156" t="s">
        <v>236</v>
      </c>
      <c r="E199" s="157" t="s">
        <v>608</v>
      </c>
      <c r="F199" s="158" t="s">
        <v>684</v>
      </c>
      <c r="H199" s="159">
        <v>756.3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225</v>
      </c>
    </row>
    <row r="200" spans="2:65" s="14" customFormat="1" ht="10.199999999999999">
      <c r="B200" s="171"/>
      <c r="D200" s="156" t="s">
        <v>236</v>
      </c>
      <c r="E200" s="172" t="s">
        <v>1</v>
      </c>
      <c r="F200" s="173" t="s">
        <v>303</v>
      </c>
      <c r="H200" s="174">
        <v>756.3</v>
      </c>
      <c r="I200" s="175"/>
      <c r="L200" s="171"/>
      <c r="M200" s="176"/>
      <c r="T200" s="177"/>
      <c r="AT200" s="172" t="s">
        <v>236</v>
      </c>
      <c r="AU200" s="172" t="s">
        <v>21</v>
      </c>
      <c r="AV200" s="14" t="s">
        <v>244</v>
      </c>
      <c r="AW200" s="14" t="s">
        <v>36</v>
      </c>
      <c r="AX200" s="14" t="s">
        <v>80</v>
      </c>
      <c r="AY200" s="172" t="s">
        <v>225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685</v>
      </c>
      <c r="H201" s="159">
        <v>1902.2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80</v>
      </c>
      <c r="AY201" s="157" t="s">
        <v>225</v>
      </c>
    </row>
    <row r="202" spans="2:65" s="14" customFormat="1" ht="10.199999999999999">
      <c r="B202" s="171"/>
      <c r="D202" s="156" t="s">
        <v>236</v>
      </c>
      <c r="E202" s="172" t="s">
        <v>686</v>
      </c>
      <c r="F202" s="173" t="s">
        <v>303</v>
      </c>
      <c r="H202" s="174">
        <v>1902.2</v>
      </c>
      <c r="I202" s="175"/>
      <c r="L202" s="171"/>
      <c r="M202" s="176"/>
      <c r="T202" s="177"/>
      <c r="AT202" s="172" t="s">
        <v>236</v>
      </c>
      <c r="AU202" s="172" t="s">
        <v>21</v>
      </c>
      <c r="AV202" s="14" t="s">
        <v>244</v>
      </c>
      <c r="AW202" s="14" t="s">
        <v>36</v>
      </c>
      <c r="AX202" s="14" t="s">
        <v>80</v>
      </c>
      <c r="AY202" s="172" t="s">
        <v>225</v>
      </c>
    </row>
    <row r="203" spans="2:65" s="13" customFormat="1" ht="10.199999999999999">
      <c r="B203" s="164"/>
      <c r="D203" s="156" t="s">
        <v>236</v>
      </c>
      <c r="E203" s="165" t="s">
        <v>1</v>
      </c>
      <c r="F203" s="166" t="s">
        <v>270</v>
      </c>
      <c r="H203" s="167">
        <v>2658.5</v>
      </c>
      <c r="I203" s="168"/>
      <c r="L203" s="164"/>
      <c r="M203" s="169"/>
      <c r="T203" s="170"/>
      <c r="AT203" s="165" t="s">
        <v>236</v>
      </c>
      <c r="AU203" s="165" t="s">
        <v>21</v>
      </c>
      <c r="AV203" s="13" t="s">
        <v>232</v>
      </c>
      <c r="AW203" s="13" t="s">
        <v>36</v>
      </c>
      <c r="AX203" s="13" t="s">
        <v>88</v>
      </c>
      <c r="AY203" s="165" t="s">
        <v>225</v>
      </c>
    </row>
    <row r="204" spans="2:65" s="1" customFormat="1" ht="37.799999999999997" customHeight="1">
      <c r="B204" s="33"/>
      <c r="C204" s="138" t="s">
        <v>364</v>
      </c>
      <c r="D204" s="138" t="s">
        <v>227</v>
      </c>
      <c r="E204" s="139" t="s">
        <v>687</v>
      </c>
      <c r="F204" s="140" t="s">
        <v>688</v>
      </c>
      <c r="G204" s="141" t="s">
        <v>240</v>
      </c>
      <c r="H204" s="142">
        <v>26585</v>
      </c>
      <c r="I204" s="143"/>
      <c r="J204" s="144">
        <f>ROUND(I204*H204,2)</f>
        <v>0</v>
      </c>
      <c r="K204" s="140" t="s">
        <v>231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232</v>
      </c>
      <c r="AT204" s="149" t="s">
        <v>227</v>
      </c>
      <c r="AU204" s="149" t="s">
        <v>21</v>
      </c>
      <c r="AY204" s="17" t="s">
        <v>225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232</v>
      </c>
      <c r="BM204" s="149" t="s">
        <v>689</v>
      </c>
    </row>
    <row r="205" spans="2:65" s="1" customFormat="1" ht="10.199999999999999">
      <c r="B205" s="33"/>
      <c r="D205" s="151" t="s">
        <v>234</v>
      </c>
      <c r="F205" s="152" t="s">
        <v>690</v>
      </c>
      <c r="I205" s="153"/>
      <c r="L205" s="33"/>
      <c r="M205" s="154"/>
      <c r="T205" s="57"/>
      <c r="AT205" s="17" t="s">
        <v>234</v>
      </c>
      <c r="AU205" s="17" t="s">
        <v>21</v>
      </c>
    </row>
    <row r="206" spans="2:65" s="12" customFormat="1" ht="10.199999999999999">
      <c r="B206" s="155"/>
      <c r="D206" s="156" t="s">
        <v>236</v>
      </c>
      <c r="E206" s="157" t="s">
        <v>1</v>
      </c>
      <c r="F206" s="158" t="s">
        <v>691</v>
      </c>
      <c r="H206" s="159">
        <v>26585</v>
      </c>
      <c r="I206" s="160"/>
      <c r="L206" s="155"/>
      <c r="M206" s="161"/>
      <c r="T206" s="162"/>
      <c r="AT206" s="157" t="s">
        <v>236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225</v>
      </c>
    </row>
    <row r="207" spans="2:65" s="1" customFormat="1" ht="33" customHeight="1">
      <c r="B207" s="33"/>
      <c r="C207" s="138" t="s">
        <v>7</v>
      </c>
      <c r="D207" s="138" t="s">
        <v>227</v>
      </c>
      <c r="E207" s="139" t="s">
        <v>393</v>
      </c>
      <c r="F207" s="140" t="s">
        <v>394</v>
      </c>
      <c r="G207" s="141" t="s">
        <v>395</v>
      </c>
      <c r="H207" s="142">
        <v>5317</v>
      </c>
      <c r="I207" s="143"/>
      <c r="J207" s="144">
        <f>ROUND(I207*H207,2)</f>
        <v>0</v>
      </c>
      <c r="K207" s="140" t="s">
        <v>231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692</v>
      </c>
    </row>
    <row r="208" spans="2:65" s="1" customFormat="1" ht="10.199999999999999">
      <c r="B208" s="33"/>
      <c r="D208" s="151" t="s">
        <v>234</v>
      </c>
      <c r="F208" s="152" t="s">
        <v>397</v>
      </c>
      <c r="I208" s="153"/>
      <c r="L208" s="33"/>
      <c r="M208" s="154"/>
      <c r="T208" s="57"/>
      <c r="AT208" s="17" t="s">
        <v>234</v>
      </c>
      <c r="AU208" s="17" t="s">
        <v>21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693</v>
      </c>
      <c r="H209" s="159">
        <v>5317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225</v>
      </c>
    </row>
    <row r="210" spans="2:65" s="1" customFormat="1" ht="24.15" customHeight="1">
      <c r="B210" s="33"/>
      <c r="C210" s="138" t="s">
        <v>374</v>
      </c>
      <c r="D210" s="138" t="s">
        <v>227</v>
      </c>
      <c r="E210" s="139" t="s">
        <v>400</v>
      </c>
      <c r="F210" s="140" t="s">
        <v>401</v>
      </c>
      <c r="G210" s="141" t="s">
        <v>240</v>
      </c>
      <c r="H210" s="142">
        <v>3915.14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694</v>
      </c>
    </row>
    <row r="211" spans="2:65" s="1" customFormat="1" ht="10.199999999999999">
      <c r="B211" s="33"/>
      <c r="D211" s="151" t="s">
        <v>234</v>
      </c>
      <c r="F211" s="152" t="s">
        <v>403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695</v>
      </c>
      <c r="H212" s="159">
        <v>3915.14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" customFormat="1" ht="24.15" customHeight="1">
      <c r="B213" s="33"/>
      <c r="C213" s="138" t="s">
        <v>379</v>
      </c>
      <c r="D213" s="138" t="s">
        <v>227</v>
      </c>
      <c r="E213" s="139" t="s">
        <v>324</v>
      </c>
      <c r="F213" s="140" t="s">
        <v>325</v>
      </c>
      <c r="G213" s="141" t="s">
        <v>240</v>
      </c>
      <c r="H213" s="142">
        <v>3684.4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232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696</v>
      </c>
    </row>
    <row r="214" spans="2:65" s="1" customFormat="1" ht="10.199999999999999">
      <c r="B214" s="33"/>
      <c r="D214" s="151" t="s">
        <v>234</v>
      </c>
      <c r="F214" s="152" t="s">
        <v>327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634</v>
      </c>
      <c r="H215" s="159">
        <v>48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225</v>
      </c>
    </row>
    <row r="216" spans="2:65" s="12" customFormat="1" ht="10.199999999999999">
      <c r="B216" s="155"/>
      <c r="D216" s="156" t="s">
        <v>236</v>
      </c>
      <c r="E216" s="157" t="s">
        <v>1</v>
      </c>
      <c r="F216" s="158" t="s">
        <v>697</v>
      </c>
      <c r="H216" s="159">
        <v>1583.9</v>
      </c>
      <c r="I216" s="160"/>
      <c r="L216" s="155"/>
      <c r="M216" s="161"/>
      <c r="T216" s="162"/>
      <c r="AT216" s="157" t="s">
        <v>236</v>
      </c>
      <c r="AU216" s="157" t="s">
        <v>21</v>
      </c>
      <c r="AV216" s="12" t="s">
        <v>21</v>
      </c>
      <c r="AW216" s="12" t="s">
        <v>36</v>
      </c>
      <c r="AX216" s="12" t="s">
        <v>80</v>
      </c>
      <c r="AY216" s="157" t="s">
        <v>225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698</v>
      </c>
      <c r="H217" s="159">
        <v>2052.5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80</v>
      </c>
      <c r="AY217" s="157" t="s">
        <v>225</v>
      </c>
    </row>
    <row r="218" spans="2:65" s="13" customFormat="1" ht="10.199999999999999">
      <c r="B218" s="164"/>
      <c r="D218" s="156" t="s">
        <v>236</v>
      </c>
      <c r="E218" s="165" t="s">
        <v>1</v>
      </c>
      <c r="F218" s="166" t="s">
        <v>270</v>
      </c>
      <c r="H218" s="167">
        <v>3684.4</v>
      </c>
      <c r="I218" s="168"/>
      <c r="L218" s="164"/>
      <c r="M218" s="169"/>
      <c r="T218" s="170"/>
      <c r="AT218" s="165" t="s">
        <v>236</v>
      </c>
      <c r="AU218" s="165" t="s">
        <v>21</v>
      </c>
      <c r="AV218" s="13" t="s">
        <v>232</v>
      </c>
      <c r="AW218" s="13" t="s">
        <v>36</v>
      </c>
      <c r="AX218" s="13" t="s">
        <v>88</v>
      </c>
      <c r="AY218" s="165" t="s">
        <v>225</v>
      </c>
    </row>
    <row r="219" spans="2:65" s="1" customFormat="1" ht="16.5" customHeight="1">
      <c r="B219" s="33"/>
      <c r="C219" s="138" t="s">
        <v>386</v>
      </c>
      <c r="D219" s="138" t="s">
        <v>227</v>
      </c>
      <c r="E219" s="139" t="s">
        <v>413</v>
      </c>
      <c r="F219" s="140" t="s">
        <v>414</v>
      </c>
      <c r="G219" s="141" t="s">
        <v>240</v>
      </c>
      <c r="H219" s="142">
        <v>3353.02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0</v>
      </c>
      <c r="R219" s="147">
        <f>Q219*H219</f>
        <v>0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699</v>
      </c>
    </row>
    <row r="220" spans="2:65" s="1" customFormat="1" ht="10.199999999999999">
      <c r="B220" s="33"/>
      <c r="D220" s="151" t="s">
        <v>234</v>
      </c>
      <c r="F220" s="152" t="s">
        <v>416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2" customFormat="1" ht="10.199999999999999">
      <c r="B221" s="155"/>
      <c r="D221" s="156" t="s">
        <v>236</v>
      </c>
      <c r="E221" s="157" t="s">
        <v>1</v>
      </c>
      <c r="F221" s="158" t="s">
        <v>700</v>
      </c>
      <c r="H221" s="159">
        <v>1447.1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80</v>
      </c>
      <c r="AY221" s="157" t="s">
        <v>225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701</v>
      </c>
      <c r="H222" s="159">
        <v>1149.5999999999999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80</v>
      </c>
      <c r="AY222" s="157" t="s">
        <v>225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702</v>
      </c>
      <c r="H223" s="159">
        <v>756.32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80</v>
      </c>
      <c r="AY223" s="157" t="s">
        <v>225</v>
      </c>
    </row>
    <row r="224" spans="2:65" s="13" customFormat="1" ht="10.199999999999999">
      <c r="B224" s="164"/>
      <c r="D224" s="156" t="s">
        <v>236</v>
      </c>
      <c r="E224" s="165" t="s">
        <v>1</v>
      </c>
      <c r="F224" s="166" t="s">
        <v>270</v>
      </c>
      <c r="H224" s="167">
        <v>3353.02</v>
      </c>
      <c r="I224" s="168"/>
      <c r="L224" s="164"/>
      <c r="M224" s="169"/>
      <c r="T224" s="170"/>
      <c r="AT224" s="165" t="s">
        <v>236</v>
      </c>
      <c r="AU224" s="165" t="s">
        <v>21</v>
      </c>
      <c r="AV224" s="13" t="s">
        <v>232</v>
      </c>
      <c r="AW224" s="13" t="s">
        <v>36</v>
      </c>
      <c r="AX224" s="13" t="s">
        <v>88</v>
      </c>
      <c r="AY224" s="165" t="s">
        <v>225</v>
      </c>
    </row>
    <row r="225" spans="2:65" s="1" customFormat="1" ht="33" customHeight="1">
      <c r="B225" s="33"/>
      <c r="C225" s="138" t="s">
        <v>392</v>
      </c>
      <c r="D225" s="138" t="s">
        <v>227</v>
      </c>
      <c r="E225" s="139" t="s">
        <v>420</v>
      </c>
      <c r="F225" s="140" t="s">
        <v>421</v>
      </c>
      <c r="G225" s="141" t="s">
        <v>230</v>
      </c>
      <c r="H225" s="142">
        <v>1916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703</v>
      </c>
    </row>
    <row r="226" spans="2:65" s="1" customFormat="1" ht="10.199999999999999">
      <c r="B226" s="33"/>
      <c r="D226" s="151" t="s">
        <v>234</v>
      </c>
      <c r="F226" s="152" t="s">
        <v>423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2" customFormat="1" ht="10.199999999999999">
      <c r="B227" s="155"/>
      <c r="D227" s="156" t="s">
        <v>236</v>
      </c>
      <c r="E227" s="157" t="s">
        <v>1</v>
      </c>
      <c r="F227" s="158" t="s">
        <v>704</v>
      </c>
      <c r="H227" s="159">
        <v>1916</v>
      </c>
      <c r="I227" s="160"/>
      <c r="L227" s="155"/>
      <c r="M227" s="161"/>
      <c r="T227" s="162"/>
      <c r="AT227" s="157" t="s">
        <v>236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225</v>
      </c>
    </row>
    <row r="228" spans="2:65" s="1" customFormat="1" ht="33" customHeight="1">
      <c r="B228" s="33"/>
      <c r="C228" s="138" t="s">
        <v>399</v>
      </c>
      <c r="D228" s="138" t="s">
        <v>227</v>
      </c>
      <c r="E228" s="139" t="s">
        <v>705</v>
      </c>
      <c r="F228" s="140" t="s">
        <v>706</v>
      </c>
      <c r="G228" s="141" t="s">
        <v>230</v>
      </c>
      <c r="H228" s="142">
        <v>408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707</v>
      </c>
    </row>
    <row r="229" spans="2:65" s="1" customFormat="1" ht="10.199999999999999">
      <c r="B229" s="33"/>
      <c r="D229" s="151" t="s">
        <v>234</v>
      </c>
      <c r="F229" s="152" t="s">
        <v>708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2" customFormat="1" ht="10.199999999999999">
      <c r="B230" s="155"/>
      <c r="D230" s="156" t="s">
        <v>236</v>
      </c>
      <c r="E230" s="157" t="s">
        <v>1</v>
      </c>
      <c r="F230" s="158" t="s">
        <v>709</v>
      </c>
      <c r="H230" s="159">
        <v>408</v>
      </c>
      <c r="I230" s="160"/>
      <c r="L230" s="155"/>
      <c r="M230" s="161"/>
      <c r="T230" s="162"/>
      <c r="AT230" s="157" t="s">
        <v>236</v>
      </c>
      <c r="AU230" s="157" t="s">
        <v>21</v>
      </c>
      <c r="AV230" s="12" t="s">
        <v>21</v>
      </c>
      <c r="AW230" s="12" t="s">
        <v>36</v>
      </c>
      <c r="AX230" s="12" t="s">
        <v>88</v>
      </c>
      <c r="AY230" s="157" t="s">
        <v>225</v>
      </c>
    </row>
    <row r="231" spans="2:65" s="1" customFormat="1" ht="24.15" customHeight="1">
      <c r="B231" s="33"/>
      <c r="C231" s="138" t="s">
        <v>405</v>
      </c>
      <c r="D231" s="138" t="s">
        <v>227</v>
      </c>
      <c r="E231" s="139" t="s">
        <v>449</v>
      </c>
      <c r="F231" s="140" t="s">
        <v>450</v>
      </c>
      <c r="G231" s="141" t="s">
        <v>230</v>
      </c>
      <c r="H231" s="142">
        <v>408</v>
      </c>
      <c r="I231" s="143"/>
      <c r="J231" s="144">
        <f>ROUND(I231*H231,2)</f>
        <v>0</v>
      </c>
      <c r="K231" s="140" t="s">
        <v>1</v>
      </c>
      <c r="L231" s="33"/>
      <c r="M231" s="145" t="s">
        <v>1</v>
      </c>
      <c r="N231" s="146" t="s">
        <v>45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232</v>
      </c>
      <c r="AT231" s="149" t="s">
        <v>227</v>
      </c>
      <c r="AU231" s="149" t="s">
        <v>21</v>
      </c>
      <c r="AY231" s="17" t="s">
        <v>225</v>
      </c>
      <c r="BE231" s="150">
        <f>IF(N231="základní",J231,0)</f>
        <v>0</v>
      </c>
      <c r="BF231" s="150">
        <f>IF(N231="snížená",J231,0)</f>
        <v>0</v>
      </c>
      <c r="BG231" s="150">
        <f>IF(N231="zákl. přenesená",J231,0)</f>
        <v>0</v>
      </c>
      <c r="BH231" s="150">
        <f>IF(N231="sníž. přenesená",J231,0)</f>
        <v>0</v>
      </c>
      <c r="BI231" s="150">
        <f>IF(N231="nulová",J231,0)</f>
        <v>0</v>
      </c>
      <c r="BJ231" s="17" t="s">
        <v>88</v>
      </c>
      <c r="BK231" s="150">
        <f>ROUND(I231*H231,2)</f>
        <v>0</v>
      </c>
      <c r="BL231" s="17" t="s">
        <v>232</v>
      </c>
      <c r="BM231" s="149" t="s">
        <v>710</v>
      </c>
    </row>
    <row r="232" spans="2:65" s="1" customFormat="1" ht="76.8">
      <c r="B232" s="33"/>
      <c r="D232" s="156" t="s">
        <v>261</v>
      </c>
      <c r="F232" s="163" t="s">
        <v>452</v>
      </c>
      <c r="I232" s="153"/>
      <c r="L232" s="33"/>
      <c r="M232" s="154"/>
      <c r="T232" s="57"/>
      <c r="AT232" s="17" t="s">
        <v>261</v>
      </c>
      <c r="AU232" s="17" t="s">
        <v>21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709</v>
      </c>
      <c r="H233" s="159">
        <v>408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88</v>
      </c>
      <c r="AY233" s="157" t="s">
        <v>225</v>
      </c>
    </row>
    <row r="234" spans="2:65" s="1" customFormat="1" ht="24.15" customHeight="1">
      <c r="B234" s="33"/>
      <c r="C234" s="138" t="s">
        <v>412</v>
      </c>
      <c r="D234" s="138" t="s">
        <v>227</v>
      </c>
      <c r="E234" s="139" t="s">
        <v>329</v>
      </c>
      <c r="F234" s="140" t="s">
        <v>330</v>
      </c>
      <c r="G234" s="141" t="s">
        <v>230</v>
      </c>
      <c r="H234" s="142">
        <v>2324</v>
      </c>
      <c r="I234" s="143"/>
      <c r="J234" s="144">
        <f>ROUND(I234*H234,2)</f>
        <v>0</v>
      </c>
      <c r="K234" s="140" t="s">
        <v>231</v>
      </c>
      <c r="L234" s="33"/>
      <c r="M234" s="145" t="s">
        <v>1</v>
      </c>
      <c r="N234" s="146" t="s">
        <v>45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232</v>
      </c>
      <c r="AT234" s="149" t="s">
        <v>227</v>
      </c>
      <c r="AU234" s="149" t="s">
        <v>21</v>
      </c>
      <c r="AY234" s="17" t="s">
        <v>225</v>
      </c>
      <c r="BE234" s="150">
        <f>IF(N234="základní",J234,0)</f>
        <v>0</v>
      </c>
      <c r="BF234" s="150">
        <f>IF(N234="snížená",J234,0)</f>
        <v>0</v>
      </c>
      <c r="BG234" s="150">
        <f>IF(N234="zákl. přenesená",J234,0)</f>
        <v>0</v>
      </c>
      <c r="BH234" s="150">
        <f>IF(N234="sníž. přenesená",J234,0)</f>
        <v>0</v>
      </c>
      <c r="BI234" s="150">
        <f>IF(N234="nulová",J234,0)</f>
        <v>0</v>
      </c>
      <c r="BJ234" s="17" t="s">
        <v>88</v>
      </c>
      <c r="BK234" s="150">
        <f>ROUND(I234*H234,2)</f>
        <v>0</v>
      </c>
      <c r="BL234" s="17" t="s">
        <v>232</v>
      </c>
      <c r="BM234" s="149" t="s">
        <v>711</v>
      </c>
    </row>
    <row r="235" spans="2:65" s="1" customFormat="1" ht="10.199999999999999">
      <c r="B235" s="33"/>
      <c r="D235" s="151" t="s">
        <v>234</v>
      </c>
      <c r="F235" s="152" t="s">
        <v>332</v>
      </c>
      <c r="I235" s="153"/>
      <c r="L235" s="33"/>
      <c r="M235" s="154"/>
      <c r="T235" s="57"/>
      <c r="AT235" s="17" t="s">
        <v>234</v>
      </c>
      <c r="AU235" s="17" t="s">
        <v>21</v>
      </c>
    </row>
    <row r="236" spans="2:65" s="12" customFormat="1" ht="10.199999999999999">
      <c r="B236" s="155"/>
      <c r="D236" s="156" t="s">
        <v>236</v>
      </c>
      <c r="E236" s="157" t="s">
        <v>1</v>
      </c>
      <c r="F236" s="158" t="s">
        <v>712</v>
      </c>
      <c r="H236" s="159">
        <v>2324</v>
      </c>
      <c r="I236" s="160"/>
      <c r="L236" s="155"/>
      <c r="M236" s="161"/>
      <c r="T236" s="162"/>
      <c r="AT236" s="157" t="s">
        <v>236</v>
      </c>
      <c r="AU236" s="157" t="s">
        <v>21</v>
      </c>
      <c r="AV236" s="12" t="s">
        <v>21</v>
      </c>
      <c r="AW236" s="12" t="s">
        <v>36</v>
      </c>
      <c r="AX236" s="12" t="s">
        <v>88</v>
      </c>
      <c r="AY236" s="157" t="s">
        <v>225</v>
      </c>
    </row>
    <row r="237" spans="2:65" s="1" customFormat="1" ht="16.5" customHeight="1">
      <c r="B237" s="33"/>
      <c r="C237" s="178" t="s">
        <v>419</v>
      </c>
      <c r="D237" s="178" t="s">
        <v>341</v>
      </c>
      <c r="E237" s="179" t="s">
        <v>431</v>
      </c>
      <c r="F237" s="180" t="s">
        <v>432</v>
      </c>
      <c r="G237" s="181" t="s">
        <v>433</v>
      </c>
      <c r="H237" s="182">
        <v>49.64</v>
      </c>
      <c r="I237" s="183"/>
      <c r="J237" s="184">
        <f>ROUND(I237*H237,2)</f>
        <v>0</v>
      </c>
      <c r="K237" s="180" t="s">
        <v>231</v>
      </c>
      <c r="L237" s="185"/>
      <c r="M237" s="186" t="s">
        <v>1</v>
      </c>
      <c r="N237" s="187" t="s">
        <v>45</v>
      </c>
      <c r="P237" s="147">
        <f>O237*H237</f>
        <v>0</v>
      </c>
      <c r="Q237" s="147">
        <v>1E-3</v>
      </c>
      <c r="R237" s="147">
        <f>Q237*H237</f>
        <v>4.9640000000000004E-2</v>
      </c>
      <c r="S237" s="147">
        <v>0</v>
      </c>
      <c r="T237" s="148">
        <f>S237*H237</f>
        <v>0</v>
      </c>
      <c r="AR237" s="149" t="s">
        <v>277</v>
      </c>
      <c r="AT237" s="149" t="s">
        <v>341</v>
      </c>
      <c r="AU237" s="149" t="s">
        <v>21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713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714</v>
      </c>
      <c r="H238" s="159">
        <v>2482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225</v>
      </c>
    </row>
    <row r="239" spans="2:65" s="12" customFormat="1" ht="10.199999999999999">
      <c r="B239" s="155"/>
      <c r="D239" s="156" t="s">
        <v>236</v>
      </c>
      <c r="F239" s="158" t="s">
        <v>715</v>
      </c>
      <c r="H239" s="159">
        <v>49.64</v>
      </c>
      <c r="I239" s="160"/>
      <c r="L239" s="155"/>
      <c r="M239" s="161"/>
      <c r="T239" s="162"/>
      <c r="AT239" s="157" t="s">
        <v>236</v>
      </c>
      <c r="AU239" s="157" t="s">
        <v>21</v>
      </c>
      <c r="AV239" s="12" t="s">
        <v>21</v>
      </c>
      <c r="AW239" s="12" t="s">
        <v>4</v>
      </c>
      <c r="AX239" s="12" t="s">
        <v>88</v>
      </c>
      <c r="AY239" s="157" t="s">
        <v>225</v>
      </c>
    </row>
    <row r="240" spans="2:65" s="1" customFormat="1" ht="24.15" customHeight="1">
      <c r="B240" s="33"/>
      <c r="C240" s="138" t="s">
        <v>425</v>
      </c>
      <c r="D240" s="138" t="s">
        <v>227</v>
      </c>
      <c r="E240" s="139" t="s">
        <v>716</v>
      </c>
      <c r="F240" s="140" t="s">
        <v>717</v>
      </c>
      <c r="G240" s="141" t="s">
        <v>230</v>
      </c>
      <c r="H240" s="142">
        <v>8197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718</v>
      </c>
    </row>
    <row r="241" spans="2:65" s="1" customFormat="1" ht="10.199999999999999">
      <c r="B241" s="33"/>
      <c r="D241" s="151" t="s">
        <v>234</v>
      </c>
      <c r="F241" s="152" t="s">
        <v>719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720</v>
      </c>
      <c r="H242" s="159">
        <v>7217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721</v>
      </c>
      <c r="H243" s="159">
        <v>980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3" customFormat="1" ht="10.199999999999999">
      <c r="B244" s="164"/>
      <c r="D244" s="156" t="s">
        <v>236</v>
      </c>
      <c r="E244" s="165" t="s">
        <v>1</v>
      </c>
      <c r="F244" s="166" t="s">
        <v>270</v>
      </c>
      <c r="H244" s="167">
        <v>8197</v>
      </c>
      <c r="I244" s="168"/>
      <c r="L244" s="164"/>
      <c r="M244" s="169"/>
      <c r="T244" s="170"/>
      <c r="AT244" s="165" t="s">
        <v>236</v>
      </c>
      <c r="AU244" s="165" t="s">
        <v>21</v>
      </c>
      <c r="AV244" s="13" t="s">
        <v>232</v>
      </c>
      <c r="AW244" s="13" t="s">
        <v>36</v>
      </c>
      <c r="AX244" s="13" t="s">
        <v>88</v>
      </c>
      <c r="AY244" s="165" t="s">
        <v>225</v>
      </c>
    </row>
    <row r="245" spans="2:65" s="1" customFormat="1" ht="16.5" customHeight="1">
      <c r="B245" s="33"/>
      <c r="C245" s="138" t="s">
        <v>430</v>
      </c>
      <c r="D245" s="138" t="s">
        <v>227</v>
      </c>
      <c r="E245" s="139" t="s">
        <v>444</v>
      </c>
      <c r="F245" s="140" t="s">
        <v>445</v>
      </c>
      <c r="G245" s="141" t="s">
        <v>240</v>
      </c>
      <c r="H245" s="142">
        <v>49.64</v>
      </c>
      <c r="I245" s="143"/>
      <c r="J245" s="144">
        <f>ROUND(I245*H245,2)</f>
        <v>0</v>
      </c>
      <c r="K245" s="140" t="s">
        <v>231</v>
      </c>
      <c r="L245" s="33"/>
      <c r="M245" s="145" t="s">
        <v>1</v>
      </c>
      <c r="N245" s="146" t="s">
        <v>45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232</v>
      </c>
      <c r="AT245" s="149" t="s">
        <v>227</v>
      </c>
      <c r="AU245" s="149" t="s">
        <v>21</v>
      </c>
      <c r="AY245" s="17" t="s">
        <v>225</v>
      </c>
      <c r="BE245" s="150">
        <f>IF(N245="základní",J245,0)</f>
        <v>0</v>
      </c>
      <c r="BF245" s="150">
        <f>IF(N245="snížená",J245,0)</f>
        <v>0</v>
      </c>
      <c r="BG245" s="150">
        <f>IF(N245="zákl. přenesená",J245,0)</f>
        <v>0</v>
      </c>
      <c r="BH245" s="150">
        <f>IF(N245="sníž. přenesená",J245,0)</f>
        <v>0</v>
      </c>
      <c r="BI245" s="150">
        <f>IF(N245="nulová",J245,0)</f>
        <v>0</v>
      </c>
      <c r="BJ245" s="17" t="s">
        <v>88</v>
      </c>
      <c r="BK245" s="150">
        <f>ROUND(I245*H245,2)</f>
        <v>0</v>
      </c>
      <c r="BL245" s="17" t="s">
        <v>232</v>
      </c>
      <c r="BM245" s="149" t="s">
        <v>722</v>
      </c>
    </row>
    <row r="246" spans="2:65" s="1" customFormat="1" ht="10.199999999999999">
      <c r="B246" s="33"/>
      <c r="D246" s="151" t="s">
        <v>234</v>
      </c>
      <c r="F246" s="152" t="s">
        <v>447</v>
      </c>
      <c r="I246" s="153"/>
      <c r="L246" s="33"/>
      <c r="M246" s="154"/>
      <c r="T246" s="57"/>
      <c r="AT246" s="17" t="s">
        <v>234</v>
      </c>
      <c r="AU246" s="17" t="s">
        <v>21</v>
      </c>
    </row>
    <row r="247" spans="2:65" s="11" customFormat="1" ht="22.8" customHeight="1">
      <c r="B247" s="126"/>
      <c r="D247" s="127" t="s">
        <v>79</v>
      </c>
      <c r="E247" s="136" t="s">
        <v>244</v>
      </c>
      <c r="F247" s="136" t="s">
        <v>471</v>
      </c>
      <c r="I247" s="129"/>
      <c r="J247" s="137">
        <f>BK247</f>
        <v>0</v>
      </c>
      <c r="L247" s="126"/>
      <c r="M247" s="131"/>
      <c r="P247" s="132">
        <f>SUM(P248:P261)</f>
        <v>0</v>
      </c>
      <c r="R247" s="132">
        <f>SUM(R248:R261)</f>
        <v>0.22253274999999997</v>
      </c>
      <c r="T247" s="133">
        <f>SUM(T248:T261)</f>
        <v>0</v>
      </c>
      <c r="AR247" s="127" t="s">
        <v>88</v>
      </c>
      <c r="AT247" s="134" t="s">
        <v>79</v>
      </c>
      <c r="AU247" s="134" t="s">
        <v>88</v>
      </c>
      <c r="AY247" s="127" t="s">
        <v>225</v>
      </c>
      <c r="BK247" s="135">
        <f>SUM(BK248:BK261)</f>
        <v>0</v>
      </c>
    </row>
    <row r="248" spans="2:65" s="1" customFormat="1" ht="24.15" customHeight="1">
      <c r="B248" s="33"/>
      <c r="C248" s="138" t="s">
        <v>437</v>
      </c>
      <c r="D248" s="138" t="s">
        <v>227</v>
      </c>
      <c r="E248" s="139" t="s">
        <v>723</v>
      </c>
      <c r="F248" s="140" t="s">
        <v>724</v>
      </c>
      <c r="G248" s="141" t="s">
        <v>240</v>
      </c>
      <c r="H248" s="142">
        <v>3.92</v>
      </c>
      <c r="I248" s="143"/>
      <c r="J248" s="144">
        <f>ROUND(I248*H248,2)</f>
        <v>0</v>
      </c>
      <c r="K248" s="140" t="s">
        <v>231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725</v>
      </c>
    </row>
    <row r="249" spans="2:65" s="1" customFormat="1" ht="10.199999999999999">
      <c r="B249" s="33"/>
      <c r="D249" s="151" t="s">
        <v>234</v>
      </c>
      <c r="F249" s="152" t="s">
        <v>726</v>
      </c>
      <c r="I249" s="153"/>
      <c r="L249" s="33"/>
      <c r="M249" s="154"/>
      <c r="T249" s="57"/>
      <c r="AT249" s="17" t="s">
        <v>234</v>
      </c>
      <c r="AU249" s="17" t="s">
        <v>21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727</v>
      </c>
      <c r="H250" s="159">
        <v>3.92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88</v>
      </c>
      <c r="AY250" s="157" t="s">
        <v>225</v>
      </c>
    </row>
    <row r="251" spans="2:65" s="1" customFormat="1" ht="21.75" customHeight="1">
      <c r="B251" s="33"/>
      <c r="C251" s="138" t="s">
        <v>443</v>
      </c>
      <c r="D251" s="138" t="s">
        <v>227</v>
      </c>
      <c r="E251" s="139" t="s">
        <v>728</v>
      </c>
      <c r="F251" s="140" t="s">
        <v>729</v>
      </c>
      <c r="G251" s="141" t="s">
        <v>230</v>
      </c>
      <c r="H251" s="142">
        <v>7.08</v>
      </c>
      <c r="I251" s="143"/>
      <c r="J251" s="144">
        <f>ROUND(I251*H251,2)</f>
        <v>0</v>
      </c>
      <c r="K251" s="140" t="s">
        <v>231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8.6499999999999997E-3</v>
      </c>
      <c r="R251" s="147">
        <f>Q251*H251</f>
        <v>6.1241999999999998E-2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730</v>
      </c>
    </row>
    <row r="252" spans="2:65" s="1" customFormat="1" ht="10.199999999999999">
      <c r="B252" s="33"/>
      <c r="D252" s="151" t="s">
        <v>234</v>
      </c>
      <c r="F252" s="152" t="s">
        <v>731</v>
      </c>
      <c r="I252" s="153"/>
      <c r="L252" s="33"/>
      <c r="M252" s="154"/>
      <c r="T252" s="57"/>
      <c r="AT252" s="17" t="s">
        <v>234</v>
      </c>
      <c r="AU252" s="17" t="s">
        <v>21</v>
      </c>
    </row>
    <row r="253" spans="2:65" s="12" customFormat="1" ht="10.199999999999999">
      <c r="B253" s="155"/>
      <c r="D253" s="156" t="s">
        <v>236</v>
      </c>
      <c r="E253" s="157" t="s">
        <v>1</v>
      </c>
      <c r="F253" s="158" t="s">
        <v>732</v>
      </c>
      <c r="H253" s="159">
        <v>7.08</v>
      </c>
      <c r="I253" s="160"/>
      <c r="L253" s="155"/>
      <c r="M253" s="161"/>
      <c r="T253" s="162"/>
      <c r="AT253" s="157" t="s">
        <v>236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225</v>
      </c>
    </row>
    <row r="254" spans="2:65" s="1" customFormat="1" ht="21.75" customHeight="1">
      <c r="B254" s="33"/>
      <c r="C254" s="138" t="s">
        <v>448</v>
      </c>
      <c r="D254" s="138" t="s">
        <v>227</v>
      </c>
      <c r="E254" s="139" t="s">
        <v>733</v>
      </c>
      <c r="F254" s="140" t="s">
        <v>734</v>
      </c>
      <c r="G254" s="141" t="s">
        <v>230</v>
      </c>
      <c r="H254" s="142">
        <v>7.08</v>
      </c>
      <c r="I254" s="143"/>
      <c r="J254" s="144">
        <f>ROUND(I254*H254,2)</f>
        <v>0</v>
      </c>
      <c r="K254" s="140" t="s">
        <v>231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0</v>
      </c>
      <c r="T254" s="148">
        <f>S254*H254</f>
        <v>0</v>
      </c>
      <c r="AR254" s="149" t="s">
        <v>232</v>
      </c>
      <c r="AT254" s="149" t="s">
        <v>227</v>
      </c>
      <c r="AU254" s="149" t="s">
        <v>21</v>
      </c>
      <c r="AY254" s="17" t="s">
        <v>225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232</v>
      </c>
      <c r="BM254" s="149" t="s">
        <v>735</v>
      </c>
    </row>
    <row r="255" spans="2:65" s="1" customFormat="1" ht="10.199999999999999">
      <c r="B255" s="33"/>
      <c r="D255" s="151" t="s">
        <v>234</v>
      </c>
      <c r="F255" s="152" t="s">
        <v>736</v>
      </c>
      <c r="I255" s="153"/>
      <c r="L255" s="33"/>
      <c r="M255" s="154"/>
      <c r="T255" s="57"/>
      <c r="AT255" s="17" t="s">
        <v>234</v>
      </c>
      <c r="AU255" s="17" t="s">
        <v>21</v>
      </c>
    </row>
    <row r="256" spans="2:65" s="1" customFormat="1" ht="24.15" customHeight="1">
      <c r="B256" s="33"/>
      <c r="C256" s="138" t="s">
        <v>454</v>
      </c>
      <c r="D256" s="138" t="s">
        <v>227</v>
      </c>
      <c r="E256" s="139" t="s">
        <v>737</v>
      </c>
      <c r="F256" s="140" t="s">
        <v>738</v>
      </c>
      <c r="G256" s="141" t="s">
        <v>395</v>
      </c>
      <c r="H256" s="142">
        <v>0.01</v>
      </c>
      <c r="I256" s="143"/>
      <c r="J256" s="144">
        <f>ROUND(I256*H256,2)</f>
        <v>0</v>
      </c>
      <c r="K256" s="140" t="s">
        <v>231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1.0556000000000001</v>
      </c>
      <c r="R256" s="147">
        <f>Q256*H256</f>
        <v>1.0556000000000001E-2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739</v>
      </c>
    </row>
    <row r="257" spans="2:65" s="1" customFormat="1" ht="10.199999999999999">
      <c r="B257" s="33"/>
      <c r="D257" s="151" t="s">
        <v>234</v>
      </c>
      <c r="F257" s="152" t="s">
        <v>740</v>
      </c>
      <c r="I257" s="153"/>
      <c r="L257" s="33"/>
      <c r="M257" s="154"/>
      <c r="T257" s="57"/>
      <c r="AT257" s="17" t="s">
        <v>234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741</v>
      </c>
      <c r="H258" s="159">
        <v>0.01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" customFormat="1" ht="24.15" customHeight="1">
      <c r="B259" s="33"/>
      <c r="C259" s="138" t="s">
        <v>459</v>
      </c>
      <c r="D259" s="138" t="s">
        <v>227</v>
      </c>
      <c r="E259" s="139" t="s">
        <v>742</v>
      </c>
      <c r="F259" s="140" t="s">
        <v>743</v>
      </c>
      <c r="G259" s="141" t="s">
        <v>395</v>
      </c>
      <c r="H259" s="142">
        <v>0.14499999999999999</v>
      </c>
      <c r="I259" s="143"/>
      <c r="J259" s="144">
        <f>ROUND(I259*H259,2)</f>
        <v>0</v>
      </c>
      <c r="K259" s="140" t="s">
        <v>231</v>
      </c>
      <c r="L259" s="33"/>
      <c r="M259" s="145" t="s">
        <v>1</v>
      </c>
      <c r="N259" s="146" t="s">
        <v>45</v>
      </c>
      <c r="P259" s="147">
        <f>O259*H259</f>
        <v>0</v>
      </c>
      <c r="Q259" s="147">
        <v>1.03955</v>
      </c>
      <c r="R259" s="147">
        <f>Q259*H259</f>
        <v>0.15073474999999997</v>
      </c>
      <c r="S259" s="147">
        <v>0</v>
      </c>
      <c r="T259" s="148">
        <f>S259*H259</f>
        <v>0</v>
      </c>
      <c r="AR259" s="149" t="s">
        <v>232</v>
      </c>
      <c r="AT259" s="149" t="s">
        <v>227</v>
      </c>
      <c r="AU259" s="149" t="s">
        <v>21</v>
      </c>
      <c r="AY259" s="17" t="s">
        <v>225</v>
      </c>
      <c r="BE259" s="150">
        <f>IF(N259="základní",J259,0)</f>
        <v>0</v>
      </c>
      <c r="BF259" s="150">
        <f>IF(N259="snížená",J259,0)</f>
        <v>0</v>
      </c>
      <c r="BG259" s="150">
        <f>IF(N259="zákl. přenesená",J259,0)</f>
        <v>0</v>
      </c>
      <c r="BH259" s="150">
        <f>IF(N259="sníž. přenesená",J259,0)</f>
        <v>0</v>
      </c>
      <c r="BI259" s="150">
        <f>IF(N259="nulová",J259,0)</f>
        <v>0</v>
      </c>
      <c r="BJ259" s="17" t="s">
        <v>88</v>
      </c>
      <c r="BK259" s="150">
        <f>ROUND(I259*H259,2)</f>
        <v>0</v>
      </c>
      <c r="BL259" s="17" t="s">
        <v>232</v>
      </c>
      <c r="BM259" s="149" t="s">
        <v>744</v>
      </c>
    </row>
    <row r="260" spans="2:65" s="1" customFormat="1" ht="10.199999999999999">
      <c r="B260" s="33"/>
      <c r="D260" s="151" t="s">
        <v>234</v>
      </c>
      <c r="F260" s="152" t="s">
        <v>745</v>
      </c>
      <c r="I260" s="153"/>
      <c r="L260" s="33"/>
      <c r="M260" s="154"/>
      <c r="T260" s="57"/>
      <c r="AT260" s="17" t="s">
        <v>234</v>
      </c>
      <c r="AU260" s="17" t="s">
        <v>21</v>
      </c>
    </row>
    <row r="261" spans="2:65" s="12" customFormat="1" ht="10.199999999999999">
      <c r="B261" s="155"/>
      <c r="D261" s="156" t="s">
        <v>236</v>
      </c>
      <c r="E261" s="157" t="s">
        <v>1</v>
      </c>
      <c r="F261" s="158" t="s">
        <v>746</v>
      </c>
      <c r="H261" s="159">
        <v>0.14499999999999999</v>
      </c>
      <c r="I261" s="160"/>
      <c r="L261" s="155"/>
      <c r="M261" s="161"/>
      <c r="T261" s="162"/>
      <c r="AT261" s="157" t="s">
        <v>236</v>
      </c>
      <c r="AU261" s="157" t="s">
        <v>21</v>
      </c>
      <c r="AV261" s="12" t="s">
        <v>21</v>
      </c>
      <c r="AW261" s="12" t="s">
        <v>36</v>
      </c>
      <c r="AX261" s="12" t="s">
        <v>88</v>
      </c>
      <c r="AY261" s="157" t="s">
        <v>225</v>
      </c>
    </row>
    <row r="262" spans="2:65" s="11" customFormat="1" ht="22.8" customHeight="1">
      <c r="B262" s="126"/>
      <c r="D262" s="127" t="s">
        <v>79</v>
      </c>
      <c r="E262" s="136" t="s">
        <v>232</v>
      </c>
      <c r="F262" s="136" t="s">
        <v>478</v>
      </c>
      <c r="I262" s="129"/>
      <c r="J262" s="137">
        <f>BK262</f>
        <v>0</v>
      </c>
      <c r="L262" s="126"/>
      <c r="M262" s="131"/>
      <c r="P262" s="132">
        <f>SUM(P263:P277)</f>
        <v>0</v>
      </c>
      <c r="R262" s="132">
        <f>SUM(R263:R277)</f>
        <v>8156.658504</v>
      </c>
      <c r="T262" s="133">
        <f>SUM(T263:T277)</f>
        <v>0</v>
      </c>
      <c r="AR262" s="127" t="s">
        <v>88</v>
      </c>
      <c r="AT262" s="134" t="s">
        <v>79</v>
      </c>
      <c r="AU262" s="134" t="s">
        <v>88</v>
      </c>
      <c r="AY262" s="127" t="s">
        <v>225</v>
      </c>
      <c r="BK262" s="135">
        <f>SUM(BK263:BK277)</f>
        <v>0</v>
      </c>
    </row>
    <row r="263" spans="2:65" s="1" customFormat="1" ht="33" customHeight="1">
      <c r="B263" s="33"/>
      <c r="C263" s="138" t="s">
        <v>465</v>
      </c>
      <c r="D263" s="138" t="s">
        <v>227</v>
      </c>
      <c r="E263" s="139" t="s">
        <v>491</v>
      </c>
      <c r="F263" s="140" t="s">
        <v>492</v>
      </c>
      <c r="G263" s="141" t="s">
        <v>240</v>
      </c>
      <c r="H263" s="142">
        <v>2665</v>
      </c>
      <c r="I263" s="143"/>
      <c r="J263" s="144">
        <f>ROUND(I263*H263,2)</f>
        <v>0</v>
      </c>
      <c r="K263" s="140" t="s">
        <v>1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2.4340799999999998</v>
      </c>
      <c r="R263" s="147">
        <f>Q263*H263</f>
        <v>6486.8231999999998</v>
      </c>
      <c r="S263" s="147">
        <v>0</v>
      </c>
      <c r="T263" s="148">
        <f>S263*H263</f>
        <v>0</v>
      </c>
      <c r="AR263" s="149" t="s">
        <v>232</v>
      </c>
      <c r="AT263" s="149" t="s">
        <v>227</v>
      </c>
      <c r="AU263" s="149" t="s">
        <v>21</v>
      </c>
      <c r="AY263" s="17" t="s">
        <v>225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232</v>
      </c>
      <c r="BM263" s="149" t="s">
        <v>747</v>
      </c>
    </row>
    <row r="264" spans="2:65" s="1" customFormat="1" ht="28.8">
      <c r="B264" s="33"/>
      <c r="D264" s="156" t="s">
        <v>261</v>
      </c>
      <c r="F264" s="163" t="s">
        <v>494</v>
      </c>
      <c r="I264" s="153"/>
      <c r="L264" s="33"/>
      <c r="M264" s="154"/>
      <c r="T264" s="57"/>
      <c r="AT264" s="17" t="s">
        <v>261</v>
      </c>
      <c r="AU264" s="17" t="s">
        <v>21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748</v>
      </c>
      <c r="H265" s="159">
        <v>2665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225</v>
      </c>
    </row>
    <row r="266" spans="2:65" s="1" customFormat="1" ht="37.799999999999997" customHeight="1">
      <c r="B266" s="33"/>
      <c r="C266" s="138" t="s">
        <v>472</v>
      </c>
      <c r="D266" s="138" t="s">
        <v>227</v>
      </c>
      <c r="E266" s="139" t="s">
        <v>497</v>
      </c>
      <c r="F266" s="140" t="s">
        <v>498</v>
      </c>
      <c r="G266" s="141" t="s">
        <v>240</v>
      </c>
      <c r="H266" s="142">
        <v>684</v>
      </c>
      <c r="I266" s="143"/>
      <c r="J266" s="144">
        <f>ROUND(I266*H266,2)</f>
        <v>0</v>
      </c>
      <c r="K266" s="140" t="s">
        <v>1</v>
      </c>
      <c r="L266" s="33"/>
      <c r="M266" s="145" t="s">
        <v>1</v>
      </c>
      <c r="N266" s="146" t="s">
        <v>45</v>
      </c>
      <c r="P266" s="147">
        <f>O266*H266</f>
        <v>0</v>
      </c>
      <c r="Q266" s="147">
        <v>2.4340799999999998</v>
      </c>
      <c r="R266" s="147">
        <f>Q266*H266</f>
        <v>1664.9107199999999</v>
      </c>
      <c r="S266" s="147">
        <v>0</v>
      </c>
      <c r="T266" s="148">
        <f>S266*H266</f>
        <v>0</v>
      </c>
      <c r="AR266" s="149" t="s">
        <v>232</v>
      </c>
      <c r="AT266" s="149" t="s">
        <v>227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749</v>
      </c>
    </row>
    <row r="267" spans="2:65" s="1" customFormat="1" ht="28.8">
      <c r="B267" s="33"/>
      <c r="D267" s="156" t="s">
        <v>261</v>
      </c>
      <c r="F267" s="163" t="s">
        <v>494</v>
      </c>
      <c r="I267" s="153"/>
      <c r="L267" s="33"/>
      <c r="M267" s="154"/>
      <c r="T267" s="57"/>
      <c r="AT267" s="17" t="s">
        <v>261</v>
      </c>
      <c r="AU267" s="17" t="s">
        <v>21</v>
      </c>
    </row>
    <row r="268" spans="2:65" s="12" customFormat="1" ht="10.199999999999999">
      <c r="B268" s="155"/>
      <c r="D268" s="156" t="s">
        <v>236</v>
      </c>
      <c r="E268" s="157" t="s">
        <v>1</v>
      </c>
      <c r="F268" s="158" t="s">
        <v>750</v>
      </c>
      <c r="H268" s="159">
        <v>684</v>
      </c>
      <c r="I268" s="160"/>
      <c r="L268" s="155"/>
      <c r="M268" s="161"/>
      <c r="T268" s="162"/>
      <c r="AT268" s="157" t="s">
        <v>236</v>
      </c>
      <c r="AU268" s="157" t="s">
        <v>21</v>
      </c>
      <c r="AV268" s="12" t="s">
        <v>21</v>
      </c>
      <c r="AW268" s="12" t="s">
        <v>36</v>
      </c>
      <c r="AX268" s="12" t="s">
        <v>88</v>
      </c>
      <c r="AY268" s="157" t="s">
        <v>225</v>
      </c>
    </row>
    <row r="269" spans="2:65" s="1" customFormat="1" ht="24.15" customHeight="1">
      <c r="B269" s="33"/>
      <c r="C269" s="138" t="s">
        <v>479</v>
      </c>
      <c r="D269" s="138" t="s">
        <v>227</v>
      </c>
      <c r="E269" s="139" t="s">
        <v>502</v>
      </c>
      <c r="F269" s="140" t="s">
        <v>503</v>
      </c>
      <c r="G269" s="141" t="s">
        <v>230</v>
      </c>
      <c r="H269" s="142">
        <v>1849.7</v>
      </c>
      <c r="I269" s="143"/>
      <c r="J269" s="144">
        <f>ROUND(I269*H269,2)</f>
        <v>0</v>
      </c>
      <c r="K269" s="140" t="s">
        <v>231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232</v>
      </c>
      <c r="AT269" s="149" t="s">
        <v>227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751</v>
      </c>
    </row>
    <row r="270" spans="2:65" s="1" customFormat="1" ht="10.199999999999999">
      <c r="B270" s="33"/>
      <c r="D270" s="151" t="s">
        <v>234</v>
      </c>
      <c r="F270" s="152" t="s">
        <v>505</v>
      </c>
      <c r="I270" s="153"/>
      <c r="L270" s="33"/>
      <c r="M270" s="154"/>
      <c r="T270" s="57"/>
      <c r="AT270" s="17" t="s">
        <v>234</v>
      </c>
      <c r="AU270" s="17" t="s">
        <v>21</v>
      </c>
    </row>
    <row r="271" spans="2:65" s="12" customFormat="1" ht="10.199999999999999">
      <c r="B271" s="155"/>
      <c r="D271" s="156" t="s">
        <v>236</v>
      </c>
      <c r="E271" s="157" t="s">
        <v>1</v>
      </c>
      <c r="F271" s="158" t="s">
        <v>752</v>
      </c>
      <c r="H271" s="159">
        <v>1849.7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225</v>
      </c>
    </row>
    <row r="272" spans="2:65" s="1" customFormat="1" ht="24.15" customHeight="1">
      <c r="B272" s="33"/>
      <c r="C272" s="138" t="s">
        <v>485</v>
      </c>
      <c r="D272" s="138" t="s">
        <v>227</v>
      </c>
      <c r="E272" s="139" t="s">
        <v>753</v>
      </c>
      <c r="F272" s="140" t="s">
        <v>754</v>
      </c>
      <c r="G272" s="141" t="s">
        <v>240</v>
      </c>
      <c r="H272" s="142">
        <v>0.91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0.84240000000000004</v>
      </c>
      <c r="R272" s="147">
        <f>Q272*H272</f>
        <v>0.76658400000000004</v>
      </c>
      <c r="S272" s="147">
        <v>0</v>
      </c>
      <c r="T272" s="148">
        <f>S272*H272</f>
        <v>0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755</v>
      </c>
    </row>
    <row r="273" spans="2:65" s="1" customFormat="1" ht="10.199999999999999">
      <c r="B273" s="33"/>
      <c r="D273" s="151" t="s">
        <v>234</v>
      </c>
      <c r="F273" s="152" t="s">
        <v>756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2" customFormat="1" ht="10.199999999999999">
      <c r="B274" s="155"/>
      <c r="D274" s="156" t="s">
        <v>236</v>
      </c>
      <c r="E274" s="157" t="s">
        <v>1</v>
      </c>
      <c r="F274" s="158" t="s">
        <v>757</v>
      </c>
      <c r="H274" s="159">
        <v>0.91</v>
      </c>
      <c r="I274" s="160"/>
      <c r="L274" s="155"/>
      <c r="M274" s="161"/>
      <c r="T274" s="162"/>
      <c r="AT274" s="157" t="s">
        <v>236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225</v>
      </c>
    </row>
    <row r="275" spans="2:65" s="1" customFormat="1" ht="16.5" customHeight="1">
      <c r="B275" s="33"/>
      <c r="C275" s="178" t="s">
        <v>490</v>
      </c>
      <c r="D275" s="178" t="s">
        <v>341</v>
      </c>
      <c r="E275" s="179" t="s">
        <v>758</v>
      </c>
      <c r="F275" s="180" t="s">
        <v>759</v>
      </c>
      <c r="G275" s="181" t="s">
        <v>230</v>
      </c>
      <c r="H275" s="182">
        <v>5.4</v>
      </c>
      <c r="I275" s="183"/>
      <c r="J275" s="184">
        <f>ROUND(I275*H275,2)</f>
        <v>0</v>
      </c>
      <c r="K275" s="180" t="s">
        <v>231</v>
      </c>
      <c r="L275" s="185"/>
      <c r="M275" s="186" t="s">
        <v>1</v>
      </c>
      <c r="N275" s="187" t="s">
        <v>45</v>
      </c>
      <c r="P275" s="147">
        <f>O275*H275</f>
        <v>0</v>
      </c>
      <c r="Q275" s="147">
        <v>0.77</v>
      </c>
      <c r="R275" s="147">
        <f>Q275*H275</f>
        <v>4.1580000000000004</v>
      </c>
      <c r="S275" s="147">
        <v>0</v>
      </c>
      <c r="T275" s="148">
        <f>S275*H275</f>
        <v>0</v>
      </c>
      <c r="AR275" s="149" t="s">
        <v>277</v>
      </c>
      <c r="AT275" s="149" t="s">
        <v>341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760</v>
      </c>
    </row>
    <row r="276" spans="2:65" s="1" customFormat="1" ht="19.2">
      <c r="B276" s="33"/>
      <c r="D276" s="156" t="s">
        <v>261</v>
      </c>
      <c r="F276" s="163" t="s">
        <v>761</v>
      </c>
      <c r="I276" s="153"/>
      <c r="L276" s="33"/>
      <c r="M276" s="154"/>
      <c r="T276" s="57"/>
      <c r="AT276" s="17" t="s">
        <v>261</v>
      </c>
      <c r="AU276" s="17" t="s">
        <v>21</v>
      </c>
    </row>
    <row r="277" spans="2:65" s="12" customFormat="1" ht="10.199999999999999">
      <c r="B277" s="155"/>
      <c r="D277" s="156" t="s">
        <v>236</v>
      </c>
      <c r="E277" s="157" t="s">
        <v>1</v>
      </c>
      <c r="F277" s="158" t="s">
        <v>762</v>
      </c>
      <c r="H277" s="159">
        <v>5.4</v>
      </c>
      <c r="I277" s="160"/>
      <c r="L277" s="155"/>
      <c r="M277" s="161"/>
      <c r="T277" s="162"/>
      <c r="AT277" s="157" t="s">
        <v>236</v>
      </c>
      <c r="AU277" s="157" t="s">
        <v>21</v>
      </c>
      <c r="AV277" s="12" t="s">
        <v>21</v>
      </c>
      <c r="AW277" s="12" t="s">
        <v>36</v>
      </c>
      <c r="AX277" s="12" t="s">
        <v>88</v>
      </c>
      <c r="AY277" s="157" t="s">
        <v>225</v>
      </c>
    </row>
    <row r="278" spans="2:65" s="11" customFormat="1" ht="22.8" customHeight="1">
      <c r="B278" s="126"/>
      <c r="D278" s="127" t="s">
        <v>79</v>
      </c>
      <c r="E278" s="136" t="s">
        <v>277</v>
      </c>
      <c r="F278" s="136" t="s">
        <v>763</v>
      </c>
      <c r="I278" s="129"/>
      <c r="J278" s="137">
        <f>BK278</f>
        <v>0</v>
      </c>
      <c r="L278" s="126"/>
      <c r="M278" s="131"/>
      <c r="P278" s="132">
        <f>SUM(P279:P280)</f>
        <v>0</v>
      </c>
      <c r="R278" s="132">
        <f>SUM(R279:R280)</f>
        <v>5.1999999999999998E-3</v>
      </c>
      <c r="T278" s="133">
        <f>SUM(T279:T280)</f>
        <v>0</v>
      </c>
      <c r="AR278" s="127" t="s">
        <v>88</v>
      </c>
      <c r="AT278" s="134" t="s">
        <v>79</v>
      </c>
      <c r="AU278" s="134" t="s">
        <v>88</v>
      </c>
      <c r="AY278" s="127" t="s">
        <v>225</v>
      </c>
      <c r="BK278" s="135">
        <f>SUM(BK279:BK280)</f>
        <v>0</v>
      </c>
    </row>
    <row r="279" spans="2:65" s="1" customFormat="1" ht="24.15" customHeight="1">
      <c r="B279" s="33"/>
      <c r="C279" s="138" t="s">
        <v>496</v>
      </c>
      <c r="D279" s="138" t="s">
        <v>227</v>
      </c>
      <c r="E279" s="139" t="s">
        <v>764</v>
      </c>
      <c r="F279" s="140" t="s">
        <v>765</v>
      </c>
      <c r="G279" s="141" t="s">
        <v>546</v>
      </c>
      <c r="H279" s="142">
        <v>40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1.2999999999999999E-4</v>
      </c>
      <c r="R279" s="147">
        <f>Q279*H279</f>
        <v>5.1999999999999998E-3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766</v>
      </c>
    </row>
    <row r="280" spans="2:65" s="1" customFormat="1" ht="10.199999999999999">
      <c r="B280" s="33"/>
      <c r="D280" s="151" t="s">
        <v>234</v>
      </c>
      <c r="F280" s="152" t="s">
        <v>767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1" customFormat="1" ht="22.8" customHeight="1">
      <c r="B281" s="126"/>
      <c r="D281" s="127" t="s">
        <v>79</v>
      </c>
      <c r="E281" s="136" t="s">
        <v>549</v>
      </c>
      <c r="F281" s="136" t="s">
        <v>550</v>
      </c>
      <c r="I281" s="129"/>
      <c r="J281" s="137">
        <f>BK281</f>
        <v>0</v>
      </c>
      <c r="L281" s="126"/>
      <c r="M281" s="131"/>
      <c r="P281" s="132">
        <f>SUM(P282:P286)</f>
        <v>0</v>
      </c>
      <c r="R281" s="132">
        <f>SUM(R282:R286)</f>
        <v>0</v>
      </c>
      <c r="T281" s="133">
        <f>SUM(T282:T286)</f>
        <v>0</v>
      </c>
      <c r="AR281" s="127" t="s">
        <v>88</v>
      </c>
      <c r="AT281" s="134" t="s">
        <v>79</v>
      </c>
      <c r="AU281" s="134" t="s">
        <v>88</v>
      </c>
      <c r="AY281" s="127" t="s">
        <v>225</v>
      </c>
      <c r="BK281" s="135">
        <f>SUM(BK282:BK286)</f>
        <v>0</v>
      </c>
    </row>
    <row r="282" spans="2:65" s="1" customFormat="1" ht="24.15" customHeight="1">
      <c r="B282" s="33"/>
      <c r="C282" s="138" t="s">
        <v>501</v>
      </c>
      <c r="D282" s="138" t="s">
        <v>227</v>
      </c>
      <c r="E282" s="139" t="s">
        <v>768</v>
      </c>
      <c r="F282" s="140" t="s">
        <v>769</v>
      </c>
      <c r="G282" s="141" t="s">
        <v>395</v>
      </c>
      <c r="H282" s="142">
        <v>1556.0640000000001</v>
      </c>
      <c r="I282" s="143"/>
      <c r="J282" s="144">
        <f>ROUND(I282*H282,2)</f>
        <v>0</v>
      </c>
      <c r="K282" s="140" t="s">
        <v>231</v>
      </c>
      <c r="L282" s="33"/>
      <c r="M282" s="145" t="s">
        <v>1</v>
      </c>
      <c r="N282" s="146" t="s">
        <v>45</v>
      </c>
      <c r="P282" s="147">
        <f>O282*H282</f>
        <v>0</v>
      </c>
      <c r="Q282" s="147">
        <v>0</v>
      </c>
      <c r="R282" s="147">
        <f>Q282*H282</f>
        <v>0</v>
      </c>
      <c r="S282" s="147">
        <v>0</v>
      </c>
      <c r="T282" s="148">
        <f>S282*H282</f>
        <v>0</v>
      </c>
      <c r="AR282" s="149" t="s">
        <v>232</v>
      </c>
      <c r="AT282" s="149" t="s">
        <v>227</v>
      </c>
      <c r="AU282" s="149" t="s">
        <v>21</v>
      </c>
      <c r="AY282" s="17" t="s">
        <v>225</v>
      </c>
      <c r="BE282" s="150">
        <f>IF(N282="základní",J282,0)</f>
        <v>0</v>
      </c>
      <c r="BF282" s="150">
        <f>IF(N282="snížená",J282,0)</f>
        <v>0</v>
      </c>
      <c r="BG282" s="150">
        <f>IF(N282="zákl. přenesená",J282,0)</f>
        <v>0</v>
      </c>
      <c r="BH282" s="150">
        <f>IF(N282="sníž. přenesená",J282,0)</f>
        <v>0</v>
      </c>
      <c r="BI282" s="150">
        <f>IF(N282="nulová",J282,0)</f>
        <v>0</v>
      </c>
      <c r="BJ282" s="17" t="s">
        <v>88</v>
      </c>
      <c r="BK282" s="150">
        <f>ROUND(I282*H282,2)</f>
        <v>0</v>
      </c>
      <c r="BL282" s="17" t="s">
        <v>232</v>
      </c>
      <c r="BM282" s="149" t="s">
        <v>770</v>
      </c>
    </row>
    <row r="283" spans="2:65" s="1" customFormat="1" ht="10.199999999999999">
      <c r="B283" s="33"/>
      <c r="D283" s="151" t="s">
        <v>234</v>
      </c>
      <c r="F283" s="152" t="s">
        <v>771</v>
      </c>
      <c r="I283" s="153"/>
      <c r="L283" s="33"/>
      <c r="M283" s="154"/>
      <c r="T283" s="57"/>
      <c r="AT283" s="17" t="s">
        <v>234</v>
      </c>
      <c r="AU283" s="17" t="s">
        <v>21</v>
      </c>
    </row>
    <row r="284" spans="2:65" s="1" customFormat="1" ht="24.15" customHeight="1">
      <c r="B284" s="33"/>
      <c r="C284" s="138" t="s">
        <v>507</v>
      </c>
      <c r="D284" s="138" t="s">
        <v>227</v>
      </c>
      <c r="E284" s="139" t="s">
        <v>772</v>
      </c>
      <c r="F284" s="140" t="s">
        <v>773</v>
      </c>
      <c r="G284" s="141" t="s">
        <v>395</v>
      </c>
      <c r="H284" s="142">
        <v>4668.18</v>
      </c>
      <c r="I284" s="143"/>
      <c r="J284" s="144">
        <f>ROUND(I284*H284,2)</f>
        <v>0</v>
      </c>
      <c r="K284" s="140" t="s">
        <v>231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0</v>
      </c>
      <c r="R284" s="147">
        <f>Q284*H284</f>
        <v>0</v>
      </c>
      <c r="S284" s="147">
        <v>0</v>
      </c>
      <c r="T284" s="148">
        <f>S284*H284</f>
        <v>0</v>
      </c>
      <c r="AR284" s="149" t="s">
        <v>232</v>
      </c>
      <c r="AT284" s="149" t="s">
        <v>227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774</v>
      </c>
    </row>
    <row r="285" spans="2:65" s="1" customFormat="1" ht="10.199999999999999">
      <c r="B285" s="33"/>
      <c r="D285" s="151" t="s">
        <v>234</v>
      </c>
      <c r="F285" s="152" t="s">
        <v>775</v>
      </c>
      <c r="I285" s="153"/>
      <c r="L285" s="33"/>
      <c r="M285" s="154"/>
      <c r="T285" s="57"/>
      <c r="AT285" s="17" t="s">
        <v>234</v>
      </c>
      <c r="AU285" s="17" t="s">
        <v>21</v>
      </c>
    </row>
    <row r="286" spans="2:65" s="12" customFormat="1" ht="10.199999999999999">
      <c r="B286" s="155"/>
      <c r="D286" s="156" t="s">
        <v>236</v>
      </c>
      <c r="E286" s="157" t="s">
        <v>1</v>
      </c>
      <c r="F286" s="158" t="s">
        <v>776</v>
      </c>
      <c r="H286" s="159">
        <v>4668.18</v>
      </c>
      <c r="I286" s="160"/>
      <c r="L286" s="155"/>
      <c r="M286" s="161"/>
      <c r="T286" s="162"/>
      <c r="AT286" s="157" t="s">
        <v>236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225</v>
      </c>
    </row>
    <row r="287" spans="2:65" s="11" customFormat="1" ht="22.8" customHeight="1">
      <c r="B287" s="126"/>
      <c r="D287" s="127" t="s">
        <v>79</v>
      </c>
      <c r="E287" s="136" t="s">
        <v>568</v>
      </c>
      <c r="F287" s="136" t="s">
        <v>569</v>
      </c>
      <c r="I287" s="129"/>
      <c r="J287" s="137">
        <f>BK287</f>
        <v>0</v>
      </c>
      <c r="L287" s="126"/>
      <c r="M287" s="131"/>
      <c r="P287" s="132">
        <f>SUM(P288:P289)</f>
        <v>0</v>
      </c>
      <c r="R287" s="132">
        <f>SUM(R288:R289)</f>
        <v>0</v>
      </c>
      <c r="T287" s="133">
        <f>SUM(T288:T289)</f>
        <v>0</v>
      </c>
      <c r="AR287" s="127" t="s">
        <v>88</v>
      </c>
      <c r="AT287" s="134" t="s">
        <v>79</v>
      </c>
      <c r="AU287" s="134" t="s">
        <v>88</v>
      </c>
      <c r="AY287" s="127" t="s">
        <v>225</v>
      </c>
      <c r="BK287" s="135">
        <f>SUM(BK288:BK289)</f>
        <v>0</v>
      </c>
    </row>
    <row r="288" spans="2:65" s="1" customFormat="1" ht="16.5" customHeight="1">
      <c r="B288" s="33"/>
      <c r="C288" s="138" t="s">
        <v>514</v>
      </c>
      <c r="D288" s="138" t="s">
        <v>227</v>
      </c>
      <c r="E288" s="139" t="s">
        <v>571</v>
      </c>
      <c r="F288" s="140" t="s">
        <v>572</v>
      </c>
      <c r="G288" s="141" t="s">
        <v>395</v>
      </c>
      <c r="H288" s="142">
        <v>8156.96</v>
      </c>
      <c r="I288" s="143"/>
      <c r="J288" s="144">
        <f>ROUND(I288*H288,2)</f>
        <v>0</v>
      </c>
      <c r="K288" s="140" t="s">
        <v>231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0</v>
      </c>
      <c r="R288" s="147">
        <f>Q288*H288</f>
        <v>0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777</v>
      </c>
    </row>
    <row r="289" spans="2:65" s="1" customFormat="1" ht="10.199999999999999">
      <c r="B289" s="33"/>
      <c r="D289" s="151" t="s">
        <v>234</v>
      </c>
      <c r="F289" s="152" t="s">
        <v>574</v>
      </c>
      <c r="I289" s="153"/>
      <c r="L289" s="33"/>
      <c r="M289" s="154"/>
      <c r="T289" s="57"/>
      <c r="AT289" s="17" t="s">
        <v>234</v>
      </c>
      <c r="AU289" s="17" t="s">
        <v>21</v>
      </c>
    </row>
    <row r="290" spans="2:65" s="11" customFormat="1" ht="25.95" customHeight="1">
      <c r="B290" s="126"/>
      <c r="D290" s="127" t="s">
        <v>79</v>
      </c>
      <c r="E290" s="128" t="s">
        <v>778</v>
      </c>
      <c r="F290" s="128" t="s">
        <v>779</v>
      </c>
      <c r="I290" s="129"/>
      <c r="J290" s="130">
        <f>BK290</f>
        <v>0</v>
      </c>
      <c r="L290" s="126"/>
      <c r="M290" s="131"/>
      <c r="P290" s="132">
        <f>SUM(P291:P294)</f>
        <v>0</v>
      </c>
      <c r="R290" s="132">
        <f>SUM(R291:R294)</f>
        <v>0</v>
      </c>
      <c r="T290" s="133">
        <f>SUM(T291:T294)</f>
        <v>0</v>
      </c>
      <c r="AR290" s="127" t="s">
        <v>232</v>
      </c>
      <c r="AT290" s="134" t="s">
        <v>79</v>
      </c>
      <c r="AU290" s="134" t="s">
        <v>80</v>
      </c>
      <c r="AY290" s="127" t="s">
        <v>225</v>
      </c>
      <c r="BK290" s="135">
        <f>SUM(BK291:BK294)</f>
        <v>0</v>
      </c>
    </row>
    <row r="291" spans="2:65" s="1" customFormat="1" ht="16.5" customHeight="1">
      <c r="B291" s="33"/>
      <c r="C291" s="138" t="s">
        <v>520</v>
      </c>
      <c r="D291" s="138" t="s">
        <v>227</v>
      </c>
      <c r="E291" s="139" t="s">
        <v>780</v>
      </c>
      <c r="F291" s="140" t="s">
        <v>781</v>
      </c>
      <c r="G291" s="141" t="s">
        <v>468</v>
      </c>
      <c r="H291" s="142">
        <v>1</v>
      </c>
      <c r="I291" s="143"/>
      <c r="J291" s="144">
        <f>ROUND(I291*H291,2)</f>
        <v>0</v>
      </c>
      <c r="K291" s="140" t="s">
        <v>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88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782</v>
      </c>
    </row>
    <row r="292" spans="2:65" s="1" customFormat="1" ht="16.5" customHeight="1">
      <c r="B292" s="33"/>
      <c r="C292" s="138" t="s">
        <v>526</v>
      </c>
      <c r="D292" s="138" t="s">
        <v>227</v>
      </c>
      <c r="E292" s="139" t="s">
        <v>783</v>
      </c>
      <c r="F292" s="140" t="s">
        <v>784</v>
      </c>
      <c r="G292" s="141" t="s">
        <v>468</v>
      </c>
      <c r="H292" s="142">
        <v>1</v>
      </c>
      <c r="I292" s="143"/>
      <c r="J292" s="144">
        <f>ROUND(I292*H292,2)</f>
        <v>0</v>
      </c>
      <c r="K292" s="140" t="s">
        <v>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232</v>
      </c>
      <c r="AT292" s="149" t="s">
        <v>227</v>
      </c>
      <c r="AU292" s="149" t="s">
        <v>88</v>
      </c>
      <c r="AY292" s="17" t="s">
        <v>225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232</v>
      </c>
      <c r="BM292" s="149" t="s">
        <v>785</v>
      </c>
    </row>
    <row r="293" spans="2:65" s="1" customFormat="1" ht="16.5" customHeight="1">
      <c r="B293" s="33"/>
      <c r="C293" s="138" t="s">
        <v>532</v>
      </c>
      <c r="D293" s="138" t="s">
        <v>227</v>
      </c>
      <c r="E293" s="139" t="s">
        <v>786</v>
      </c>
      <c r="F293" s="140" t="s">
        <v>787</v>
      </c>
      <c r="G293" s="141" t="s">
        <v>468</v>
      </c>
      <c r="H293" s="142">
        <v>7</v>
      </c>
      <c r="I293" s="143"/>
      <c r="J293" s="144">
        <f>ROUND(I293*H293,2)</f>
        <v>0</v>
      </c>
      <c r="K293" s="140" t="s">
        <v>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</v>
      </c>
      <c r="R293" s="147">
        <f>Q293*H293</f>
        <v>0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88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788</v>
      </c>
    </row>
    <row r="294" spans="2:65" s="1" customFormat="1" ht="16.5" customHeight="1">
      <c r="B294" s="33"/>
      <c r="C294" s="138" t="s">
        <v>537</v>
      </c>
      <c r="D294" s="138" t="s">
        <v>227</v>
      </c>
      <c r="E294" s="139" t="s">
        <v>789</v>
      </c>
      <c r="F294" s="140" t="s">
        <v>790</v>
      </c>
      <c r="G294" s="141" t="s">
        <v>468</v>
      </c>
      <c r="H294" s="142">
        <v>3</v>
      </c>
      <c r="I294" s="143"/>
      <c r="J294" s="144">
        <f>ROUND(I294*H294,2)</f>
        <v>0</v>
      </c>
      <c r="K294" s="140" t="s">
        <v>1</v>
      </c>
      <c r="L294" s="33"/>
      <c r="M294" s="193" t="s">
        <v>1</v>
      </c>
      <c r="N294" s="194" t="s">
        <v>45</v>
      </c>
      <c r="O294" s="190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AR294" s="149" t="s">
        <v>232</v>
      </c>
      <c r="AT294" s="149" t="s">
        <v>227</v>
      </c>
      <c r="AU294" s="149" t="s">
        <v>88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232</v>
      </c>
      <c r="BM294" s="149" t="s">
        <v>791</v>
      </c>
    </row>
    <row r="295" spans="2:65" s="1" customFormat="1" ht="6.9" customHeight="1">
      <c r="B295" s="45"/>
      <c r="C295" s="46"/>
      <c r="D295" s="46"/>
      <c r="E295" s="46"/>
      <c r="F295" s="46"/>
      <c r="G295" s="46"/>
      <c r="H295" s="46"/>
      <c r="I295" s="46"/>
      <c r="J295" s="46"/>
      <c r="K295" s="46"/>
      <c r="L295" s="33"/>
    </row>
  </sheetData>
  <sheetProtection algorithmName="SHA-512" hashValue="P6zclxgIrEhveG4FVWvt7y6Ua1o9LCjvqDMZQ3hitmoUt6spqHdRzTMhxNwd52eHtWYqSN0CjR8g4OlEXHh3Pw==" saltValue="aA60JH+FKYkxqtlqaFiXQhU/EqTlDF7QOj/s177sI/Fj/1NGttaoQ2kc/t0wlM/+EOimT0DUcsyHe640IPLDHQ==" spinCount="100000" sheet="1" objects="1" scenarios="1" formatColumns="0" formatRows="0" autoFilter="0"/>
  <autoFilter ref="C123:K294" xr:uid="{00000000-0009-0000-0000-000002000000}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hyperlinks>
    <hyperlink ref="F128" r:id="rId1" xr:uid="{00000000-0004-0000-0200-000000000000}"/>
    <hyperlink ref="F133" r:id="rId2" xr:uid="{00000000-0004-0000-0200-000001000000}"/>
    <hyperlink ref="F138" r:id="rId3" xr:uid="{00000000-0004-0000-0200-000002000000}"/>
    <hyperlink ref="F141" r:id="rId4" xr:uid="{00000000-0004-0000-0200-000003000000}"/>
    <hyperlink ref="F144" r:id="rId5" xr:uid="{00000000-0004-0000-0200-000004000000}"/>
    <hyperlink ref="F147" r:id="rId6" xr:uid="{00000000-0004-0000-0200-000005000000}"/>
    <hyperlink ref="F159" r:id="rId7" xr:uid="{00000000-0004-0000-0200-000006000000}"/>
    <hyperlink ref="F167" r:id="rId8" xr:uid="{00000000-0004-0000-0200-000007000000}"/>
    <hyperlink ref="F170" r:id="rId9" xr:uid="{00000000-0004-0000-0200-000008000000}"/>
    <hyperlink ref="F173" r:id="rId10" xr:uid="{00000000-0004-0000-0200-000009000000}"/>
    <hyperlink ref="F176" r:id="rId11" xr:uid="{00000000-0004-0000-0200-00000A000000}"/>
    <hyperlink ref="F181" r:id="rId12" xr:uid="{00000000-0004-0000-0200-00000B000000}"/>
    <hyperlink ref="F184" r:id="rId13" xr:uid="{00000000-0004-0000-0200-00000C000000}"/>
    <hyperlink ref="F187" r:id="rId14" xr:uid="{00000000-0004-0000-0200-00000D000000}"/>
    <hyperlink ref="F198" r:id="rId15" xr:uid="{00000000-0004-0000-0200-00000E000000}"/>
    <hyperlink ref="F205" r:id="rId16" xr:uid="{00000000-0004-0000-0200-00000F000000}"/>
    <hyperlink ref="F208" r:id="rId17" xr:uid="{00000000-0004-0000-0200-000010000000}"/>
    <hyperlink ref="F211" r:id="rId18" xr:uid="{00000000-0004-0000-0200-000011000000}"/>
    <hyperlink ref="F214" r:id="rId19" xr:uid="{00000000-0004-0000-0200-000012000000}"/>
    <hyperlink ref="F220" r:id="rId20" xr:uid="{00000000-0004-0000-0200-000013000000}"/>
    <hyperlink ref="F226" r:id="rId21" xr:uid="{00000000-0004-0000-0200-000014000000}"/>
    <hyperlink ref="F229" r:id="rId22" xr:uid="{00000000-0004-0000-0200-000015000000}"/>
    <hyperlink ref="F235" r:id="rId23" xr:uid="{00000000-0004-0000-0200-000016000000}"/>
    <hyperlink ref="F241" r:id="rId24" xr:uid="{00000000-0004-0000-0200-000017000000}"/>
    <hyperlink ref="F246" r:id="rId25" xr:uid="{00000000-0004-0000-0200-000018000000}"/>
    <hyperlink ref="F249" r:id="rId26" xr:uid="{00000000-0004-0000-0200-000019000000}"/>
    <hyperlink ref="F252" r:id="rId27" xr:uid="{00000000-0004-0000-0200-00001A000000}"/>
    <hyperlink ref="F255" r:id="rId28" xr:uid="{00000000-0004-0000-0200-00001B000000}"/>
    <hyperlink ref="F257" r:id="rId29" xr:uid="{00000000-0004-0000-0200-00001C000000}"/>
    <hyperlink ref="F260" r:id="rId30" xr:uid="{00000000-0004-0000-0200-00001D000000}"/>
    <hyperlink ref="F270" r:id="rId31" xr:uid="{00000000-0004-0000-0200-00001E000000}"/>
    <hyperlink ref="F273" r:id="rId32" xr:uid="{00000000-0004-0000-0200-00001F000000}"/>
    <hyperlink ref="F280" r:id="rId33" xr:uid="{00000000-0004-0000-0200-000020000000}"/>
    <hyperlink ref="F283" r:id="rId34" xr:uid="{00000000-0004-0000-0200-000021000000}"/>
    <hyperlink ref="F285" r:id="rId35" xr:uid="{00000000-0004-0000-0200-000022000000}"/>
    <hyperlink ref="F289" r:id="rId36" xr:uid="{00000000-0004-0000-0200-000023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37"/>
  <headerFooter>
    <oddFooter>&amp;CStrana &amp;P z &amp;N&amp;R&amp;A</oddFooter>
  </headerFooter>
  <drawing r:id="rId38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180</v>
      </c>
      <c r="AZ2" s="94" t="s">
        <v>5773</v>
      </c>
      <c r="BA2" s="94" t="s">
        <v>1</v>
      </c>
      <c r="BB2" s="94" t="s">
        <v>1</v>
      </c>
      <c r="BC2" s="94" t="s">
        <v>5774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5775</v>
      </c>
      <c r="BA3" s="94" t="s">
        <v>1</v>
      </c>
      <c r="BB3" s="94" t="s">
        <v>1</v>
      </c>
      <c r="BC3" s="94" t="s">
        <v>5776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5777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ROUND(J122,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ROUND((SUM(BE122:BE242)),  2)</f>
        <v>0</v>
      </c>
      <c r="I33" s="98">
        <v>0.21</v>
      </c>
      <c r="J33" s="87">
        <f>ROUND(((SUM(BE122:BE242))*I33),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ROUND((SUM(BF122:BF242)),  2)</f>
        <v>0</v>
      </c>
      <c r="I34" s="98">
        <v>0.15</v>
      </c>
      <c r="J34" s="87">
        <f>ROUND(((SUM(BF122:BF242))*I34),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ROUND((SUM(BG122:BG242)),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ROUND((SUM(BH122:BH242)),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ROUND((SUM(BI122:BI242)),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SO - Úprava příjezdu do areálu IKTUS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J122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202</v>
      </c>
      <c r="E99" s="116"/>
      <c r="F99" s="116"/>
      <c r="G99" s="116"/>
      <c r="H99" s="116"/>
      <c r="I99" s="116"/>
      <c r="J99" s="117">
        <f>J190</f>
        <v>0</v>
      </c>
      <c r="L99" s="114"/>
    </row>
    <row r="100" spans="2:12" s="9" customFormat="1" ht="19.95" customHeight="1">
      <c r="B100" s="114"/>
      <c r="D100" s="115" t="s">
        <v>611</v>
      </c>
      <c r="E100" s="116"/>
      <c r="F100" s="116"/>
      <c r="G100" s="116"/>
      <c r="H100" s="116"/>
      <c r="I100" s="116"/>
      <c r="J100" s="117">
        <f>J201</f>
        <v>0</v>
      </c>
      <c r="L100" s="114"/>
    </row>
    <row r="101" spans="2:12" s="9" customFormat="1" ht="19.95" customHeight="1">
      <c r="B101" s="114"/>
      <c r="D101" s="115" t="s">
        <v>203</v>
      </c>
      <c r="E101" s="116"/>
      <c r="F101" s="116"/>
      <c r="G101" s="116"/>
      <c r="H101" s="116"/>
      <c r="I101" s="116"/>
      <c r="J101" s="117">
        <f>J229</f>
        <v>0</v>
      </c>
      <c r="L101" s="114"/>
    </row>
    <row r="102" spans="2:12" s="9" customFormat="1" ht="19.95" customHeight="1">
      <c r="B102" s="114"/>
      <c r="D102" s="115" t="s">
        <v>205</v>
      </c>
      <c r="E102" s="116"/>
      <c r="F102" s="116"/>
      <c r="G102" s="116"/>
      <c r="H102" s="116"/>
      <c r="I102" s="116"/>
      <c r="J102" s="117">
        <f>J240</f>
        <v>0</v>
      </c>
      <c r="L102" s="114"/>
    </row>
    <row r="103" spans="2:12" s="1" customFormat="1" ht="21.75" customHeight="1">
      <c r="B103" s="33"/>
      <c r="L103" s="33"/>
    </row>
    <row r="104" spans="2:12" s="1" customFormat="1" ht="6.9" customHeight="1"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33"/>
    </row>
    <row r="108" spans="2:12" s="1" customFormat="1" ht="6.9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3"/>
    </row>
    <row r="109" spans="2:12" s="1" customFormat="1" ht="24.9" customHeight="1">
      <c r="B109" s="33"/>
      <c r="C109" s="21" t="s">
        <v>210</v>
      </c>
      <c r="L109" s="33"/>
    </row>
    <row r="110" spans="2:12" s="1" customFormat="1" ht="6.9" customHeight="1">
      <c r="B110" s="33"/>
      <c r="L110" s="33"/>
    </row>
    <row r="111" spans="2:12" s="1" customFormat="1" ht="12" customHeight="1">
      <c r="B111" s="33"/>
      <c r="C111" s="27" t="s">
        <v>16</v>
      </c>
      <c r="L111" s="33"/>
    </row>
    <row r="112" spans="2:12" s="1" customFormat="1" ht="26.25" customHeight="1">
      <c r="B112" s="33"/>
      <c r="E112" s="256" t="str">
        <f>E7</f>
        <v>Opatření Zátor-Loučky, OHO, Dílčí stavba 02.030 Opatření pod přehradní hrází Nové Heřminovy</v>
      </c>
      <c r="F112" s="257"/>
      <c r="G112" s="257"/>
      <c r="H112" s="257"/>
      <c r="L112" s="33"/>
    </row>
    <row r="113" spans="2:65" s="1" customFormat="1" ht="12" customHeight="1">
      <c r="B113" s="33"/>
      <c r="C113" s="27" t="s">
        <v>190</v>
      </c>
      <c r="L113" s="33"/>
    </row>
    <row r="114" spans="2:65" s="1" customFormat="1" ht="16.5" customHeight="1">
      <c r="B114" s="33"/>
      <c r="E114" s="238" t="str">
        <f>E9</f>
        <v>SO - Úprava příjezdu do areálu IKTUS</v>
      </c>
      <c r="F114" s="258"/>
      <c r="G114" s="258"/>
      <c r="H114" s="258"/>
      <c r="L114" s="33"/>
    </row>
    <row r="115" spans="2:65" s="1" customFormat="1" ht="6.9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F12</f>
        <v>Loučky u Zátoru</v>
      </c>
      <c r="I116" s="27" t="s">
        <v>24</v>
      </c>
      <c r="J116" s="53" t="str">
        <f>IF(J12="","",J12)</f>
        <v>20. 12. 2024</v>
      </c>
      <c r="L116" s="33"/>
    </row>
    <row r="117" spans="2:65" s="1" customFormat="1" ht="6.9" customHeight="1">
      <c r="B117" s="33"/>
      <c r="L117" s="33"/>
    </row>
    <row r="118" spans="2:65" s="1" customFormat="1" ht="15.15" customHeight="1">
      <c r="B118" s="33"/>
      <c r="C118" s="27" t="s">
        <v>28</v>
      </c>
      <c r="F118" s="25" t="str">
        <f>E15</f>
        <v>Povodí Odry, státní podnik</v>
      </c>
      <c r="I118" s="27" t="s">
        <v>34</v>
      </c>
      <c r="J118" s="31" t="str">
        <f>E21</f>
        <v>AQUATIS, a.s.</v>
      </c>
      <c r="L118" s="33"/>
    </row>
    <row r="119" spans="2:65" s="1" customFormat="1" ht="25.65" customHeight="1">
      <c r="B119" s="33"/>
      <c r="C119" s="27" t="s">
        <v>32</v>
      </c>
      <c r="F119" s="25" t="str">
        <f>IF(E18="","",E18)</f>
        <v>Vyplň údaj</v>
      </c>
      <c r="I119" s="27" t="s">
        <v>37</v>
      </c>
      <c r="J119" s="31" t="str">
        <f>E24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211</v>
      </c>
      <c r="D121" s="120" t="s">
        <v>65</v>
      </c>
      <c r="E121" s="120" t="s">
        <v>61</v>
      </c>
      <c r="F121" s="120" t="s">
        <v>62</v>
      </c>
      <c r="G121" s="120" t="s">
        <v>212</v>
      </c>
      <c r="H121" s="120" t="s">
        <v>213</v>
      </c>
      <c r="I121" s="120" t="s">
        <v>214</v>
      </c>
      <c r="J121" s="120" t="s">
        <v>194</v>
      </c>
      <c r="K121" s="121" t="s">
        <v>215</v>
      </c>
      <c r="L121" s="118"/>
      <c r="M121" s="60" t="s">
        <v>1</v>
      </c>
      <c r="N121" s="61" t="s">
        <v>44</v>
      </c>
      <c r="O121" s="61" t="s">
        <v>216</v>
      </c>
      <c r="P121" s="61" t="s">
        <v>217</v>
      </c>
      <c r="Q121" s="61" t="s">
        <v>218</v>
      </c>
      <c r="R121" s="61" t="s">
        <v>219</v>
      </c>
      <c r="S121" s="61" t="s">
        <v>220</v>
      </c>
      <c r="T121" s="62" t="s">
        <v>221</v>
      </c>
    </row>
    <row r="122" spans="2:65" s="1" customFormat="1" ht="22.8" customHeight="1">
      <c r="B122" s="33"/>
      <c r="C122" s="65" t="s">
        <v>222</v>
      </c>
      <c r="J122" s="122">
        <f>BK122</f>
        <v>0</v>
      </c>
      <c r="L122" s="33"/>
      <c r="M122" s="63"/>
      <c r="N122" s="54"/>
      <c r="O122" s="54"/>
      <c r="P122" s="123">
        <f>P123</f>
        <v>0</v>
      </c>
      <c r="Q122" s="54"/>
      <c r="R122" s="123">
        <f>R123</f>
        <v>16.258162250000002</v>
      </c>
      <c r="S122" s="54"/>
      <c r="T122" s="124">
        <f>T123</f>
        <v>0</v>
      </c>
      <c r="AT122" s="17" t="s">
        <v>79</v>
      </c>
      <c r="AU122" s="17" t="s">
        <v>196</v>
      </c>
      <c r="BK122" s="125">
        <f>BK123</f>
        <v>0</v>
      </c>
    </row>
    <row r="123" spans="2:65" s="11" customFormat="1" ht="25.95" customHeight="1">
      <c r="B123" s="126"/>
      <c r="D123" s="127" t="s">
        <v>79</v>
      </c>
      <c r="E123" s="128" t="s">
        <v>223</v>
      </c>
      <c r="F123" s="128" t="s">
        <v>224</v>
      </c>
      <c r="I123" s="129"/>
      <c r="J123" s="130">
        <f>BK123</f>
        <v>0</v>
      </c>
      <c r="L123" s="126"/>
      <c r="M123" s="131"/>
      <c r="P123" s="132">
        <f>P124+P190+P201+P229+P240</f>
        <v>0</v>
      </c>
      <c r="R123" s="132">
        <f>R124+R190+R201+R229+R240</f>
        <v>16.258162250000002</v>
      </c>
      <c r="T123" s="133">
        <f>T124+T190+T201+T229+T240</f>
        <v>0</v>
      </c>
      <c r="AR123" s="127" t="s">
        <v>88</v>
      </c>
      <c r="AT123" s="134" t="s">
        <v>79</v>
      </c>
      <c r="AU123" s="134" t="s">
        <v>80</v>
      </c>
      <c r="AY123" s="127" t="s">
        <v>225</v>
      </c>
      <c r="BK123" s="135">
        <f>BK124+BK190+BK201+BK229+BK240</f>
        <v>0</v>
      </c>
    </row>
    <row r="124" spans="2:65" s="11" customFormat="1" ht="22.8" customHeight="1">
      <c r="B124" s="126"/>
      <c r="D124" s="127" t="s">
        <v>79</v>
      </c>
      <c r="E124" s="136" t="s">
        <v>88</v>
      </c>
      <c r="F124" s="136" t="s">
        <v>226</v>
      </c>
      <c r="I124" s="129"/>
      <c r="J124" s="137">
        <f>BK124</f>
        <v>0</v>
      </c>
      <c r="L124" s="126"/>
      <c r="M124" s="131"/>
      <c r="P124" s="132">
        <f>SUM(P125:P189)</f>
        <v>0</v>
      </c>
      <c r="R124" s="132">
        <f>SUM(R125:R189)</f>
        <v>8.9619999999999995E-3</v>
      </c>
      <c r="T124" s="133">
        <f>SUM(T125:T189)</f>
        <v>0</v>
      </c>
      <c r="AR124" s="127" t="s">
        <v>88</v>
      </c>
      <c r="AT124" s="134" t="s">
        <v>79</v>
      </c>
      <c r="AU124" s="134" t="s">
        <v>88</v>
      </c>
      <c r="AY124" s="127" t="s">
        <v>225</v>
      </c>
      <c r="BK124" s="135">
        <f>SUM(BK125:BK189)</f>
        <v>0</v>
      </c>
    </row>
    <row r="125" spans="2:65" s="1" customFormat="1" ht="24.15" customHeight="1">
      <c r="B125" s="33"/>
      <c r="C125" s="138" t="s">
        <v>88</v>
      </c>
      <c r="D125" s="138" t="s">
        <v>227</v>
      </c>
      <c r="E125" s="139" t="s">
        <v>264</v>
      </c>
      <c r="F125" s="140" t="s">
        <v>265</v>
      </c>
      <c r="G125" s="141" t="s">
        <v>230</v>
      </c>
      <c r="H125" s="142">
        <v>1373.4</v>
      </c>
      <c r="I125" s="143"/>
      <c r="J125" s="144">
        <f>ROUND(I125*H125,2)</f>
        <v>0</v>
      </c>
      <c r="K125" s="140" t="s">
        <v>231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0</v>
      </c>
      <c r="T125" s="148">
        <f>S125*H125</f>
        <v>0</v>
      </c>
      <c r="AR125" s="149" t="s">
        <v>232</v>
      </c>
      <c r="AT125" s="149" t="s">
        <v>227</v>
      </c>
      <c r="AU125" s="149" t="s">
        <v>21</v>
      </c>
      <c r="AY125" s="17" t="s">
        <v>225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232</v>
      </c>
      <c r="BM125" s="149" t="s">
        <v>5778</v>
      </c>
    </row>
    <row r="126" spans="2:65" s="1" customFormat="1" ht="10.199999999999999">
      <c r="B126" s="33"/>
      <c r="D126" s="151" t="s">
        <v>234</v>
      </c>
      <c r="F126" s="152" t="s">
        <v>267</v>
      </c>
      <c r="I126" s="153"/>
      <c r="L126" s="33"/>
      <c r="M126" s="154"/>
      <c r="T126" s="57"/>
      <c r="AT126" s="17" t="s">
        <v>234</v>
      </c>
      <c r="AU126" s="17" t="s">
        <v>21</v>
      </c>
    </row>
    <row r="127" spans="2:65" s="12" customFormat="1" ht="10.199999999999999">
      <c r="B127" s="155"/>
      <c r="D127" s="156" t="s">
        <v>236</v>
      </c>
      <c r="E127" s="157" t="s">
        <v>1</v>
      </c>
      <c r="F127" s="158" t="s">
        <v>5779</v>
      </c>
      <c r="H127" s="159">
        <v>1373.4</v>
      </c>
      <c r="I127" s="160"/>
      <c r="L127" s="155"/>
      <c r="M127" s="161"/>
      <c r="T127" s="162"/>
      <c r="AT127" s="157" t="s">
        <v>236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225</v>
      </c>
    </row>
    <row r="128" spans="2:65" s="1" customFormat="1" ht="33" customHeight="1">
      <c r="B128" s="33"/>
      <c r="C128" s="138" t="s">
        <v>21</v>
      </c>
      <c r="D128" s="138" t="s">
        <v>227</v>
      </c>
      <c r="E128" s="139" t="s">
        <v>3943</v>
      </c>
      <c r="F128" s="140" t="s">
        <v>3944</v>
      </c>
      <c r="G128" s="141" t="s">
        <v>240</v>
      </c>
      <c r="H128" s="142">
        <v>95.4</v>
      </c>
      <c r="I128" s="143"/>
      <c r="J128" s="144">
        <f>ROUND(I128*H128,2)</f>
        <v>0</v>
      </c>
      <c r="K128" s="140" t="s">
        <v>231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232</v>
      </c>
      <c r="AT128" s="149" t="s">
        <v>227</v>
      </c>
      <c r="AU128" s="149" t="s">
        <v>21</v>
      </c>
      <c r="AY128" s="17" t="s">
        <v>225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232</v>
      </c>
      <c r="BM128" s="149" t="s">
        <v>5780</v>
      </c>
    </row>
    <row r="129" spans="2:65" s="1" customFormat="1" ht="10.199999999999999">
      <c r="B129" s="33"/>
      <c r="D129" s="151" t="s">
        <v>234</v>
      </c>
      <c r="F129" s="152" t="s">
        <v>3946</v>
      </c>
      <c r="I129" s="153"/>
      <c r="L129" s="33"/>
      <c r="M129" s="154"/>
      <c r="T129" s="57"/>
      <c r="AT129" s="17" t="s">
        <v>234</v>
      </c>
      <c r="AU129" s="17" t="s">
        <v>21</v>
      </c>
    </row>
    <row r="130" spans="2:65" s="12" customFormat="1" ht="10.199999999999999">
      <c r="B130" s="155"/>
      <c r="D130" s="156" t="s">
        <v>236</v>
      </c>
      <c r="E130" s="157" t="s">
        <v>1</v>
      </c>
      <c r="F130" s="158" t="s">
        <v>5781</v>
      </c>
      <c r="H130" s="159">
        <v>95.4</v>
      </c>
      <c r="I130" s="160"/>
      <c r="L130" s="155"/>
      <c r="M130" s="161"/>
      <c r="T130" s="162"/>
      <c r="AT130" s="157" t="s">
        <v>236</v>
      </c>
      <c r="AU130" s="157" t="s">
        <v>21</v>
      </c>
      <c r="AV130" s="12" t="s">
        <v>21</v>
      </c>
      <c r="AW130" s="12" t="s">
        <v>36</v>
      </c>
      <c r="AX130" s="12" t="s">
        <v>88</v>
      </c>
      <c r="AY130" s="157" t="s">
        <v>225</v>
      </c>
    </row>
    <row r="131" spans="2:65" s="1" customFormat="1" ht="37.799999999999997" customHeight="1">
      <c r="B131" s="33"/>
      <c r="C131" s="138" t="s">
        <v>244</v>
      </c>
      <c r="D131" s="138" t="s">
        <v>227</v>
      </c>
      <c r="E131" s="139" t="s">
        <v>296</v>
      </c>
      <c r="F131" s="140" t="s">
        <v>297</v>
      </c>
      <c r="G131" s="141" t="s">
        <v>240</v>
      </c>
      <c r="H131" s="142">
        <v>889.34799999999996</v>
      </c>
      <c r="I131" s="143"/>
      <c r="J131" s="144">
        <f>ROUND(I131*H131,2)</f>
        <v>0</v>
      </c>
      <c r="K131" s="140" t="s">
        <v>231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5782</v>
      </c>
    </row>
    <row r="132" spans="2:65" s="1" customFormat="1" ht="10.199999999999999">
      <c r="B132" s="33"/>
      <c r="D132" s="151" t="s">
        <v>234</v>
      </c>
      <c r="F132" s="152" t="s">
        <v>299</v>
      </c>
      <c r="I132" s="153"/>
      <c r="L132" s="33"/>
      <c r="M132" s="154"/>
      <c r="T132" s="57"/>
      <c r="AT132" s="17" t="s">
        <v>234</v>
      </c>
      <c r="AU132" s="17" t="s">
        <v>21</v>
      </c>
    </row>
    <row r="133" spans="2:65" s="12" customFormat="1" ht="10.199999999999999">
      <c r="B133" s="155"/>
      <c r="D133" s="156" t="s">
        <v>236</v>
      </c>
      <c r="E133" s="157" t="s">
        <v>1</v>
      </c>
      <c r="F133" s="158" t="s">
        <v>5783</v>
      </c>
      <c r="H133" s="159">
        <v>274.68</v>
      </c>
      <c r="I133" s="160"/>
      <c r="L133" s="155"/>
      <c r="M133" s="161"/>
      <c r="T133" s="162"/>
      <c r="AT133" s="157" t="s">
        <v>236</v>
      </c>
      <c r="AU133" s="157" t="s">
        <v>21</v>
      </c>
      <c r="AV133" s="12" t="s">
        <v>21</v>
      </c>
      <c r="AW133" s="12" t="s">
        <v>36</v>
      </c>
      <c r="AX133" s="12" t="s">
        <v>80</v>
      </c>
      <c r="AY133" s="157" t="s">
        <v>225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5781</v>
      </c>
      <c r="H134" s="159">
        <v>95.4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80</v>
      </c>
      <c r="AY134" s="157" t="s">
        <v>225</v>
      </c>
    </row>
    <row r="135" spans="2:65" s="14" customFormat="1" ht="10.199999999999999">
      <c r="B135" s="171"/>
      <c r="D135" s="156" t="s">
        <v>236</v>
      </c>
      <c r="E135" s="172" t="s">
        <v>1</v>
      </c>
      <c r="F135" s="173" t="s">
        <v>303</v>
      </c>
      <c r="H135" s="174">
        <v>370.08</v>
      </c>
      <c r="I135" s="175"/>
      <c r="L135" s="171"/>
      <c r="M135" s="176"/>
      <c r="T135" s="177"/>
      <c r="AT135" s="172" t="s">
        <v>236</v>
      </c>
      <c r="AU135" s="172" t="s">
        <v>21</v>
      </c>
      <c r="AV135" s="14" t="s">
        <v>244</v>
      </c>
      <c r="AW135" s="14" t="s">
        <v>36</v>
      </c>
      <c r="AX135" s="14" t="s">
        <v>80</v>
      </c>
      <c r="AY135" s="172" t="s">
        <v>225</v>
      </c>
    </row>
    <row r="136" spans="2:65" s="12" customFormat="1" ht="10.199999999999999">
      <c r="B136" s="155"/>
      <c r="D136" s="156" t="s">
        <v>236</v>
      </c>
      <c r="E136" s="157" t="s">
        <v>1</v>
      </c>
      <c r="F136" s="158" t="s">
        <v>5784</v>
      </c>
      <c r="H136" s="159">
        <v>12.3</v>
      </c>
      <c r="I136" s="160"/>
      <c r="L136" s="155"/>
      <c r="M136" s="161"/>
      <c r="T136" s="162"/>
      <c r="AT136" s="157" t="s">
        <v>236</v>
      </c>
      <c r="AU136" s="157" t="s">
        <v>21</v>
      </c>
      <c r="AV136" s="12" t="s">
        <v>21</v>
      </c>
      <c r="AW136" s="12" t="s">
        <v>36</v>
      </c>
      <c r="AX136" s="12" t="s">
        <v>80</v>
      </c>
      <c r="AY136" s="157" t="s">
        <v>225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5785</v>
      </c>
      <c r="H137" s="159">
        <v>25.3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80</v>
      </c>
      <c r="AY137" s="157" t="s">
        <v>225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5786</v>
      </c>
      <c r="H138" s="159">
        <v>69.468000000000004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80</v>
      </c>
      <c r="AY138" s="157" t="s">
        <v>225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5787</v>
      </c>
      <c r="H139" s="159">
        <v>187.1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225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5788</v>
      </c>
      <c r="H140" s="159">
        <v>12.3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5789</v>
      </c>
      <c r="H141" s="159">
        <v>157.80000000000001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225</v>
      </c>
    </row>
    <row r="142" spans="2:65" s="12" customFormat="1" ht="10.199999999999999">
      <c r="B142" s="155"/>
      <c r="D142" s="156" t="s">
        <v>236</v>
      </c>
      <c r="E142" s="157" t="s">
        <v>1</v>
      </c>
      <c r="F142" s="158" t="s">
        <v>5785</v>
      </c>
      <c r="H142" s="159">
        <v>25.3</v>
      </c>
      <c r="I142" s="160"/>
      <c r="L142" s="155"/>
      <c r="M142" s="161"/>
      <c r="T142" s="162"/>
      <c r="AT142" s="157" t="s">
        <v>236</v>
      </c>
      <c r="AU142" s="157" t="s">
        <v>21</v>
      </c>
      <c r="AV142" s="12" t="s">
        <v>21</v>
      </c>
      <c r="AW142" s="12" t="s">
        <v>36</v>
      </c>
      <c r="AX142" s="12" t="s">
        <v>80</v>
      </c>
      <c r="AY142" s="157" t="s">
        <v>225</v>
      </c>
    </row>
    <row r="143" spans="2:65" s="12" customFormat="1" ht="10.199999999999999">
      <c r="B143" s="155"/>
      <c r="D143" s="156" t="s">
        <v>236</v>
      </c>
      <c r="E143" s="157" t="s">
        <v>1</v>
      </c>
      <c r="F143" s="158" t="s">
        <v>5790</v>
      </c>
      <c r="H143" s="159">
        <v>4.2</v>
      </c>
      <c r="I143" s="160"/>
      <c r="L143" s="155"/>
      <c r="M143" s="161"/>
      <c r="T143" s="162"/>
      <c r="AT143" s="157" t="s">
        <v>236</v>
      </c>
      <c r="AU143" s="157" t="s">
        <v>21</v>
      </c>
      <c r="AV143" s="12" t="s">
        <v>21</v>
      </c>
      <c r="AW143" s="12" t="s">
        <v>36</v>
      </c>
      <c r="AX143" s="12" t="s">
        <v>80</v>
      </c>
      <c r="AY143" s="157" t="s">
        <v>225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5791</v>
      </c>
      <c r="H144" s="159">
        <v>25.5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4" customFormat="1" ht="10.199999999999999">
      <c r="B145" s="171"/>
      <c r="D145" s="156" t="s">
        <v>236</v>
      </c>
      <c r="E145" s="172" t="s">
        <v>5775</v>
      </c>
      <c r="F145" s="173" t="s">
        <v>303</v>
      </c>
      <c r="H145" s="174">
        <v>519.26800000000003</v>
      </c>
      <c r="I145" s="175"/>
      <c r="L145" s="171"/>
      <c r="M145" s="176"/>
      <c r="T145" s="177"/>
      <c r="AT145" s="172" t="s">
        <v>236</v>
      </c>
      <c r="AU145" s="172" t="s">
        <v>21</v>
      </c>
      <c r="AV145" s="14" t="s">
        <v>244</v>
      </c>
      <c r="AW145" s="14" t="s">
        <v>36</v>
      </c>
      <c r="AX145" s="14" t="s">
        <v>80</v>
      </c>
      <c r="AY145" s="172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889.34799999999996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37.799999999999997" customHeight="1">
      <c r="B147" s="33"/>
      <c r="C147" s="138" t="s">
        <v>232</v>
      </c>
      <c r="D147" s="138" t="s">
        <v>227</v>
      </c>
      <c r="E147" s="139" t="s">
        <v>680</v>
      </c>
      <c r="F147" s="140" t="s">
        <v>681</v>
      </c>
      <c r="G147" s="141" t="s">
        <v>240</v>
      </c>
      <c r="H147" s="142">
        <v>57.8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5792</v>
      </c>
    </row>
    <row r="148" spans="2:65" s="1" customFormat="1" ht="10.199999999999999">
      <c r="B148" s="33"/>
      <c r="D148" s="151" t="s">
        <v>234</v>
      </c>
      <c r="F148" s="152" t="s">
        <v>683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5793</v>
      </c>
      <c r="H149" s="159">
        <v>57.8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37.799999999999997" customHeight="1">
      <c r="B150" s="33"/>
      <c r="C150" s="138" t="s">
        <v>256</v>
      </c>
      <c r="D150" s="138" t="s">
        <v>227</v>
      </c>
      <c r="E150" s="139" t="s">
        <v>687</v>
      </c>
      <c r="F150" s="140" t="s">
        <v>688</v>
      </c>
      <c r="G150" s="141" t="s">
        <v>240</v>
      </c>
      <c r="H150" s="142">
        <v>578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5794</v>
      </c>
    </row>
    <row r="151" spans="2:65" s="1" customFormat="1" ht="10.199999999999999">
      <c r="B151" s="33"/>
      <c r="D151" s="151" t="s">
        <v>234</v>
      </c>
      <c r="F151" s="152" t="s">
        <v>690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5795</v>
      </c>
      <c r="H152" s="159">
        <v>578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88</v>
      </c>
      <c r="AY152" s="157" t="s">
        <v>225</v>
      </c>
    </row>
    <row r="153" spans="2:65" s="1" customFormat="1" ht="24.15" customHeight="1">
      <c r="B153" s="33"/>
      <c r="C153" s="138" t="s">
        <v>263</v>
      </c>
      <c r="D153" s="138" t="s">
        <v>227</v>
      </c>
      <c r="E153" s="139" t="s">
        <v>3621</v>
      </c>
      <c r="F153" s="140" t="s">
        <v>3622</v>
      </c>
      <c r="G153" s="141" t="s">
        <v>240</v>
      </c>
      <c r="H153" s="142">
        <v>594.08299999999997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5796</v>
      </c>
    </row>
    <row r="154" spans="2:65" s="1" customFormat="1" ht="10.199999999999999">
      <c r="B154" s="33"/>
      <c r="D154" s="151" t="s">
        <v>234</v>
      </c>
      <c r="F154" s="152" t="s">
        <v>3624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5797</v>
      </c>
      <c r="H155" s="159">
        <v>594.08299999999997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88</v>
      </c>
      <c r="AY155" s="157" t="s">
        <v>225</v>
      </c>
    </row>
    <row r="156" spans="2:65" s="1" customFormat="1" ht="33" customHeight="1">
      <c r="B156" s="33"/>
      <c r="C156" s="138" t="s">
        <v>271</v>
      </c>
      <c r="D156" s="138" t="s">
        <v>227</v>
      </c>
      <c r="E156" s="139" t="s">
        <v>393</v>
      </c>
      <c r="F156" s="140" t="s">
        <v>394</v>
      </c>
      <c r="G156" s="141" t="s">
        <v>395</v>
      </c>
      <c r="H156" s="142">
        <v>115.6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5798</v>
      </c>
    </row>
    <row r="157" spans="2:65" s="1" customFormat="1" ht="10.199999999999999">
      <c r="B157" s="33"/>
      <c r="D157" s="151" t="s">
        <v>234</v>
      </c>
      <c r="F157" s="152" t="s">
        <v>397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5799</v>
      </c>
      <c r="H158" s="159">
        <v>115.6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" customFormat="1" ht="24.15" customHeight="1">
      <c r="B159" s="33"/>
      <c r="C159" s="138" t="s">
        <v>277</v>
      </c>
      <c r="D159" s="138" t="s">
        <v>227</v>
      </c>
      <c r="E159" s="139" t="s">
        <v>324</v>
      </c>
      <c r="F159" s="140" t="s">
        <v>325</v>
      </c>
      <c r="G159" s="141" t="s">
        <v>240</v>
      </c>
      <c r="H159" s="142">
        <v>25.3</v>
      </c>
      <c r="I159" s="143"/>
      <c r="J159" s="144">
        <f>ROUND(I159*H159,2)</f>
        <v>0</v>
      </c>
      <c r="K159" s="140" t="s">
        <v>231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5800</v>
      </c>
    </row>
    <row r="160" spans="2:65" s="1" customFormat="1" ht="10.199999999999999">
      <c r="B160" s="33"/>
      <c r="D160" s="151" t="s">
        <v>234</v>
      </c>
      <c r="F160" s="152" t="s">
        <v>327</v>
      </c>
      <c r="I160" s="153"/>
      <c r="L160" s="33"/>
      <c r="M160" s="154"/>
      <c r="T160" s="57"/>
      <c r="AT160" s="17" t="s">
        <v>234</v>
      </c>
      <c r="AU160" s="17" t="s">
        <v>21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5801</v>
      </c>
      <c r="H161" s="159">
        <v>25.3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3" customFormat="1" ht="10.199999999999999">
      <c r="B162" s="164"/>
      <c r="D162" s="156" t="s">
        <v>236</v>
      </c>
      <c r="E162" s="165" t="s">
        <v>1</v>
      </c>
      <c r="F162" s="166" t="s">
        <v>270</v>
      </c>
      <c r="H162" s="167">
        <v>25.3</v>
      </c>
      <c r="I162" s="168"/>
      <c r="L162" s="164"/>
      <c r="M162" s="169"/>
      <c r="T162" s="170"/>
      <c r="AT162" s="165" t="s">
        <v>236</v>
      </c>
      <c r="AU162" s="165" t="s">
        <v>21</v>
      </c>
      <c r="AV162" s="13" t="s">
        <v>232</v>
      </c>
      <c r="AW162" s="13" t="s">
        <v>36</v>
      </c>
      <c r="AX162" s="13" t="s">
        <v>88</v>
      </c>
      <c r="AY162" s="165" t="s">
        <v>225</v>
      </c>
    </row>
    <row r="163" spans="2:65" s="1" customFormat="1" ht="24.15" customHeight="1">
      <c r="B163" s="33"/>
      <c r="C163" s="138" t="s">
        <v>283</v>
      </c>
      <c r="D163" s="138" t="s">
        <v>227</v>
      </c>
      <c r="E163" s="139" t="s">
        <v>833</v>
      </c>
      <c r="F163" s="140" t="s">
        <v>834</v>
      </c>
      <c r="G163" s="141" t="s">
        <v>240</v>
      </c>
      <c r="H163" s="142">
        <v>25.5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5802</v>
      </c>
    </row>
    <row r="164" spans="2:65" s="1" customFormat="1" ht="10.199999999999999">
      <c r="B164" s="33"/>
      <c r="D164" s="151" t="s">
        <v>234</v>
      </c>
      <c r="F164" s="152" t="s">
        <v>836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2" customFormat="1" ht="10.199999999999999">
      <c r="B165" s="155"/>
      <c r="D165" s="156" t="s">
        <v>236</v>
      </c>
      <c r="E165" s="157" t="s">
        <v>1</v>
      </c>
      <c r="F165" s="158" t="s">
        <v>5791</v>
      </c>
      <c r="H165" s="159">
        <v>25.5</v>
      </c>
      <c r="I165" s="160"/>
      <c r="L165" s="155"/>
      <c r="M165" s="161"/>
      <c r="T165" s="162"/>
      <c r="AT165" s="157" t="s">
        <v>236</v>
      </c>
      <c r="AU165" s="157" t="s">
        <v>21</v>
      </c>
      <c r="AV165" s="12" t="s">
        <v>21</v>
      </c>
      <c r="AW165" s="12" t="s">
        <v>36</v>
      </c>
      <c r="AX165" s="12" t="s">
        <v>88</v>
      </c>
      <c r="AY165" s="157" t="s">
        <v>225</v>
      </c>
    </row>
    <row r="166" spans="2:65" s="1" customFormat="1" ht="24.15" customHeight="1">
      <c r="B166" s="33"/>
      <c r="C166" s="138" t="s">
        <v>289</v>
      </c>
      <c r="D166" s="138" t="s">
        <v>227</v>
      </c>
      <c r="E166" s="139" t="s">
        <v>3635</v>
      </c>
      <c r="F166" s="140" t="s">
        <v>3636</v>
      </c>
      <c r="G166" s="141" t="s">
        <v>230</v>
      </c>
      <c r="H166" s="142">
        <v>2723.5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5803</v>
      </c>
    </row>
    <row r="167" spans="2:65" s="1" customFormat="1" ht="10.199999999999999">
      <c r="B167" s="33"/>
      <c r="D167" s="151" t="s">
        <v>234</v>
      </c>
      <c r="F167" s="152" t="s">
        <v>3638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5804</v>
      </c>
      <c r="H168" s="159">
        <v>358.5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225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5805</v>
      </c>
      <c r="H169" s="159">
        <v>892.4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2" customFormat="1" ht="10.199999999999999">
      <c r="B170" s="155"/>
      <c r="D170" s="156" t="s">
        <v>236</v>
      </c>
      <c r="E170" s="157" t="s">
        <v>1</v>
      </c>
      <c r="F170" s="158" t="s">
        <v>5806</v>
      </c>
      <c r="H170" s="159">
        <v>841.3</v>
      </c>
      <c r="I170" s="160"/>
      <c r="L170" s="155"/>
      <c r="M170" s="161"/>
      <c r="T170" s="162"/>
      <c r="AT170" s="157" t="s">
        <v>236</v>
      </c>
      <c r="AU170" s="157" t="s">
        <v>21</v>
      </c>
      <c r="AV170" s="12" t="s">
        <v>21</v>
      </c>
      <c r="AW170" s="12" t="s">
        <v>36</v>
      </c>
      <c r="AX170" s="12" t="s">
        <v>80</v>
      </c>
      <c r="AY170" s="157" t="s">
        <v>225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5807</v>
      </c>
      <c r="H171" s="159">
        <v>631.29999999999995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3" customFormat="1" ht="10.199999999999999">
      <c r="B172" s="164"/>
      <c r="D172" s="156" t="s">
        <v>236</v>
      </c>
      <c r="E172" s="165" t="s">
        <v>1</v>
      </c>
      <c r="F172" s="166" t="s">
        <v>270</v>
      </c>
      <c r="H172" s="167">
        <v>2723.5</v>
      </c>
      <c r="I172" s="168"/>
      <c r="L172" s="164"/>
      <c r="M172" s="169"/>
      <c r="T172" s="170"/>
      <c r="AT172" s="165" t="s">
        <v>236</v>
      </c>
      <c r="AU172" s="165" t="s">
        <v>21</v>
      </c>
      <c r="AV172" s="13" t="s">
        <v>232</v>
      </c>
      <c r="AW172" s="13" t="s">
        <v>36</v>
      </c>
      <c r="AX172" s="13" t="s">
        <v>88</v>
      </c>
      <c r="AY172" s="165" t="s">
        <v>225</v>
      </c>
    </row>
    <row r="173" spans="2:65" s="1" customFormat="1" ht="33" customHeight="1">
      <c r="B173" s="33"/>
      <c r="C173" s="138" t="s">
        <v>295</v>
      </c>
      <c r="D173" s="138" t="s">
        <v>227</v>
      </c>
      <c r="E173" s="139" t="s">
        <v>705</v>
      </c>
      <c r="F173" s="140" t="s">
        <v>706</v>
      </c>
      <c r="G173" s="141" t="s">
        <v>230</v>
      </c>
      <c r="H173" s="142">
        <v>358.5</v>
      </c>
      <c r="I173" s="143"/>
      <c r="J173" s="144">
        <f>ROUND(I173*H173,2)</f>
        <v>0</v>
      </c>
      <c r="K173" s="140" t="s">
        <v>231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5808</v>
      </c>
    </row>
    <row r="174" spans="2:65" s="1" customFormat="1" ht="10.199999999999999">
      <c r="B174" s="33"/>
      <c r="D174" s="151" t="s">
        <v>234</v>
      </c>
      <c r="F174" s="152" t="s">
        <v>708</v>
      </c>
      <c r="I174" s="153"/>
      <c r="L174" s="33"/>
      <c r="M174" s="154"/>
      <c r="T174" s="57"/>
      <c r="AT174" s="17" t="s">
        <v>234</v>
      </c>
      <c r="AU174" s="17" t="s">
        <v>21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5809</v>
      </c>
      <c r="H175" s="159">
        <v>358.5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" customFormat="1" ht="24.15" customHeight="1">
      <c r="B176" s="33"/>
      <c r="C176" s="138" t="s">
        <v>317</v>
      </c>
      <c r="D176" s="138" t="s">
        <v>227</v>
      </c>
      <c r="E176" s="139" t="s">
        <v>329</v>
      </c>
      <c r="F176" s="140" t="s">
        <v>330</v>
      </c>
      <c r="G176" s="141" t="s">
        <v>230</v>
      </c>
      <c r="H176" s="142">
        <v>358.5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5810</v>
      </c>
    </row>
    <row r="177" spans="2:65" s="1" customFormat="1" ht="10.199999999999999">
      <c r="B177" s="33"/>
      <c r="D177" s="151" t="s">
        <v>234</v>
      </c>
      <c r="F177" s="152" t="s">
        <v>332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5811</v>
      </c>
      <c r="H178" s="159">
        <v>358.5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24.15" customHeight="1">
      <c r="B179" s="33"/>
      <c r="C179" s="138" t="s">
        <v>323</v>
      </c>
      <c r="D179" s="138" t="s">
        <v>227</v>
      </c>
      <c r="E179" s="139" t="s">
        <v>426</v>
      </c>
      <c r="F179" s="140" t="s">
        <v>427</v>
      </c>
      <c r="G179" s="141" t="s">
        <v>230</v>
      </c>
      <c r="H179" s="142">
        <v>89.6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5812</v>
      </c>
    </row>
    <row r="180" spans="2:65" s="1" customFormat="1" ht="10.199999999999999">
      <c r="B180" s="33"/>
      <c r="D180" s="151" t="s">
        <v>234</v>
      </c>
      <c r="F180" s="152" t="s">
        <v>429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5813</v>
      </c>
      <c r="H181" s="159">
        <v>89.6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" customFormat="1" ht="16.5" customHeight="1">
      <c r="B182" s="33"/>
      <c r="C182" s="178" t="s">
        <v>328</v>
      </c>
      <c r="D182" s="178" t="s">
        <v>341</v>
      </c>
      <c r="E182" s="179" t="s">
        <v>431</v>
      </c>
      <c r="F182" s="180" t="s">
        <v>432</v>
      </c>
      <c r="G182" s="181" t="s">
        <v>433</v>
      </c>
      <c r="H182" s="182">
        <v>8.9619999999999997</v>
      </c>
      <c r="I182" s="183"/>
      <c r="J182" s="184">
        <f>ROUND(I182*H182,2)</f>
        <v>0</v>
      </c>
      <c r="K182" s="180" t="s">
        <v>231</v>
      </c>
      <c r="L182" s="185"/>
      <c r="M182" s="186" t="s">
        <v>1</v>
      </c>
      <c r="N182" s="187" t="s">
        <v>45</v>
      </c>
      <c r="P182" s="147">
        <f>O182*H182</f>
        <v>0</v>
      </c>
      <c r="Q182" s="147">
        <v>1E-3</v>
      </c>
      <c r="R182" s="147">
        <f>Q182*H182</f>
        <v>8.9619999999999995E-3</v>
      </c>
      <c r="S182" s="147">
        <v>0</v>
      </c>
      <c r="T182" s="148">
        <f>S182*H182</f>
        <v>0</v>
      </c>
      <c r="AR182" s="149" t="s">
        <v>277</v>
      </c>
      <c r="AT182" s="149" t="s">
        <v>341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5814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5815</v>
      </c>
      <c r="H183" s="159">
        <v>448.1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88</v>
      </c>
      <c r="AY183" s="157" t="s">
        <v>225</v>
      </c>
    </row>
    <row r="184" spans="2:65" s="12" customFormat="1" ht="10.199999999999999">
      <c r="B184" s="155"/>
      <c r="D184" s="156" t="s">
        <v>236</v>
      </c>
      <c r="F184" s="158" t="s">
        <v>5816</v>
      </c>
      <c r="H184" s="159">
        <v>8.9619999999999997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4</v>
      </c>
      <c r="AX184" s="12" t="s">
        <v>88</v>
      </c>
      <c r="AY184" s="157" t="s">
        <v>225</v>
      </c>
    </row>
    <row r="185" spans="2:65" s="1" customFormat="1" ht="33" customHeight="1">
      <c r="B185" s="33"/>
      <c r="C185" s="138" t="s">
        <v>8</v>
      </c>
      <c r="D185" s="138" t="s">
        <v>227</v>
      </c>
      <c r="E185" s="139" t="s">
        <v>5817</v>
      </c>
      <c r="F185" s="140" t="s">
        <v>5818</v>
      </c>
      <c r="G185" s="141" t="s">
        <v>230</v>
      </c>
      <c r="H185" s="142">
        <v>89.6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5819</v>
      </c>
    </row>
    <row r="186" spans="2:65" s="1" customFormat="1" ht="10.199999999999999">
      <c r="B186" s="33"/>
      <c r="D186" s="151" t="s">
        <v>234</v>
      </c>
      <c r="F186" s="152" t="s">
        <v>5820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5821</v>
      </c>
      <c r="H187" s="159">
        <v>89.6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88</v>
      </c>
      <c r="AY187" s="157" t="s">
        <v>225</v>
      </c>
    </row>
    <row r="188" spans="2:65" s="1" customFormat="1" ht="16.5" customHeight="1">
      <c r="B188" s="33"/>
      <c r="C188" s="138" t="s">
        <v>340</v>
      </c>
      <c r="D188" s="138" t="s">
        <v>227</v>
      </c>
      <c r="E188" s="139" t="s">
        <v>444</v>
      </c>
      <c r="F188" s="140" t="s">
        <v>445</v>
      </c>
      <c r="G188" s="141" t="s">
        <v>240</v>
      </c>
      <c r="H188" s="142">
        <v>8.9619999999999997</v>
      </c>
      <c r="I188" s="143"/>
      <c r="J188" s="144">
        <f>ROUND(I188*H188,2)</f>
        <v>0</v>
      </c>
      <c r="K188" s="140" t="s">
        <v>231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232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5822</v>
      </c>
    </row>
    <row r="189" spans="2:65" s="1" customFormat="1" ht="10.199999999999999">
      <c r="B189" s="33"/>
      <c r="D189" s="151" t="s">
        <v>234</v>
      </c>
      <c r="F189" s="152" t="s">
        <v>447</v>
      </c>
      <c r="I189" s="153"/>
      <c r="L189" s="33"/>
      <c r="M189" s="154"/>
      <c r="T189" s="57"/>
      <c r="AT189" s="17" t="s">
        <v>234</v>
      </c>
      <c r="AU189" s="17" t="s">
        <v>21</v>
      </c>
    </row>
    <row r="190" spans="2:65" s="11" customFormat="1" ht="22.8" customHeight="1">
      <c r="B190" s="126"/>
      <c r="D190" s="127" t="s">
        <v>79</v>
      </c>
      <c r="E190" s="136" t="s">
        <v>256</v>
      </c>
      <c r="F190" s="136" t="s">
        <v>513</v>
      </c>
      <c r="I190" s="129"/>
      <c r="J190" s="137">
        <f>BK190</f>
        <v>0</v>
      </c>
      <c r="L190" s="126"/>
      <c r="M190" s="131"/>
      <c r="P190" s="132">
        <f>SUM(P191:P200)</f>
        <v>0</v>
      </c>
      <c r="R190" s="132">
        <f>SUM(R191:R200)</f>
        <v>0</v>
      </c>
      <c r="T190" s="133">
        <f>SUM(T191:T200)</f>
        <v>0</v>
      </c>
      <c r="AR190" s="127" t="s">
        <v>88</v>
      </c>
      <c r="AT190" s="134" t="s">
        <v>79</v>
      </c>
      <c r="AU190" s="134" t="s">
        <v>88</v>
      </c>
      <c r="AY190" s="127" t="s">
        <v>225</v>
      </c>
      <c r="BK190" s="135">
        <f>SUM(BK191:BK200)</f>
        <v>0</v>
      </c>
    </row>
    <row r="191" spans="2:65" s="1" customFormat="1" ht="33" customHeight="1">
      <c r="B191" s="33"/>
      <c r="C191" s="138" t="s">
        <v>346</v>
      </c>
      <c r="D191" s="138" t="s">
        <v>227</v>
      </c>
      <c r="E191" s="139" t="s">
        <v>5823</v>
      </c>
      <c r="F191" s="140" t="s">
        <v>5824</v>
      </c>
      <c r="G191" s="141" t="s">
        <v>230</v>
      </c>
      <c r="H191" s="142">
        <v>631.20000000000005</v>
      </c>
      <c r="I191" s="143"/>
      <c r="J191" s="144">
        <f>ROUND(I191*H191,2)</f>
        <v>0</v>
      </c>
      <c r="K191" s="140" t="s">
        <v>1</v>
      </c>
      <c r="L191" s="33"/>
      <c r="M191" s="145" t="s">
        <v>1</v>
      </c>
      <c r="N191" s="146" t="s">
        <v>45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232</v>
      </c>
      <c r="AT191" s="149" t="s">
        <v>227</v>
      </c>
      <c r="AU191" s="149" t="s">
        <v>21</v>
      </c>
      <c r="AY191" s="17" t="s">
        <v>225</v>
      </c>
      <c r="BE191" s="150">
        <f>IF(N191="základní",J191,0)</f>
        <v>0</v>
      </c>
      <c r="BF191" s="150">
        <f>IF(N191="snížená",J191,0)</f>
        <v>0</v>
      </c>
      <c r="BG191" s="150">
        <f>IF(N191="zákl. přenesená",J191,0)</f>
        <v>0</v>
      </c>
      <c r="BH191" s="150">
        <f>IF(N191="sníž. přenesená",J191,0)</f>
        <v>0</v>
      </c>
      <c r="BI191" s="150">
        <f>IF(N191="nulová",J191,0)</f>
        <v>0</v>
      </c>
      <c r="BJ191" s="17" t="s">
        <v>88</v>
      </c>
      <c r="BK191" s="150">
        <f>ROUND(I191*H191,2)</f>
        <v>0</v>
      </c>
      <c r="BL191" s="17" t="s">
        <v>232</v>
      </c>
      <c r="BM191" s="149" t="s">
        <v>5825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5826</v>
      </c>
      <c r="H192" s="159">
        <v>631.20000000000005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88</v>
      </c>
      <c r="AY192" s="157" t="s">
        <v>225</v>
      </c>
    </row>
    <row r="193" spans="2:65" s="1" customFormat="1" ht="24.15" customHeight="1">
      <c r="B193" s="33"/>
      <c r="C193" s="138" t="s">
        <v>352</v>
      </c>
      <c r="D193" s="138" t="s">
        <v>227</v>
      </c>
      <c r="E193" s="139" t="s">
        <v>5827</v>
      </c>
      <c r="F193" s="140" t="s">
        <v>5828</v>
      </c>
      <c r="G193" s="141" t="s">
        <v>230</v>
      </c>
      <c r="H193" s="142">
        <v>935.5</v>
      </c>
      <c r="I193" s="143"/>
      <c r="J193" s="144">
        <f>ROUND(I193*H193,2)</f>
        <v>0</v>
      </c>
      <c r="K193" s="140" t="s">
        <v>1</v>
      </c>
      <c r="L193" s="33"/>
      <c r="M193" s="145" t="s">
        <v>1</v>
      </c>
      <c r="N193" s="146" t="s">
        <v>45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232</v>
      </c>
      <c r="AT193" s="149" t="s">
        <v>227</v>
      </c>
      <c r="AU193" s="149" t="s">
        <v>21</v>
      </c>
      <c r="AY193" s="17" t="s">
        <v>225</v>
      </c>
      <c r="BE193" s="150">
        <f>IF(N193="základní",J193,0)</f>
        <v>0</v>
      </c>
      <c r="BF193" s="150">
        <f>IF(N193="snížená",J193,0)</f>
        <v>0</v>
      </c>
      <c r="BG193" s="150">
        <f>IF(N193="zákl. přenesená",J193,0)</f>
        <v>0</v>
      </c>
      <c r="BH193" s="150">
        <f>IF(N193="sníž. přenesená",J193,0)</f>
        <v>0</v>
      </c>
      <c r="BI193" s="150">
        <f>IF(N193="nulová",J193,0)</f>
        <v>0</v>
      </c>
      <c r="BJ193" s="17" t="s">
        <v>88</v>
      </c>
      <c r="BK193" s="150">
        <f>ROUND(I193*H193,2)</f>
        <v>0</v>
      </c>
      <c r="BL193" s="17" t="s">
        <v>232</v>
      </c>
      <c r="BM193" s="149" t="s">
        <v>5829</v>
      </c>
    </row>
    <row r="194" spans="2:65" s="1" customFormat="1" ht="19.2">
      <c r="B194" s="33"/>
      <c r="D194" s="156" t="s">
        <v>261</v>
      </c>
      <c r="F194" s="163" t="s">
        <v>5830</v>
      </c>
      <c r="I194" s="153"/>
      <c r="L194" s="33"/>
      <c r="M194" s="154"/>
      <c r="T194" s="57"/>
      <c r="AT194" s="17" t="s">
        <v>261</v>
      </c>
      <c r="AU194" s="17" t="s">
        <v>21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5831</v>
      </c>
      <c r="H195" s="159">
        <v>935.5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88</v>
      </c>
      <c r="AY195" s="157" t="s">
        <v>225</v>
      </c>
    </row>
    <row r="196" spans="2:65" s="1" customFormat="1" ht="16.5" customHeight="1">
      <c r="B196" s="33"/>
      <c r="C196" s="138" t="s">
        <v>358</v>
      </c>
      <c r="D196" s="138" t="s">
        <v>227</v>
      </c>
      <c r="E196" s="139" t="s">
        <v>3724</v>
      </c>
      <c r="F196" s="140" t="s">
        <v>3725</v>
      </c>
      <c r="G196" s="141" t="s">
        <v>240</v>
      </c>
      <c r="H196" s="142">
        <v>168.1</v>
      </c>
      <c r="I196" s="143"/>
      <c r="J196" s="144">
        <f>ROUND(I196*H196,2)</f>
        <v>0</v>
      </c>
      <c r="K196" s="140" t="s">
        <v>231</v>
      </c>
      <c r="L196" s="33"/>
      <c r="M196" s="145" t="s">
        <v>1</v>
      </c>
      <c r="N196" s="146" t="s">
        <v>45</v>
      </c>
      <c r="P196" s="147">
        <f>O196*H196</f>
        <v>0</v>
      </c>
      <c r="Q196" s="147">
        <v>0</v>
      </c>
      <c r="R196" s="147">
        <f>Q196*H196</f>
        <v>0</v>
      </c>
      <c r="S196" s="147">
        <v>0</v>
      </c>
      <c r="T196" s="148">
        <f>S196*H196</f>
        <v>0</v>
      </c>
      <c r="AR196" s="149" t="s">
        <v>232</v>
      </c>
      <c r="AT196" s="149" t="s">
        <v>227</v>
      </c>
      <c r="AU196" s="149" t="s">
        <v>21</v>
      </c>
      <c r="AY196" s="17" t="s">
        <v>225</v>
      </c>
      <c r="BE196" s="150">
        <f>IF(N196="základní",J196,0)</f>
        <v>0</v>
      </c>
      <c r="BF196" s="150">
        <f>IF(N196="snížená",J196,0)</f>
        <v>0</v>
      </c>
      <c r="BG196" s="150">
        <f>IF(N196="zákl. přenesená",J196,0)</f>
        <v>0</v>
      </c>
      <c r="BH196" s="150">
        <f>IF(N196="sníž. přenesená",J196,0)</f>
        <v>0</v>
      </c>
      <c r="BI196" s="150">
        <f>IF(N196="nulová",J196,0)</f>
        <v>0</v>
      </c>
      <c r="BJ196" s="17" t="s">
        <v>88</v>
      </c>
      <c r="BK196" s="150">
        <f>ROUND(I196*H196,2)</f>
        <v>0</v>
      </c>
      <c r="BL196" s="17" t="s">
        <v>232</v>
      </c>
      <c r="BM196" s="149" t="s">
        <v>5832</v>
      </c>
    </row>
    <row r="197" spans="2:65" s="1" customFormat="1" ht="10.199999999999999">
      <c r="B197" s="33"/>
      <c r="D197" s="151" t="s">
        <v>234</v>
      </c>
      <c r="F197" s="152" t="s">
        <v>3727</v>
      </c>
      <c r="I197" s="153"/>
      <c r="L197" s="33"/>
      <c r="M197" s="154"/>
      <c r="T197" s="57"/>
      <c r="AT197" s="17" t="s">
        <v>234</v>
      </c>
      <c r="AU197" s="17" t="s">
        <v>21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5784</v>
      </c>
      <c r="H198" s="159">
        <v>12.3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225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5833</v>
      </c>
      <c r="H199" s="159">
        <v>155.80000000000001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225</v>
      </c>
    </row>
    <row r="200" spans="2:65" s="13" customFormat="1" ht="10.199999999999999">
      <c r="B200" s="164"/>
      <c r="D200" s="156" t="s">
        <v>236</v>
      </c>
      <c r="E200" s="165" t="s">
        <v>1</v>
      </c>
      <c r="F200" s="166" t="s">
        <v>270</v>
      </c>
      <c r="H200" s="167">
        <v>168.1</v>
      </c>
      <c r="I200" s="168"/>
      <c r="L200" s="164"/>
      <c r="M200" s="169"/>
      <c r="T200" s="170"/>
      <c r="AT200" s="165" t="s">
        <v>236</v>
      </c>
      <c r="AU200" s="165" t="s">
        <v>21</v>
      </c>
      <c r="AV200" s="13" t="s">
        <v>232</v>
      </c>
      <c r="AW200" s="13" t="s">
        <v>36</v>
      </c>
      <c r="AX200" s="13" t="s">
        <v>88</v>
      </c>
      <c r="AY200" s="165" t="s">
        <v>225</v>
      </c>
    </row>
    <row r="201" spans="2:65" s="11" customFormat="1" ht="22.8" customHeight="1">
      <c r="B201" s="126"/>
      <c r="D201" s="127" t="s">
        <v>79</v>
      </c>
      <c r="E201" s="136" t="s">
        <v>277</v>
      </c>
      <c r="F201" s="136" t="s">
        <v>763</v>
      </c>
      <c r="I201" s="129"/>
      <c r="J201" s="137">
        <f>BK201</f>
        <v>0</v>
      </c>
      <c r="L201" s="126"/>
      <c r="M201" s="131"/>
      <c r="P201" s="132">
        <f>SUM(P202:P228)</f>
        <v>0</v>
      </c>
      <c r="R201" s="132">
        <f>SUM(R202:R228)</f>
        <v>1.4006462500000001</v>
      </c>
      <c r="T201" s="133">
        <f>SUM(T202:T228)</f>
        <v>0</v>
      </c>
      <c r="AR201" s="127" t="s">
        <v>88</v>
      </c>
      <c r="AT201" s="134" t="s">
        <v>79</v>
      </c>
      <c r="AU201" s="134" t="s">
        <v>88</v>
      </c>
      <c r="AY201" s="127" t="s">
        <v>225</v>
      </c>
      <c r="BK201" s="135">
        <f>SUM(BK202:BK228)</f>
        <v>0</v>
      </c>
    </row>
    <row r="202" spans="2:65" s="1" customFormat="1" ht="24.15" customHeight="1">
      <c r="B202" s="33"/>
      <c r="C202" s="138" t="s">
        <v>364</v>
      </c>
      <c r="D202" s="138" t="s">
        <v>227</v>
      </c>
      <c r="E202" s="139" t="s">
        <v>5834</v>
      </c>
      <c r="F202" s="140" t="s">
        <v>5835</v>
      </c>
      <c r="G202" s="141" t="s">
        <v>546</v>
      </c>
      <c r="H202" s="142">
        <v>167.3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5836</v>
      </c>
    </row>
    <row r="203" spans="2:65" s="1" customFormat="1" ht="10.199999999999999">
      <c r="B203" s="33"/>
      <c r="D203" s="151" t="s">
        <v>234</v>
      </c>
      <c r="F203" s="152" t="s">
        <v>5837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5838</v>
      </c>
      <c r="H204" s="159">
        <v>141.6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80</v>
      </c>
      <c r="AY204" s="157" t="s">
        <v>225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5839</v>
      </c>
      <c r="H205" s="159">
        <v>25.7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80</v>
      </c>
      <c r="AY205" s="157" t="s">
        <v>225</v>
      </c>
    </row>
    <row r="206" spans="2:65" s="13" customFormat="1" ht="10.199999999999999">
      <c r="B206" s="164"/>
      <c r="D206" s="156" t="s">
        <v>236</v>
      </c>
      <c r="E206" s="165" t="s">
        <v>1</v>
      </c>
      <c r="F206" s="166" t="s">
        <v>270</v>
      </c>
      <c r="H206" s="167">
        <v>167.3</v>
      </c>
      <c r="I206" s="168"/>
      <c r="L206" s="164"/>
      <c r="M206" s="169"/>
      <c r="T206" s="170"/>
      <c r="AT206" s="165" t="s">
        <v>236</v>
      </c>
      <c r="AU206" s="165" t="s">
        <v>21</v>
      </c>
      <c r="AV206" s="13" t="s">
        <v>232</v>
      </c>
      <c r="AW206" s="13" t="s">
        <v>36</v>
      </c>
      <c r="AX206" s="13" t="s">
        <v>88</v>
      </c>
      <c r="AY206" s="165" t="s">
        <v>225</v>
      </c>
    </row>
    <row r="207" spans="2:65" s="1" customFormat="1" ht="24.15" customHeight="1">
      <c r="B207" s="33"/>
      <c r="C207" s="178" t="s">
        <v>7</v>
      </c>
      <c r="D207" s="178" t="s">
        <v>341</v>
      </c>
      <c r="E207" s="179" t="s">
        <v>5840</v>
      </c>
      <c r="F207" s="180" t="s">
        <v>5841</v>
      </c>
      <c r="G207" s="181" t="s">
        <v>546</v>
      </c>
      <c r="H207" s="182">
        <v>143.01599999999999</v>
      </c>
      <c r="I207" s="183"/>
      <c r="J207" s="184">
        <f>ROUND(I207*H207,2)</f>
        <v>0</v>
      </c>
      <c r="K207" s="180" t="s">
        <v>231</v>
      </c>
      <c r="L207" s="185"/>
      <c r="M207" s="186" t="s">
        <v>1</v>
      </c>
      <c r="N207" s="187" t="s">
        <v>45</v>
      </c>
      <c r="P207" s="147">
        <f>O207*H207</f>
        <v>0</v>
      </c>
      <c r="Q207" s="147">
        <v>1.25E-3</v>
      </c>
      <c r="R207" s="147">
        <f>Q207*H207</f>
        <v>0.17876999999999998</v>
      </c>
      <c r="S207" s="147">
        <v>0</v>
      </c>
      <c r="T207" s="148">
        <f>S207*H207</f>
        <v>0</v>
      </c>
      <c r="AR207" s="149" t="s">
        <v>277</v>
      </c>
      <c r="AT207" s="149" t="s">
        <v>341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5842</v>
      </c>
    </row>
    <row r="208" spans="2:65" s="12" customFormat="1" ht="10.199999999999999">
      <c r="B208" s="155"/>
      <c r="D208" s="156" t="s">
        <v>236</v>
      </c>
      <c r="F208" s="158" t="s">
        <v>5843</v>
      </c>
      <c r="H208" s="159">
        <v>143.01599999999999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4</v>
      </c>
      <c r="AX208" s="12" t="s">
        <v>88</v>
      </c>
      <c r="AY208" s="157" t="s">
        <v>225</v>
      </c>
    </row>
    <row r="209" spans="2:65" s="1" customFormat="1" ht="24.15" customHeight="1">
      <c r="B209" s="33"/>
      <c r="C209" s="178" t="s">
        <v>374</v>
      </c>
      <c r="D209" s="178" t="s">
        <v>341</v>
      </c>
      <c r="E209" s="179" t="s">
        <v>5844</v>
      </c>
      <c r="F209" s="180" t="s">
        <v>5845</v>
      </c>
      <c r="G209" s="181" t="s">
        <v>546</v>
      </c>
      <c r="H209" s="182">
        <v>25.957000000000001</v>
      </c>
      <c r="I209" s="183"/>
      <c r="J209" s="184">
        <f>ROUND(I209*H209,2)</f>
        <v>0</v>
      </c>
      <c r="K209" s="180" t="s">
        <v>1</v>
      </c>
      <c r="L209" s="185"/>
      <c r="M209" s="186" t="s">
        <v>1</v>
      </c>
      <c r="N209" s="187" t="s">
        <v>45</v>
      </c>
      <c r="P209" s="147">
        <f>O209*H209</f>
        <v>0</v>
      </c>
      <c r="Q209" s="147">
        <v>1.25E-3</v>
      </c>
      <c r="R209" s="147">
        <f>Q209*H209</f>
        <v>3.2446250000000003E-2</v>
      </c>
      <c r="S209" s="147">
        <v>0</v>
      </c>
      <c r="T209" s="148">
        <f>S209*H209</f>
        <v>0</v>
      </c>
      <c r="AR209" s="149" t="s">
        <v>277</v>
      </c>
      <c r="AT209" s="149" t="s">
        <v>341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232</v>
      </c>
      <c r="BM209" s="149" t="s">
        <v>5846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5839</v>
      </c>
      <c r="H210" s="159">
        <v>25.7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2" customFormat="1" ht="10.199999999999999">
      <c r="B211" s="155"/>
      <c r="D211" s="156" t="s">
        <v>236</v>
      </c>
      <c r="F211" s="158" t="s">
        <v>5847</v>
      </c>
      <c r="H211" s="159">
        <v>25.957000000000001</v>
      </c>
      <c r="I211" s="160"/>
      <c r="L211" s="155"/>
      <c r="M211" s="161"/>
      <c r="T211" s="162"/>
      <c r="AT211" s="157" t="s">
        <v>236</v>
      </c>
      <c r="AU211" s="157" t="s">
        <v>21</v>
      </c>
      <c r="AV211" s="12" t="s">
        <v>21</v>
      </c>
      <c r="AW211" s="12" t="s">
        <v>4</v>
      </c>
      <c r="AX211" s="12" t="s">
        <v>88</v>
      </c>
      <c r="AY211" s="157" t="s">
        <v>225</v>
      </c>
    </row>
    <row r="212" spans="2:65" s="1" customFormat="1" ht="24.15" customHeight="1">
      <c r="B212" s="33"/>
      <c r="C212" s="138" t="s">
        <v>379</v>
      </c>
      <c r="D212" s="138" t="s">
        <v>227</v>
      </c>
      <c r="E212" s="139" t="s">
        <v>4841</v>
      </c>
      <c r="F212" s="140" t="s">
        <v>4842</v>
      </c>
      <c r="G212" s="141" t="s">
        <v>468</v>
      </c>
      <c r="H212" s="142">
        <v>9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5.8029999999999998E-2</v>
      </c>
      <c r="R212" s="147">
        <f>Q212*H212</f>
        <v>0.52227000000000001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5848</v>
      </c>
    </row>
    <row r="213" spans="2:65" s="1" customFormat="1" ht="10.199999999999999">
      <c r="B213" s="33"/>
      <c r="D213" s="151" t="s">
        <v>234</v>
      </c>
      <c r="F213" s="152" t="s">
        <v>4844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5849</v>
      </c>
      <c r="H214" s="159">
        <v>9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33" customHeight="1">
      <c r="B215" s="33"/>
      <c r="C215" s="138" t="s">
        <v>386</v>
      </c>
      <c r="D215" s="138" t="s">
        <v>227</v>
      </c>
      <c r="E215" s="139" t="s">
        <v>4845</v>
      </c>
      <c r="F215" s="140" t="s">
        <v>4846</v>
      </c>
      <c r="G215" s="141" t="s">
        <v>468</v>
      </c>
      <c r="H215" s="142">
        <v>9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1.136E-2</v>
      </c>
      <c r="R215" s="147">
        <f>Q215*H215</f>
        <v>0.10224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5850</v>
      </c>
    </row>
    <row r="216" spans="2:65" s="1" customFormat="1" ht="10.199999999999999">
      <c r="B216" s="33"/>
      <c r="D216" s="151" t="s">
        <v>234</v>
      </c>
      <c r="F216" s="152" t="s">
        <v>4848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" customFormat="1" ht="24.15" customHeight="1">
      <c r="B217" s="33"/>
      <c r="C217" s="138" t="s">
        <v>392</v>
      </c>
      <c r="D217" s="138" t="s">
        <v>227</v>
      </c>
      <c r="E217" s="139" t="s">
        <v>5851</v>
      </c>
      <c r="F217" s="140" t="s">
        <v>5852</v>
      </c>
      <c r="G217" s="141" t="s">
        <v>468</v>
      </c>
      <c r="H217" s="142">
        <v>9</v>
      </c>
      <c r="I217" s="143"/>
      <c r="J217" s="144">
        <f>ROUND(I217*H217,2)</f>
        <v>0</v>
      </c>
      <c r="K217" s="140" t="s">
        <v>231</v>
      </c>
      <c r="L217" s="33"/>
      <c r="M217" s="145" t="s">
        <v>1</v>
      </c>
      <c r="N217" s="146" t="s">
        <v>45</v>
      </c>
      <c r="P217" s="147">
        <f>O217*H217</f>
        <v>0</v>
      </c>
      <c r="Q217" s="147">
        <v>0</v>
      </c>
      <c r="R217" s="147">
        <f>Q217*H217</f>
        <v>0</v>
      </c>
      <c r="S217" s="147">
        <v>0</v>
      </c>
      <c r="T217" s="148">
        <f>S217*H217</f>
        <v>0</v>
      </c>
      <c r="AR217" s="149" t="s">
        <v>232</v>
      </c>
      <c r="AT217" s="149" t="s">
        <v>227</v>
      </c>
      <c r="AU217" s="149" t="s">
        <v>21</v>
      </c>
      <c r="AY217" s="17" t="s">
        <v>225</v>
      </c>
      <c r="BE217" s="150">
        <f>IF(N217="základní",J217,0)</f>
        <v>0</v>
      </c>
      <c r="BF217" s="150">
        <f>IF(N217="snížená",J217,0)</f>
        <v>0</v>
      </c>
      <c r="BG217" s="150">
        <f>IF(N217="zákl. přenesená",J217,0)</f>
        <v>0</v>
      </c>
      <c r="BH217" s="150">
        <f>IF(N217="sníž. přenesená",J217,0)</f>
        <v>0</v>
      </c>
      <c r="BI217" s="150">
        <f>IF(N217="nulová",J217,0)</f>
        <v>0</v>
      </c>
      <c r="BJ217" s="17" t="s">
        <v>88</v>
      </c>
      <c r="BK217" s="150">
        <f>ROUND(I217*H217,2)</f>
        <v>0</v>
      </c>
      <c r="BL217" s="17" t="s">
        <v>232</v>
      </c>
      <c r="BM217" s="149" t="s">
        <v>5853</v>
      </c>
    </row>
    <row r="218" spans="2:65" s="1" customFormat="1" ht="10.199999999999999">
      <c r="B218" s="33"/>
      <c r="D218" s="151" t="s">
        <v>234</v>
      </c>
      <c r="F218" s="152" t="s">
        <v>5854</v>
      </c>
      <c r="I218" s="153"/>
      <c r="L218" s="33"/>
      <c r="M218" s="154"/>
      <c r="T218" s="57"/>
      <c r="AT218" s="17" t="s">
        <v>234</v>
      </c>
      <c r="AU218" s="17" t="s">
        <v>21</v>
      </c>
    </row>
    <row r="219" spans="2:65" s="1" customFormat="1" ht="33" customHeight="1">
      <c r="B219" s="33"/>
      <c r="C219" s="138" t="s">
        <v>399</v>
      </c>
      <c r="D219" s="138" t="s">
        <v>227</v>
      </c>
      <c r="E219" s="139" t="s">
        <v>5855</v>
      </c>
      <c r="F219" s="140" t="s">
        <v>5856</v>
      </c>
      <c r="G219" s="141" t="s">
        <v>468</v>
      </c>
      <c r="H219" s="142">
        <v>9</v>
      </c>
      <c r="I219" s="143"/>
      <c r="J219" s="144">
        <f>ROUND(I219*H219,2)</f>
        <v>0</v>
      </c>
      <c r="K219" s="140" t="s">
        <v>231</v>
      </c>
      <c r="L219" s="33"/>
      <c r="M219" s="145" t="s">
        <v>1</v>
      </c>
      <c r="N219" s="146" t="s">
        <v>45</v>
      </c>
      <c r="P219" s="147">
        <f>O219*H219</f>
        <v>0</v>
      </c>
      <c r="Q219" s="147">
        <v>5.4539999999999998E-2</v>
      </c>
      <c r="R219" s="147">
        <f>Q219*H219</f>
        <v>0.49085999999999996</v>
      </c>
      <c r="S219" s="147">
        <v>0</v>
      </c>
      <c r="T219" s="148">
        <f>S219*H219</f>
        <v>0</v>
      </c>
      <c r="AR219" s="149" t="s">
        <v>232</v>
      </c>
      <c r="AT219" s="149" t="s">
        <v>227</v>
      </c>
      <c r="AU219" s="149" t="s">
        <v>21</v>
      </c>
      <c r="AY219" s="17" t="s">
        <v>225</v>
      </c>
      <c r="BE219" s="150">
        <f>IF(N219="základní",J219,0)</f>
        <v>0</v>
      </c>
      <c r="BF219" s="150">
        <f>IF(N219="snížená",J219,0)</f>
        <v>0</v>
      </c>
      <c r="BG219" s="150">
        <f>IF(N219="zákl. přenesená",J219,0)</f>
        <v>0</v>
      </c>
      <c r="BH219" s="150">
        <f>IF(N219="sníž. přenesená",J219,0)</f>
        <v>0</v>
      </c>
      <c r="BI219" s="150">
        <f>IF(N219="nulová",J219,0)</f>
        <v>0</v>
      </c>
      <c r="BJ219" s="17" t="s">
        <v>88</v>
      </c>
      <c r="BK219" s="150">
        <f>ROUND(I219*H219,2)</f>
        <v>0</v>
      </c>
      <c r="BL219" s="17" t="s">
        <v>232</v>
      </c>
      <c r="BM219" s="149" t="s">
        <v>5857</v>
      </c>
    </row>
    <row r="220" spans="2:65" s="1" customFormat="1" ht="10.199999999999999">
      <c r="B220" s="33"/>
      <c r="D220" s="151" t="s">
        <v>234</v>
      </c>
      <c r="F220" s="152" t="s">
        <v>5858</v>
      </c>
      <c r="I220" s="153"/>
      <c r="L220" s="33"/>
      <c r="M220" s="154"/>
      <c r="T220" s="57"/>
      <c r="AT220" s="17" t="s">
        <v>234</v>
      </c>
      <c r="AU220" s="17" t="s">
        <v>21</v>
      </c>
    </row>
    <row r="221" spans="2:65" s="1" customFormat="1" ht="24.15" customHeight="1">
      <c r="B221" s="33"/>
      <c r="C221" s="138" t="s">
        <v>405</v>
      </c>
      <c r="D221" s="138" t="s">
        <v>227</v>
      </c>
      <c r="E221" s="139" t="s">
        <v>4361</v>
      </c>
      <c r="F221" s="140" t="s">
        <v>4362</v>
      </c>
      <c r="G221" s="141" t="s">
        <v>240</v>
      </c>
      <c r="H221" s="142">
        <v>3.74</v>
      </c>
      <c r="I221" s="143"/>
      <c r="J221" s="144">
        <f>ROUND(I221*H221,2)</f>
        <v>0</v>
      </c>
      <c r="K221" s="140" t="s">
        <v>231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0</v>
      </c>
      <c r="R221" s="147">
        <f>Q221*H221</f>
        <v>0</v>
      </c>
      <c r="S221" s="147">
        <v>0</v>
      </c>
      <c r="T221" s="148">
        <f>S221*H221</f>
        <v>0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5859</v>
      </c>
    </row>
    <row r="222" spans="2:65" s="1" customFormat="1" ht="10.199999999999999">
      <c r="B222" s="33"/>
      <c r="D222" s="151" t="s">
        <v>234</v>
      </c>
      <c r="F222" s="152" t="s">
        <v>4364</v>
      </c>
      <c r="I222" s="153"/>
      <c r="L222" s="33"/>
      <c r="M222" s="154"/>
      <c r="T222" s="57"/>
      <c r="AT222" s="17" t="s">
        <v>234</v>
      </c>
      <c r="AU222" s="17" t="s">
        <v>21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5860</v>
      </c>
      <c r="H223" s="159">
        <v>3.74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225</v>
      </c>
    </row>
    <row r="224" spans="2:65" s="1" customFormat="1" ht="21.75" customHeight="1">
      <c r="B224" s="33"/>
      <c r="C224" s="138" t="s">
        <v>412</v>
      </c>
      <c r="D224" s="138" t="s">
        <v>227</v>
      </c>
      <c r="E224" s="139" t="s">
        <v>1471</v>
      </c>
      <c r="F224" s="140" t="s">
        <v>1472</v>
      </c>
      <c r="G224" s="141" t="s">
        <v>230</v>
      </c>
      <c r="H224" s="142">
        <v>16.100000000000001</v>
      </c>
      <c r="I224" s="143"/>
      <c r="J224" s="144">
        <f>ROUND(I224*H224,2)</f>
        <v>0</v>
      </c>
      <c r="K224" s="140" t="s">
        <v>231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4.5999999999999999E-3</v>
      </c>
      <c r="R224" s="147">
        <f>Q224*H224</f>
        <v>7.4060000000000001E-2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5861</v>
      </c>
    </row>
    <row r="225" spans="2:65" s="1" customFormat="1" ht="10.199999999999999">
      <c r="B225" s="33"/>
      <c r="D225" s="151" t="s">
        <v>234</v>
      </c>
      <c r="F225" s="152" t="s">
        <v>1474</v>
      </c>
      <c r="I225" s="153"/>
      <c r="L225" s="33"/>
      <c r="M225" s="154"/>
      <c r="T225" s="57"/>
      <c r="AT225" s="17" t="s">
        <v>234</v>
      </c>
      <c r="AU225" s="17" t="s">
        <v>21</v>
      </c>
    </row>
    <row r="226" spans="2:65" s="12" customFormat="1" ht="10.199999999999999">
      <c r="B226" s="155"/>
      <c r="D226" s="156" t="s">
        <v>236</v>
      </c>
      <c r="E226" s="157" t="s">
        <v>1</v>
      </c>
      <c r="F226" s="158" t="s">
        <v>5862</v>
      </c>
      <c r="H226" s="159">
        <v>16.100000000000001</v>
      </c>
      <c r="I226" s="160"/>
      <c r="L226" s="155"/>
      <c r="M226" s="161"/>
      <c r="T226" s="162"/>
      <c r="AT226" s="157" t="s">
        <v>236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225</v>
      </c>
    </row>
    <row r="227" spans="2:65" s="1" customFormat="1" ht="24.15" customHeight="1">
      <c r="B227" s="33"/>
      <c r="C227" s="138" t="s">
        <v>419</v>
      </c>
      <c r="D227" s="138" t="s">
        <v>227</v>
      </c>
      <c r="E227" s="139" t="s">
        <v>1476</v>
      </c>
      <c r="F227" s="140" t="s">
        <v>1477</v>
      </c>
      <c r="G227" s="141" t="s">
        <v>230</v>
      </c>
      <c r="H227" s="142">
        <v>16.100000000000001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0</v>
      </c>
      <c r="R227" s="147">
        <f>Q227*H227</f>
        <v>0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5863</v>
      </c>
    </row>
    <row r="228" spans="2:65" s="1" customFormat="1" ht="10.199999999999999">
      <c r="B228" s="33"/>
      <c r="D228" s="151" t="s">
        <v>234</v>
      </c>
      <c r="F228" s="152" t="s">
        <v>1479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1" customFormat="1" ht="22.8" customHeight="1">
      <c r="B229" s="126"/>
      <c r="D229" s="127" t="s">
        <v>79</v>
      </c>
      <c r="E229" s="136" t="s">
        <v>283</v>
      </c>
      <c r="F229" s="136" t="s">
        <v>525</v>
      </c>
      <c r="I229" s="129"/>
      <c r="J229" s="137">
        <f>BK229</f>
        <v>0</v>
      </c>
      <c r="L229" s="126"/>
      <c r="M229" s="131"/>
      <c r="P229" s="132">
        <f>SUM(P230:P239)</f>
        <v>0</v>
      </c>
      <c r="R229" s="132">
        <f>SUM(R230:R239)</f>
        <v>14.848554</v>
      </c>
      <c r="T229" s="133">
        <f>SUM(T230:T239)</f>
        <v>0</v>
      </c>
      <c r="AR229" s="127" t="s">
        <v>88</v>
      </c>
      <c r="AT229" s="134" t="s">
        <v>79</v>
      </c>
      <c r="AU229" s="134" t="s">
        <v>88</v>
      </c>
      <c r="AY229" s="127" t="s">
        <v>225</v>
      </c>
      <c r="BK229" s="135">
        <f>SUM(BK230:BK239)</f>
        <v>0</v>
      </c>
    </row>
    <row r="230" spans="2:65" s="1" customFormat="1" ht="24.15" customHeight="1">
      <c r="B230" s="33"/>
      <c r="C230" s="138" t="s">
        <v>425</v>
      </c>
      <c r="D230" s="138" t="s">
        <v>227</v>
      </c>
      <c r="E230" s="139" t="s">
        <v>3293</v>
      </c>
      <c r="F230" s="140" t="s">
        <v>3294</v>
      </c>
      <c r="G230" s="141" t="s">
        <v>230</v>
      </c>
      <c r="H230" s="142">
        <v>283.2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4.6999999999999999E-4</v>
      </c>
      <c r="R230" s="147">
        <f>Q230*H230</f>
        <v>0.133104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5864</v>
      </c>
    </row>
    <row r="231" spans="2:65" s="1" customFormat="1" ht="10.199999999999999">
      <c r="B231" s="33"/>
      <c r="D231" s="151" t="s">
        <v>234</v>
      </c>
      <c r="F231" s="152" t="s">
        <v>3296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2" customFormat="1" ht="10.199999999999999">
      <c r="B232" s="155"/>
      <c r="D232" s="156" t="s">
        <v>236</v>
      </c>
      <c r="E232" s="157" t="s">
        <v>1</v>
      </c>
      <c r="F232" s="158" t="s">
        <v>5865</v>
      </c>
      <c r="H232" s="159">
        <v>283.2</v>
      </c>
      <c r="I232" s="160"/>
      <c r="L232" s="155"/>
      <c r="M232" s="161"/>
      <c r="T232" s="162"/>
      <c r="AT232" s="157" t="s">
        <v>236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225</v>
      </c>
    </row>
    <row r="233" spans="2:65" s="1" customFormat="1" ht="16.5" customHeight="1">
      <c r="B233" s="33"/>
      <c r="C233" s="138" t="s">
        <v>430</v>
      </c>
      <c r="D233" s="138" t="s">
        <v>227</v>
      </c>
      <c r="E233" s="139" t="s">
        <v>5866</v>
      </c>
      <c r="F233" s="140" t="s">
        <v>5867</v>
      </c>
      <c r="G233" s="141" t="s">
        <v>230</v>
      </c>
      <c r="H233" s="142">
        <v>13251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5868</v>
      </c>
    </row>
    <row r="234" spans="2:65" s="1" customFormat="1" ht="10.199999999999999">
      <c r="B234" s="33"/>
      <c r="D234" s="151" t="s">
        <v>234</v>
      </c>
      <c r="F234" s="152" t="s">
        <v>5869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5870</v>
      </c>
      <c r="H235" s="159">
        <v>13251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225</v>
      </c>
    </row>
    <row r="236" spans="2:65" s="1" customFormat="1" ht="24.15" customHeight="1">
      <c r="B236" s="33"/>
      <c r="C236" s="138" t="s">
        <v>437</v>
      </c>
      <c r="D236" s="138" t="s">
        <v>227</v>
      </c>
      <c r="E236" s="139" t="s">
        <v>1487</v>
      </c>
      <c r="F236" s="140" t="s">
        <v>1488</v>
      </c>
      <c r="G236" s="141" t="s">
        <v>546</v>
      </c>
      <c r="H236" s="142">
        <v>53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0.16370999999999999</v>
      </c>
      <c r="R236" s="147">
        <f>Q236*H236</f>
        <v>8.6766299999999994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5871</v>
      </c>
    </row>
    <row r="237" spans="2:65" s="1" customFormat="1" ht="10.199999999999999">
      <c r="B237" s="33"/>
      <c r="D237" s="151" t="s">
        <v>234</v>
      </c>
      <c r="F237" s="152" t="s">
        <v>1490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5872</v>
      </c>
      <c r="H238" s="159">
        <v>53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225</v>
      </c>
    </row>
    <row r="239" spans="2:65" s="1" customFormat="1" ht="24.15" customHeight="1">
      <c r="B239" s="33"/>
      <c r="C239" s="178" t="s">
        <v>443</v>
      </c>
      <c r="D239" s="178" t="s">
        <v>341</v>
      </c>
      <c r="E239" s="179" t="s">
        <v>943</v>
      </c>
      <c r="F239" s="180" t="s">
        <v>944</v>
      </c>
      <c r="G239" s="181" t="s">
        <v>546</v>
      </c>
      <c r="H239" s="182">
        <v>53</v>
      </c>
      <c r="I239" s="183"/>
      <c r="J239" s="184">
        <f>ROUND(I239*H239,2)</f>
        <v>0</v>
      </c>
      <c r="K239" s="180" t="s">
        <v>231</v>
      </c>
      <c r="L239" s="185"/>
      <c r="M239" s="186" t="s">
        <v>1</v>
      </c>
      <c r="N239" s="187" t="s">
        <v>45</v>
      </c>
      <c r="P239" s="147">
        <f>O239*H239</f>
        <v>0</v>
      </c>
      <c r="Q239" s="147">
        <v>0.11394</v>
      </c>
      <c r="R239" s="147">
        <f>Q239*H239</f>
        <v>6.0388200000000003</v>
      </c>
      <c r="S239" s="147">
        <v>0</v>
      </c>
      <c r="T239" s="148">
        <f>S239*H239</f>
        <v>0</v>
      </c>
      <c r="AR239" s="149" t="s">
        <v>277</v>
      </c>
      <c r="AT239" s="149" t="s">
        <v>341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5873</v>
      </c>
    </row>
    <row r="240" spans="2:65" s="11" customFormat="1" ht="22.8" customHeight="1">
      <c r="B240" s="126"/>
      <c r="D240" s="127" t="s">
        <v>79</v>
      </c>
      <c r="E240" s="136" t="s">
        <v>568</v>
      </c>
      <c r="F240" s="136" t="s">
        <v>569</v>
      </c>
      <c r="I240" s="129"/>
      <c r="J240" s="137">
        <f>BK240</f>
        <v>0</v>
      </c>
      <c r="L240" s="126"/>
      <c r="M240" s="131"/>
      <c r="P240" s="132">
        <f>SUM(P241:P242)</f>
        <v>0</v>
      </c>
      <c r="R240" s="132">
        <f>SUM(R241:R242)</f>
        <v>0</v>
      </c>
      <c r="T240" s="133">
        <f>SUM(T241:T242)</f>
        <v>0</v>
      </c>
      <c r="AR240" s="127" t="s">
        <v>88</v>
      </c>
      <c r="AT240" s="134" t="s">
        <v>79</v>
      </c>
      <c r="AU240" s="134" t="s">
        <v>88</v>
      </c>
      <c r="AY240" s="127" t="s">
        <v>225</v>
      </c>
      <c r="BK240" s="135">
        <f>SUM(BK241:BK242)</f>
        <v>0</v>
      </c>
    </row>
    <row r="241" spans="2:65" s="1" customFormat="1" ht="33" customHeight="1">
      <c r="B241" s="33"/>
      <c r="C241" s="138" t="s">
        <v>448</v>
      </c>
      <c r="D241" s="138" t="s">
        <v>227</v>
      </c>
      <c r="E241" s="139" t="s">
        <v>3921</v>
      </c>
      <c r="F241" s="140" t="s">
        <v>3922</v>
      </c>
      <c r="G241" s="141" t="s">
        <v>395</v>
      </c>
      <c r="H241" s="142">
        <v>16.257999999999999</v>
      </c>
      <c r="I241" s="143"/>
      <c r="J241" s="144">
        <f>ROUND(I241*H241,2)</f>
        <v>0</v>
      </c>
      <c r="K241" s="140" t="s">
        <v>231</v>
      </c>
      <c r="L241" s="33"/>
      <c r="M241" s="145" t="s">
        <v>1</v>
      </c>
      <c r="N241" s="146" t="s">
        <v>45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232</v>
      </c>
      <c r="AT241" s="149" t="s">
        <v>227</v>
      </c>
      <c r="AU241" s="149" t="s">
        <v>21</v>
      </c>
      <c r="AY241" s="17" t="s">
        <v>225</v>
      </c>
      <c r="BE241" s="150">
        <f>IF(N241="základní",J241,0)</f>
        <v>0</v>
      </c>
      <c r="BF241" s="150">
        <f>IF(N241="snížená",J241,0)</f>
        <v>0</v>
      </c>
      <c r="BG241" s="150">
        <f>IF(N241="zákl. přenesená",J241,0)</f>
        <v>0</v>
      </c>
      <c r="BH241" s="150">
        <f>IF(N241="sníž. přenesená",J241,0)</f>
        <v>0</v>
      </c>
      <c r="BI241" s="150">
        <f>IF(N241="nulová",J241,0)</f>
        <v>0</v>
      </c>
      <c r="BJ241" s="17" t="s">
        <v>88</v>
      </c>
      <c r="BK241" s="150">
        <f>ROUND(I241*H241,2)</f>
        <v>0</v>
      </c>
      <c r="BL241" s="17" t="s">
        <v>232</v>
      </c>
      <c r="BM241" s="149" t="s">
        <v>5874</v>
      </c>
    </row>
    <row r="242" spans="2:65" s="1" customFormat="1" ht="10.199999999999999">
      <c r="B242" s="33"/>
      <c r="D242" s="151" t="s">
        <v>234</v>
      </c>
      <c r="F242" s="152" t="s">
        <v>3924</v>
      </c>
      <c r="I242" s="153"/>
      <c r="L242" s="33"/>
      <c r="M242" s="195"/>
      <c r="N242" s="190"/>
      <c r="O242" s="190"/>
      <c r="P242" s="190"/>
      <c r="Q242" s="190"/>
      <c r="R242" s="190"/>
      <c r="S242" s="190"/>
      <c r="T242" s="196"/>
      <c r="AT242" s="17" t="s">
        <v>234</v>
      </c>
      <c r="AU242" s="17" t="s">
        <v>21</v>
      </c>
    </row>
    <row r="243" spans="2:65" s="1" customFormat="1" ht="6.9" customHeight="1">
      <c r="B243" s="45"/>
      <c r="C243" s="46"/>
      <c r="D243" s="46"/>
      <c r="E243" s="46"/>
      <c r="F243" s="46"/>
      <c r="G243" s="46"/>
      <c r="H243" s="46"/>
      <c r="I243" s="46"/>
      <c r="J243" s="46"/>
      <c r="K243" s="46"/>
      <c r="L243" s="33"/>
    </row>
  </sheetData>
  <sheetProtection algorithmName="SHA-512" hashValue="rz+JYAdn/TEuf5nElk4+8WTN8pueZRIeTNmQR57qrdzkinN7wMROnPKCh5vRmgW1Hdq1DQ1rqOTAhGAM/Qu4OA==" saltValue="AwFQO6pwFdIeS6kPwaWtCbwhrRZ56a7X+paq+i8kNs2rz4U/frcU6fIDbuPADI9fmIajPE8bQCyl7fEOYO3wcg==" spinCount="100000" sheet="1" objects="1" scenarios="1" formatColumns="0" formatRows="0" autoFilter="0"/>
  <autoFilter ref="C121:K242" xr:uid="{00000000-0009-0000-0000-00001D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1D00-000000000000}"/>
    <hyperlink ref="F129" r:id="rId2" xr:uid="{00000000-0004-0000-1D00-000001000000}"/>
    <hyperlink ref="F132" r:id="rId3" xr:uid="{00000000-0004-0000-1D00-000002000000}"/>
    <hyperlink ref="F148" r:id="rId4" xr:uid="{00000000-0004-0000-1D00-000003000000}"/>
    <hyperlink ref="F151" r:id="rId5" xr:uid="{00000000-0004-0000-1D00-000004000000}"/>
    <hyperlink ref="F154" r:id="rId6" xr:uid="{00000000-0004-0000-1D00-000005000000}"/>
    <hyperlink ref="F157" r:id="rId7" xr:uid="{00000000-0004-0000-1D00-000006000000}"/>
    <hyperlink ref="F160" r:id="rId8" xr:uid="{00000000-0004-0000-1D00-000007000000}"/>
    <hyperlink ref="F164" r:id="rId9" xr:uid="{00000000-0004-0000-1D00-000008000000}"/>
    <hyperlink ref="F167" r:id="rId10" xr:uid="{00000000-0004-0000-1D00-000009000000}"/>
    <hyperlink ref="F174" r:id="rId11" xr:uid="{00000000-0004-0000-1D00-00000A000000}"/>
    <hyperlink ref="F177" r:id="rId12" xr:uid="{00000000-0004-0000-1D00-00000B000000}"/>
    <hyperlink ref="F180" r:id="rId13" xr:uid="{00000000-0004-0000-1D00-00000C000000}"/>
    <hyperlink ref="F186" r:id="rId14" xr:uid="{00000000-0004-0000-1D00-00000D000000}"/>
    <hyperlink ref="F189" r:id="rId15" xr:uid="{00000000-0004-0000-1D00-00000E000000}"/>
    <hyperlink ref="F197" r:id="rId16" xr:uid="{00000000-0004-0000-1D00-00000F000000}"/>
    <hyperlink ref="F203" r:id="rId17" xr:uid="{00000000-0004-0000-1D00-000010000000}"/>
    <hyperlink ref="F213" r:id="rId18" xr:uid="{00000000-0004-0000-1D00-000011000000}"/>
    <hyperlink ref="F216" r:id="rId19" xr:uid="{00000000-0004-0000-1D00-000012000000}"/>
    <hyperlink ref="F218" r:id="rId20" xr:uid="{00000000-0004-0000-1D00-000013000000}"/>
    <hyperlink ref="F220" r:id="rId21" xr:uid="{00000000-0004-0000-1D00-000014000000}"/>
    <hyperlink ref="F222" r:id="rId22" xr:uid="{00000000-0004-0000-1D00-000015000000}"/>
    <hyperlink ref="F225" r:id="rId23" xr:uid="{00000000-0004-0000-1D00-000016000000}"/>
    <hyperlink ref="F228" r:id="rId24" xr:uid="{00000000-0004-0000-1D00-000017000000}"/>
    <hyperlink ref="F231" r:id="rId25" xr:uid="{00000000-0004-0000-1D00-000018000000}"/>
    <hyperlink ref="F234" r:id="rId26" xr:uid="{00000000-0004-0000-1D00-000019000000}"/>
    <hyperlink ref="F237" r:id="rId27" xr:uid="{00000000-0004-0000-1D00-00001A000000}"/>
    <hyperlink ref="F242" r:id="rId28" xr:uid="{00000000-0004-0000-1D00-00001B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9"/>
  <headerFooter>
    <oddFooter>&amp;CStrana &amp;P z &amp;N&amp;R&amp;A</oddFooter>
  </headerFooter>
  <drawing r:id="rId3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9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184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s="1" customFormat="1" ht="12" customHeight="1">
      <c r="B8" s="33"/>
      <c r="D8" s="27" t="s">
        <v>190</v>
      </c>
      <c r="L8" s="33"/>
    </row>
    <row r="9" spans="2:46" s="1" customFormat="1" ht="16.5" customHeight="1">
      <c r="B9" s="33"/>
      <c r="E9" s="238" t="s">
        <v>5875</v>
      </c>
      <c r="F9" s="258"/>
      <c r="G9" s="258"/>
      <c r="H9" s="258"/>
      <c r="L9" s="33"/>
    </row>
    <row r="10" spans="2:46" s="1" customFormat="1" ht="10.199999999999999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46" s="1" customFormat="1" ht="10.8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ROUND(J121,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ROUND((SUM(BE121:BE189)),  2)</f>
        <v>0</v>
      </c>
      <c r="I33" s="98">
        <v>0.21</v>
      </c>
      <c r="J33" s="87">
        <f>ROUND(((SUM(BE121:BE189))*I33),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ROUND((SUM(BF121:BF189)),  2)</f>
        <v>0</v>
      </c>
      <c r="I34" s="98">
        <v>0.15</v>
      </c>
      <c r="J34" s="87">
        <f>ROUND(((SUM(BF121:BF189))*I34),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ROUND((SUM(BG121:BG189)),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ROUND((SUM(BH121:BH189)),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ROUND((SUM(BI121:BI189)),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VRN - Vedlejší rozpočtové náklady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J121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5875</v>
      </c>
      <c r="E97" s="112"/>
      <c r="F97" s="112"/>
      <c r="G97" s="112"/>
      <c r="H97" s="112"/>
      <c r="I97" s="112"/>
      <c r="J97" s="113">
        <f>J122</f>
        <v>0</v>
      </c>
      <c r="L97" s="110"/>
    </row>
    <row r="98" spans="2:12" s="9" customFormat="1" ht="19.95" customHeight="1">
      <c r="B98" s="114"/>
      <c r="D98" s="115" t="s">
        <v>5876</v>
      </c>
      <c r="E98" s="116"/>
      <c r="F98" s="116"/>
      <c r="G98" s="116"/>
      <c r="H98" s="116"/>
      <c r="I98" s="116"/>
      <c r="J98" s="117">
        <f>J123</f>
        <v>0</v>
      </c>
      <c r="L98" s="114"/>
    </row>
    <row r="99" spans="2:12" s="9" customFormat="1" ht="19.95" customHeight="1">
      <c r="B99" s="114"/>
      <c r="D99" s="115" t="s">
        <v>5877</v>
      </c>
      <c r="E99" s="116"/>
      <c r="F99" s="116"/>
      <c r="G99" s="116"/>
      <c r="H99" s="116"/>
      <c r="I99" s="116"/>
      <c r="J99" s="117">
        <f>J152</f>
        <v>0</v>
      </c>
      <c r="L99" s="114"/>
    </row>
    <row r="100" spans="2:12" s="9" customFormat="1" ht="19.95" customHeight="1">
      <c r="B100" s="114"/>
      <c r="D100" s="115" t="s">
        <v>5878</v>
      </c>
      <c r="E100" s="116"/>
      <c r="F100" s="116"/>
      <c r="G100" s="116"/>
      <c r="H100" s="116"/>
      <c r="I100" s="116"/>
      <c r="J100" s="117">
        <f>J168</f>
        <v>0</v>
      </c>
      <c r="L100" s="114"/>
    </row>
    <row r="101" spans="2:12" s="9" customFormat="1" ht="19.95" customHeight="1">
      <c r="B101" s="114"/>
      <c r="D101" s="115" t="s">
        <v>5879</v>
      </c>
      <c r="E101" s="116"/>
      <c r="F101" s="116"/>
      <c r="G101" s="116"/>
      <c r="H101" s="116"/>
      <c r="I101" s="116"/>
      <c r="J101" s="117">
        <f>J178</f>
        <v>0</v>
      </c>
      <c r="L101" s="114"/>
    </row>
    <row r="102" spans="2:12" s="1" customFormat="1" ht="21.75" customHeight="1">
      <c r="B102" s="33"/>
      <c r="L102" s="33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12" s="1" customFormat="1" ht="6.9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" customHeight="1">
      <c r="B108" s="33"/>
      <c r="C108" s="21" t="s">
        <v>210</v>
      </c>
      <c r="L108" s="33"/>
    </row>
    <row r="109" spans="2:12" s="1" customFormat="1" ht="6.9" customHeight="1">
      <c r="B109" s="33"/>
      <c r="L109" s="33"/>
    </row>
    <row r="110" spans="2:12" s="1" customFormat="1" ht="12" customHeight="1">
      <c r="B110" s="33"/>
      <c r="C110" s="27" t="s">
        <v>16</v>
      </c>
      <c r="L110" s="33"/>
    </row>
    <row r="111" spans="2:12" s="1" customFormat="1" ht="26.25" customHeight="1">
      <c r="B111" s="33"/>
      <c r="E111" s="256" t="str">
        <f>E7</f>
        <v>Opatření Zátor-Loučky, OHO, Dílčí stavba 02.030 Opatření pod přehradní hrází Nové Heřminovy</v>
      </c>
      <c r="F111" s="257"/>
      <c r="G111" s="257"/>
      <c r="H111" s="257"/>
      <c r="L111" s="33"/>
    </row>
    <row r="112" spans="2:12" s="1" customFormat="1" ht="12" customHeight="1">
      <c r="B112" s="33"/>
      <c r="C112" s="27" t="s">
        <v>190</v>
      </c>
      <c r="L112" s="33"/>
    </row>
    <row r="113" spans="2:65" s="1" customFormat="1" ht="16.5" customHeight="1">
      <c r="B113" s="33"/>
      <c r="E113" s="238" t="str">
        <f>E9</f>
        <v>VRN - Vedlejší rozpočtové náklady</v>
      </c>
      <c r="F113" s="258"/>
      <c r="G113" s="258"/>
      <c r="H113" s="258"/>
      <c r="L113" s="33"/>
    </row>
    <row r="114" spans="2:65" s="1" customFormat="1" ht="6.9" customHeight="1">
      <c r="B114" s="33"/>
      <c r="L114" s="33"/>
    </row>
    <row r="115" spans="2:65" s="1" customFormat="1" ht="12" customHeight="1">
      <c r="B115" s="33"/>
      <c r="C115" s="27" t="s">
        <v>22</v>
      </c>
      <c r="F115" s="25" t="str">
        <f>F12</f>
        <v>Loučky u Zátoru</v>
      </c>
      <c r="I115" s="27" t="s">
        <v>24</v>
      </c>
      <c r="J115" s="53" t="str">
        <f>IF(J12="","",J12)</f>
        <v>20. 12. 2024</v>
      </c>
      <c r="L115" s="33"/>
    </row>
    <row r="116" spans="2:65" s="1" customFormat="1" ht="6.9" customHeight="1">
      <c r="B116" s="33"/>
      <c r="L116" s="33"/>
    </row>
    <row r="117" spans="2:65" s="1" customFormat="1" ht="15.15" customHeight="1">
      <c r="B117" s="33"/>
      <c r="C117" s="27" t="s">
        <v>28</v>
      </c>
      <c r="F117" s="25" t="str">
        <f>E15</f>
        <v>Povodí Odry, státní podnik</v>
      </c>
      <c r="I117" s="27" t="s">
        <v>34</v>
      </c>
      <c r="J117" s="31" t="str">
        <f>E21</f>
        <v>AQUATIS, a.s.</v>
      </c>
      <c r="L117" s="33"/>
    </row>
    <row r="118" spans="2:65" s="1" customFormat="1" ht="25.65" customHeight="1">
      <c r="B118" s="33"/>
      <c r="C118" s="27" t="s">
        <v>32</v>
      </c>
      <c r="F118" s="25" t="str">
        <f>IF(E18="","",E18)</f>
        <v>Vyplň údaj</v>
      </c>
      <c r="I118" s="27" t="s">
        <v>37</v>
      </c>
      <c r="J118" s="31" t="str">
        <f>E24</f>
        <v>Ing. Michal Jendruščák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8"/>
      <c r="C120" s="119" t="s">
        <v>211</v>
      </c>
      <c r="D120" s="120" t="s">
        <v>65</v>
      </c>
      <c r="E120" s="120" t="s">
        <v>61</v>
      </c>
      <c r="F120" s="120" t="s">
        <v>62</v>
      </c>
      <c r="G120" s="120" t="s">
        <v>212</v>
      </c>
      <c r="H120" s="120" t="s">
        <v>213</v>
      </c>
      <c r="I120" s="120" t="s">
        <v>214</v>
      </c>
      <c r="J120" s="120" t="s">
        <v>194</v>
      </c>
      <c r="K120" s="121" t="s">
        <v>215</v>
      </c>
      <c r="L120" s="118"/>
      <c r="M120" s="60" t="s">
        <v>1</v>
      </c>
      <c r="N120" s="61" t="s">
        <v>44</v>
      </c>
      <c r="O120" s="61" t="s">
        <v>216</v>
      </c>
      <c r="P120" s="61" t="s">
        <v>217</v>
      </c>
      <c r="Q120" s="61" t="s">
        <v>218</v>
      </c>
      <c r="R120" s="61" t="s">
        <v>219</v>
      </c>
      <c r="S120" s="61" t="s">
        <v>220</v>
      </c>
      <c r="T120" s="62" t="s">
        <v>221</v>
      </c>
    </row>
    <row r="121" spans="2:65" s="1" customFormat="1" ht="22.8" customHeight="1">
      <c r="B121" s="33"/>
      <c r="C121" s="65" t="s">
        <v>222</v>
      </c>
      <c r="J121" s="122">
        <f>BK121</f>
        <v>0</v>
      </c>
      <c r="L121" s="33"/>
      <c r="M121" s="63"/>
      <c r="N121" s="54"/>
      <c r="O121" s="54"/>
      <c r="P121" s="123">
        <f>P122</f>
        <v>0</v>
      </c>
      <c r="Q121" s="54"/>
      <c r="R121" s="123">
        <f>R122</f>
        <v>0</v>
      </c>
      <c r="S121" s="54"/>
      <c r="T121" s="124">
        <f>T122</f>
        <v>0</v>
      </c>
      <c r="AT121" s="17" t="s">
        <v>79</v>
      </c>
      <c r="AU121" s="17" t="s">
        <v>196</v>
      </c>
      <c r="BK121" s="125">
        <f>BK122</f>
        <v>0</v>
      </c>
    </row>
    <row r="122" spans="2:65" s="11" customFormat="1" ht="25.95" customHeight="1">
      <c r="B122" s="126"/>
      <c r="D122" s="127" t="s">
        <v>79</v>
      </c>
      <c r="E122" s="128" t="s">
        <v>181</v>
      </c>
      <c r="F122" s="128" t="s">
        <v>182</v>
      </c>
      <c r="I122" s="129"/>
      <c r="J122" s="130">
        <f>BK122</f>
        <v>0</v>
      </c>
      <c r="L122" s="126"/>
      <c r="M122" s="131"/>
      <c r="P122" s="132">
        <f>P123+P152+P168+P178</f>
        <v>0</v>
      </c>
      <c r="R122" s="132">
        <f>R123+R152+R168+R178</f>
        <v>0</v>
      </c>
      <c r="T122" s="133">
        <f>T123+T152+T168+T178</f>
        <v>0</v>
      </c>
      <c r="AR122" s="127" t="s">
        <v>256</v>
      </c>
      <c r="AT122" s="134" t="s">
        <v>79</v>
      </c>
      <c r="AU122" s="134" t="s">
        <v>80</v>
      </c>
      <c r="AY122" s="127" t="s">
        <v>225</v>
      </c>
      <c r="BK122" s="135">
        <f>BK123+BK152+BK168+BK178</f>
        <v>0</v>
      </c>
    </row>
    <row r="123" spans="2:65" s="11" customFormat="1" ht="22.8" customHeight="1">
      <c r="B123" s="126"/>
      <c r="D123" s="127" t="s">
        <v>79</v>
      </c>
      <c r="E123" s="136" t="s">
        <v>5880</v>
      </c>
      <c r="F123" s="136" t="s">
        <v>5881</v>
      </c>
      <c r="I123" s="129"/>
      <c r="J123" s="137">
        <f>BK123</f>
        <v>0</v>
      </c>
      <c r="L123" s="126"/>
      <c r="M123" s="131"/>
      <c r="P123" s="132">
        <f>SUM(P124:P151)</f>
        <v>0</v>
      </c>
      <c r="R123" s="132">
        <f>SUM(R124:R151)</f>
        <v>0</v>
      </c>
      <c r="T123" s="133">
        <f>SUM(T124:T151)</f>
        <v>0</v>
      </c>
      <c r="AR123" s="127" t="s">
        <v>256</v>
      </c>
      <c r="AT123" s="134" t="s">
        <v>79</v>
      </c>
      <c r="AU123" s="134" t="s">
        <v>88</v>
      </c>
      <c r="AY123" s="127" t="s">
        <v>225</v>
      </c>
      <c r="BK123" s="135">
        <f>SUM(BK124:BK151)</f>
        <v>0</v>
      </c>
    </row>
    <row r="124" spans="2:65" s="1" customFormat="1" ht="24.15" customHeight="1">
      <c r="B124" s="33"/>
      <c r="C124" s="138" t="s">
        <v>88</v>
      </c>
      <c r="D124" s="138" t="s">
        <v>227</v>
      </c>
      <c r="E124" s="139" t="s">
        <v>5882</v>
      </c>
      <c r="F124" s="140" t="s">
        <v>5883</v>
      </c>
      <c r="G124" s="141" t="s">
        <v>259</v>
      </c>
      <c r="H124" s="142">
        <v>1</v>
      </c>
      <c r="I124" s="143"/>
      <c r="J124" s="144">
        <f>ROUND(I124*H124,2)</f>
        <v>0</v>
      </c>
      <c r="K124" s="140" t="s">
        <v>1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</v>
      </c>
      <c r="T124" s="148">
        <f>S124*H124</f>
        <v>0</v>
      </c>
      <c r="AR124" s="149" t="s">
        <v>232</v>
      </c>
      <c r="AT124" s="149" t="s">
        <v>227</v>
      </c>
      <c r="AU124" s="149" t="s">
        <v>21</v>
      </c>
      <c r="AY124" s="17" t="s">
        <v>225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232</v>
      </c>
      <c r="BM124" s="149" t="s">
        <v>5884</v>
      </c>
    </row>
    <row r="125" spans="2:65" s="1" customFormat="1" ht="19.2">
      <c r="B125" s="33"/>
      <c r="D125" s="156" t="s">
        <v>261</v>
      </c>
      <c r="F125" s="163" t="s">
        <v>5885</v>
      </c>
      <c r="I125" s="153"/>
      <c r="L125" s="33"/>
      <c r="M125" s="154"/>
      <c r="T125" s="57"/>
      <c r="AT125" s="17" t="s">
        <v>261</v>
      </c>
      <c r="AU125" s="17" t="s">
        <v>21</v>
      </c>
    </row>
    <row r="126" spans="2:65" s="1" customFormat="1" ht="21.75" customHeight="1">
      <c r="B126" s="33"/>
      <c r="C126" s="138" t="s">
        <v>21</v>
      </c>
      <c r="D126" s="138" t="s">
        <v>227</v>
      </c>
      <c r="E126" s="139" t="s">
        <v>5886</v>
      </c>
      <c r="F126" s="140" t="s">
        <v>5887</v>
      </c>
      <c r="G126" s="141" t="s">
        <v>259</v>
      </c>
      <c r="H126" s="142">
        <v>1</v>
      </c>
      <c r="I126" s="143"/>
      <c r="J126" s="144">
        <f>ROUND(I126*H126,2)</f>
        <v>0</v>
      </c>
      <c r="K126" s="140" t="s">
        <v>1</v>
      </c>
      <c r="L126" s="33"/>
      <c r="M126" s="145" t="s">
        <v>1</v>
      </c>
      <c r="N126" s="146" t="s">
        <v>45</v>
      </c>
      <c r="P126" s="147">
        <f>O126*H126</f>
        <v>0</v>
      </c>
      <c r="Q126" s="147">
        <v>0</v>
      </c>
      <c r="R126" s="147">
        <f>Q126*H126</f>
        <v>0</v>
      </c>
      <c r="S126" s="147">
        <v>0</v>
      </c>
      <c r="T126" s="148">
        <f>S126*H126</f>
        <v>0</v>
      </c>
      <c r="AR126" s="149" t="s">
        <v>232</v>
      </c>
      <c r="AT126" s="149" t="s">
        <v>227</v>
      </c>
      <c r="AU126" s="149" t="s">
        <v>21</v>
      </c>
      <c r="AY126" s="17" t="s">
        <v>225</v>
      </c>
      <c r="BE126" s="150">
        <f>IF(N126="základní",J126,0)</f>
        <v>0</v>
      </c>
      <c r="BF126" s="150">
        <f>IF(N126="snížená",J126,0)</f>
        <v>0</v>
      </c>
      <c r="BG126" s="150">
        <f>IF(N126="zákl. přenesená",J126,0)</f>
        <v>0</v>
      </c>
      <c r="BH126" s="150">
        <f>IF(N126="sníž. přenesená",J126,0)</f>
        <v>0</v>
      </c>
      <c r="BI126" s="150">
        <f>IF(N126="nulová",J126,0)</f>
        <v>0</v>
      </c>
      <c r="BJ126" s="17" t="s">
        <v>88</v>
      </c>
      <c r="BK126" s="150">
        <f>ROUND(I126*H126,2)</f>
        <v>0</v>
      </c>
      <c r="BL126" s="17" t="s">
        <v>232</v>
      </c>
      <c r="BM126" s="149" t="s">
        <v>5888</v>
      </c>
    </row>
    <row r="127" spans="2:65" s="1" customFormat="1" ht="105.6">
      <c r="B127" s="33"/>
      <c r="D127" s="156" t="s">
        <v>261</v>
      </c>
      <c r="F127" s="163" t="s">
        <v>5889</v>
      </c>
      <c r="I127" s="153"/>
      <c r="L127" s="33"/>
      <c r="M127" s="154"/>
      <c r="T127" s="57"/>
      <c r="AT127" s="17" t="s">
        <v>261</v>
      </c>
      <c r="AU127" s="17" t="s">
        <v>21</v>
      </c>
    </row>
    <row r="128" spans="2:65" s="1" customFormat="1" ht="16.5" customHeight="1">
      <c r="B128" s="33"/>
      <c r="C128" s="138" t="s">
        <v>244</v>
      </c>
      <c r="D128" s="138" t="s">
        <v>227</v>
      </c>
      <c r="E128" s="139" t="s">
        <v>5890</v>
      </c>
      <c r="F128" s="140" t="s">
        <v>5891</v>
      </c>
      <c r="G128" s="141" t="s">
        <v>259</v>
      </c>
      <c r="H128" s="142">
        <v>1</v>
      </c>
      <c r="I128" s="143"/>
      <c r="J128" s="144">
        <f>ROUND(I128*H128,2)</f>
        <v>0</v>
      </c>
      <c r="K128" s="140" t="s">
        <v>1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232</v>
      </c>
      <c r="AT128" s="149" t="s">
        <v>227</v>
      </c>
      <c r="AU128" s="149" t="s">
        <v>21</v>
      </c>
      <c r="AY128" s="17" t="s">
        <v>225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232</v>
      </c>
      <c r="BM128" s="149" t="s">
        <v>5892</v>
      </c>
    </row>
    <row r="129" spans="2:65" s="1" customFormat="1" ht="86.4">
      <c r="B129" s="33"/>
      <c r="D129" s="156" t="s">
        <v>261</v>
      </c>
      <c r="F129" s="163" t="s">
        <v>5893</v>
      </c>
      <c r="I129" s="153"/>
      <c r="L129" s="33"/>
      <c r="M129" s="154"/>
      <c r="T129" s="57"/>
      <c r="AT129" s="17" t="s">
        <v>261</v>
      </c>
      <c r="AU129" s="17" t="s">
        <v>21</v>
      </c>
    </row>
    <row r="130" spans="2:65" s="1" customFormat="1" ht="21.75" customHeight="1">
      <c r="B130" s="33"/>
      <c r="C130" s="138" t="s">
        <v>232</v>
      </c>
      <c r="D130" s="138" t="s">
        <v>227</v>
      </c>
      <c r="E130" s="139" t="s">
        <v>5894</v>
      </c>
      <c r="F130" s="140" t="s">
        <v>5895</v>
      </c>
      <c r="G130" s="141" t="s">
        <v>259</v>
      </c>
      <c r="H130" s="142">
        <v>1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</v>
      </c>
      <c r="T130" s="148">
        <f>S130*H130</f>
        <v>0</v>
      </c>
      <c r="AR130" s="149" t="s">
        <v>5896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5896</v>
      </c>
      <c r="BM130" s="149" t="s">
        <v>5897</v>
      </c>
    </row>
    <row r="131" spans="2:65" s="1" customFormat="1" ht="10.199999999999999">
      <c r="B131" s="33"/>
      <c r="D131" s="151" t="s">
        <v>234</v>
      </c>
      <c r="F131" s="152" t="s">
        <v>5898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" customFormat="1" ht="16.5" customHeight="1">
      <c r="B132" s="33"/>
      <c r="C132" s="138" t="s">
        <v>256</v>
      </c>
      <c r="D132" s="138" t="s">
        <v>227</v>
      </c>
      <c r="E132" s="139" t="s">
        <v>5899</v>
      </c>
      <c r="F132" s="140" t="s">
        <v>5900</v>
      </c>
      <c r="G132" s="141" t="s">
        <v>259</v>
      </c>
      <c r="H132" s="142">
        <v>1</v>
      </c>
      <c r="I132" s="143"/>
      <c r="J132" s="144">
        <f>ROUND(I132*H132,2)</f>
        <v>0</v>
      </c>
      <c r="K132" s="140" t="s">
        <v>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0</v>
      </c>
      <c r="T132" s="148">
        <f>S132*H132</f>
        <v>0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5901</v>
      </c>
    </row>
    <row r="133" spans="2:65" s="1" customFormat="1" ht="19.2">
      <c r="B133" s="33"/>
      <c r="D133" s="156" t="s">
        <v>261</v>
      </c>
      <c r="F133" s="163" t="s">
        <v>5902</v>
      </c>
      <c r="I133" s="153"/>
      <c r="L133" s="33"/>
      <c r="M133" s="154"/>
      <c r="T133" s="57"/>
      <c r="AT133" s="17" t="s">
        <v>261</v>
      </c>
      <c r="AU133" s="17" t="s">
        <v>21</v>
      </c>
    </row>
    <row r="134" spans="2:65" s="1" customFormat="1" ht="16.5" customHeight="1">
      <c r="B134" s="33"/>
      <c r="C134" s="138" t="s">
        <v>263</v>
      </c>
      <c r="D134" s="138" t="s">
        <v>227</v>
      </c>
      <c r="E134" s="139" t="s">
        <v>5903</v>
      </c>
      <c r="F134" s="140" t="s">
        <v>5904</v>
      </c>
      <c r="G134" s="141" t="s">
        <v>259</v>
      </c>
      <c r="H134" s="142">
        <v>1</v>
      </c>
      <c r="I134" s="143"/>
      <c r="J134" s="144">
        <f>ROUND(I134*H134,2)</f>
        <v>0</v>
      </c>
      <c r="K134" s="140" t="s">
        <v>1</v>
      </c>
      <c r="L134" s="33"/>
      <c r="M134" s="145" t="s">
        <v>1</v>
      </c>
      <c r="N134" s="146" t="s">
        <v>45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232</v>
      </c>
      <c r="AT134" s="149" t="s">
        <v>227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5905</v>
      </c>
    </row>
    <row r="135" spans="2:65" s="1" customFormat="1" ht="16.5" customHeight="1">
      <c r="B135" s="33"/>
      <c r="C135" s="138" t="s">
        <v>271</v>
      </c>
      <c r="D135" s="138" t="s">
        <v>227</v>
      </c>
      <c r="E135" s="139" t="s">
        <v>5906</v>
      </c>
      <c r="F135" s="140" t="s">
        <v>5907</v>
      </c>
      <c r="G135" s="141" t="s">
        <v>259</v>
      </c>
      <c r="H135" s="142">
        <v>1</v>
      </c>
      <c r="I135" s="143"/>
      <c r="J135" s="144">
        <f>ROUND(I135*H135,2)</f>
        <v>0</v>
      </c>
      <c r="K135" s="140" t="s">
        <v>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5908</v>
      </c>
    </row>
    <row r="136" spans="2:65" s="1" customFormat="1" ht="16.5" customHeight="1">
      <c r="B136" s="33"/>
      <c r="C136" s="138" t="s">
        <v>277</v>
      </c>
      <c r="D136" s="138" t="s">
        <v>227</v>
      </c>
      <c r="E136" s="139" t="s">
        <v>5909</v>
      </c>
      <c r="F136" s="140" t="s">
        <v>5910</v>
      </c>
      <c r="G136" s="141" t="s">
        <v>259</v>
      </c>
      <c r="H136" s="142">
        <v>1</v>
      </c>
      <c r="I136" s="143"/>
      <c r="J136" s="144">
        <f>ROUND(I136*H136,2)</f>
        <v>0</v>
      </c>
      <c r="K136" s="140" t="s">
        <v>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5911</v>
      </c>
    </row>
    <row r="137" spans="2:65" s="1" customFormat="1" ht="28.8">
      <c r="B137" s="33"/>
      <c r="D137" s="156" t="s">
        <v>261</v>
      </c>
      <c r="F137" s="163" t="s">
        <v>5912</v>
      </c>
      <c r="I137" s="153"/>
      <c r="L137" s="33"/>
      <c r="M137" s="154"/>
      <c r="T137" s="57"/>
      <c r="AT137" s="17" t="s">
        <v>261</v>
      </c>
      <c r="AU137" s="17" t="s">
        <v>21</v>
      </c>
    </row>
    <row r="138" spans="2:65" s="1" customFormat="1" ht="16.5" customHeight="1">
      <c r="B138" s="33"/>
      <c r="C138" s="138" t="s">
        <v>283</v>
      </c>
      <c r="D138" s="138" t="s">
        <v>227</v>
      </c>
      <c r="E138" s="139" t="s">
        <v>5913</v>
      </c>
      <c r="F138" s="140" t="s">
        <v>5914</v>
      </c>
      <c r="G138" s="141" t="s">
        <v>259</v>
      </c>
      <c r="H138" s="142">
        <v>1</v>
      </c>
      <c r="I138" s="143"/>
      <c r="J138" s="144">
        <f>ROUND(I138*H138,2)</f>
        <v>0</v>
      </c>
      <c r="K138" s="140" t="s">
        <v>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5915</v>
      </c>
    </row>
    <row r="139" spans="2:65" s="1" customFormat="1" ht="19.2">
      <c r="B139" s="33"/>
      <c r="D139" s="156" t="s">
        <v>261</v>
      </c>
      <c r="F139" s="163" t="s">
        <v>5916</v>
      </c>
      <c r="I139" s="153"/>
      <c r="L139" s="33"/>
      <c r="M139" s="154"/>
      <c r="T139" s="57"/>
      <c r="AT139" s="17" t="s">
        <v>261</v>
      </c>
      <c r="AU139" s="17" t="s">
        <v>21</v>
      </c>
    </row>
    <row r="140" spans="2:65" s="1" customFormat="1" ht="16.5" customHeight="1">
      <c r="B140" s="33"/>
      <c r="C140" s="138" t="s">
        <v>289</v>
      </c>
      <c r="D140" s="138" t="s">
        <v>227</v>
      </c>
      <c r="E140" s="139" t="s">
        <v>5917</v>
      </c>
      <c r="F140" s="140" t="s">
        <v>5918</v>
      </c>
      <c r="G140" s="141" t="s">
        <v>259</v>
      </c>
      <c r="H140" s="142">
        <v>1</v>
      </c>
      <c r="I140" s="143"/>
      <c r="J140" s="144">
        <f>ROUND(I140*H140,2)</f>
        <v>0</v>
      </c>
      <c r="K140" s="140" t="s">
        <v>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5896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5896</v>
      </c>
      <c r="BM140" s="149" t="s">
        <v>5919</v>
      </c>
    </row>
    <row r="141" spans="2:65" s="1" customFormat="1" ht="16.5" customHeight="1">
      <c r="B141" s="33"/>
      <c r="C141" s="138" t="s">
        <v>295</v>
      </c>
      <c r="D141" s="138" t="s">
        <v>227</v>
      </c>
      <c r="E141" s="139" t="s">
        <v>5920</v>
      </c>
      <c r="F141" s="140" t="s">
        <v>5921</v>
      </c>
      <c r="G141" s="141" t="s">
        <v>259</v>
      </c>
      <c r="H141" s="142">
        <v>1</v>
      </c>
      <c r="I141" s="143"/>
      <c r="J141" s="144">
        <f>ROUND(I141*H141,2)</f>
        <v>0</v>
      </c>
      <c r="K141" s="140" t="s">
        <v>1</v>
      </c>
      <c r="L141" s="33"/>
      <c r="M141" s="145" t="s">
        <v>1</v>
      </c>
      <c r="N141" s="146" t="s">
        <v>45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232</v>
      </c>
      <c r="AT141" s="149" t="s">
        <v>227</v>
      </c>
      <c r="AU141" s="149" t="s">
        <v>21</v>
      </c>
      <c r="AY141" s="17" t="s">
        <v>225</v>
      </c>
      <c r="BE141" s="150">
        <f>IF(N141="základní",J141,0)</f>
        <v>0</v>
      </c>
      <c r="BF141" s="150">
        <f>IF(N141="snížená",J141,0)</f>
        <v>0</v>
      </c>
      <c r="BG141" s="150">
        <f>IF(N141="zákl. přenesená",J141,0)</f>
        <v>0</v>
      </c>
      <c r="BH141" s="150">
        <f>IF(N141="sníž. přenesená",J141,0)</f>
        <v>0</v>
      </c>
      <c r="BI141" s="150">
        <f>IF(N141="nulová",J141,0)</f>
        <v>0</v>
      </c>
      <c r="BJ141" s="17" t="s">
        <v>88</v>
      </c>
      <c r="BK141" s="150">
        <f>ROUND(I141*H141,2)</f>
        <v>0</v>
      </c>
      <c r="BL141" s="17" t="s">
        <v>232</v>
      </c>
      <c r="BM141" s="149" t="s">
        <v>5922</v>
      </c>
    </row>
    <row r="142" spans="2:65" s="1" customFormat="1" ht="38.4">
      <c r="B142" s="33"/>
      <c r="D142" s="156" t="s">
        <v>261</v>
      </c>
      <c r="F142" s="163" t="s">
        <v>5923</v>
      </c>
      <c r="I142" s="153"/>
      <c r="L142" s="33"/>
      <c r="M142" s="154"/>
      <c r="T142" s="57"/>
      <c r="AT142" s="17" t="s">
        <v>261</v>
      </c>
      <c r="AU142" s="17" t="s">
        <v>21</v>
      </c>
    </row>
    <row r="143" spans="2:65" s="1" customFormat="1" ht="24.15" customHeight="1">
      <c r="B143" s="33"/>
      <c r="C143" s="138" t="s">
        <v>317</v>
      </c>
      <c r="D143" s="138" t="s">
        <v>227</v>
      </c>
      <c r="E143" s="139" t="s">
        <v>5924</v>
      </c>
      <c r="F143" s="140" t="s">
        <v>5925</v>
      </c>
      <c r="G143" s="141" t="s">
        <v>259</v>
      </c>
      <c r="H143" s="142">
        <v>2</v>
      </c>
      <c r="I143" s="143"/>
      <c r="J143" s="144">
        <f>ROUND(I143*H143,2)</f>
        <v>0</v>
      </c>
      <c r="K143" s="140" t="s">
        <v>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5926</v>
      </c>
    </row>
    <row r="144" spans="2:65" s="1" customFormat="1" ht="19.2">
      <c r="B144" s="33"/>
      <c r="D144" s="156" t="s">
        <v>261</v>
      </c>
      <c r="F144" s="163" t="s">
        <v>5927</v>
      </c>
      <c r="I144" s="153"/>
      <c r="L144" s="33"/>
      <c r="M144" s="154"/>
      <c r="T144" s="57"/>
      <c r="AT144" s="17" t="s">
        <v>261</v>
      </c>
      <c r="AU144" s="17" t="s">
        <v>21</v>
      </c>
    </row>
    <row r="145" spans="2:65" s="1" customFormat="1" ht="16.5" customHeight="1">
      <c r="B145" s="33"/>
      <c r="C145" s="138" t="s">
        <v>323</v>
      </c>
      <c r="D145" s="138" t="s">
        <v>227</v>
      </c>
      <c r="E145" s="139" t="s">
        <v>5928</v>
      </c>
      <c r="F145" s="140" t="s">
        <v>5929</v>
      </c>
      <c r="G145" s="141" t="s">
        <v>259</v>
      </c>
      <c r="H145" s="142">
        <v>1</v>
      </c>
      <c r="I145" s="143"/>
      <c r="J145" s="144">
        <f>ROUND(I145*H145,2)</f>
        <v>0</v>
      </c>
      <c r="K145" s="140" t="s">
        <v>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5930</v>
      </c>
    </row>
    <row r="146" spans="2:65" s="1" customFormat="1" ht="16.5" customHeight="1">
      <c r="B146" s="33"/>
      <c r="C146" s="138" t="s">
        <v>328</v>
      </c>
      <c r="D146" s="138" t="s">
        <v>227</v>
      </c>
      <c r="E146" s="139" t="s">
        <v>5931</v>
      </c>
      <c r="F146" s="140" t="s">
        <v>5932</v>
      </c>
      <c r="G146" s="141" t="s">
        <v>259</v>
      </c>
      <c r="H146" s="142">
        <v>1</v>
      </c>
      <c r="I146" s="143"/>
      <c r="J146" s="144">
        <f>ROUND(I146*H146,2)</f>
        <v>0</v>
      </c>
      <c r="K146" s="140" t="s">
        <v>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5933</v>
      </c>
    </row>
    <row r="147" spans="2:65" s="1" customFormat="1" ht="19.2">
      <c r="B147" s="33"/>
      <c r="D147" s="156" t="s">
        <v>261</v>
      </c>
      <c r="F147" s="163" t="s">
        <v>5934</v>
      </c>
      <c r="I147" s="153"/>
      <c r="L147" s="33"/>
      <c r="M147" s="154"/>
      <c r="T147" s="57"/>
      <c r="AT147" s="17" t="s">
        <v>261</v>
      </c>
      <c r="AU147" s="17" t="s">
        <v>21</v>
      </c>
    </row>
    <row r="148" spans="2:65" s="1" customFormat="1" ht="16.5" customHeight="1">
      <c r="B148" s="33"/>
      <c r="C148" s="138" t="s">
        <v>8</v>
      </c>
      <c r="D148" s="138" t="s">
        <v>227</v>
      </c>
      <c r="E148" s="139" t="s">
        <v>5935</v>
      </c>
      <c r="F148" s="140" t="s">
        <v>5936</v>
      </c>
      <c r="G148" s="141" t="s">
        <v>259</v>
      </c>
      <c r="H148" s="142">
        <v>1</v>
      </c>
      <c r="I148" s="143"/>
      <c r="J148" s="144">
        <f>ROUND(I148*H148,2)</f>
        <v>0</v>
      </c>
      <c r="K148" s="140" t="s">
        <v>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5937</v>
      </c>
    </row>
    <row r="149" spans="2:65" s="1" customFormat="1" ht="19.2">
      <c r="B149" s="33"/>
      <c r="D149" s="156" t="s">
        <v>261</v>
      </c>
      <c r="F149" s="163" t="s">
        <v>5938</v>
      </c>
      <c r="I149" s="153"/>
      <c r="L149" s="33"/>
      <c r="M149" s="154"/>
      <c r="T149" s="57"/>
      <c r="AT149" s="17" t="s">
        <v>261</v>
      </c>
      <c r="AU149" s="17" t="s">
        <v>21</v>
      </c>
    </row>
    <row r="150" spans="2:65" s="1" customFormat="1" ht="16.5" customHeight="1">
      <c r="B150" s="33"/>
      <c r="C150" s="138" t="s">
        <v>340</v>
      </c>
      <c r="D150" s="138" t="s">
        <v>227</v>
      </c>
      <c r="E150" s="139" t="s">
        <v>5939</v>
      </c>
      <c r="F150" s="140" t="s">
        <v>5940</v>
      </c>
      <c r="G150" s="141" t="s">
        <v>259</v>
      </c>
      <c r="H150" s="142">
        <v>1</v>
      </c>
      <c r="I150" s="143"/>
      <c r="J150" s="144">
        <f>ROUND(I150*H150,2)</f>
        <v>0</v>
      </c>
      <c r="K150" s="140" t="s">
        <v>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5941</v>
      </c>
    </row>
    <row r="151" spans="2:65" s="1" customFormat="1" ht="19.2">
      <c r="B151" s="33"/>
      <c r="D151" s="156" t="s">
        <v>261</v>
      </c>
      <c r="F151" s="163" t="s">
        <v>5942</v>
      </c>
      <c r="I151" s="153"/>
      <c r="L151" s="33"/>
      <c r="M151" s="154"/>
      <c r="T151" s="57"/>
      <c r="AT151" s="17" t="s">
        <v>261</v>
      </c>
      <c r="AU151" s="17" t="s">
        <v>21</v>
      </c>
    </row>
    <row r="152" spans="2:65" s="11" customFormat="1" ht="22.8" customHeight="1">
      <c r="B152" s="126"/>
      <c r="D152" s="127" t="s">
        <v>79</v>
      </c>
      <c r="E152" s="136" t="s">
        <v>5943</v>
      </c>
      <c r="F152" s="136" t="s">
        <v>5944</v>
      </c>
      <c r="I152" s="129"/>
      <c r="J152" s="137">
        <f>BK152</f>
        <v>0</v>
      </c>
      <c r="L152" s="126"/>
      <c r="M152" s="131"/>
      <c r="P152" s="132">
        <f>SUM(P153:P167)</f>
        <v>0</v>
      </c>
      <c r="R152" s="132">
        <f>SUM(R153:R167)</f>
        <v>0</v>
      </c>
      <c r="T152" s="133">
        <f>SUM(T153:T167)</f>
        <v>0</v>
      </c>
      <c r="AR152" s="127" t="s">
        <v>256</v>
      </c>
      <c r="AT152" s="134" t="s">
        <v>79</v>
      </c>
      <c r="AU152" s="134" t="s">
        <v>88</v>
      </c>
      <c r="AY152" s="127" t="s">
        <v>225</v>
      </c>
      <c r="BK152" s="135">
        <f>SUM(BK153:BK167)</f>
        <v>0</v>
      </c>
    </row>
    <row r="153" spans="2:65" s="1" customFormat="1" ht="16.5" customHeight="1">
      <c r="B153" s="33"/>
      <c r="C153" s="138" t="s">
        <v>346</v>
      </c>
      <c r="D153" s="138" t="s">
        <v>227</v>
      </c>
      <c r="E153" s="139" t="s">
        <v>5945</v>
      </c>
      <c r="F153" s="140" t="s">
        <v>5944</v>
      </c>
      <c r="G153" s="141" t="s">
        <v>259</v>
      </c>
      <c r="H153" s="142">
        <v>1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5896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5896</v>
      </c>
      <c r="BM153" s="149" t="s">
        <v>5946</v>
      </c>
    </row>
    <row r="154" spans="2:65" s="1" customFormat="1" ht="10.199999999999999">
      <c r="B154" s="33"/>
      <c r="D154" s="151" t="s">
        <v>234</v>
      </c>
      <c r="F154" s="152" t="s">
        <v>5947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" customFormat="1" ht="115.2">
      <c r="B155" s="33"/>
      <c r="D155" s="156" t="s">
        <v>261</v>
      </c>
      <c r="F155" s="163" t="s">
        <v>5948</v>
      </c>
      <c r="I155" s="153"/>
      <c r="L155" s="33"/>
      <c r="M155" s="154"/>
      <c r="T155" s="57"/>
      <c r="AT155" s="17" t="s">
        <v>261</v>
      </c>
      <c r="AU155" s="17" t="s">
        <v>21</v>
      </c>
    </row>
    <row r="156" spans="2:65" s="1" customFormat="1" ht="16.5" customHeight="1">
      <c r="B156" s="33"/>
      <c r="C156" s="138" t="s">
        <v>352</v>
      </c>
      <c r="D156" s="138" t="s">
        <v>227</v>
      </c>
      <c r="E156" s="139" t="s">
        <v>5949</v>
      </c>
      <c r="F156" s="140" t="s">
        <v>5950</v>
      </c>
      <c r="G156" s="141" t="s">
        <v>253</v>
      </c>
      <c r="H156" s="142">
        <v>280</v>
      </c>
      <c r="I156" s="143"/>
      <c r="J156" s="144">
        <f>ROUND(I156*H156,2)</f>
        <v>0</v>
      </c>
      <c r="K156" s="140" t="s">
        <v>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5896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5896</v>
      </c>
      <c r="BM156" s="149" t="s">
        <v>5951</v>
      </c>
    </row>
    <row r="157" spans="2:65" s="12" customFormat="1" ht="10.199999999999999">
      <c r="B157" s="155"/>
      <c r="D157" s="156" t="s">
        <v>236</v>
      </c>
      <c r="E157" s="157" t="s">
        <v>1</v>
      </c>
      <c r="F157" s="158" t="s">
        <v>5952</v>
      </c>
      <c r="H157" s="159">
        <v>280</v>
      </c>
      <c r="I157" s="160"/>
      <c r="L157" s="155"/>
      <c r="M157" s="161"/>
      <c r="T157" s="162"/>
      <c r="AT157" s="157" t="s">
        <v>236</v>
      </c>
      <c r="AU157" s="157" t="s">
        <v>21</v>
      </c>
      <c r="AV157" s="12" t="s">
        <v>21</v>
      </c>
      <c r="AW157" s="12" t="s">
        <v>36</v>
      </c>
      <c r="AX157" s="12" t="s">
        <v>88</v>
      </c>
      <c r="AY157" s="157" t="s">
        <v>225</v>
      </c>
    </row>
    <row r="158" spans="2:65" s="1" customFormat="1" ht="24.15" customHeight="1">
      <c r="B158" s="33"/>
      <c r="C158" s="138" t="s">
        <v>358</v>
      </c>
      <c r="D158" s="138" t="s">
        <v>227</v>
      </c>
      <c r="E158" s="139" t="s">
        <v>5953</v>
      </c>
      <c r="F158" s="140" t="s">
        <v>5954</v>
      </c>
      <c r="G158" s="141" t="s">
        <v>2966</v>
      </c>
      <c r="H158" s="142">
        <v>2</v>
      </c>
      <c r="I158" s="143"/>
      <c r="J158" s="144">
        <f>ROUND(I158*H158,2)</f>
        <v>0</v>
      </c>
      <c r="K158" s="140" t="s">
        <v>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5896</v>
      </c>
      <c r="AT158" s="149" t="s">
        <v>227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5896</v>
      </c>
      <c r="BM158" s="149" t="s">
        <v>5955</v>
      </c>
    </row>
    <row r="159" spans="2:65" s="1" customFormat="1" ht="28.8">
      <c r="B159" s="33"/>
      <c r="D159" s="156" t="s">
        <v>261</v>
      </c>
      <c r="F159" s="163" t="s">
        <v>5956</v>
      </c>
      <c r="I159" s="153"/>
      <c r="L159" s="33"/>
      <c r="M159" s="154"/>
      <c r="T159" s="57"/>
      <c r="AT159" s="17" t="s">
        <v>261</v>
      </c>
      <c r="AU159" s="17" t="s">
        <v>21</v>
      </c>
    </row>
    <row r="160" spans="2:65" s="1" customFormat="1" ht="16.5" customHeight="1">
      <c r="B160" s="33"/>
      <c r="C160" s="138" t="s">
        <v>364</v>
      </c>
      <c r="D160" s="138" t="s">
        <v>227</v>
      </c>
      <c r="E160" s="139" t="s">
        <v>5957</v>
      </c>
      <c r="F160" s="140" t="s">
        <v>5958</v>
      </c>
      <c r="G160" s="141" t="s">
        <v>259</v>
      </c>
      <c r="H160" s="142">
        <v>1</v>
      </c>
      <c r="I160" s="143"/>
      <c r="J160" s="144">
        <f>ROUND(I160*H160,2)</f>
        <v>0</v>
      </c>
      <c r="K160" s="140" t="s">
        <v>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5896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5896</v>
      </c>
      <c r="BM160" s="149" t="s">
        <v>5959</v>
      </c>
    </row>
    <row r="161" spans="2:65" s="1" customFormat="1" ht="19.2">
      <c r="B161" s="33"/>
      <c r="D161" s="156" t="s">
        <v>261</v>
      </c>
      <c r="F161" s="163" t="s">
        <v>5960</v>
      </c>
      <c r="I161" s="153"/>
      <c r="L161" s="33"/>
      <c r="M161" s="154"/>
      <c r="T161" s="57"/>
      <c r="AT161" s="17" t="s">
        <v>261</v>
      </c>
      <c r="AU161" s="17" t="s">
        <v>21</v>
      </c>
    </row>
    <row r="162" spans="2:65" s="1" customFormat="1" ht="33" customHeight="1">
      <c r="B162" s="33"/>
      <c r="C162" s="138" t="s">
        <v>7</v>
      </c>
      <c r="D162" s="138" t="s">
        <v>227</v>
      </c>
      <c r="E162" s="139" t="s">
        <v>5961</v>
      </c>
      <c r="F162" s="140" t="s">
        <v>5962</v>
      </c>
      <c r="G162" s="141" t="s">
        <v>259</v>
      </c>
      <c r="H162" s="142">
        <v>1</v>
      </c>
      <c r="I162" s="143"/>
      <c r="J162" s="144">
        <f>ROUND(I162*H162,2)</f>
        <v>0</v>
      </c>
      <c r="K162" s="140" t="s">
        <v>1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5896</v>
      </c>
      <c r="AT162" s="149" t="s">
        <v>227</v>
      </c>
      <c r="AU162" s="149" t="s">
        <v>21</v>
      </c>
      <c r="AY162" s="17" t="s">
        <v>225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5896</v>
      </c>
      <c r="BM162" s="149" t="s">
        <v>5963</v>
      </c>
    </row>
    <row r="163" spans="2:65" s="1" customFormat="1" ht="19.2">
      <c r="B163" s="33"/>
      <c r="D163" s="156" t="s">
        <v>261</v>
      </c>
      <c r="F163" s="163" t="s">
        <v>5964</v>
      </c>
      <c r="I163" s="153"/>
      <c r="L163" s="33"/>
      <c r="M163" s="154"/>
      <c r="T163" s="57"/>
      <c r="AT163" s="17" t="s">
        <v>261</v>
      </c>
      <c r="AU163" s="17" t="s">
        <v>21</v>
      </c>
    </row>
    <row r="164" spans="2:65" s="1" customFormat="1" ht="16.5" customHeight="1">
      <c r="B164" s="33"/>
      <c r="C164" s="138" t="s">
        <v>374</v>
      </c>
      <c r="D164" s="138" t="s">
        <v>227</v>
      </c>
      <c r="E164" s="139" t="s">
        <v>5965</v>
      </c>
      <c r="F164" s="140" t="s">
        <v>5966</v>
      </c>
      <c r="G164" s="141" t="s">
        <v>259</v>
      </c>
      <c r="H164" s="142">
        <v>1</v>
      </c>
      <c r="I164" s="143"/>
      <c r="J164" s="144">
        <f>ROUND(I164*H164,2)</f>
        <v>0</v>
      </c>
      <c r="K164" s="140" t="s">
        <v>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5967</v>
      </c>
    </row>
    <row r="165" spans="2:65" s="1" customFormat="1" ht="19.2">
      <c r="B165" s="33"/>
      <c r="D165" s="156" t="s">
        <v>261</v>
      </c>
      <c r="F165" s="163" t="s">
        <v>5968</v>
      </c>
      <c r="I165" s="153"/>
      <c r="L165" s="33"/>
      <c r="M165" s="154"/>
      <c r="T165" s="57"/>
      <c r="AT165" s="17" t="s">
        <v>261</v>
      </c>
      <c r="AU165" s="17" t="s">
        <v>21</v>
      </c>
    </row>
    <row r="166" spans="2:65" s="1" customFormat="1" ht="21.75" customHeight="1">
      <c r="B166" s="33"/>
      <c r="C166" s="138" t="s">
        <v>379</v>
      </c>
      <c r="D166" s="138" t="s">
        <v>227</v>
      </c>
      <c r="E166" s="139" t="s">
        <v>5969</v>
      </c>
      <c r="F166" s="140" t="s">
        <v>5970</v>
      </c>
      <c r="G166" s="141" t="s">
        <v>230</v>
      </c>
      <c r="H166" s="142">
        <v>1530</v>
      </c>
      <c r="I166" s="143"/>
      <c r="J166" s="144">
        <f>ROUND(I166*H166,2)</f>
        <v>0</v>
      </c>
      <c r="K166" s="140" t="s">
        <v>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5971</v>
      </c>
    </row>
    <row r="167" spans="2:65" s="1" customFormat="1" ht="105.6">
      <c r="B167" s="33"/>
      <c r="D167" s="156" t="s">
        <v>261</v>
      </c>
      <c r="F167" s="163" t="s">
        <v>5972</v>
      </c>
      <c r="I167" s="153"/>
      <c r="L167" s="33"/>
      <c r="M167" s="154"/>
      <c r="T167" s="57"/>
      <c r="AT167" s="17" t="s">
        <v>261</v>
      </c>
      <c r="AU167" s="17" t="s">
        <v>21</v>
      </c>
    </row>
    <row r="168" spans="2:65" s="11" customFormat="1" ht="22.8" customHeight="1">
      <c r="B168" s="126"/>
      <c r="D168" s="127" t="s">
        <v>79</v>
      </c>
      <c r="E168" s="136" t="s">
        <v>5973</v>
      </c>
      <c r="F168" s="136" t="s">
        <v>5974</v>
      </c>
      <c r="I168" s="129"/>
      <c r="J168" s="137">
        <f>BK168</f>
        <v>0</v>
      </c>
      <c r="L168" s="126"/>
      <c r="M168" s="131"/>
      <c r="P168" s="132">
        <f>SUM(P169:P177)</f>
        <v>0</v>
      </c>
      <c r="R168" s="132">
        <f>SUM(R169:R177)</f>
        <v>0</v>
      </c>
      <c r="T168" s="133">
        <f>SUM(T169:T177)</f>
        <v>0</v>
      </c>
      <c r="AR168" s="127" t="s">
        <v>256</v>
      </c>
      <c r="AT168" s="134" t="s">
        <v>79</v>
      </c>
      <c r="AU168" s="134" t="s">
        <v>88</v>
      </c>
      <c r="AY168" s="127" t="s">
        <v>225</v>
      </c>
      <c r="BK168" s="135">
        <f>SUM(BK169:BK177)</f>
        <v>0</v>
      </c>
    </row>
    <row r="169" spans="2:65" s="1" customFormat="1" ht="16.5" customHeight="1">
      <c r="B169" s="33"/>
      <c r="C169" s="138" t="s">
        <v>386</v>
      </c>
      <c r="D169" s="138" t="s">
        <v>227</v>
      </c>
      <c r="E169" s="139" t="s">
        <v>5975</v>
      </c>
      <c r="F169" s="140" t="s">
        <v>5976</v>
      </c>
      <c r="G169" s="141" t="s">
        <v>259</v>
      </c>
      <c r="H169" s="142">
        <v>1</v>
      </c>
      <c r="I169" s="143"/>
      <c r="J169" s="144">
        <f>ROUND(I169*H169,2)</f>
        <v>0</v>
      </c>
      <c r="K169" s="140" t="s">
        <v>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5977</v>
      </c>
    </row>
    <row r="170" spans="2:65" s="1" customFormat="1" ht="28.8">
      <c r="B170" s="33"/>
      <c r="D170" s="156" t="s">
        <v>261</v>
      </c>
      <c r="F170" s="163" t="s">
        <v>5978</v>
      </c>
      <c r="I170" s="153"/>
      <c r="L170" s="33"/>
      <c r="M170" s="154"/>
      <c r="T170" s="57"/>
      <c r="AT170" s="17" t="s">
        <v>261</v>
      </c>
      <c r="AU170" s="17" t="s">
        <v>21</v>
      </c>
    </row>
    <row r="171" spans="2:65" s="1" customFormat="1" ht="24.15" customHeight="1">
      <c r="B171" s="33"/>
      <c r="C171" s="138" t="s">
        <v>392</v>
      </c>
      <c r="D171" s="138" t="s">
        <v>227</v>
      </c>
      <c r="E171" s="139" t="s">
        <v>5979</v>
      </c>
      <c r="F171" s="140" t="s">
        <v>5980</v>
      </c>
      <c r="G171" s="141" t="s">
        <v>259</v>
      </c>
      <c r="H171" s="142">
        <v>1</v>
      </c>
      <c r="I171" s="143"/>
      <c r="J171" s="144">
        <f>ROUND(I171*H171,2)</f>
        <v>0</v>
      </c>
      <c r="K171" s="140" t="s">
        <v>1</v>
      </c>
      <c r="L171" s="33"/>
      <c r="M171" s="145" t="s">
        <v>1</v>
      </c>
      <c r="N171" s="146" t="s">
        <v>45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232</v>
      </c>
      <c r="AT171" s="149" t="s">
        <v>227</v>
      </c>
      <c r="AU171" s="149" t="s">
        <v>21</v>
      </c>
      <c r="AY171" s="17" t="s">
        <v>225</v>
      </c>
      <c r="BE171" s="150">
        <f>IF(N171="základní",J171,0)</f>
        <v>0</v>
      </c>
      <c r="BF171" s="150">
        <f>IF(N171="snížená",J171,0)</f>
        <v>0</v>
      </c>
      <c r="BG171" s="150">
        <f>IF(N171="zákl. přenesená",J171,0)</f>
        <v>0</v>
      </c>
      <c r="BH171" s="150">
        <f>IF(N171="sníž. přenesená",J171,0)</f>
        <v>0</v>
      </c>
      <c r="BI171" s="150">
        <f>IF(N171="nulová",J171,0)</f>
        <v>0</v>
      </c>
      <c r="BJ171" s="17" t="s">
        <v>88</v>
      </c>
      <c r="BK171" s="150">
        <f>ROUND(I171*H171,2)</f>
        <v>0</v>
      </c>
      <c r="BL171" s="17" t="s">
        <v>232</v>
      </c>
      <c r="BM171" s="149" t="s">
        <v>5981</v>
      </c>
    </row>
    <row r="172" spans="2:65" s="1" customFormat="1" ht="28.8">
      <c r="B172" s="33"/>
      <c r="D172" s="156" t="s">
        <v>261</v>
      </c>
      <c r="F172" s="163" t="s">
        <v>5982</v>
      </c>
      <c r="I172" s="153"/>
      <c r="L172" s="33"/>
      <c r="M172" s="154"/>
      <c r="T172" s="57"/>
      <c r="AT172" s="17" t="s">
        <v>261</v>
      </c>
      <c r="AU172" s="17" t="s">
        <v>21</v>
      </c>
    </row>
    <row r="173" spans="2:65" s="1" customFormat="1" ht="16.5" customHeight="1">
      <c r="B173" s="33"/>
      <c r="C173" s="138" t="s">
        <v>399</v>
      </c>
      <c r="D173" s="138" t="s">
        <v>227</v>
      </c>
      <c r="E173" s="139" t="s">
        <v>5983</v>
      </c>
      <c r="F173" s="140" t="s">
        <v>5984</v>
      </c>
      <c r="G173" s="141" t="s">
        <v>259</v>
      </c>
      <c r="H173" s="142">
        <v>1</v>
      </c>
      <c r="I173" s="143"/>
      <c r="J173" s="144">
        <f>ROUND(I173*H173,2)</f>
        <v>0</v>
      </c>
      <c r="K173" s="140" t="s">
        <v>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5985</v>
      </c>
    </row>
    <row r="174" spans="2:65" s="1" customFormat="1" ht="86.4">
      <c r="B174" s="33"/>
      <c r="D174" s="156" t="s">
        <v>261</v>
      </c>
      <c r="F174" s="163" t="s">
        <v>5986</v>
      </c>
      <c r="I174" s="153"/>
      <c r="L174" s="33"/>
      <c r="M174" s="154"/>
      <c r="T174" s="57"/>
      <c r="AT174" s="17" t="s">
        <v>261</v>
      </c>
      <c r="AU174" s="17" t="s">
        <v>21</v>
      </c>
    </row>
    <row r="175" spans="2:65" s="1" customFormat="1" ht="16.5" customHeight="1">
      <c r="B175" s="33"/>
      <c r="C175" s="138" t="s">
        <v>405</v>
      </c>
      <c r="D175" s="138" t="s">
        <v>227</v>
      </c>
      <c r="E175" s="139" t="s">
        <v>5987</v>
      </c>
      <c r="F175" s="140" t="s">
        <v>5988</v>
      </c>
      <c r="G175" s="141" t="s">
        <v>259</v>
      </c>
      <c r="H175" s="142">
        <v>1</v>
      </c>
      <c r="I175" s="143"/>
      <c r="J175" s="144">
        <f>ROUND(I175*H175,2)</f>
        <v>0</v>
      </c>
      <c r="K175" s="140" t="s">
        <v>1</v>
      </c>
      <c r="L175" s="33"/>
      <c r="M175" s="145" t="s">
        <v>1</v>
      </c>
      <c r="N175" s="146" t="s">
        <v>45</v>
      </c>
      <c r="P175" s="147">
        <f>O175*H175</f>
        <v>0</v>
      </c>
      <c r="Q175" s="147">
        <v>0</v>
      </c>
      <c r="R175" s="147">
        <f>Q175*H175</f>
        <v>0</v>
      </c>
      <c r="S175" s="147">
        <v>0</v>
      </c>
      <c r="T175" s="148">
        <f>S175*H175</f>
        <v>0</v>
      </c>
      <c r="AR175" s="149" t="s">
        <v>232</v>
      </c>
      <c r="AT175" s="149" t="s">
        <v>227</v>
      </c>
      <c r="AU175" s="149" t="s">
        <v>21</v>
      </c>
      <c r="AY175" s="17" t="s">
        <v>225</v>
      </c>
      <c r="BE175" s="150">
        <f>IF(N175="základní",J175,0)</f>
        <v>0</v>
      </c>
      <c r="BF175" s="150">
        <f>IF(N175="snížená",J175,0)</f>
        <v>0</v>
      </c>
      <c r="BG175" s="150">
        <f>IF(N175="zákl. přenesená",J175,0)</f>
        <v>0</v>
      </c>
      <c r="BH175" s="150">
        <f>IF(N175="sníž. přenesená",J175,0)</f>
        <v>0</v>
      </c>
      <c r="BI175" s="150">
        <f>IF(N175="nulová",J175,0)</f>
        <v>0</v>
      </c>
      <c r="BJ175" s="17" t="s">
        <v>88</v>
      </c>
      <c r="BK175" s="150">
        <f>ROUND(I175*H175,2)</f>
        <v>0</v>
      </c>
      <c r="BL175" s="17" t="s">
        <v>232</v>
      </c>
      <c r="BM175" s="149" t="s">
        <v>5989</v>
      </c>
    </row>
    <row r="176" spans="2:65" s="1" customFormat="1" ht="19.2">
      <c r="B176" s="33"/>
      <c r="D176" s="156" t="s">
        <v>261</v>
      </c>
      <c r="F176" s="163" t="s">
        <v>5990</v>
      </c>
      <c r="I176" s="153"/>
      <c r="L176" s="33"/>
      <c r="M176" s="154"/>
      <c r="T176" s="57"/>
      <c r="AT176" s="17" t="s">
        <v>261</v>
      </c>
      <c r="AU176" s="17" t="s">
        <v>21</v>
      </c>
    </row>
    <row r="177" spans="2:65" s="1" customFormat="1" ht="16.5" customHeight="1">
      <c r="B177" s="33"/>
      <c r="C177" s="138" t="s">
        <v>412</v>
      </c>
      <c r="D177" s="138" t="s">
        <v>227</v>
      </c>
      <c r="E177" s="139" t="s">
        <v>5991</v>
      </c>
      <c r="F177" s="140" t="s">
        <v>5992</v>
      </c>
      <c r="G177" s="141" t="s">
        <v>259</v>
      </c>
      <c r="H177" s="142">
        <v>1</v>
      </c>
      <c r="I177" s="143"/>
      <c r="J177" s="144">
        <f>ROUND(I177*H177,2)</f>
        <v>0</v>
      </c>
      <c r="K177" s="140" t="s">
        <v>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232</v>
      </c>
      <c r="AT177" s="149" t="s">
        <v>227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5993</v>
      </c>
    </row>
    <row r="178" spans="2:65" s="11" customFormat="1" ht="22.8" customHeight="1">
      <c r="B178" s="126"/>
      <c r="D178" s="127" t="s">
        <v>79</v>
      </c>
      <c r="E178" s="136" t="s">
        <v>5994</v>
      </c>
      <c r="F178" s="136" t="s">
        <v>5995</v>
      </c>
      <c r="I178" s="129"/>
      <c r="J178" s="137">
        <f>BK178</f>
        <v>0</v>
      </c>
      <c r="L178" s="126"/>
      <c r="M178" s="131"/>
      <c r="P178" s="132">
        <f>SUM(P179:P189)</f>
        <v>0</v>
      </c>
      <c r="R178" s="132">
        <f>SUM(R179:R189)</f>
        <v>0</v>
      </c>
      <c r="T178" s="133">
        <f>SUM(T179:T189)</f>
        <v>0</v>
      </c>
      <c r="AR178" s="127" t="s">
        <v>256</v>
      </c>
      <c r="AT178" s="134" t="s">
        <v>79</v>
      </c>
      <c r="AU178" s="134" t="s">
        <v>88</v>
      </c>
      <c r="AY178" s="127" t="s">
        <v>225</v>
      </c>
      <c r="BK178" s="135">
        <f>SUM(BK179:BK189)</f>
        <v>0</v>
      </c>
    </row>
    <row r="179" spans="2:65" s="1" customFormat="1" ht="24.15" customHeight="1">
      <c r="B179" s="33"/>
      <c r="C179" s="138" t="s">
        <v>419</v>
      </c>
      <c r="D179" s="138" t="s">
        <v>227</v>
      </c>
      <c r="E179" s="139" t="s">
        <v>5996</v>
      </c>
      <c r="F179" s="140" t="s">
        <v>5997</v>
      </c>
      <c r="G179" s="141" t="s">
        <v>259</v>
      </c>
      <c r="H179" s="142">
        <v>1</v>
      </c>
      <c r="I179" s="143"/>
      <c r="J179" s="144">
        <f>ROUND(I179*H179,2)</f>
        <v>0</v>
      </c>
      <c r="K179" s="140" t="s">
        <v>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5998</v>
      </c>
    </row>
    <row r="180" spans="2:65" s="1" customFormat="1" ht="24.15" customHeight="1">
      <c r="B180" s="33"/>
      <c r="C180" s="138" t="s">
        <v>425</v>
      </c>
      <c r="D180" s="138" t="s">
        <v>227</v>
      </c>
      <c r="E180" s="139" t="s">
        <v>5999</v>
      </c>
      <c r="F180" s="140" t="s">
        <v>6000</v>
      </c>
      <c r="G180" s="141" t="s">
        <v>259</v>
      </c>
      <c r="H180" s="142">
        <v>1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6001</v>
      </c>
    </row>
    <row r="181" spans="2:65" s="1" customFormat="1" ht="38.4">
      <c r="B181" s="33"/>
      <c r="D181" s="156" t="s">
        <v>261</v>
      </c>
      <c r="F181" s="163" t="s">
        <v>6002</v>
      </c>
      <c r="I181" s="153"/>
      <c r="L181" s="33"/>
      <c r="M181" s="154"/>
      <c r="T181" s="57"/>
      <c r="AT181" s="17" t="s">
        <v>261</v>
      </c>
      <c r="AU181" s="17" t="s">
        <v>21</v>
      </c>
    </row>
    <row r="182" spans="2:65" s="1" customFormat="1" ht="16.5" customHeight="1">
      <c r="B182" s="33"/>
      <c r="C182" s="138" t="s">
        <v>430</v>
      </c>
      <c r="D182" s="138" t="s">
        <v>227</v>
      </c>
      <c r="E182" s="139" t="s">
        <v>6003</v>
      </c>
      <c r="F182" s="140" t="s">
        <v>6004</v>
      </c>
      <c r="G182" s="141" t="s">
        <v>259</v>
      </c>
      <c r="H182" s="142">
        <v>1</v>
      </c>
      <c r="I182" s="143"/>
      <c r="J182" s="144">
        <f>ROUND(I182*H182,2)</f>
        <v>0</v>
      </c>
      <c r="K182" s="140" t="s">
        <v>1</v>
      </c>
      <c r="L182" s="33"/>
      <c r="M182" s="145" t="s">
        <v>1</v>
      </c>
      <c r="N182" s="146" t="s">
        <v>45</v>
      </c>
      <c r="P182" s="147">
        <f>O182*H182</f>
        <v>0</v>
      </c>
      <c r="Q182" s="147">
        <v>0</v>
      </c>
      <c r="R182" s="147">
        <f>Q182*H182</f>
        <v>0</v>
      </c>
      <c r="S182" s="147">
        <v>0</v>
      </c>
      <c r="T182" s="148">
        <f>S182*H182</f>
        <v>0</v>
      </c>
      <c r="AR182" s="149" t="s">
        <v>232</v>
      </c>
      <c r="AT182" s="149" t="s">
        <v>227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6005</v>
      </c>
    </row>
    <row r="183" spans="2:65" s="1" customFormat="1" ht="38.4">
      <c r="B183" s="33"/>
      <c r="D183" s="156" t="s">
        <v>261</v>
      </c>
      <c r="F183" s="163" t="s">
        <v>6006</v>
      </c>
      <c r="I183" s="153"/>
      <c r="L183" s="33"/>
      <c r="M183" s="154"/>
      <c r="T183" s="57"/>
      <c r="AT183" s="17" t="s">
        <v>261</v>
      </c>
      <c r="AU183" s="17" t="s">
        <v>21</v>
      </c>
    </row>
    <row r="184" spans="2:65" s="1" customFormat="1" ht="16.5" customHeight="1">
      <c r="B184" s="33"/>
      <c r="C184" s="138" t="s">
        <v>437</v>
      </c>
      <c r="D184" s="138" t="s">
        <v>227</v>
      </c>
      <c r="E184" s="139" t="s">
        <v>6007</v>
      </c>
      <c r="F184" s="140" t="s">
        <v>6008</v>
      </c>
      <c r="G184" s="141" t="s">
        <v>259</v>
      </c>
      <c r="H184" s="142">
        <v>1</v>
      </c>
      <c r="I184" s="143"/>
      <c r="J184" s="144">
        <f>ROUND(I184*H184,2)</f>
        <v>0</v>
      </c>
      <c r="K184" s="140" t="s">
        <v>1</v>
      </c>
      <c r="L184" s="33"/>
      <c r="M184" s="145" t="s">
        <v>1</v>
      </c>
      <c r="N184" s="146" t="s">
        <v>45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232</v>
      </c>
      <c r="AT184" s="149" t="s">
        <v>227</v>
      </c>
      <c r="AU184" s="149" t="s">
        <v>21</v>
      </c>
      <c r="AY184" s="17" t="s">
        <v>225</v>
      </c>
      <c r="BE184" s="150">
        <f>IF(N184="základní",J184,0)</f>
        <v>0</v>
      </c>
      <c r="BF184" s="150">
        <f>IF(N184="snížená",J184,0)</f>
        <v>0</v>
      </c>
      <c r="BG184" s="150">
        <f>IF(N184="zákl. přenesená",J184,0)</f>
        <v>0</v>
      </c>
      <c r="BH184" s="150">
        <f>IF(N184="sníž. přenesená",J184,0)</f>
        <v>0</v>
      </c>
      <c r="BI184" s="150">
        <f>IF(N184="nulová",J184,0)</f>
        <v>0</v>
      </c>
      <c r="BJ184" s="17" t="s">
        <v>88</v>
      </c>
      <c r="BK184" s="150">
        <f>ROUND(I184*H184,2)</f>
        <v>0</v>
      </c>
      <c r="BL184" s="17" t="s">
        <v>232</v>
      </c>
      <c r="BM184" s="149" t="s">
        <v>6009</v>
      </c>
    </row>
    <row r="185" spans="2:65" s="1" customFormat="1" ht="24.15" customHeight="1">
      <c r="B185" s="33"/>
      <c r="C185" s="138" t="s">
        <v>443</v>
      </c>
      <c r="D185" s="138" t="s">
        <v>227</v>
      </c>
      <c r="E185" s="139" t="s">
        <v>6010</v>
      </c>
      <c r="F185" s="140" t="s">
        <v>6011</v>
      </c>
      <c r="G185" s="141" t="s">
        <v>259</v>
      </c>
      <c r="H185" s="142">
        <v>1</v>
      </c>
      <c r="I185" s="143"/>
      <c r="J185" s="144">
        <f>ROUND(I185*H185,2)</f>
        <v>0</v>
      </c>
      <c r="K185" s="140" t="s">
        <v>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6012</v>
      </c>
    </row>
    <row r="186" spans="2:65" s="1" customFormat="1" ht="24.15" customHeight="1">
      <c r="B186" s="33"/>
      <c r="C186" s="138" t="s">
        <v>448</v>
      </c>
      <c r="D186" s="138" t="s">
        <v>227</v>
      </c>
      <c r="E186" s="139" t="s">
        <v>6013</v>
      </c>
      <c r="F186" s="140" t="s">
        <v>6014</v>
      </c>
      <c r="G186" s="141" t="s">
        <v>259</v>
      </c>
      <c r="H186" s="142">
        <v>1</v>
      </c>
      <c r="I186" s="143"/>
      <c r="J186" s="144">
        <f>ROUND(I186*H186,2)</f>
        <v>0</v>
      </c>
      <c r="K186" s="140" t="s">
        <v>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6015</v>
      </c>
    </row>
    <row r="187" spans="2:65" s="1" customFormat="1" ht="57.6">
      <c r="B187" s="33"/>
      <c r="D187" s="156" t="s">
        <v>261</v>
      </c>
      <c r="F187" s="163" t="s">
        <v>6016</v>
      </c>
      <c r="I187" s="153"/>
      <c r="L187" s="33"/>
      <c r="M187" s="154"/>
      <c r="T187" s="57"/>
      <c r="AT187" s="17" t="s">
        <v>261</v>
      </c>
      <c r="AU187" s="17" t="s">
        <v>21</v>
      </c>
    </row>
    <row r="188" spans="2:65" s="1" customFormat="1" ht="24.15" customHeight="1">
      <c r="B188" s="33"/>
      <c r="C188" s="138" t="s">
        <v>454</v>
      </c>
      <c r="D188" s="138" t="s">
        <v>227</v>
      </c>
      <c r="E188" s="139" t="s">
        <v>6017</v>
      </c>
      <c r="F188" s="140" t="s">
        <v>6018</v>
      </c>
      <c r="G188" s="141" t="s">
        <v>259</v>
      </c>
      <c r="H188" s="142">
        <v>1</v>
      </c>
      <c r="I188" s="143"/>
      <c r="J188" s="144">
        <f>ROUND(I188*H188,2)</f>
        <v>0</v>
      </c>
      <c r="K188" s="140" t="s">
        <v>1</v>
      </c>
      <c r="L188" s="33"/>
      <c r="M188" s="145" t="s">
        <v>1</v>
      </c>
      <c r="N188" s="146" t="s">
        <v>45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232</v>
      </c>
      <c r="AT188" s="149" t="s">
        <v>227</v>
      </c>
      <c r="AU188" s="149" t="s">
        <v>21</v>
      </c>
      <c r="AY188" s="17" t="s">
        <v>225</v>
      </c>
      <c r="BE188" s="150">
        <f>IF(N188="základní",J188,0)</f>
        <v>0</v>
      </c>
      <c r="BF188" s="150">
        <f>IF(N188="snížená",J188,0)</f>
        <v>0</v>
      </c>
      <c r="BG188" s="150">
        <f>IF(N188="zákl. přenesená",J188,0)</f>
        <v>0</v>
      </c>
      <c r="BH188" s="150">
        <f>IF(N188="sníž. přenesená",J188,0)</f>
        <v>0</v>
      </c>
      <c r="BI188" s="150">
        <f>IF(N188="nulová",J188,0)</f>
        <v>0</v>
      </c>
      <c r="BJ188" s="17" t="s">
        <v>88</v>
      </c>
      <c r="BK188" s="150">
        <f>ROUND(I188*H188,2)</f>
        <v>0</v>
      </c>
      <c r="BL188" s="17" t="s">
        <v>232</v>
      </c>
      <c r="BM188" s="149" t="s">
        <v>6019</v>
      </c>
    </row>
    <row r="189" spans="2:65" s="1" customFormat="1" ht="67.2">
      <c r="B189" s="33"/>
      <c r="D189" s="156" t="s">
        <v>261</v>
      </c>
      <c r="F189" s="163" t="s">
        <v>6020</v>
      </c>
      <c r="I189" s="153"/>
      <c r="L189" s="33"/>
      <c r="M189" s="195"/>
      <c r="N189" s="190"/>
      <c r="O189" s="190"/>
      <c r="P189" s="190"/>
      <c r="Q189" s="190"/>
      <c r="R189" s="190"/>
      <c r="S189" s="190"/>
      <c r="T189" s="196"/>
      <c r="AT189" s="17" t="s">
        <v>261</v>
      </c>
      <c r="AU189" s="17" t="s">
        <v>21</v>
      </c>
    </row>
    <row r="190" spans="2:65" s="1" customFormat="1" ht="6.9" customHeight="1">
      <c r="B190" s="45"/>
      <c r="C190" s="46"/>
      <c r="D190" s="46"/>
      <c r="E190" s="46"/>
      <c r="F190" s="46"/>
      <c r="G190" s="46"/>
      <c r="H190" s="46"/>
      <c r="I190" s="46"/>
      <c r="J190" s="46"/>
      <c r="K190" s="46"/>
      <c r="L190" s="33"/>
    </row>
  </sheetData>
  <sheetProtection algorithmName="SHA-512" hashValue="Ns79vCfh34d7mc/OO4tFwsiBHI1Y5arx9aqvx1O8uTjxosW+m0pA9TumYLjHmzoNjv4yBq8gNE7v/1KpnarkHA==" saltValue="6BEGOKhcKkuDNvwx8QXHPySm8jV0ilRm1YLCQSzO/L/5EKepMCEuoA/3mPN60RNhO/O9777KzpjZVsil2tIPjQ==" spinCount="100000" sheet="1" objects="1" scenarios="1" formatColumns="0" formatRows="0" autoFilter="0"/>
  <autoFilter ref="C120:K189" xr:uid="{00000000-0009-0000-0000-00001E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1E00-000000000000}"/>
    <hyperlink ref="F154" r:id="rId2" xr:uid="{00000000-0004-0000-1E00-000001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3"/>
  <headerFooter>
    <oddFooter>&amp;CStrana &amp;P z &amp;N&amp;R&amp;A</oddFooter>
  </headerFooter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H530"/>
  <sheetViews>
    <sheetView showGridLines="0" workbookViewId="0"/>
  </sheetViews>
  <sheetFormatPr defaultRowHeight="14.4"/>
  <cols>
    <col min="1" max="1" width="8.28515625" customWidth="1"/>
    <col min="2" max="2" width="1.7109375" customWidth="1"/>
    <col min="3" max="3" width="25" customWidth="1"/>
    <col min="4" max="4" width="75.85546875" customWidth="1"/>
    <col min="5" max="5" width="13.28515625" customWidth="1"/>
    <col min="6" max="6" width="20" customWidth="1"/>
    <col min="7" max="7" width="1.7109375" customWidth="1"/>
    <col min="8" max="8" width="8.28515625" customWidth="1"/>
  </cols>
  <sheetData>
    <row r="1" spans="2:8" ht="11.25" customHeight="1"/>
    <row r="2" spans="2:8" ht="36.9" customHeight="1"/>
    <row r="3" spans="2:8" ht="6.9" customHeight="1">
      <c r="B3" s="18"/>
      <c r="C3" s="19"/>
      <c r="D3" s="19"/>
      <c r="E3" s="19"/>
      <c r="F3" s="19"/>
      <c r="G3" s="19"/>
      <c r="H3" s="20"/>
    </row>
    <row r="4" spans="2:8" ht="24.9" customHeight="1">
      <c r="B4" s="20"/>
      <c r="C4" s="21" t="s">
        <v>6021</v>
      </c>
      <c r="H4" s="20"/>
    </row>
    <row r="5" spans="2:8" ht="12" customHeight="1">
      <c r="B5" s="20"/>
      <c r="C5" s="24" t="s">
        <v>13</v>
      </c>
      <c r="D5" s="222" t="s">
        <v>14</v>
      </c>
      <c r="E5" s="218"/>
      <c r="F5" s="218"/>
      <c r="H5" s="20"/>
    </row>
    <row r="6" spans="2:8" ht="36.9" customHeight="1">
      <c r="B6" s="20"/>
      <c r="C6" s="26" t="s">
        <v>16</v>
      </c>
      <c r="D6" s="219" t="s">
        <v>17</v>
      </c>
      <c r="E6" s="218"/>
      <c r="F6" s="218"/>
      <c r="H6" s="20"/>
    </row>
    <row r="7" spans="2:8" ht="24.75" customHeight="1">
      <c r="B7" s="20"/>
      <c r="C7" s="27" t="s">
        <v>24</v>
      </c>
      <c r="D7" s="53" t="str">
        <f>'Rekapitulace stavby'!AN8</f>
        <v>20. 12. 2024</v>
      </c>
      <c r="H7" s="20"/>
    </row>
    <row r="8" spans="2:8" s="1" customFormat="1" ht="10.8" customHeight="1">
      <c r="B8" s="33"/>
      <c r="H8" s="33"/>
    </row>
    <row r="9" spans="2:8" s="10" customFormat="1" ht="29.25" customHeight="1">
      <c r="B9" s="118"/>
      <c r="C9" s="119" t="s">
        <v>61</v>
      </c>
      <c r="D9" s="120" t="s">
        <v>62</v>
      </c>
      <c r="E9" s="120" t="s">
        <v>212</v>
      </c>
      <c r="F9" s="121" t="s">
        <v>6022</v>
      </c>
      <c r="H9" s="118"/>
    </row>
    <row r="10" spans="2:8" s="1" customFormat="1" ht="26.4" customHeight="1">
      <c r="B10" s="33"/>
      <c r="C10" s="206" t="s">
        <v>85</v>
      </c>
      <c r="D10" s="206" t="s">
        <v>86</v>
      </c>
      <c r="H10" s="33"/>
    </row>
    <row r="11" spans="2:8" s="1" customFormat="1" ht="16.8" customHeight="1">
      <c r="B11" s="33"/>
      <c r="C11" s="207" t="s">
        <v>185</v>
      </c>
      <c r="D11" s="208" t="s">
        <v>1</v>
      </c>
      <c r="E11" s="209" t="s">
        <v>1</v>
      </c>
      <c r="F11" s="210">
        <v>27738.023000000001</v>
      </c>
      <c r="H11" s="33"/>
    </row>
    <row r="12" spans="2:8" s="1" customFormat="1" ht="16.8" customHeight="1">
      <c r="B12" s="33"/>
      <c r="C12" s="211" t="s">
        <v>1</v>
      </c>
      <c r="D12" s="211" t="s">
        <v>304</v>
      </c>
      <c r="E12" s="17" t="s">
        <v>1</v>
      </c>
      <c r="F12" s="212">
        <v>13917</v>
      </c>
      <c r="H12" s="33"/>
    </row>
    <row r="13" spans="2:8" s="1" customFormat="1" ht="16.8" customHeight="1">
      <c r="B13" s="33"/>
      <c r="C13" s="211" t="s">
        <v>1</v>
      </c>
      <c r="D13" s="211" t="s">
        <v>305</v>
      </c>
      <c r="E13" s="17" t="s">
        <v>1</v>
      </c>
      <c r="F13" s="212">
        <v>3348.11</v>
      </c>
      <c r="H13" s="33"/>
    </row>
    <row r="14" spans="2:8" s="1" customFormat="1" ht="16.8" customHeight="1">
      <c r="B14" s="33"/>
      <c r="C14" s="211" t="s">
        <v>1</v>
      </c>
      <c r="D14" s="211" t="s">
        <v>306</v>
      </c>
      <c r="E14" s="17" t="s">
        <v>1</v>
      </c>
      <c r="F14" s="212">
        <v>2178.15</v>
      </c>
      <c r="H14" s="33"/>
    </row>
    <row r="15" spans="2:8" s="1" customFormat="1" ht="16.8" customHeight="1">
      <c r="B15" s="33"/>
      <c r="C15" s="211" t="s">
        <v>1</v>
      </c>
      <c r="D15" s="211" t="s">
        <v>307</v>
      </c>
      <c r="E15" s="17" t="s">
        <v>1</v>
      </c>
      <c r="F15" s="212">
        <v>192.495</v>
      </c>
      <c r="H15" s="33"/>
    </row>
    <row r="16" spans="2:8" s="1" customFormat="1" ht="16.8" customHeight="1">
      <c r="B16" s="33"/>
      <c r="C16" s="211" t="s">
        <v>1</v>
      </c>
      <c r="D16" s="211" t="s">
        <v>308</v>
      </c>
      <c r="E16" s="17" t="s">
        <v>1</v>
      </c>
      <c r="F16" s="212">
        <v>659.75</v>
      </c>
      <c r="H16" s="33"/>
    </row>
    <row r="17" spans="2:8" s="1" customFormat="1" ht="16.8" customHeight="1">
      <c r="B17" s="33"/>
      <c r="C17" s="211" t="s">
        <v>1</v>
      </c>
      <c r="D17" s="211" t="s">
        <v>309</v>
      </c>
      <c r="E17" s="17" t="s">
        <v>1</v>
      </c>
      <c r="F17" s="212">
        <v>3668.16</v>
      </c>
      <c r="H17" s="33"/>
    </row>
    <row r="18" spans="2:8" s="1" customFormat="1" ht="16.8" customHeight="1">
      <c r="B18" s="33"/>
      <c r="C18" s="211" t="s">
        <v>1</v>
      </c>
      <c r="D18" s="211" t="s">
        <v>310</v>
      </c>
      <c r="E18" s="17" t="s">
        <v>1</v>
      </c>
      <c r="F18" s="212">
        <v>163.80000000000001</v>
      </c>
      <c r="H18" s="33"/>
    </row>
    <row r="19" spans="2:8" s="1" customFormat="1" ht="16.8" customHeight="1">
      <c r="B19" s="33"/>
      <c r="C19" s="211" t="s">
        <v>1</v>
      </c>
      <c r="D19" s="211" t="s">
        <v>311</v>
      </c>
      <c r="E19" s="17" t="s">
        <v>1</v>
      </c>
      <c r="F19" s="212">
        <v>2080.6080000000002</v>
      </c>
      <c r="H19" s="33"/>
    </row>
    <row r="20" spans="2:8" s="1" customFormat="1" ht="16.8" customHeight="1">
      <c r="B20" s="33"/>
      <c r="C20" s="211" t="s">
        <v>1</v>
      </c>
      <c r="D20" s="211" t="s">
        <v>312</v>
      </c>
      <c r="E20" s="17" t="s">
        <v>1</v>
      </c>
      <c r="F20" s="212">
        <v>1486.34</v>
      </c>
      <c r="H20" s="33"/>
    </row>
    <row r="21" spans="2:8" s="1" customFormat="1" ht="16.8" customHeight="1">
      <c r="B21" s="33"/>
      <c r="C21" s="211" t="s">
        <v>1</v>
      </c>
      <c r="D21" s="211" t="s">
        <v>313</v>
      </c>
      <c r="E21" s="17" t="s">
        <v>1</v>
      </c>
      <c r="F21" s="212">
        <v>5.45</v>
      </c>
      <c r="H21" s="33"/>
    </row>
    <row r="22" spans="2:8" s="1" customFormat="1" ht="16.8" customHeight="1">
      <c r="B22" s="33"/>
      <c r="C22" s="211" t="s">
        <v>1</v>
      </c>
      <c r="D22" s="211" t="s">
        <v>314</v>
      </c>
      <c r="E22" s="17" t="s">
        <v>1</v>
      </c>
      <c r="F22" s="212">
        <v>8.1999999999999993</v>
      </c>
      <c r="H22" s="33"/>
    </row>
    <row r="23" spans="2:8" s="1" customFormat="1" ht="16.8" customHeight="1">
      <c r="B23" s="33"/>
      <c r="C23" s="211" t="s">
        <v>1</v>
      </c>
      <c r="D23" s="211" t="s">
        <v>315</v>
      </c>
      <c r="E23" s="17" t="s">
        <v>1</v>
      </c>
      <c r="F23" s="212">
        <v>11.55</v>
      </c>
      <c r="H23" s="33"/>
    </row>
    <row r="24" spans="2:8" s="1" customFormat="1" ht="16.8" customHeight="1">
      <c r="B24" s="33"/>
      <c r="C24" s="211" t="s">
        <v>1</v>
      </c>
      <c r="D24" s="211" t="s">
        <v>316</v>
      </c>
      <c r="E24" s="17" t="s">
        <v>1</v>
      </c>
      <c r="F24" s="212">
        <v>18.41</v>
      </c>
      <c r="H24" s="33"/>
    </row>
    <row r="25" spans="2:8" s="1" customFormat="1" ht="16.8" customHeight="1">
      <c r="B25" s="33"/>
      <c r="C25" s="211" t="s">
        <v>185</v>
      </c>
      <c r="D25" s="211" t="s">
        <v>303</v>
      </c>
      <c r="E25" s="17" t="s">
        <v>1</v>
      </c>
      <c r="F25" s="212">
        <v>27738.023000000001</v>
      </c>
      <c r="H25" s="33"/>
    </row>
    <row r="26" spans="2:8" s="1" customFormat="1" ht="16.8" customHeight="1">
      <c r="B26" s="33"/>
      <c r="C26" s="213" t="s">
        <v>6023</v>
      </c>
      <c r="H26" s="33"/>
    </row>
    <row r="27" spans="2:8" s="1" customFormat="1" ht="20.399999999999999">
      <c r="B27" s="33"/>
      <c r="C27" s="211" t="s">
        <v>296</v>
      </c>
      <c r="D27" s="211" t="s">
        <v>297</v>
      </c>
      <c r="E27" s="17" t="s">
        <v>240</v>
      </c>
      <c r="F27" s="212">
        <v>37720.423000000003</v>
      </c>
      <c r="H27" s="33"/>
    </row>
    <row r="28" spans="2:8" s="1" customFormat="1" ht="16.8" customHeight="1">
      <c r="B28" s="33"/>
      <c r="C28" s="211" t="s">
        <v>400</v>
      </c>
      <c r="D28" s="211" t="s">
        <v>401</v>
      </c>
      <c r="E28" s="17" t="s">
        <v>240</v>
      </c>
      <c r="F28" s="212">
        <v>48614.023000000001</v>
      </c>
      <c r="H28" s="33"/>
    </row>
    <row r="29" spans="2:8" s="1" customFormat="1" ht="16.8" customHeight="1">
      <c r="B29" s="33"/>
      <c r="C29" s="207" t="s">
        <v>606</v>
      </c>
      <c r="D29" s="208" t="s">
        <v>1</v>
      </c>
      <c r="E29" s="209" t="s">
        <v>1</v>
      </c>
      <c r="F29" s="210">
        <v>4012.846</v>
      </c>
      <c r="H29" s="33"/>
    </row>
    <row r="30" spans="2:8" s="1" customFormat="1" ht="16.8" customHeight="1">
      <c r="B30" s="33"/>
      <c r="C30" s="211" t="s">
        <v>1</v>
      </c>
      <c r="D30" s="211" t="s">
        <v>6024</v>
      </c>
      <c r="E30" s="17" t="s">
        <v>1</v>
      </c>
      <c r="F30" s="212">
        <v>2526.5100000000002</v>
      </c>
      <c r="H30" s="33"/>
    </row>
    <row r="31" spans="2:8" s="1" customFormat="1" ht="16.8" customHeight="1">
      <c r="B31" s="33"/>
      <c r="C31" s="211" t="s">
        <v>1</v>
      </c>
      <c r="D31" s="211" t="s">
        <v>500</v>
      </c>
      <c r="E31" s="17" t="s">
        <v>1</v>
      </c>
      <c r="F31" s="212">
        <v>1486.336</v>
      </c>
      <c r="H31" s="33"/>
    </row>
    <row r="32" spans="2:8" s="1" customFormat="1" ht="16.8" customHeight="1">
      <c r="B32" s="33"/>
      <c r="C32" s="211" t="s">
        <v>606</v>
      </c>
      <c r="D32" s="211" t="s">
        <v>270</v>
      </c>
      <c r="E32" s="17" t="s">
        <v>1</v>
      </c>
      <c r="F32" s="212">
        <v>4012.846</v>
      </c>
      <c r="H32" s="33"/>
    </row>
    <row r="33" spans="2:8" s="1" customFormat="1" ht="16.8" customHeight="1">
      <c r="B33" s="33"/>
      <c r="C33" s="207" t="s">
        <v>187</v>
      </c>
      <c r="D33" s="208" t="s">
        <v>1</v>
      </c>
      <c r="E33" s="209" t="s">
        <v>1</v>
      </c>
      <c r="F33" s="210">
        <v>20876</v>
      </c>
      <c r="H33" s="33"/>
    </row>
    <row r="34" spans="2:8" s="1" customFormat="1" ht="16.8" customHeight="1">
      <c r="B34" s="33"/>
      <c r="C34" s="211" t="s">
        <v>1</v>
      </c>
      <c r="D34" s="211" t="s">
        <v>385</v>
      </c>
      <c r="E34" s="17" t="s">
        <v>1</v>
      </c>
      <c r="F34" s="212">
        <v>20876</v>
      </c>
      <c r="H34" s="33"/>
    </row>
    <row r="35" spans="2:8" s="1" customFormat="1" ht="16.8" customHeight="1">
      <c r="B35" s="33"/>
      <c r="C35" s="211" t="s">
        <v>187</v>
      </c>
      <c r="D35" s="211" t="s">
        <v>303</v>
      </c>
      <c r="E35" s="17" t="s">
        <v>1</v>
      </c>
      <c r="F35" s="212">
        <v>20876</v>
      </c>
      <c r="H35" s="33"/>
    </row>
    <row r="36" spans="2:8" s="1" customFormat="1" ht="16.8" customHeight="1">
      <c r="B36" s="33"/>
      <c r="C36" s="213" t="s">
        <v>6023</v>
      </c>
      <c r="H36" s="33"/>
    </row>
    <row r="37" spans="2:8" s="1" customFormat="1" ht="20.399999999999999">
      <c r="B37" s="33"/>
      <c r="C37" s="211" t="s">
        <v>380</v>
      </c>
      <c r="D37" s="211" t="s">
        <v>381</v>
      </c>
      <c r="E37" s="17" t="s">
        <v>240</v>
      </c>
      <c r="F37" s="212">
        <v>25159.58</v>
      </c>
      <c r="H37" s="33"/>
    </row>
    <row r="38" spans="2:8" s="1" customFormat="1" ht="16.8" customHeight="1">
      <c r="B38" s="33"/>
      <c r="C38" s="211" t="s">
        <v>400</v>
      </c>
      <c r="D38" s="211" t="s">
        <v>401</v>
      </c>
      <c r="E38" s="17" t="s">
        <v>240</v>
      </c>
      <c r="F38" s="212">
        <v>48614.023000000001</v>
      </c>
      <c r="H38" s="33"/>
    </row>
    <row r="39" spans="2:8" s="1" customFormat="1" ht="26.4" customHeight="1">
      <c r="B39" s="33"/>
      <c r="C39" s="206" t="s">
        <v>90</v>
      </c>
      <c r="D39" s="206" t="s">
        <v>91</v>
      </c>
      <c r="H39" s="33"/>
    </row>
    <row r="40" spans="2:8" s="1" customFormat="1" ht="16.8" customHeight="1">
      <c r="B40" s="33"/>
      <c r="C40" s="207" t="s">
        <v>608</v>
      </c>
      <c r="D40" s="208" t="s">
        <v>1</v>
      </c>
      <c r="E40" s="209" t="s">
        <v>1</v>
      </c>
      <c r="F40" s="210">
        <v>756.3</v>
      </c>
      <c r="H40" s="33"/>
    </row>
    <row r="41" spans="2:8" s="1" customFormat="1" ht="16.8" customHeight="1">
      <c r="B41" s="33"/>
      <c r="C41" s="211" t="s">
        <v>608</v>
      </c>
      <c r="D41" s="211" t="s">
        <v>684</v>
      </c>
      <c r="E41" s="17" t="s">
        <v>1</v>
      </c>
      <c r="F41" s="212">
        <v>756.3</v>
      </c>
      <c r="H41" s="33"/>
    </row>
    <row r="42" spans="2:8" s="1" customFormat="1" ht="16.8" customHeight="1">
      <c r="B42" s="33"/>
      <c r="C42" s="213" t="s">
        <v>6023</v>
      </c>
      <c r="H42" s="33"/>
    </row>
    <row r="43" spans="2:8" s="1" customFormat="1" ht="20.399999999999999">
      <c r="B43" s="33"/>
      <c r="C43" s="211" t="s">
        <v>680</v>
      </c>
      <c r="D43" s="211" t="s">
        <v>681</v>
      </c>
      <c r="E43" s="17" t="s">
        <v>240</v>
      </c>
      <c r="F43" s="212">
        <v>2658.5</v>
      </c>
      <c r="H43" s="33"/>
    </row>
    <row r="44" spans="2:8" s="1" customFormat="1" ht="16.8" customHeight="1">
      <c r="B44" s="33"/>
      <c r="C44" s="211" t="s">
        <v>400</v>
      </c>
      <c r="D44" s="211" t="s">
        <v>401</v>
      </c>
      <c r="E44" s="17" t="s">
        <v>240</v>
      </c>
      <c r="F44" s="212">
        <v>3915.14</v>
      </c>
      <c r="H44" s="33"/>
    </row>
    <row r="45" spans="2:8" s="1" customFormat="1" ht="16.8" customHeight="1">
      <c r="B45" s="33"/>
      <c r="C45" s="207" t="s">
        <v>185</v>
      </c>
      <c r="D45" s="208" t="s">
        <v>1</v>
      </c>
      <c r="E45" s="209" t="s">
        <v>1</v>
      </c>
      <c r="F45" s="210">
        <v>413.1</v>
      </c>
      <c r="H45" s="33"/>
    </row>
    <row r="46" spans="2:8" s="1" customFormat="1" ht="16.8" customHeight="1">
      <c r="B46" s="33"/>
      <c r="C46" s="211" t="s">
        <v>1</v>
      </c>
      <c r="D46" s="211" t="s">
        <v>645</v>
      </c>
      <c r="E46" s="17" t="s">
        <v>1</v>
      </c>
      <c r="F46" s="212">
        <v>311.10000000000002</v>
      </c>
      <c r="H46" s="33"/>
    </row>
    <row r="47" spans="2:8" s="1" customFormat="1" ht="16.8" customHeight="1">
      <c r="B47" s="33"/>
      <c r="C47" s="211" t="s">
        <v>1</v>
      </c>
      <c r="D47" s="211" t="s">
        <v>646</v>
      </c>
      <c r="E47" s="17" t="s">
        <v>1</v>
      </c>
      <c r="F47" s="212">
        <v>102</v>
      </c>
      <c r="H47" s="33"/>
    </row>
    <row r="48" spans="2:8" s="1" customFormat="1" ht="16.8" customHeight="1">
      <c r="B48" s="33"/>
      <c r="C48" s="211" t="s">
        <v>185</v>
      </c>
      <c r="D48" s="211" t="s">
        <v>303</v>
      </c>
      <c r="E48" s="17" t="s">
        <v>1</v>
      </c>
      <c r="F48" s="212">
        <v>413.1</v>
      </c>
      <c r="H48" s="33"/>
    </row>
    <row r="49" spans="2:8" s="1" customFormat="1" ht="16.8" customHeight="1">
      <c r="B49" s="33"/>
      <c r="C49" s="213" t="s">
        <v>6023</v>
      </c>
      <c r="H49" s="33"/>
    </row>
    <row r="50" spans="2:8" s="1" customFormat="1" ht="20.399999999999999">
      <c r="B50" s="33"/>
      <c r="C50" s="211" t="s">
        <v>640</v>
      </c>
      <c r="D50" s="211" t="s">
        <v>641</v>
      </c>
      <c r="E50" s="17" t="s">
        <v>240</v>
      </c>
      <c r="F50" s="212">
        <v>834.3</v>
      </c>
      <c r="H50" s="33"/>
    </row>
    <row r="51" spans="2:8" s="1" customFormat="1" ht="16.8" customHeight="1">
      <c r="B51" s="33"/>
      <c r="C51" s="211" t="s">
        <v>400</v>
      </c>
      <c r="D51" s="211" t="s">
        <v>401</v>
      </c>
      <c r="E51" s="17" t="s">
        <v>240</v>
      </c>
      <c r="F51" s="212">
        <v>3915.14</v>
      </c>
      <c r="H51" s="33"/>
    </row>
    <row r="52" spans="2:8" s="1" customFormat="1" ht="16.8" customHeight="1">
      <c r="B52" s="33"/>
      <c r="C52" s="207" t="s">
        <v>606</v>
      </c>
      <c r="D52" s="208" t="s">
        <v>1</v>
      </c>
      <c r="E52" s="209" t="s">
        <v>1</v>
      </c>
      <c r="F52" s="210">
        <v>2745.74</v>
      </c>
      <c r="H52" s="33"/>
    </row>
    <row r="53" spans="2:8" s="1" customFormat="1" ht="16.8" customHeight="1">
      <c r="B53" s="33"/>
      <c r="C53" s="213" t="s">
        <v>6023</v>
      </c>
      <c r="H53" s="33"/>
    </row>
    <row r="54" spans="2:8" s="1" customFormat="1" ht="20.399999999999999">
      <c r="B54" s="33"/>
      <c r="C54" s="211" t="s">
        <v>296</v>
      </c>
      <c r="D54" s="211" t="s">
        <v>297</v>
      </c>
      <c r="E54" s="17" t="s">
        <v>240</v>
      </c>
      <c r="F54" s="212">
        <v>8544.2000000000007</v>
      </c>
      <c r="H54" s="33"/>
    </row>
    <row r="55" spans="2:8" s="1" customFormat="1" ht="16.8" customHeight="1">
      <c r="B55" s="33"/>
      <c r="C55" s="211" t="s">
        <v>400</v>
      </c>
      <c r="D55" s="211" t="s">
        <v>401</v>
      </c>
      <c r="E55" s="17" t="s">
        <v>240</v>
      </c>
      <c r="F55" s="212">
        <v>3915.14</v>
      </c>
      <c r="H55" s="33"/>
    </row>
    <row r="56" spans="2:8" s="1" customFormat="1" ht="16.8" customHeight="1">
      <c r="B56" s="33"/>
      <c r="C56" s="207" t="s">
        <v>686</v>
      </c>
      <c r="D56" s="208" t="s">
        <v>1</v>
      </c>
      <c r="E56" s="209" t="s">
        <v>1</v>
      </c>
      <c r="F56" s="210">
        <v>1902.2</v>
      </c>
      <c r="H56" s="33"/>
    </row>
    <row r="57" spans="2:8" s="1" customFormat="1" ht="16.8" customHeight="1">
      <c r="B57" s="33"/>
      <c r="C57" s="211" t="s">
        <v>1</v>
      </c>
      <c r="D57" s="211" t="s">
        <v>685</v>
      </c>
      <c r="E57" s="17" t="s">
        <v>1</v>
      </c>
      <c r="F57" s="212">
        <v>1902.2</v>
      </c>
      <c r="H57" s="33"/>
    </row>
    <row r="58" spans="2:8" s="1" customFormat="1" ht="16.8" customHeight="1">
      <c r="B58" s="33"/>
      <c r="C58" s="211" t="s">
        <v>686</v>
      </c>
      <c r="D58" s="211" t="s">
        <v>303</v>
      </c>
      <c r="E58" s="17" t="s">
        <v>1</v>
      </c>
      <c r="F58" s="212">
        <v>1902.2</v>
      </c>
      <c r="H58" s="33"/>
    </row>
    <row r="59" spans="2:8" s="1" customFormat="1" ht="16.8" customHeight="1">
      <c r="B59" s="33"/>
      <c r="C59" s="207" t="s">
        <v>639</v>
      </c>
      <c r="D59" s="208" t="s">
        <v>1</v>
      </c>
      <c r="E59" s="209" t="s">
        <v>1</v>
      </c>
      <c r="F59" s="210">
        <v>4909.2</v>
      </c>
      <c r="H59" s="33"/>
    </row>
    <row r="60" spans="2:8" s="1" customFormat="1" ht="16.8" customHeight="1">
      <c r="B60" s="33"/>
      <c r="C60" s="211" t="s">
        <v>1</v>
      </c>
      <c r="D60" s="211" t="s">
        <v>633</v>
      </c>
      <c r="E60" s="17" t="s">
        <v>1</v>
      </c>
      <c r="F60" s="212">
        <v>1268.0999999999999</v>
      </c>
      <c r="H60" s="33"/>
    </row>
    <row r="61" spans="2:8" s="1" customFormat="1" ht="16.8" customHeight="1">
      <c r="B61" s="33"/>
      <c r="C61" s="211" t="s">
        <v>1</v>
      </c>
      <c r="D61" s="211" t="s">
        <v>634</v>
      </c>
      <c r="E61" s="17" t="s">
        <v>1</v>
      </c>
      <c r="F61" s="212">
        <v>48</v>
      </c>
      <c r="H61" s="33"/>
    </row>
    <row r="62" spans="2:8" s="1" customFormat="1" ht="16.8" customHeight="1">
      <c r="B62" s="33"/>
      <c r="C62" s="211" t="s">
        <v>1</v>
      </c>
      <c r="D62" s="211" t="s">
        <v>635</v>
      </c>
      <c r="E62" s="17" t="s">
        <v>1</v>
      </c>
      <c r="F62" s="212">
        <v>525.6</v>
      </c>
      <c r="H62" s="33"/>
    </row>
    <row r="63" spans="2:8" s="1" customFormat="1" ht="16.8" customHeight="1">
      <c r="B63" s="33"/>
      <c r="C63" s="211" t="s">
        <v>1</v>
      </c>
      <c r="D63" s="211" t="s">
        <v>636</v>
      </c>
      <c r="E63" s="17" t="s">
        <v>1</v>
      </c>
      <c r="F63" s="212">
        <v>1584</v>
      </c>
      <c r="H63" s="33"/>
    </row>
    <row r="64" spans="2:8" s="1" customFormat="1" ht="16.8" customHeight="1">
      <c r="B64" s="33"/>
      <c r="C64" s="211" t="s">
        <v>1</v>
      </c>
      <c r="D64" s="211" t="s">
        <v>637</v>
      </c>
      <c r="E64" s="17" t="s">
        <v>1</v>
      </c>
      <c r="F64" s="212">
        <v>799.5</v>
      </c>
      <c r="H64" s="33"/>
    </row>
    <row r="65" spans="2:8" s="1" customFormat="1" ht="16.8" customHeight="1">
      <c r="B65" s="33"/>
      <c r="C65" s="211" t="s">
        <v>1</v>
      </c>
      <c r="D65" s="211" t="s">
        <v>638</v>
      </c>
      <c r="E65" s="17" t="s">
        <v>1</v>
      </c>
      <c r="F65" s="212">
        <v>684</v>
      </c>
      <c r="H65" s="33"/>
    </row>
    <row r="66" spans="2:8" s="1" customFormat="1" ht="16.8" customHeight="1">
      <c r="B66" s="33"/>
      <c r="C66" s="211" t="s">
        <v>639</v>
      </c>
      <c r="D66" s="211" t="s">
        <v>303</v>
      </c>
      <c r="E66" s="17" t="s">
        <v>1</v>
      </c>
      <c r="F66" s="212">
        <v>4909.2</v>
      </c>
      <c r="H66" s="33"/>
    </row>
    <row r="67" spans="2:8" s="1" customFormat="1" ht="26.4" customHeight="1">
      <c r="B67" s="33"/>
      <c r="C67" s="206" t="s">
        <v>93</v>
      </c>
      <c r="D67" s="206" t="s">
        <v>94</v>
      </c>
      <c r="H67" s="33"/>
    </row>
    <row r="68" spans="2:8" s="1" customFormat="1" ht="16.8" customHeight="1">
      <c r="B68" s="33"/>
      <c r="C68" s="207" t="s">
        <v>185</v>
      </c>
      <c r="D68" s="208" t="s">
        <v>1</v>
      </c>
      <c r="E68" s="209" t="s">
        <v>1</v>
      </c>
      <c r="F68" s="210">
        <v>16485.485000000001</v>
      </c>
      <c r="H68" s="33"/>
    </row>
    <row r="69" spans="2:8" s="1" customFormat="1" ht="16.8" customHeight="1">
      <c r="B69" s="33"/>
      <c r="C69" s="211" t="s">
        <v>1</v>
      </c>
      <c r="D69" s="211" t="s">
        <v>821</v>
      </c>
      <c r="E69" s="17" t="s">
        <v>1</v>
      </c>
      <c r="F69" s="212">
        <v>49.98</v>
      </c>
      <c r="H69" s="33"/>
    </row>
    <row r="70" spans="2:8" s="1" customFormat="1" ht="16.8" customHeight="1">
      <c r="B70" s="33"/>
      <c r="C70" s="211" t="s">
        <v>1</v>
      </c>
      <c r="D70" s="211" t="s">
        <v>822</v>
      </c>
      <c r="E70" s="17" t="s">
        <v>1</v>
      </c>
      <c r="F70" s="212">
        <v>6839.34</v>
      </c>
      <c r="H70" s="33"/>
    </row>
    <row r="71" spans="2:8" s="1" customFormat="1" ht="16.8" customHeight="1">
      <c r="B71" s="33"/>
      <c r="C71" s="211" t="s">
        <v>1</v>
      </c>
      <c r="D71" s="211" t="s">
        <v>823</v>
      </c>
      <c r="E71" s="17" t="s">
        <v>1</v>
      </c>
      <c r="F71" s="212">
        <v>1607.1</v>
      </c>
      <c r="H71" s="33"/>
    </row>
    <row r="72" spans="2:8" s="1" customFormat="1" ht="16.8" customHeight="1">
      <c r="B72" s="33"/>
      <c r="C72" s="211" t="s">
        <v>1</v>
      </c>
      <c r="D72" s="211" t="s">
        <v>824</v>
      </c>
      <c r="E72" s="17" t="s">
        <v>1</v>
      </c>
      <c r="F72" s="212">
        <v>18.149999999999999</v>
      </c>
      <c r="H72" s="33"/>
    </row>
    <row r="73" spans="2:8" s="1" customFormat="1" ht="16.8" customHeight="1">
      <c r="B73" s="33"/>
      <c r="C73" s="211" t="s">
        <v>1</v>
      </c>
      <c r="D73" s="211" t="s">
        <v>825</v>
      </c>
      <c r="E73" s="17" t="s">
        <v>1</v>
      </c>
      <c r="F73" s="212">
        <v>2997.9</v>
      </c>
      <c r="H73" s="33"/>
    </row>
    <row r="74" spans="2:8" s="1" customFormat="1" ht="16.8" customHeight="1">
      <c r="B74" s="33"/>
      <c r="C74" s="211" t="s">
        <v>1</v>
      </c>
      <c r="D74" s="211" t="s">
        <v>826</v>
      </c>
      <c r="E74" s="17" t="s">
        <v>1</v>
      </c>
      <c r="F74" s="212">
        <v>556.1</v>
      </c>
      <c r="H74" s="33"/>
    </row>
    <row r="75" spans="2:8" s="1" customFormat="1" ht="16.8" customHeight="1">
      <c r="B75" s="33"/>
      <c r="C75" s="211" t="s">
        <v>1</v>
      </c>
      <c r="D75" s="211" t="s">
        <v>827</v>
      </c>
      <c r="E75" s="17" t="s">
        <v>1</v>
      </c>
      <c r="F75" s="212">
        <v>3169</v>
      </c>
      <c r="H75" s="33"/>
    </row>
    <row r="76" spans="2:8" s="1" customFormat="1" ht="16.8" customHeight="1">
      <c r="B76" s="33"/>
      <c r="C76" s="211" t="s">
        <v>1</v>
      </c>
      <c r="D76" s="211" t="s">
        <v>828</v>
      </c>
      <c r="E76" s="17" t="s">
        <v>1</v>
      </c>
      <c r="F76" s="212">
        <v>1200.0150000000001</v>
      </c>
      <c r="H76" s="33"/>
    </row>
    <row r="77" spans="2:8" s="1" customFormat="1" ht="16.8" customHeight="1">
      <c r="B77" s="33"/>
      <c r="C77" s="211" t="s">
        <v>1</v>
      </c>
      <c r="D77" s="211" t="s">
        <v>829</v>
      </c>
      <c r="E77" s="17" t="s">
        <v>1</v>
      </c>
      <c r="F77" s="212">
        <v>38</v>
      </c>
      <c r="H77" s="33"/>
    </row>
    <row r="78" spans="2:8" s="1" customFormat="1" ht="16.8" customHeight="1">
      <c r="B78" s="33"/>
      <c r="C78" s="211" t="s">
        <v>1</v>
      </c>
      <c r="D78" s="211" t="s">
        <v>830</v>
      </c>
      <c r="E78" s="17" t="s">
        <v>1</v>
      </c>
      <c r="F78" s="212">
        <v>9.9</v>
      </c>
      <c r="H78" s="33"/>
    </row>
    <row r="79" spans="2:8" s="1" customFormat="1" ht="16.8" customHeight="1">
      <c r="B79" s="33"/>
      <c r="C79" s="211" t="s">
        <v>185</v>
      </c>
      <c r="D79" s="211" t="s">
        <v>303</v>
      </c>
      <c r="E79" s="17" t="s">
        <v>1</v>
      </c>
      <c r="F79" s="212">
        <v>16485.485000000001</v>
      </c>
      <c r="H79" s="33"/>
    </row>
    <row r="80" spans="2:8" s="1" customFormat="1" ht="16.8" customHeight="1">
      <c r="B80" s="33"/>
      <c r="C80" s="213" t="s">
        <v>6023</v>
      </c>
      <c r="H80" s="33"/>
    </row>
    <row r="81" spans="2:8" s="1" customFormat="1" ht="20.399999999999999">
      <c r="B81" s="33"/>
      <c r="C81" s="211" t="s">
        <v>296</v>
      </c>
      <c r="D81" s="211" t="s">
        <v>297</v>
      </c>
      <c r="E81" s="17" t="s">
        <v>240</v>
      </c>
      <c r="F81" s="212">
        <v>17041.584999999999</v>
      </c>
      <c r="H81" s="33"/>
    </row>
    <row r="82" spans="2:8" s="1" customFormat="1" ht="16.8" customHeight="1">
      <c r="B82" s="33"/>
      <c r="C82" s="211" t="s">
        <v>400</v>
      </c>
      <c r="D82" s="211" t="s">
        <v>401</v>
      </c>
      <c r="E82" s="17" t="s">
        <v>240</v>
      </c>
      <c r="F82" s="212">
        <v>22504.799999999999</v>
      </c>
      <c r="H82" s="33"/>
    </row>
    <row r="83" spans="2:8" s="1" customFormat="1" ht="16.8" customHeight="1">
      <c r="B83" s="33"/>
      <c r="C83" s="207" t="s">
        <v>686</v>
      </c>
      <c r="D83" s="208" t="s">
        <v>1</v>
      </c>
      <c r="E83" s="209" t="s">
        <v>1</v>
      </c>
      <c r="F83" s="210">
        <v>4753</v>
      </c>
      <c r="H83" s="33"/>
    </row>
    <row r="84" spans="2:8" s="1" customFormat="1" ht="16.8" customHeight="1">
      <c r="B84" s="33"/>
      <c r="C84" s="211" t="s">
        <v>1</v>
      </c>
      <c r="D84" s="211" t="s">
        <v>861</v>
      </c>
      <c r="E84" s="17" t="s">
        <v>1</v>
      </c>
      <c r="F84" s="212">
        <v>4753</v>
      </c>
      <c r="H84" s="33"/>
    </row>
    <row r="85" spans="2:8" s="1" customFormat="1" ht="16.8" customHeight="1">
      <c r="B85" s="33"/>
      <c r="C85" s="211" t="s">
        <v>686</v>
      </c>
      <c r="D85" s="211" t="s">
        <v>303</v>
      </c>
      <c r="E85" s="17" t="s">
        <v>1</v>
      </c>
      <c r="F85" s="212">
        <v>4753</v>
      </c>
      <c r="H85" s="33"/>
    </row>
    <row r="86" spans="2:8" s="1" customFormat="1" ht="16.8" customHeight="1">
      <c r="B86" s="33"/>
      <c r="C86" s="213" t="s">
        <v>6023</v>
      </c>
      <c r="H86" s="33"/>
    </row>
    <row r="87" spans="2:8" s="1" customFormat="1" ht="20.399999999999999">
      <c r="B87" s="33"/>
      <c r="C87" s="211" t="s">
        <v>680</v>
      </c>
      <c r="D87" s="211" t="s">
        <v>681</v>
      </c>
      <c r="E87" s="17" t="s">
        <v>240</v>
      </c>
      <c r="F87" s="212">
        <v>6028</v>
      </c>
      <c r="H87" s="33"/>
    </row>
    <row r="88" spans="2:8" s="1" customFormat="1" ht="16.8" customHeight="1">
      <c r="B88" s="33"/>
      <c r="C88" s="211" t="s">
        <v>400</v>
      </c>
      <c r="D88" s="211" t="s">
        <v>401</v>
      </c>
      <c r="E88" s="17" t="s">
        <v>240</v>
      </c>
      <c r="F88" s="212">
        <v>22504.799999999999</v>
      </c>
      <c r="H88" s="33"/>
    </row>
    <row r="89" spans="2:8" s="1" customFormat="1" ht="16.8" customHeight="1">
      <c r="B89" s="33"/>
      <c r="C89" s="207" t="s">
        <v>794</v>
      </c>
      <c r="D89" s="208" t="s">
        <v>1</v>
      </c>
      <c r="E89" s="209" t="s">
        <v>1</v>
      </c>
      <c r="F89" s="210">
        <v>1266.3150000000001</v>
      </c>
      <c r="H89" s="33"/>
    </row>
    <row r="90" spans="2:8" s="1" customFormat="1" ht="16.8" customHeight="1">
      <c r="B90" s="33"/>
      <c r="C90" s="211" t="s">
        <v>1</v>
      </c>
      <c r="D90" s="211" t="s">
        <v>816</v>
      </c>
      <c r="E90" s="17" t="s">
        <v>1</v>
      </c>
      <c r="F90" s="212">
        <v>705.45</v>
      </c>
      <c r="H90" s="33"/>
    </row>
    <row r="91" spans="2:8" s="1" customFormat="1" ht="16.8" customHeight="1">
      <c r="B91" s="33"/>
      <c r="C91" s="211" t="s">
        <v>1</v>
      </c>
      <c r="D91" s="211" t="s">
        <v>817</v>
      </c>
      <c r="E91" s="17" t="s">
        <v>1</v>
      </c>
      <c r="F91" s="212">
        <v>395.11500000000001</v>
      </c>
      <c r="H91" s="33"/>
    </row>
    <row r="92" spans="2:8" s="1" customFormat="1" ht="16.8" customHeight="1">
      <c r="B92" s="33"/>
      <c r="C92" s="211" t="s">
        <v>1</v>
      </c>
      <c r="D92" s="211" t="s">
        <v>818</v>
      </c>
      <c r="E92" s="17" t="s">
        <v>1</v>
      </c>
      <c r="F92" s="212">
        <v>165.75</v>
      </c>
      <c r="H92" s="33"/>
    </row>
    <row r="93" spans="2:8" s="1" customFormat="1" ht="16.8" customHeight="1">
      <c r="B93" s="33"/>
      <c r="C93" s="211" t="s">
        <v>794</v>
      </c>
      <c r="D93" s="211" t="s">
        <v>303</v>
      </c>
      <c r="E93" s="17" t="s">
        <v>1</v>
      </c>
      <c r="F93" s="212">
        <v>1266.3150000000001</v>
      </c>
      <c r="H93" s="33"/>
    </row>
    <row r="94" spans="2:8" s="1" customFormat="1" ht="16.8" customHeight="1">
      <c r="B94" s="33"/>
      <c r="C94" s="213" t="s">
        <v>6023</v>
      </c>
      <c r="H94" s="33"/>
    </row>
    <row r="95" spans="2:8" s="1" customFormat="1" ht="20.399999999999999">
      <c r="B95" s="33"/>
      <c r="C95" s="211" t="s">
        <v>640</v>
      </c>
      <c r="D95" s="211" t="s">
        <v>641</v>
      </c>
      <c r="E95" s="17" t="s">
        <v>240</v>
      </c>
      <c r="F95" s="212">
        <v>2152.875</v>
      </c>
      <c r="H95" s="33"/>
    </row>
    <row r="96" spans="2:8" s="1" customFormat="1" ht="16.8" customHeight="1">
      <c r="B96" s="33"/>
      <c r="C96" s="211" t="s">
        <v>400</v>
      </c>
      <c r="D96" s="211" t="s">
        <v>401</v>
      </c>
      <c r="E96" s="17" t="s">
        <v>240</v>
      </c>
      <c r="F96" s="212">
        <v>22504.799999999999</v>
      </c>
      <c r="H96" s="33"/>
    </row>
    <row r="97" spans="2:8" s="1" customFormat="1" ht="26.4" customHeight="1">
      <c r="B97" s="33"/>
      <c r="C97" s="206" t="s">
        <v>96</v>
      </c>
      <c r="D97" s="206" t="s">
        <v>97</v>
      </c>
      <c r="H97" s="33"/>
    </row>
    <row r="98" spans="2:8" s="1" customFormat="1" ht="16.8" customHeight="1">
      <c r="B98" s="33"/>
      <c r="C98" s="207" t="s">
        <v>185</v>
      </c>
      <c r="D98" s="208" t="s">
        <v>1</v>
      </c>
      <c r="E98" s="209" t="s">
        <v>1</v>
      </c>
      <c r="F98" s="210">
        <v>64</v>
      </c>
      <c r="H98" s="33"/>
    </row>
    <row r="99" spans="2:8" s="1" customFormat="1" ht="16.8" customHeight="1">
      <c r="B99" s="33"/>
      <c r="C99" s="211" t="s">
        <v>1</v>
      </c>
      <c r="D99" s="211" t="s">
        <v>6025</v>
      </c>
      <c r="E99" s="17" t="s">
        <v>1</v>
      </c>
      <c r="F99" s="212">
        <v>34</v>
      </c>
      <c r="H99" s="33"/>
    </row>
    <row r="100" spans="2:8" s="1" customFormat="1" ht="16.8" customHeight="1">
      <c r="B100" s="33"/>
      <c r="C100" s="211" t="s">
        <v>1</v>
      </c>
      <c r="D100" s="211" t="s">
        <v>6026</v>
      </c>
      <c r="E100" s="17" t="s">
        <v>1</v>
      </c>
      <c r="F100" s="212">
        <v>30</v>
      </c>
      <c r="H100" s="33"/>
    </row>
    <row r="101" spans="2:8" s="1" customFormat="1" ht="16.8" customHeight="1">
      <c r="B101" s="33"/>
      <c r="C101" s="211" t="s">
        <v>185</v>
      </c>
      <c r="D101" s="211" t="s">
        <v>303</v>
      </c>
      <c r="E101" s="17" t="s">
        <v>1</v>
      </c>
      <c r="F101" s="212">
        <v>64</v>
      </c>
      <c r="H101" s="33"/>
    </row>
    <row r="102" spans="2:8" s="1" customFormat="1" ht="26.4" customHeight="1">
      <c r="B102" s="33"/>
      <c r="C102" s="206" t="s">
        <v>99</v>
      </c>
      <c r="D102" s="206" t="s">
        <v>100</v>
      </c>
      <c r="H102" s="33"/>
    </row>
    <row r="103" spans="2:8" s="1" customFormat="1" ht="16.8" customHeight="1">
      <c r="B103" s="33"/>
      <c r="C103" s="207" t="s">
        <v>185</v>
      </c>
      <c r="D103" s="208" t="s">
        <v>1</v>
      </c>
      <c r="E103" s="209" t="s">
        <v>1</v>
      </c>
      <c r="F103" s="210">
        <v>1333.1</v>
      </c>
      <c r="H103" s="33"/>
    </row>
    <row r="104" spans="2:8" s="1" customFormat="1" ht="16.8" customHeight="1">
      <c r="B104" s="33"/>
      <c r="C104" s="207" t="s">
        <v>1134</v>
      </c>
      <c r="D104" s="208" t="s">
        <v>1</v>
      </c>
      <c r="E104" s="209" t="s">
        <v>1</v>
      </c>
      <c r="F104" s="210">
        <v>1201.3</v>
      </c>
      <c r="H104" s="33"/>
    </row>
    <row r="105" spans="2:8" s="1" customFormat="1" ht="16.8" customHeight="1">
      <c r="B105" s="33"/>
      <c r="C105" s="211" t="s">
        <v>1</v>
      </c>
      <c r="D105" s="211" t="s">
        <v>1160</v>
      </c>
      <c r="E105" s="17" t="s">
        <v>1</v>
      </c>
      <c r="F105" s="212">
        <v>120.3</v>
      </c>
      <c r="H105" s="33"/>
    </row>
    <row r="106" spans="2:8" s="1" customFormat="1" ht="16.8" customHeight="1">
      <c r="B106" s="33"/>
      <c r="C106" s="211" t="s">
        <v>1</v>
      </c>
      <c r="D106" s="211" t="s">
        <v>1161</v>
      </c>
      <c r="E106" s="17" t="s">
        <v>1</v>
      </c>
      <c r="F106" s="212">
        <v>24.27</v>
      </c>
      <c r="H106" s="33"/>
    </row>
    <row r="107" spans="2:8" s="1" customFormat="1" ht="16.8" customHeight="1">
      <c r="B107" s="33"/>
      <c r="C107" s="211" t="s">
        <v>1</v>
      </c>
      <c r="D107" s="211" t="s">
        <v>1162</v>
      </c>
      <c r="E107" s="17" t="s">
        <v>1</v>
      </c>
      <c r="F107" s="212">
        <v>162.25</v>
      </c>
      <c r="H107" s="33"/>
    </row>
    <row r="108" spans="2:8" s="1" customFormat="1" ht="16.8" customHeight="1">
      <c r="B108" s="33"/>
      <c r="C108" s="211" t="s">
        <v>1</v>
      </c>
      <c r="D108" s="211" t="s">
        <v>1163</v>
      </c>
      <c r="E108" s="17" t="s">
        <v>1</v>
      </c>
      <c r="F108" s="212">
        <v>190.38</v>
      </c>
      <c r="H108" s="33"/>
    </row>
    <row r="109" spans="2:8" s="1" customFormat="1" ht="16.8" customHeight="1">
      <c r="B109" s="33"/>
      <c r="C109" s="211" t="s">
        <v>1</v>
      </c>
      <c r="D109" s="211" t="s">
        <v>1164</v>
      </c>
      <c r="E109" s="17" t="s">
        <v>1</v>
      </c>
      <c r="F109" s="212">
        <v>176.1</v>
      </c>
      <c r="H109" s="33"/>
    </row>
    <row r="110" spans="2:8" s="1" customFormat="1" ht="16.8" customHeight="1">
      <c r="B110" s="33"/>
      <c r="C110" s="211" t="s">
        <v>1</v>
      </c>
      <c r="D110" s="211" t="s">
        <v>1165</v>
      </c>
      <c r="E110" s="17" t="s">
        <v>1</v>
      </c>
      <c r="F110" s="212">
        <v>528</v>
      </c>
      <c r="H110" s="33"/>
    </row>
    <row r="111" spans="2:8" s="1" customFormat="1" ht="16.8" customHeight="1">
      <c r="B111" s="33"/>
      <c r="C111" s="211" t="s">
        <v>1134</v>
      </c>
      <c r="D111" s="211" t="s">
        <v>303</v>
      </c>
      <c r="E111" s="17" t="s">
        <v>1</v>
      </c>
      <c r="F111" s="212">
        <v>1201.3</v>
      </c>
      <c r="H111" s="33"/>
    </row>
    <row r="112" spans="2:8" s="1" customFormat="1" ht="16.8" customHeight="1">
      <c r="B112" s="33"/>
      <c r="C112" s="213" t="s">
        <v>6023</v>
      </c>
      <c r="H112" s="33"/>
    </row>
    <row r="113" spans="2:8" s="1" customFormat="1" ht="20.399999999999999">
      <c r="B113" s="33"/>
      <c r="C113" s="211" t="s">
        <v>296</v>
      </c>
      <c r="D113" s="211" t="s">
        <v>297</v>
      </c>
      <c r="E113" s="17" t="s">
        <v>240</v>
      </c>
      <c r="F113" s="212">
        <v>2194.94</v>
      </c>
      <c r="H113" s="33"/>
    </row>
    <row r="114" spans="2:8" s="1" customFormat="1" ht="16.8" customHeight="1">
      <c r="B114" s="33"/>
      <c r="C114" s="211" t="s">
        <v>400</v>
      </c>
      <c r="D114" s="211" t="s">
        <v>401</v>
      </c>
      <c r="E114" s="17" t="s">
        <v>240</v>
      </c>
      <c r="F114" s="212">
        <v>1994.3</v>
      </c>
      <c r="H114" s="33"/>
    </row>
    <row r="115" spans="2:8" s="1" customFormat="1" ht="16.8" customHeight="1">
      <c r="B115" s="33"/>
      <c r="C115" s="207" t="s">
        <v>686</v>
      </c>
      <c r="D115" s="208" t="s">
        <v>1</v>
      </c>
      <c r="E115" s="209" t="s">
        <v>1</v>
      </c>
      <c r="F115" s="210">
        <v>793</v>
      </c>
      <c r="H115" s="33"/>
    </row>
    <row r="116" spans="2:8" s="1" customFormat="1" ht="16.8" customHeight="1">
      <c r="B116" s="33"/>
      <c r="C116" s="211" t="s">
        <v>686</v>
      </c>
      <c r="D116" s="211" t="s">
        <v>1170</v>
      </c>
      <c r="E116" s="17" t="s">
        <v>1</v>
      </c>
      <c r="F116" s="212">
        <v>793</v>
      </c>
      <c r="H116" s="33"/>
    </row>
    <row r="117" spans="2:8" s="1" customFormat="1" ht="16.8" customHeight="1">
      <c r="B117" s="33"/>
      <c r="C117" s="213" t="s">
        <v>6023</v>
      </c>
      <c r="H117" s="33"/>
    </row>
    <row r="118" spans="2:8" s="1" customFormat="1" ht="20.399999999999999">
      <c r="B118" s="33"/>
      <c r="C118" s="211" t="s">
        <v>680</v>
      </c>
      <c r="D118" s="211" t="s">
        <v>681</v>
      </c>
      <c r="E118" s="17" t="s">
        <v>240</v>
      </c>
      <c r="F118" s="212">
        <v>953</v>
      </c>
      <c r="H118" s="33"/>
    </row>
    <row r="119" spans="2:8" s="1" customFormat="1" ht="16.8" customHeight="1">
      <c r="B119" s="33"/>
      <c r="C119" s="211" t="s">
        <v>400</v>
      </c>
      <c r="D119" s="211" t="s">
        <v>401</v>
      </c>
      <c r="E119" s="17" t="s">
        <v>240</v>
      </c>
      <c r="F119" s="212">
        <v>1994.3</v>
      </c>
      <c r="H119" s="33"/>
    </row>
    <row r="120" spans="2:8" s="1" customFormat="1" ht="26.4" customHeight="1">
      <c r="B120" s="33"/>
      <c r="C120" s="206" t="s">
        <v>102</v>
      </c>
      <c r="D120" s="206" t="s">
        <v>103</v>
      </c>
      <c r="H120" s="33"/>
    </row>
    <row r="121" spans="2:8" s="1" customFormat="1" ht="16.8" customHeight="1">
      <c r="B121" s="33"/>
      <c r="C121" s="207" t="s">
        <v>1283</v>
      </c>
      <c r="D121" s="208" t="s">
        <v>1</v>
      </c>
      <c r="E121" s="209" t="s">
        <v>1</v>
      </c>
      <c r="F121" s="210">
        <v>916.91</v>
      </c>
      <c r="H121" s="33"/>
    </row>
    <row r="122" spans="2:8" s="1" customFormat="1" ht="16.8" customHeight="1">
      <c r="B122" s="33"/>
      <c r="C122" s="211" t="s">
        <v>1</v>
      </c>
      <c r="D122" s="211" t="s">
        <v>1280</v>
      </c>
      <c r="E122" s="17" t="s">
        <v>1</v>
      </c>
      <c r="F122" s="212">
        <v>55.35</v>
      </c>
      <c r="H122" s="33"/>
    </row>
    <row r="123" spans="2:8" s="1" customFormat="1" ht="16.8" customHeight="1">
      <c r="B123" s="33"/>
      <c r="C123" s="211" t="s">
        <v>1</v>
      </c>
      <c r="D123" s="211" t="s">
        <v>1281</v>
      </c>
      <c r="E123" s="17" t="s">
        <v>1</v>
      </c>
      <c r="F123" s="212">
        <v>147.06</v>
      </c>
      <c r="H123" s="33"/>
    </row>
    <row r="124" spans="2:8" s="1" customFormat="1" ht="16.8" customHeight="1">
      <c r="B124" s="33"/>
      <c r="C124" s="211" t="s">
        <v>1</v>
      </c>
      <c r="D124" s="211" t="s">
        <v>1282</v>
      </c>
      <c r="E124" s="17" t="s">
        <v>1</v>
      </c>
      <c r="F124" s="212">
        <v>714.5</v>
      </c>
      <c r="H124" s="33"/>
    </row>
    <row r="125" spans="2:8" s="1" customFormat="1" ht="16.8" customHeight="1">
      <c r="B125" s="33"/>
      <c r="C125" s="211" t="s">
        <v>1283</v>
      </c>
      <c r="D125" s="211" t="s">
        <v>303</v>
      </c>
      <c r="E125" s="17" t="s">
        <v>1</v>
      </c>
      <c r="F125" s="212">
        <v>916.91</v>
      </c>
      <c r="H125" s="33"/>
    </row>
    <row r="126" spans="2:8" s="1" customFormat="1" ht="16.8" customHeight="1">
      <c r="B126" s="33"/>
      <c r="C126" s="207" t="s">
        <v>1288</v>
      </c>
      <c r="D126" s="208" t="s">
        <v>1</v>
      </c>
      <c r="E126" s="209" t="s">
        <v>1</v>
      </c>
      <c r="F126" s="210">
        <v>2833.6</v>
      </c>
      <c r="H126" s="33"/>
    </row>
    <row r="127" spans="2:8" s="1" customFormat="1" ht="16.8" customHeight="1">
      <c r="B127" s="33"/>
      <c r="C127" s="211" t="s">
        <v>1</v>
      </c>
      <c r="D127" s="211" t="s">
        <v>1287</v>
      </c>
      <c r="E127" s="17" t="s">
        <v>1</v>
      </c>
      <c r="F127" s="212">
        <v>2833.6</v>
      </c>
      <c r="H127" s="33"/>
    </row>
    <row r="128" spans="2:8" s="1" customFormat="1" ht="16.8" customHeight="1">
      <c r="B128" s="33"/>
      <c r="C128" s="211" t="s">
        <v>1288</v>
      </c>
      <c r="D128" s="211" t="s">
        <v>303</v>
      </c>
      <c r="E128" s="17" t="s">
        <v>1</v>
      </c>
      <c r="F128" s="212">
        <v>2833.6</v>
      </c>
      <c r="H128" s="33"/>
    </row>
    <row r="129" spans="2:8" s="1" customFormat="1" ht="16.8" customHeight="1">
      <c r="B129" s="33"/>
      <c r="C129" s="207" t="s">
        <v>1232</v>
      </c>
      <c r="D129" s="208" t="s">
        <v>1</v>
      </c>
      <c r="E129" s="209" t="s">
        <v>1</v>
      </c>
      <c r="F129" s="210">
        <v>10167.629999999999</v>
      </c>
      <c r="H129" s="33"/>
    </row>
    <row r="130" spans="2:8" s="1" customFormat="1" ht="16.8" customHeight="1">
      <c r="B130" s="33"/>
      <c r="C130" s="211" t="s">
        <v>1</v>
      </c>
      <c r="D130" s="211" t="s">
        <v>1306</v>
      </c>
      <c r="E130" s="17" t="s">
        <v>1</v>
      </c>
      <c r="F130" s="212">
        <v>221.1</v>
      </c>
      <c r="H130" s="33"/>
    </row>
    <row r="131" spans="2:8" s="1" customFormat="1" ht="16.8" customHeight="1">
      <c r="B131" s="33"/>
      <c r="C131" s="211" t="s">
        <v>1</v>
      </c>
      <c r="D131" s="211" t="s">
        <v>1307</v>
      </c>
      <c r="E131" s="17" t="s">
        <v>1</v>
      </c>
      <c r="F131" s="212">
        <v>3411.32</v>
      </c>
      <c r="H131" s="33"/>
    </row>
    <row r="132" spans="2:8" s="1" customFormat="1" ht="16.8" customHeight="1">
      <c r="B132" s="33"/>
      <c r="C132" s="211" t="s">
        <v>1</v>
      </c>
      <c r="D132" s="211" t="s">
        <v>1308</v>
      </c>
      <c r="E132" s="17" t="s">
        <v>1</v>
      </c>
      <c r="F132" s="212">
        <v>405</v>
      </c>
      <c r="H132" s="33"/>
    </row>
    <row r="133" spans="2:8" s="1" customFormat="1" ht="16.8" customHeight="1">
      <c r="B133" s="33"/>
      <c r="C133" s="211" t="s">
        <v>1</v>
      </c>
      <c r="D133" s="211" t="s">
        <v>1309</v>
      </c>
      <c r="E133" s="17" t="s">
        <v>1</v>
      </c>
      <c r="F133" s="212">
        <v>30</v>
      </c>
      <c r="H133" s="33"/>
    </row>
    <row r="134" spans="2:8" s="1" customFormat="1" ht="16.8" customHeight="1">
      <c r="B134" s="33"/>
      <c r="C134" s="211" t="s">
        <v>1</v>
      </c>
      <c r="D134" s="211" t="s">
        <v>1310</v>
      </c>
      <c r="E134" s="17" t="s">
        <v>1</v>
      </c>
      <c r="F134" s="212">
        <v>41.5</v>
      </c>
      <c r="H134" s="33"/>
    </row>
    <row r="135" spans="2:8" s="1" customFormat="1" ht="16.8" customHeight="1">
      <c r="B135" s="33"/>
      <c r="C135" s="211" t="s">
        <v>1</v>
      </c>
      <c r="D135" s="211" t="s">
        <v>1311</v>
      </c>
      <c r="E135" s="17" t="s">
        <v>1</v>
      </c>
      <c r="F135" s="212">
        <v>3411</v>
      </c>
      <c r="H135" s="33"/>
    </row>
    <row r="136" spans="2:8" s="1" customFormat="1" ht="16.8" customHeight="1">
      <c r="B136" s="33"/>
      <c r="C136" s="211" t="s">
        <v>1</v>
      </c>
      <c r="D136" s="211" t="s">
        <v>1312</v>
      </c>
      <c r="E136" s="17" t="s">
        <v>1</v>
      </c>
      <c r="F136" s="212">
        <v>1889</v>
      </c>
      <c r="H136" s="33"/>
    </row>
    <row r="137" spans="2:8" s="1" customFormat="1" ht="16.8" customHeight="1">
      <c r="B137" s="33"/>
      <c r="C137" s="211" t="s">
        <v>1</v>
      </c>
      <c r="D137" s="211" t="s">
        <v>1313</v>
      </c>
      <c r="E137" s="17" t="s">
        <v>1</v>
      </c>
      <c r="F137" s="212">
        <v>260.5</v>
      </c>
      <c r="H137" s="33"/>
    </row>
    <row r="138" spans="2:8" s="1" customFormat="1" ht="16.8" customHeight="1">
      <c r="B138" s="33"/>
      <c r="C138" s="211" t="s">
        <v>1</v>
      </c>
      <c r="D138" s="211" t="s">
        <v>1314</v>
      </c>
      <c r="E138" s="17" t="s">
        <v>1</v>
      </c>
      <c r="F138" s="212">
        <v>498.21</v>
      </c>
      <c r="H138" s="33"/>
    </row>
    <row r="139" spans="2:8" s="1" customFormat="1" ht="16.8" customHeight="1">
      <c r="B139" s="33"/>
      <c r="C139" s="211" t="s">
        <v>1232</v>
      </c>
      <c r="D139" s="211" t="s">
        <v>303</v>
      </c>
      <c r="E139" s="17" t="s">
        <v>1</v>
      </c>
      <c r="F139" s="212">
        <v>10167.629999999999</v>
      </c>
      <c r="H139" s="33"/>
    </row>
    <row r="140" spans="2:8" s="1" customFormat="1" ht="16.8" customHeight="1">
      <c r="B140" s="33"/>
      <c r="C140" s="213" t="s">
        <v>6023</v>
      </c>
      <c r="H140" s="33"/>
    </row>
    <row r="141" spans="2:8" s="1" customFormat="1" ht="20.399999999999999">
      <c r="B141" s="33"/>
      <c r="C141" s="211" t="s">
        <v>296</v>
      </c>
      <c r="D141" s="211" t="s">
        <v>297</v>
      </c>
      <c r="E141" s="17" t="s">
        <v>240</v>
      </c>
      <c r="F141" s="212">
        <v>10209.129999999999</v>
      </c>
      <c r="H141" s="33"/>
    </row>
    <row r="142" spans="2:8" s="1" customFormat="1" ht="16.8" customHeight="1">
      <c r="B142" s="33"/>
      <c r="C142" s="211" t="s">
        <v>400</v>
      </c>
      <c r="D142" s="211" t="s">
        <v>401</v>
      </c>
      <c r="E142" s="17" t="s">
        <v>240</v>
      </c>
      <c r="F142" s="212">
        <v>10956.257</v>
      </c>
      <c r="H142" s="33"/>
    </row>
    <row r="143" spans="2:8" s="1" customFormat="1" ht="16.8" customHeight="1">
      <c r="B143" s="33"/>
      <c r="C143" s="207" t="s">
        <v>1317</v>
      </c>
      <c r="D143" s="208" t="s">
        <v>1</v>
      </c>
      <c r="E143" s="209" t="s">
        <v>1</v>
      </c>
      <c r="F143" s="210">
        <v>461.15499999999997</v>
      </c>
      <c r="H143" s="33"/>
    </row>
    <row r="144" spans="2:8" s="1" customFormat="1" ht="16.8" customHeight="1">
      <c r="B144" s="33"/>
      <c r="C144" s="211" t="s">
        <v>1</v>
      </c>
      <c r="D144" s="211" t="s">
        <v>1316</v>
      </c>
      <c r="E144" s="17" t="s">
        <v>1</v>
      </c>
      <c r="F144" s="212">
        <v>461.15499999999997</v>
      </c>
      <c r="H144" s="33"/>
    </row>
    <row r="145" spans="2:8" s="1" customFormat="1" ht="16.8" customHeight="1">
      <c r="B145" s="33"/>
      <c r="C145" s="211" t="s">
        <v>1317</v>
      </c>
      <c r="D145" s="211" t="s">
        <v>270</v>
      </c>
      <c r="E145" s="17" t="s">
        <v>1</v>
      </c>
      <c r="F145" s="212">
        <v>461.15499999999997</v>
      </c>
      <c r="H145" s="33"/>
    </row>
    <row r="146" spans="2:8" s="1" customFormat="1" ht="16.8" customHeight="1">
      <c r="B146" s="33"/>
      <c r="C146" s="207" t="s">
        <v>1234</v>
      </c>
      <c r="D146" s="208" t="s">
        <v>1</v>
      </c>
      <c r="E146" s="209" t="s">
        <v>1</v>
      </c>
      <c r="F146" s="210">
        <v>788.62699999999995</v>
      </c>
      <c r="H146" s="33"/>
    </row>
    <row r="147" spans="2:8" s="1" customFormat="1" ht="16.8" customHeight="1">
      <c r="B147" s="33"/>
      <c r="C147" s="211" t="s">
        <v>1</v>
      </c>
      <c r="D147" s="211" t="s">
        <v>6027</v>
      </c>
      <c r="E147" s="17" t="s">
        <v>1</v>
      </c>
      <c r="F147" s="212">
        <v>22.08</v>
      </c>
      <c r="H147" s="33"/>
    </row>
    <row r="148" spans="2:8" s="1" customFormat="1" ht="16.8" customHeight="1">
      <c r="B148" s="33"/>
      <c r="C148" s="211" t="s">
        <v>1</v>
      </c>
      <c r="D148" s="211" t="s">
        <v>6028</v>
      </c>
      <c r="E148" s="17" t="s">
        <v>1</v>
      </c>
      <c r="F148" s="212">
        <v>260.54000000000002</v>
      </c>
      <c r="H148" s="33"/>
    </row>
    <row r="149" spans="2:8" s="1" customFormat="1" ht="16.8" customHeight="1">
      <c r="B149" s="33"/>
      <c r="C149" s="211" t="s">
        <v>1</v>
      </c>
      <c r="D149" s="211" t="s">
        <v>6029</v>
      </c>
      <c r="E149" s="17" t="s">
        <v>1</v>
      </c>
      <c r="F149" s="212">
        <v>498.20699999999999</v>
      </c>
      <c r="H149" s="33"/>
    </row>
    <row r="150" spans="2:8" s="1" customFormat="1" ht="16.8" customHeight="1">
      <c r="B150" s="33"/>
      <c r="C150" s="211" t="s">
        <v>1</v>
      </c>
      <c r="D150" s="211" t="s">
        <v>6030</v>
      </c>
      <c r="E150" s="17" t="s">
        <v>1</v>
      </c>
      <c r="F150" s="212">
        <v>7.8</v>
      </c>
      <c r="H150" s="33"/>
    </row>
    <row r="151" spans="2:8" s="1" customFormat="1" ht="16.8" customHeight="1">
      <c r="B151" s="33"/>
      <c r="C151" s="211" t="s">
        <v>1234</v>
      </c>
      <c r="D151" s="211" t="s">
        <v>270</v>
      </c>
      <c r="E151" s="17" t="s">
        <v>1</v>
      </c>
      <c r="F151" s="212">
        <v>788.62699999999995</v>
      </c>
      <c r="H151" s="33"/>
    </row>
    <row r="152" spans="2:8" s="1" customFormat="1" ht="16.8" customHeight="1">
      <c r="B152" s="33"/>
      <c r="C152" s="213" t="s">
        <v>6023</v>
      </c>
      <c r="H152" s="33"/>
    </row>
    <row r="153" spans="2:8" s="1" customFormat="1" ht="16.8" customHeight="1">
      <c r="B153" s="33"/>
      <c r="C153" s="211" t="s">
        <v>400</v>
      </c>
      <c r="D153" s="211" t="s">
        <v>401</v>
      </c>
      <c r="E153" s="17" t="s">
        <v>240</v>
      </c>
      <c r="F153" s="212">
        <v>10956.257</v>
      </c>
      <c r="H153" s="33"/>
    </row>
    <row r="154" spans="2:8" s="1" customFormat="1" ht="16.8" customHeight="1">
      <c r="B154" s="33"/>
      <c r="C154" s="207" t="s">
        <v>6031</v>
      </c>
      <c r="D154" s="208" t="s">
        <v>1</v>
      </c>
      <c r="E154" s="209" t="s">
        <v>1</v>
      </c>
      <c r="F154" s="210">
        <v>3089.3249999999998</v>
      </c>
      <c r="H154" s="33"/>
    </row>
    <row r="155" spans="2:8" s="1" customFormat="1" ht="26.4" customHeight="1">
      <c r="B155" s="33"/>
      <c r="C155" s="206" t="s">
        <v>105</v>
      </c>
      <c r="D155" s="206" t="s">
        <v>106</v>
      </c>
      <c r="H155" s="33"/>
    </row>
    <row r="156" spans="2:8" s="1" customFormat="1" ht="16.8" customHeight="1">
      <c r="B156" s="33"/>
      <c r="C156" s="207" t="s">
        <v>6032</v>
      </c>
      <c r="D156" s="208" t="s">
        <v>1</v>
      </c>
      <c r="E156" s="209" t="s">
        <v>1</v>
      </c>
      <c r="F156" s="210">
        <v>178.9</v>
      </c>
      <c r="H156" s="33"/>
    </row>
    <row r="157" spans="2:8" s="1" customFormat="1" ht="16.8" customHeight="1">
      <c r="B157" s="33"/>
      <c r="C157" s="211" t="s">
        <v>1</v>
      </c>
      <c r="D157" s="211" t="s">
        <v>6033</v>
      </c>
      <c r="E157" s="17" t="s">
        <v>1</v>
      </c>
      <c r="F157" s="212">
        <v>178.9</v>
      </c>
      <c r="H157" s="33"/>
    </row>
    <row r="158" spans="2:8" s="1" customFormat="1" ht="16.8" customHeight="1">
      <c r="B158" s="33"/>
      <c r="C158" s="211" t="s">
        <v>6032</v>
      </c>
      <c r="D158" s="211" t="s">
        <v>303</v>
      </c>
      <c r="E158" s="17" t="s">
        <v>1</v>
      </c>
      <c r="F158" s="212">
        <v>178.9</v>
      </c>
      <c r="H158" s="33"/>
    </row>
    <row r="159" spans="2:8" s="1" customFormat="1" ht="16.8" customHeight="1">
      <c r="B159" s="33"/>
      <c r="C159" s="207" t="s">
        <v>6034</v>
      </c>
      <c r="D159" s="208" t="s">
        <v>1</v>
      </c>
      <c r="E159" s="209" t="s">
        <v>1</v>
      </c>
      <c r="F159" s="210">
        <v>1594</v>
      </c>
      <c r="H159" s="33"/>
    </row>
    <row r="160" spans="2:8" s="1" customFormat="1" ht="16.8" customHeight="1">
      <c r="B160" s="33"/>
      <c r="C160" s="207" t="s">
        <v>1232</v>
      </c>
      <c r="D160" s="208" t="s">
        <v>1</v>
      </c>
      <c r="E160" s="209" t="s">
        <v>1</v>
      </c>
      <c r="F160" s="210">
        <v>3390.93</v>
      </c>
      <c r="H160" s="33"/>
    </row>
    <row r="161" spans="2:8" s="1" customFormat="1" ht="16.8" customHeight="1">
      <c r="B161" s="33"/>
      <c r="C161" s="211" t="s">
        <v>1</v>
      </c>
      <c r="D161" s="211" t="s">
        <v>1615</v>
      </c>
      <c r="E161" s="17" t="s">
        <v>1</v>
      </c>
      <c r="F161" s="212">
        <v>715.7</v>
      </c>
      <c r="H161" s="33"/>
    </row>
    <row r="162" spans="2:8" s="1" customFormat="1" ht="16.8" customHeight="1">
      <c r="B162" s="33"/>
      <c r="C162" s="211" t="s">
        <v>1</v>
      </c>
      <c r="D162" s="211" t="s">
        <v>1616</v>
      </c>
      <c r="E162" s="17" t="s">
        <v>1</v>
      </c>
      <c r="F162" s="212">
        <v>738.2</v>
      </c>
      <c r="H162" s="33"/>
    </row>
    <row r="163" spans="2:8" s="1" customFormat="1" ht="16.8" customHeight="1">
      <c r="B163" s="33"/>
      <c r="C163" s="211" t="s">
        <v>1</v>
      </c>
      <c r="D163" s="211" t="s">
        <v>1617</v>
      </c>
      <c r="E163" s="17" t="s">
        <v>1</v>
      </c>
      <c r="F163" s="212">
        <v>480.42</v>
      </c>
      <c r="H163" s="33"/>
    </row>
    <row r="164" spans="2:8" s="1" customFormat="1" ht="16.8" customHeight="1">
      <c r="B164" s="33"/>
      <c r="C164" s="211" t="s">
        <v>1</v>
      </c>
      <c r="D164" s="211" t="s">
        <v>1618</v>
      </c>
      <c r="E164" s="17" t="s">
        <v>1</v>
      </c>
      <c r="F164" s="212">
        <v>62.61</v>
      </c>
      <c r="H164" s="33"/>
    </row>
    <row r="165" spans="2:8" s="1" customFormat="1" ht="16.8" customHeight="1">
      <c r="B165" s="33"/>
      <c r="C165" s="211" t="s">
        <v>1</v>
      </c>
      <c r="D165" s="211" t="s">
        <v>1619</v>
      </c>
      <c r="E165" s="17" t="s">
        <v>1</v>
      </c>
      <c r="F165" s="212">
        <v>134</v>
      </c>
      <c r="H165" s="33"/>
    </row>
    <row r="166" spans="2:8" s="1" customFormat="1" ht="16.8" customHeight="1">
      <c r="B166" s="33"/>
      <c r="C166" s="211" t="s">
        <v>1</v>
      </c>
      <c r="D166" s="211" t="s">
        <v>1620</v>
      </c>
      <c r="E166" s="17" t="s">
        <v>1</v>
      </c>
      <c r="F166" s="212">
        <v>260</v>
      </c>
      <c r="H166" s="33"/>
    </row>
    <row r="167" spans="2:8" s="1" customFormat="1" ht="16.8" customHeight="1">
      <c r="B167" s="33"/>
      <c r="C167" s="211" t="s">
        <v>1</v>
      </c>
      <c r="D167" s="211" t="s">
        <v>1621</v>
      </c>
      <c r="E167" s="17" t="s">
        <v>1</v>
      </c>
      <c r="F167" s="212">
        <v>25.6</v>
      </c>
      <c r="H167" s="33"/>
    </row>
    <row r="168" spans="2:8" s="1" customFormat="1" ht="16.8" customHeight="1">
      <c r="B168" s="33"/>
      <c r="C168" s="211" t="s">
        <v>1</v>
      </c>
      <c r="D168" s="211" t="s">
        <v>1622</v>
      </c>
      <c r="E168" s="17" t="s">
        <v>1</v>
      </c>
      <c r="F168" s="212">
        <v>78.7</v>
      </c>
      <c r="H168" s="33"/>
    </row>
    <row r="169" spans="2:8" s="1" customFormat="1" ht="16.8" customHeight="1">
      <c r="B169" s="33"/>
      <c r="C169" s="211" t="s">
        <v>1</v>
      </c>
      <c r="D169" s="211" t="s">
        <v>1623</v>
      </c>
      <c r="E169" s="17" t="s">
        <v>1</v>
      </c>
      <c r="F169" s="212">
        <v>46.7</v>
      </c>
      <c r="H169" s="33"/>
    </row>
    <row r="170" spans="2:8" s="1" customFormat="1" ht="16.8" customHeight="1">
      <c r="B170" s="33"/>
      <c r="C170" s="211" t="s">
        <v>1</v>
      </c>
      <c r="D170" s="211" t="s">
        <v>1624</v>
      </c>
      <c r="E170" s="17" t="s">
        <v>1</v>
      </c>
      <c r="F170" s="212">
        <v>849</v>
      </c>
      <c r="H170" s="33"/>
    </row>
    <row r="171" spans="2:8" s="1" customFormat="1" ht="16.8" customHeight="1">
      <c r="B171" s="33"/>
      <c r="C171" s="211" t="s">
        <v>1232</v>
      </c>
      <c r="D171" s="211" t="s">
        <v>303</v>
      </c>
      <c r="E171" s="17" t="s">
        <v>1</v>
      </c>
      <c r="F171" s="212">
        <v>3390.93</v>
      </c>
      <c r="H171" s="33"/>
    </row>
    <row r="172" spans="2:8" s="1" customFormat="1" ht="16.8" customHeight="1">
      <c r="B172" s="33"/>
      <c r="C172" s="213" t="s">
        <v>6023</v>
      </c>
      <c r="H172" s="33"/>
    </row>
    <row r="173" spans="2:8" s="1" customFormat="1" ht="20.399999999999999">
      <c r="B173" s="33"/>
      <c r="C173" s="211" t="s">
        <v>296</v>
      </c>
      <c r="D173" s="211" t="s">
        <v>297</v>
      </c>
      <c r="E173" s="17" t="s">
        <v>240</v>
      </c>
      <c r="F173" s="212">
        <v>4151.93</v>
      </c>
      <c r="H173" s="33"/>
    </row>
    <row r="174" spans="2:8" s="1" customFormat="1" ht="16.8" customHeight="1">
      <c r="B174" s="33"/>
      <c r="C174" s="211" t="s">
        <v>400</v>
      </c>
      <c r="D174" s="211" t="s">
        <v>401</v>
      </c>
      <c r="E174" s="17" t="s">
        <v>240</v>
      </c>
      <c r="F174" s="212">
        <v>4664.93</v>
      </c>
      <c r="H174" s="33"/>
    </row>
    <row r="175" spans="2:8" s="1" customFormat="1" ht="16.8" customHeight="1">
      <c r="B175" s="33"/>
      <c r="C175" s="207" t="s">
        <v>1537</v>
      </c>
      <c r="D175" s="208" t="s">
        <v>1</v>
      </c>
      <c r="E175" s="209" t="s">
        <v>1</v>
      </c>
      <c r="F175" s="210">
        <v>1274</v>
      </c>
      <c r="H175" s="33"/>
    </row>
    <row r="176" spans="2:8" s="1" customFormat="1" ht="16.8" customHeight="1">
      <c r="B176" s="33"/>
      <c r="C176" s="211" t="s">
        <v>1</v>
      </c>
      <c r="D176" s="211" t="s">
        <v>1627</v>
      </c>
      <c r="E176" s="17" t="s">
        <v>1</v>
      </c>
      <c r="F176" s="212">
        <v>1274</v>
      </c>
      <c r="H176" s="33"/>
    </row>
    <row r="177" spans="2:8" s="1" customFormat="1" ht="16.8" customHeight="1">
      <c r="B177" s="33"/>
      <c r="C177" s="211" t="s">
        <v>1537</v>
      </c>
      <c r="D177" s="211" t="s">
        <v>303</v>
      </c>
      <c r="E177" s="17" t="s">
        <v>1</v>
      </c>
      <c r="F177" s="212">
        <v>1274</v>
      </c>
      <c r="H177" s="33"/>
    </row>
    <row r="178" spans="2:8" s="1" customFormat="1" ht="16.8" customHeight="1">
      <c r="B178" s="33"/>
      <c r="C178" s="213" t="s">
        <v>6023</v>
      </c>
      <c r="H178" s="33"/>
    </row>
    <row r="179" spans="2:8" s="1" customFormat="1" ht="20.399999999999999">
      <c r="B179" s="33"/>
      <c r="C179" s="211" t="s">
        <v>680</v>
      </c>
      <c r="D179" s="211" t="s">
        <v>681</v>
      </c>
      <c r="E179" s="17" t="s">
        <v>240</v>
      </c>
      <c r="F179" s="212">
        <v>1594</v>
      </c>
      <c r="H179" s="33"/>
    </row>
    <row r="180" spans="2:8" s="1" customFormat="1" ht="16.8" customHeight="1">
      <c r="B180" s="33"/>
      <c r="C180" s="211" t="s">
        <v>400</v>
      </c>
      <c r="D180" s="211" t="s">
        <v>401</v>
      </c>
      <c r="E180" s="17" t="s">
        <v>240</v>
      </c>
      <c r="F180" s="212">
        <v>4664.93</v>
      </c>
      <c r="H180" s="33"/>
    </row>
    <row r="181" spans="2:8" s="1" customFormat="1" ht="26.4" customHeight="1">
      <c r="B181" s="33"/>
      <c r="C181" s="206" t="s">
        <v>108</v>
      </c>
      <c r="D181" s="206" t="s">
        <v>109</v>
      </c>
      <c r="H181" s="33"/>
    </row>
    <row r="182" spans="2:8" s="1" customFormat="1" ht="16.8" customHeight="1">
      <c r="B182" s="33"/>
      <c r="C182" s="207" t="s">
        <v>185</v>
      </c>
      <c r="D182" s="208" t="s">
        <v>1</v>
      </c>
      <c r="E182" s="209" t="s">
        <v>1</v>
      </c>
      <c r="F182" s="210">
        <v>267.41000000000003</v>
      </c>
      <c r="H182" s="33"/>
    </row>
    <row r="183" spans="2:8" s="1" customFormat="1" ht="16.8" customHeight="1">
      <c r="B183" s="33"/>
      <c r="C183" s="211" t="s">
        <v>1</v>
      </c>
      <c r="D183" s="211" t="s">
        <v>1798</v>
      </c>
      <c r="E183" s="17" t="s">
        <v>1</v>
      </c>
      <c r="F183" s="212">
        <v>70.400000000000006</v>
      </c>
      <c r="H183" s="33"/>
    </row>
    <row r="184" spans="2:8" s="1" customFormat="1" ht="16.8" customHeight="1">
      <c r="B184" s="33"/>
      <c r="C184" s="211" t="s">
        <v>1</v>
      </c>
      <c r="D184" s="211" t="s">
        <v>1799</v>
      </c>
      <c r="E184" s="17" t="s">
        <v>1</v>
      </c>
      <c r="F184" s="212">
        <v>32.6</v>
      </c>
      <c r="H184" s="33"/>
    </row>
    <row r="185" spans="2:8" s="1" customFormat="1" ht="16.8" customHeight="1">
      <c r="B185" s="33"/>
      <c r="C185" s="211" t="s">
        <v>1</v>
      </c>
      <c r="D185" s="211" t="s">
        <v>1800</v>
      </c>
      <c r="E185" s="17" t="s">
        <v>1</v>
      </c>
      <c r="F185" s="212">
        <v>59.7</v>
      </c>
      <c r="H185" s="33"/>
    </row>
    <row r="186" spans="2:8" s="1" customFormat="1" ht="16.8" customHeight="1">
      <c r="B186" s="33"/>
      <c r="C186" s="211" t="s">
        <v>1</v>
      </c>
      <c r="D186" s="211" t="s">
        <v>1801</v>
      </c>
      <c r="E186" s="17" t="s">
        <v>1</v>
      </c>
      <c r="F186" s="212">
        <v>6.51</v>
      </c>
      <c r="H186" s="33"/>
    </row>
    <row r="187" spans="2:8" s="1" customFormat="1" ht="16.8" customHeight="1">
      <c r="B187" s="33"/>
      <c r="C187" s="211" t="s">
        <v>1</v>
      </c>
      <c r="D187" s="211" t="s">
        <v>1802</v>
      </c>
      <c r="E187" s="17" t="s">
        <v>1</v>
      </c>
      <c r="F187" s="212">
        <v>43.7</v>
      </c>
      <c r="H187" s="33"/>
    </row>
    <row r="188" spans="2:8" s="1" customFormat="1" ht="16.8" customHeight="1">
      <c r="B188" s="33"/>
      <c r="C188" s="211" t="s">
        <v>1</v>
      </c>
      <c r="D188" s="211" t="s">
        <v>1803</v>
      </c>
      <c r="E188" s="17" t="s">
        <v>1</v>
      </c>
      <c r="F188" s="212">
        <v>51</v>
      </c>
      <c r="H188" s="33"/>
    </row>
    <row r="189" spans="2:8" s="1" customFormat="1" ht="16.8" customHeight="1">
      <c r="B189" s="33"/>
      <c r="C189" s="211" t="s">
        <v>1</v>
      </c>
      <c r="D189" s="211" t="s">
        <v>1804</v>
      </c>
      <c r="E189" s="17" t="s">
        <v>1</v>
      </c>
      <c r="F189" s="212">
        <v>3.5</v>
      </c>
      <c r="H189" s="33"/>
    </row>
    <row r="190" spans="2:8" s="1" customFormat="1" ht="16.8" customHeight="1">
      <c r="B190" s="33"/>
      <c r="C190" s="211" t="s">
        <v>185</v>
      </c>
      <c r="D190" s="211" t="s">
        <v>303</v>
      </c>
      <c r="E190" s="17" t="s">
        <v>1</v>
      </c>
      <c r="F190" s="212">
        <v>267.41000000000003</v>
      </c>
      <c r="H190" s="33"/>
    </row>
    <row r="191" spans="2:8" s="1" customFormat="1" ht="16.8" customHeight="1">
      <c r="B191" s="33"/>
      <c r="C191" s="213" t="s">
        <v>6023</v>
      </c>
      <c r="H191" s="33"/>
    </row>
    <row r="192" spans="2:8" s="1" customFormat="1" ht="20.399999999999999">
      <c r="B192" s="33"/>
      <c r="C192" s="211" t="s">
        <v>296</v>
      </c>
      <c r="D192" s="211" t="s">
        <v>297</v>
      </c>
      <c r="E192" s="17" t="s">
        <v>240</v>
      </c>
      <c r="F192" s="212">
        <v>267.41000000000003</v>
      </c>
      <c r="H192" s="33"/>
    </row>
    <row r="193" spans="2:8" s="1" customFormat="1" ht="16.8" customHeight="1">
      <c r="B193" s="33"/>
      <c r="C193" s="211" t="s">
        <v>400</v>
      </c>
      <c r="D193" s="211" t="s">
        <v>401</v>
      </c>
      <c r="E193" s="17" t="s">
        <v>240</v>
      </c>
      <c r="F193" s="212">
        <v>267.41000000000003</v>
      </c>
      <c r="H193" s="33"/>
    </row>
    <row r="194" spans="2:8" s="1" customFormat="1" ht="26.4" customHeight="1">
      <c r="B194" s="33"/>
      <c r="C194" s="206" t="s">
        <v>111</v>
      </c>
      <c r="D194" s="206" t="s">
        <v>112</v>
      </c>
      <c r="H194" s="33"/>
    </row>
    <row r="195" spans="2:8" s="1" customFormat="1" ht="16.8" customHeight="1">
      <c r="B195" s="33"/>
      <c r="C195" s="207" t="s">
        <v>1847</v>
      </c>
      <c r="D195" s="208" t="s">
        <v>1</v>
      </c>
      <c r="E195" s="209" t="s">
        <v>1</v>
      </c>
      <c r="F195" s="210">
        <v>4706</v>
      </c>
      <c r="H195" s="33"/>
    </row>
    <row r="196" spans="2:8" s="1" customFormat="1" ht="16.8" customHeight="1">
      <c r="B196" s="33"/>
      <c r="C196" s="211" t="s">
        <v>1847</v>
      </c>
      <c r="D196" s="211" t="s">
        <v>1936</v>
      </c>
      <c r="E196" s="17" t="s">
        <v>1</v>
      </c>
      <c r="F196" s="212">
        <v>4706</v>
      </c>
      <c r="H196" s="33"/>
    </row>
    <row r="197" spans="2:8" s="1" customFormat="1" ht="16.8" customHeight="1">
      <c r="B197" s="33"/>
      <c r="C197" s="213" t="s">
        <v>6023</v>
      </c>
      <c r="H197" s="33"/>
    </row>
    <row r="198" spans="2:8" s="1" customFormat="1" ht="20.399999999999999">
      <c r="B198" s="33"/>
      <c r="C198" s="211" t="s">
        <v>680</v>
      </c>
      <c r="D198" s="211" t="s">
        <v>681</v>
      </c>
      <c r="E198" s="17" t="s">
        <v>240</v>
      </c>
      <c r="F198" s="212">
        <v>5716</v>
      </c>
      <c r="H198" s="33"/>
    </row>
    <row r="199" spans="2:8" s="1" customFormat="1" ht="16.8" customHeight="1">
      <c r="B199" s="33"/>
      <c r="C199" s="211" t="s">
        <v>400</v>
      </c>
      <c r="D199" s="211" t="s">
        <v>401</v>
      </c>
      <c r="E199" s="17" t="s">
        <v>240</v>
      </c>
      <c r="F199" s="212">
        <v>9361.5499999999993</v>
      </c>
      <c r="H199" s="33"/>
    </row>
    <row r="200" spans="2:8" s="1" customFormat="1" ht="16.8" customHeight="1">
      <c r="B200" s="33"/>
      <c r="C200" s="207" t="s">
        <v>1845</v>
      </c>
      <c r="D200" s="208" t="s">
        <v>1</v>
      </c>
      <c r="E200" s="209" t="s">
        <v>1</v>
      </c>
      <c r="F200" s="210">
        <v>4655.55</v>
      </c>
      <c r="H200" s="33"/>
    </row>
    <row r="201" spans="2:8" s="1" customFormat="1" ht="16.8" customHeight="1">
      <c r="B201" s="33"/>
      <c r="C201" s="211" t="s">
        <v>1</v>
      </c>
      <c r="D201" s="211" t="s">
        <v>1925</v>
      </c>
      <c r="E201" s="17" t="s">
        <v>1</v>
      </c>
      <c r="F201" s="212">
        <v>22</v>
      </c>
      <c r="H201" s="33"/>
    </row>
    <row r="202" spans="2:8" s="1" customFormat="1" ht="16.8" customHeight="1">
      <c r="B202" s="33"/>
      <c r="C202" s="211" t="s">
        <v>1</v>
      </c>
      <c r="D202" s="211" t="s">
        <v>1921</v>
      </c>
      <c r="E202" s="17" t="s">
        <v>1</v>
      </c>
      <c r="F202" s="212">
        <v>148</v>
      </c>
      <c r="H202" s="33"/>
    </row>
    <row r="203" spans="2:8" s="1" customFormat="1" ht="16.8" customHeight="1">
      <c r="B203" s="33"/>
      <c r="C203" s="211" t="s">
        <v>1</v>
      </c>
      <c r="D203" s="211" t="s">
        <v>1920</v>
      </c>
      <c r="E203" s="17" t="s">
        <v>1</v>
      </c>
      <c r="F203" s="212">
        <v>866</v>
      </c>
      <c r="H203" s="33"/>
    </row>
    <row r="204" spans="2:8" s="1" customFormat="1" ht="16.8" customHeight="1">
      <c r="B204" s="33"/>
      <c r="C204" s="211" t="s">
        <v>1</v>
      </c>
      <c r="D204" s="211" t="s">
        <v>1926</v>
      </c>
      <c r="E204" s="17" t="s">
        <v>1</v>
      </c>
      <c r="F204" s="212">
        <v>179</v>
      </c>
      <c r="H204" s="33"/>
    </row>
    <row r="205" spans="2:8" s="1" customFormat="1" ht="16.8" customHeight="1">
      <c r="B205" s="33"/>
      <c r="C205" s="211" t="s">
        <v>1</v>
      </c>
      <c r="D205" s="211" t="s">
        <v>1927</v>
      </c>
      <c r="E205" s="17" t="s">
        <v>1</v>
      </c>
      <c r="F205" s="212">
        <v>24</v>
      </c>
      <c r="H205" s="33"/>
    </row>
    <row r="206" spans="2:8" s="1" customFormat="1" ht="16.8" customHeight="1">
      <c r="B206" s="33"/>
      <c r="C206" s="211" t="s">
        <v>1</v>
      </c>
      <c r="D206" s="211" t="s">
        <v>1928</v>
      </c>
      <c r="E206" s="17" t="s">
        <v>1</v>
      </c>
      <c r="F206" s="212">
        <v>2.9</v>
      </c>
      <c r="H206" s="33"/>
    </row>
    <row r="207" spans="2:8" s="1" customFormat="1" ht="16.8" customHeight="1">
      <c r="B207" s="33"/>
      <c r="C207" s="211" t="s">
        <v>1</v>
      </c>
      <c r="D207" s="211" t="s">
        <v>1929</v>
      </c>
      <c r="E207" s="17" t="s">
        <v>1</v>
      </c>
      <c r="F207" s="212">
        <v>168.15</v>
      </c>
      <c r="H207" s="33"/>
    </row>
    <row r="208" spans="2:8" s="1" customFormat="1" ht="16.8" customHeight="1">
      <c r="B208" s="33"/>
      <c r="C208" s="211" t="s">
        <v>1</v>
      </c>
      <c r="D208" s="211" t="s">
        <v>1930</v>
      </c>
      <c r="E208" s="17" t="s">
        <v>1</v>
      </c>
      <c r="F208" s="212">
        <v>3137</v>
      </c>
      <c r="H208" s="33"/>
    </row>
    <row r="209" spans="2:8" s="1" customFormat="1" ht="16.8" customHeight="1">
      <c r="B209" s="33"/>
      <c r="C209" s="211" t="s">
        <v>1</v>
      </c>
      <c r="D209" s="211" t="s">
        <v>1931</v>
      </c>
      <c r="E209" s="17" t="s">
        <v>1</v>
      </c>
      <c r="F209" s="212">
        <v>57</v>
      </c>
      <c r="H209" s="33"/>
    </row>
    <row r="210" spans="2:8" s="1" customFormat="1" ht="16.8" customHeight="1">
      <c r="B210" s="33"/>
      <c r="C210" s="211" t="s">
        <v>1</v>
      </c>
      <c r="D210" s="211" t="s">
        <v>1932</v>
      </c>
      <c r="E210" s="17" t="s">
        <v>1</v>
      </c>
      <c r="F210" s="212">
        <v>50.9</v>
      </c>
      <c r="H210" s="33"/>
    </row>
    <row r="211" spans="2:8" s="1" customFormat="1" ht="16.8" customHeight="1">
      <c r="B211" s="33"/>
      <c r="C211" s="211" t="s">
        <v>1</v>
      </c>
      <c r="D211" s="211" t="s">
        <v>1933</v>
      </c>
      <c r="E211" s="17" t="s">
        <v>1</v>
      </c>
      <c r="F211" s="212">
        <v>0.6</v>
      </c>
      <c r="H211" s="33"/>
    </row>
    <row r="212" spans="2:8" s="1" customFormat="1" ht="16.8" customHeight="1">
      <c r="B212" s="33"/>
      <c r="C212" s="211" t="s">
        <v>1845</v>
      </c>
      <c r="D212" s="211" t="s">
        <v>303</v>
      </c>
      <c r="E212" s="17" t="s">
        <v>1</v>
      </c>
      <c r="F212" s="212">
        <v>4655.55</v>
      </c>
      <c r="H212" s="33"/>
    </row>
    <row r="213" spans="2:8" s="1" customFormat="1" ht="16.8" customHeight="1">
      <c r="B213" s="33"/>
      <c r="C213" s="213" t="s">
        <v>6023</v>
      </c>
      <c r="H213" s="33"/>
    </row>
    <row r="214" spans="2:8" s="1" customFormat="1" ht="20.399999999999999">
      <c r="B214" s="33"/>
      <c r="C214" s="211" t="s">
        <v>296</v>
      </c>
      <c r="D214" s="211" t="s">
        <v>297</v>
      </c>
      <c r="E214" s="17" t="s">
        <v>240</v>
      </c>
      <c r="F214" s="212">
        <v>10346.5</v>
      </c>
      <c r="H214" s="33"/>
    </row>
    <row r="215" spans="2:8" s="1" customFormat="1" ht="16.8" customHeight="1">
      <c r="B215" s="33"/>
      <c r="C215" s="211" t="s">
        <v>400</v>
      </c>
      <c r="D215" s="211" t="s">
        <v>401</v>
      </c>
      <c r="E215" s="17" t="s">
        <v>240</v>
      </c>
      <c r="F215" s="212">
        <v>9361.5499999999993</v>
      </c>
      <c r="H215" s="33"/>
    </row>
    <row r="216" spans="2:8" s="1" customFormat="1" ht="26.4" customHeight="1">
      <c r="B216" s="33"/>
      <c r="C216" s="206" t="s">
        <v>114</v>
      </c>
      <c r="D216" s="206" t="s">
        <v>115</v>
      </c>
      <c r="H216" s="33"/>
    </row>
    <row r="217" spans="2:8" s="1" customFormat="1" ht="16.8" customHeight="1">
      <c r="B217" s="33"/>
      <c r="C217" s="207" t="s">
        <v>2262</v>
      </c>
      <c r="D217" s="208" t="s">
        <v>1</v>
      </c>
      <c r="E217" s="209" t="s">
        <v>1</v>
      </c>
      <c r="F217" s="210">
        <v>130.37</v>
      </c>
      <c r="H217" s="33"/>
    </row>
    <row r="218" spans="2:8" s="1" customFormat="1" ht="16.8" customHeight="1">
      <c r="B218" s="33"/>
      <c r="C218" s="211" t="s">
        <v>1</v>
      </c>
      <c r="D218" s="211" t="s">
        <v>2237</v>
      </c>
      <c r="E218" s="17" t="s">
        <v>1</v>
      </c>
      <c r="F218" s="212">
        <v>58.3</v>
      </c>
      <c r="H218" s="33"/>
    </row>
    <row r="219" spans="2:8" s="1" customFormat="1" ht="16.8" customHeight="1">
      <c r="B219" s="33"/>
      <c r="C219" s="211" t="s">
        <v>1</v>
      </c>
      <c r="D219" s="211" t="s">
        <v>2261</v>
      </c>
      <c r="E219" s="17" t="s">
        <v>1</v>
      </c>
      <c r="F219" s="212">
        <v>72.069999999999993</v>
      </c>
      <c r="H219" s="33"/>
    </row>
    <row r="220" spans="2:8" s="1" customFormat="1" ht="16.8" customHeight="1">
      <c r="B220" s="33"/>
      <c r="C220" s="211" t="s">
        <v>2262</v>
      </c>
      <c r="D220" s="211" t="s">
        <v>270</v>
      </c>
      <c r="E220" s="17" t="s">
        <v>1</v>
      </c>
      <c r="F220" s="212">
        <v>130.37</v>
      </c>
      <c r="H220" s="33"/>
    </row>
    <row r="221" spans="2:8" s="1" customFormat="1" ht="16.8" customHeight="1">
      <c r="B221" s="33"/>
      <c r="C221" s="207" t="s">
        <v>185</v>
      </c>
      <c r="D221" s="208" t="s">
        <v>1</v>
      </c>
      <c r="E221" s="209" t="s">
        <v>1</v>
      </c>
      <c r="F221" s="210">
        <v>0</v>
      </c>
      <c r="H221" s="33"/>
    </row>
    <row r="222" spans="2:8" s="1" customFormat="1" ht="16.8" customHeight="1">
      <c r="B222" s="33"/>
      <c r="C222" s="207" t="s">
        <v>2240</v>
      </c>
      <c r="D222" s="208" t="s">
        <v>1</v>
      </c>
      <c r="E222" s="209" t="s">
        <v>1</v>
      </c>
      <c r="F222" s="210">
        <v>695.48</v>
      </c>
      <c r="H222" s="33"/>
    </row>
    <row r="223" spans="2:8" s="1" customFormat="1" ht="16.8" customHeight="1">
      <c r="B223" s="33"/>
      <c r="C223" s="211" t="s">
        <v>1</v>
      </c>
      <c r="D223" s="211" t="s">
        <v>2234</v>
      </c>
      <c r="E223" s="17" t="s">
        <v>1</v>
      </c>
      <c r="F223" s="212">
        <v>18.899999999999999</v>
      </c>
      <c r="H223" s="33"/>
    </row>
    <row r="224" spans="2:8" s="1" customFormat="1" ht="16.8" customHeight="1">
      <c r="B224" s="33"/>
      <c r="C224" s="211" t="s">
        <v>1</v>
      </c>
      <c r="D224" s="211" t="s">
        <v>2235</v>
      </c>
      <c r="E224" s="17" t="s">
        <v>1</v>
      </c>
      <c r="F224" s="212">
        <v>46.98</v>
      </c>
      <c r="H224" s="33"/>
    </row>
    <row r="225" spans="2:8" s="1" customFormat="1" ht="16.8" customHeight="1">
      <c r="B225" s="33"/>
      <c r="C225" s="211" t="s">
        <v>1</v>
      </c>
      <c r="D225" s="211" t="s">
        <v>2236</v>
      </c>
      <c r="E225" s="17" t="s">
        <v>1</v>
      </c>
      <c r="F225" s="212">
        <v>6.4</v>
      </c>
      <c r="H225" s="33"/>
    </row>
    <row r="226" spans="2:8" s="1" customFormat="1" ht="16.8" customHeight="1">
      <c r="B226" s="33"/>
      <c r="C226" s="211" t="s">
        <v>1</v>
      </c>
      <c r="D226" s="211" t="s">
        <v>2237</v>
      </c>
      <c r="E226" s="17" t="s">
        <v>1</v>
      </c>
      <c r="F226" s="212">
        <v>58.3</v>
      </c>
      <c r="H226" s="33"/>
    </row>
    <row r="227" spans="2:8" s="1" customFormat="1" ht="16.8" customHeight="1">
      <c r="B227" s="33"/>
      <c r="C227" s="211" t="s">
        <v>1</v>
      </c>
      <c r="D227" s="211" t="s">
        <v>2238</v>
      </c>
      <c r="E227" s="17" t="s">
        <v>1</v>
      </c>
      <c r="F227" s="212">
        <v>72.099999999999994</v>
      </c>
      <c r="H227" s="33"/>
    </row>
    <row r="228" spans="2:8" s="1" customFormat="1" ht="16.8" customHeight="1">
      <c r="B228" s="33"/>
      <c r="C228" s="211" t="s">
        <v>1</v>
      </c>
      <c r="D228" s="211" t="s">
        <v>2239</v>
      </c>
      <c r="E228" s="17" t="s">
        <v>1</v>
      </c>
      <c r="F228" s="212">
        <v>492.8</v>
      </c>
      <c r="H228" s="33"/>
    </row>
    <row r="229" spans="2:8" s="1" customFormat="1" ht="16.8" customHeight="1">
      <c r="B229" s="33"/>
      <c r="C229" s="211" t="s">
        <v>2240</v>
      </c>
      <c r="D229" s="211" t="s">
        <v>303</v>
      </c>
      <c r="E229" s="17" t="s">
        <v>1</v>
      </c>
      <c r="F229" s="212">
        <v>695.48</v>
      </c>
      <c r="H229" s="33"/>
    </row>
    <row r="230" spans="2:8" s="1" customFormat="1" ht="16.8" customHeight="1">
      <c r="B230" s="33"/>
      <c r="C230" s="207" t="s">
        <v>2219</v>
      </c>
      <c r="D230" s="208" t="s">
        <v>1</v>
      </c>
      <c r="E230" s="209" t="s">
        <v>1</v>
      </c>
      <c r="F230" s="210">
        <v>739.2</v>
      </c>
      <c r="H230" s="33"/>
    </row>
    <row r="231" spans="2:8" s="1" customFormat="1" ht="16.8" customHeight="1">
      <c r="B231" s="33"/>
      <c r="C231" s="211" t="s">
        <v>1</v>
      </c>
      <c r="D231" s="211" t="s">
        <v>2249</v>
      </c>
      <c r="E231" s="17" t="s">
        <v>1</v>
      </c>
      <c r="F231" s="212">
        <v>739.2</v>
      </c>
      <c r="H231" s="33"/>
    </row>
    <row r="232" spans="2:8" s="1" customFormat="1" ht="16.8" customHeight="1">
      <c r="B232" s="33"/>
      <c r="C232" s="211" t="s">
        <v>2219</v>
      </c>
      <c r="D232" s="211" t="s">
        <v>303</v>
      </c>
      <c r="E232" s="17" t="s">
        <v>1</v>
      </c>
      <c r="F232" s="212">
        <v>739.2</v>
      </c>
      <c r="H232" s="33"/>
    </row>
    <row r="233" spans="2:8" s="1" customFormat="1" ht="16.8" customHeight="1">
      <c r="B233" s="33"/>
      <c r="C233" s="213" t="s">
        <v>6023</v>
      </c>
      <c r="H233" s="33"/>
    </row>
    <row r="234" spans="2:8" s="1" customFormat="1" ht="20.399999999999999">
      <c r="B234" s="33"/>
      <c r="C234" s="211" t="s">
        <v>380</v>
      </c>
      <c r="D234" s="211" t="s">
        <v>381</v>
      </c>
      <c r="E234" s="17" t="s">
        <v>240</v>
      </c>
      <c r="F234" s="212">
        <v>878.2</v>
      </c>
      <c r="H234" s="33"/>
    </row>
    <row r="235" spans="2:8" s="1" customFormat="1" ht="16.8" customHeight="1">
      <c r="B235" s="33"/>
      <c r="C235" s="211" t="s">
        <v>400</v>
      </c>
      <c r="D235" s="211" t="s">
        <v>401</v>
      </c>
      <c r="E235" s="17" t="s">
        <v>240</v>
      </c>
      <c r="F235" s="212">
        <v>1371.85</v>
      </c>
      <c r="H235" s="33"/>
    </row>
    <row r="236" spans="2:8" s="1" customFormat="1" ht="26.4" customHeight="1">
      <c r="B236" s="33"/>
      <c r="C236" s="206" t="s">
        <v>125</v>
      </c>
      <c r="D236" s="206" t="s">
        <v>126</v>
      </c>
      <c r="H236" s="33"/>
    </row>
    <row r="237" spans="2:8" s="1" customFormat="1" ht="16.8" customHeight="1">
      <c r="B237" s="33"/>
      <c r="C237" s="207" t="s">
        <v>2219</v>
      </c>
      <c r="D237" s="208" t="s">
        <v>1</v>
      </c>
      <c r="E237" s="209" t="s">
        <v>1</v>
      </c>
      <c r="F237" s="210">
        <v>219.154</v>
      </c>
      <c r="H237" s="33"/>
    </row>
    <row r="238" spans="2:8" s="1" customFormat="1" ht="16.8" customHeight="1">
      <c r="B238" s="33"/>
      <c r="C238" s="211" t="s">
        <v>1</v>
      </c>
      <c r="D238" s="211" t="s">
        <v>3138</v>
      </c>
      <c r="E238" s="17" t="s">
        <v>1</v>
      </c>
      <c r="F238" s="212">
        <v>219.154</v>
      </c>
      <c r="H238" s="33"/>
    </row>
    <row r="239" spans="2:8" s="1" customFormat="1" ht="16.8" customHeight="1">
      <c r="B239" s="33"/>
      <c r="C239" s="211" t="s">
        <v>2219</v>
      </c>
      <c r="D239" s="211" t="s">
        <v>303</v>
      </c>
      <c r="E239" s="17" t="s">
        <v>1</v>
      </c>
      <c r="F239" s="212">
        <v>219.154</v>
      </c>
      <c r="H239" s="33"/>
    </row>
    <row r="240" spans="2:8" s="1" customFormat="1" ht="16.8" customHeight="1">
      <c r="B240" s="33"/>
      <c r="C240" s="213" t="s">
        <v>6023</v>
      </c>
      <c r="H240" s="33"/>
    </row>
    <row r="241" spans="2:8" s="1" customFormat="1" ht="20.399999999999999">
      <c r="B241" s="33"/>
      <c r="C241" s="211" t="s">
        <v>680</v>
      </c>
      <c r="D241" s="211" t="s">
        <v>681</v>
      </c>
      <c r="E241" s="17" t="s">
        <v>240</v>
      </c>
      <c r="F241" s="212">
        <v>259.738</v>
      </c>
      <c r="H241" s="33"/>
    </row>
    <row r="242" spans="2:8" s="1" customFormat="1" ht="16.8" customHeight="1">
      <c r="B242" s="33"/>
      <c r="C242" s="211" t="s">
        <v>400</v>
      </c>
      <c r="D242" s="211" t="s">
        <v>401</v>
      </c>
      <c r="E242" s="17" t="s">
        <v>240</v>
      </c>
      <c r="F242" s="212">
        <v>367.416</v>
      </c>
      <c r="H242" s="33"/>
    </row>
    <row r="243" spans="2:8" s="1" customFormat="1" ht="16.8" customHeight="1">
      <c r="B243" s="33"/>
      <c r="C243" s="207" t="s">
        <v>3115</v>
      </c>
      <c r="D243" s="208" t="s">
        <v>1</v>
      </c>
      <c r="E243" s="209" t="s">
        <v>1</v>
      </c>
      <c r="F243" s="210">
        <v>148.262</v>
      </c>
      <c r="H243" s="33"/>
    </row>
    <row r="244" spans="2:8" s="1" customFormat="1" ht="16.8" customHeight="1">
      <c r="B244" s="33"/>
      <c r="C244" s="211" t="s">
        <v>1</v>
      </c>
      <c r="D244" s="211" t="s">
        <v>3134</v>
      </c>
      <c r="E244" s="17" t="s">
        <v>1</v>
      </c>
      <c r="F244" s="212">
        <v>146.102</v>
      </c>
      <c r="H244" s="33"/>
    </row>
    <row r="245" spans="2:8" s="1" customFormat="1" ht="16.8" customHeight="1">
      <c r="B245" s="33"/>
      <c r="C245" s="211" t="s">
        <v>1</v>
      </c>
      <c r="D245" s="211" t="s">
        <v>3135</v>
      </c>
      <c r="E245" s="17" t="s">
        <v>1</v>
      </c>
      <c r="F245" s="212">
        <v>2.16</v>
      </c>
      <c r="H245" s="33"/>
    </row>
    <row r="246" spans="2:8" s="1" customFormat="1" ht="16.8" customHeight="1">
      <c r="B246" s="33"/>
      <c r="C246" s="211" t="s">
        <v>3115</v>
      </c>
      <c r="D246" s="211" t="s">
        <v>303</v>
      </c>
      <c r="E246" s="17" t="s">
        <v>1</v>
      </c>
      <c r="F246" s="212">
        <v>148.262</v>
      </c>
      <c r="H246" s="33"/>
    </row>
    <row r="247" spans="2:8" s="1" customFormat="1" ht="16.8" customHeight="1">
      <c r="B247" s="33"/>
      <c r="C247" s="213" t="s">
        <v>6023</v>
      </c>
      <c r="H247" s="33"/>
    </row>
    <row r="248" spans="2:8" s="1" customFormat="1" ht="20.399999999999999">
      <c r="B248" s="33"/>
      <c r="C248" s="211" t="s">
        <v>2372</v>
      </c>
      <c r="D248" s="211" t="s">
        <v>2373</v>
      </c>
      <c r="E248" s="17" t="s">
        <v>240</v>
      </c>
      <c r="F248" s="212">
        <v>174.86199999999999</v>
      </c>
      <c r="H248" s="33"/>
    </row>
    <row r="249" spans="2:8" s="1" customFormat="1" ht="16.8" customHeight="1">
      <c r="B249" s="33"/>
      <c r="C249" s="211" t="s">
        <v>400</v>
      </c>
      <c r="D249" s="211" t="s">
        <v>401</v>
      </c>
      <c r="E249" s="17" t="s">
        <v>240</v>
      </c>
      <c r="F249" s="212">
        <v>367.416</v>
      </c>
      <c r="H249" s="33"/>
    </row>
    <row r="250" spans="2:8" s="1" customFormat="1" ht="26.4" customHeight="1">
      <c r="B250" s="33"/>
      <c r="C250" s="206" t="s">
        <v>128</v>
      </c>
      <c r="D250" s="206" t="s">
        <v>129</v>
      </c>
      <c r="H250" s="33"/>
    </row>
    <row r="251" spans="2:8" s="1" customFormat="1" ht="16.8" customHeight="1">
      <c r="B251" s="33"/>
      <c r="C251" s="207" t="s">
        <v>185</v>
      </c>
      <c r="D251" s="208" t="s">
        <v>1</v>
      </c>
      <c r="E251" s="209" t="s">
        <v>1</v>
      </c>
      <c r="F251" s="210">
        <v>254.43</v>
      </c>
      <c r="H251" s="33"/>
    </row>
    <row r="252" spans="2:8" s="1" customFormat="1" ht="26.4" customHeight="1">
      <c r="B252" s="33"/>
      <c r="C252" s="206" t="s">
        <v>131</v>
      </c>
      <c r="D252" s="206" t="s">
        <v>132</v>
      </c>
      <c r="H252" s="33"/>
    </row>
    <row r="253" spans="2:8" s="1" customFormat="1" ht="16.8" customHeight="1">
      <c r="B253" s="33"/>
      <c r="C253" s="207" t="s">
        <v>3568</v>
      </c>
      <c r="D253" s="208" t="s">
        <v>1</v>
      </c>
      <c r="E253" s="209" t="s">
        <v>1</v>
      </c>
      <c r="F253" s="210">
        <v>890.9</v>
      </c>
      <c r="H253" s="33"/>
    </row>
    <row r="254" spans="2:8" s="1" customFormat="1" ht="16.8" customHeight="1">
      <c r="B254" s="33"/>
      <c r="C254" s="211" t="s">
        <v>1</v>
      </c>
      <c r="D254" s="211" t="s">
        <v>3611</v>
      </c>
      <c r="E254" s="17" t="s">
        <v>1</v>
      </c>
      <c r="F254" s="212">
        <v>60.9</v>
      </c>
      <c r="H254" s="33"/>
    </row>
    <row r="255" spans="2:8" s="1" customFormat="1" ht="16.8" customHeight="1">
      <c r="B255" s="33"/>
      <c r="C255" s="211" t="s">
        <v>1</v>
      </c>
      <c r="D255" s="211" t="s">
        <v>3612</v>
      </c>
      <c r="E255" s="17" t="s">
        <v>1</v>
      </c>
      <c r="F255" s="212">
        <v>681</v>
      </c>
      <c r="H255" s="33"/>
    </row>
    <row r="256" spans="2:8" s="1" customFormat="1" ht="16.8" customHeight="1">
      <c r="B256" s="33"/>
      <c r="C256" s="211" t="s">
        <v>1</v>
      </c>
      <c r="D256" s="211" t="s">
        <v>3613</v>
      </c>
      <c r="E256" s="17" t="s">
        <v>1</v>
      </c>
      <c r="F256" s="212">
        <v>15</v>
      </c>
      <c r="H256" s="33"/>
    </row>
    <row r="257" spans="2:8" s="1" customFormat="1" ht="16.8" customHeight="1">
      <c r="B257" s="33"/>
      <c r="C257" s="211" t="s">
        <v>1</v>
      </c>
      <c r="D257" s="211" t="s">
        <v>3614</v>
      </c>
      <c r="E257" s="17" t="s">
        <v>1</v>
      </c>
      <c r="F257" s="212">
        <v>25</v>
      </c>
      <c r="H257" s="33"/>
    </row>
    <row r="258" spans="2:8" s="1" customFormat="1" ht="16.8" customHeight="1">
      <c r="B258" s="33"/>
      <c r="C258" s="211" t="s">
        <v>1</v>
      </c>
      <c r="D258" s="211" t="s">
        <v>3615</v>
      </c>
      <c r="E258" s="17" t="s">
        <v>1</v>
      </c>
      <c r="F258" s="212">
        <v>28</v>
      </c>
      <c r="H258" s="33"/>
    </row>
    <row r="259" spans="2:8" s="1" customFormat="1" ht="16.8" customHeight="1">
      <c r="B259" s="33"/>
      <c r="C259" s="211" t="s">
        <v>1</v>
      </c>
      <c r="D259" s="211" t="s">
        <v>3616</v>
      </c>
      <c r="E259" s="17" t="s">
        <v>1</v>
      </c>
      <c r="F259" s="212">
        <v>81</v>
      </c>
      <c r="H259" s="33"/>
    </row>
    <row r="260" spans="2:8" s="1" customFormat="1" ht="16.8" customHeight="1">
      <c r="B260" s="33"/>
      <c r="C260" s="211" t="s">
        <v>3568</v>
      </c>
      <c r="D260" s="211" t="s">
        <v>303</v>
      </c>
      <c r="E260" s="17" t="s">
        <v>1</v>
      </c>
      <c r="F260" s="212">
        <v>890.9</v>
      </c>
      <c r="H260" s="33"/>
    </row>
    <row r="261" spans="2:8" s="1" customFormat="1" ht="16.8" customHeight="1">
      <c r="B261" s="33"/>
      <c r="C261" s="213" t="s">
        <v>6023</v>
      </c>
      <c r="H261" s="33"/>
    </row>
    <row r="262" spans="2:8" s="1" customFormat="1" ht="20.399999999999999">
      <c r="B262" s="33"/>
      <c r="C262" s="211" t="s">
        <v>296</v>
      </c>
      <c r="D262" s="211" t="s">
        <v>297</v>
      </c>
      <c r="E262" s="17" t="s">
        <v>240</v>
      </c>
      <c r="F262" s="212">
        <v>994.3</v>
      </c>
      <c r="H262" s="33"/>
    </row>
    <row r="263" spans="2:8" s="1" customFormat="1" ht="16.8" customHeight="1">
      <c r="B263" s="33"/>
      <c r="C263" s="211" t="s">
        <v>3621</v>
      </c>
      <c r="D263" s="211" t="s">
        <v>3622</v>
      </c>
      <c r="E263" s="17" t="s">
        <v>240</v>
      </c>
      <c r="F263" s="212">
        <v>890.9</v>
      </c>
      <c r="H263" s="33"/>
    </row>
    <row r="264" spans="2:8" s="1" customFormat="1" ht="26.4" customHeight="1">
      <c r="B264" s="33"/>
      <c r="C264" s="206" t="s">
        <v>134</v>
      </c>
      <c r="D264" s="206" t="s">
        <v>135</v>
      </c>
      <c r="H264" s="33"/>
    </row>
    <row r="265" spans="2:8" s="1" customFormat="1" ht="16.8" customHeight="1">
      <c r="B265" s="33"/>
      <c r="C265" s="207" t="s">
        <v>1847</v>
      </c>
      <c r="D265" s="208" t="s">
        <v>1</v>
      </c>
      <c r="E265" s="209" t="s">
        <v>1</v>
      </c>
      <c r="F265" s="210">
        <v>165</v>
      </c>
      <c r="H265" s="33"/>
    </row>
    <row r="266" spans="2:8" s="1" customFormat="1" ht="16.8" customHeight="1">
      <c r="B266" s="33"/>
      <c r="C266" s="213" t="s">
        <v>6023</v>
      </c>
      <c r="H266" s="33"/>
    </row>
    <row r="267" spans="2:8" s="1" customFormat="1" ht="20.399999999999999">
      <c r="B267" s="33"/>
      <c r="C267" s="211" t="s">
        <v>680</v>
      </c>
      <c r="D267" s="211" t="s">
        <v>681</v>
      </c>
      <c r="E267" s="17" t="s">
        <v>240</v>
      </c>
      <c r="F267" s="212">
        <v>214</v>
      </c>
      <c r="H267" s="33"/>
    </row>
    <row r="268" spans="2:8" s="1" customFormat="1" ht="16.8" customHeight="1">
      <c r="B268" s="33"/>
      <c r="C268" s="211" t="s">
        <v>3621</v>
      </c>
      <c r="D268" s="211" t="s">
        <v>3622</v>
      </c>
      <c r="E268" s="17" t="s">
        <v>240</v>
      </c>
      <c r="F268" s="212">
        <v>625</v>
      </c>
      <c r="H268" s="33"/>
    </row>
    <row r="269" spans="2:8" s="1" customFormat="1" ht="16.8" customHeight="1">
      <c r="B269" s="33"/>
      <c r="C269" s="207" t="s">
        <v>3928</v>
      </c>
      <c r="D269" s="208" t="s">
        <v>1</v>
      </c>
      <c r="E269" s="209" t="s">
        <v>1</v>
      </c>
      <c r="F269" s="210">
        <v>460</v>
      </c>
      <c r="H269" s="33"/>
    </row>
    <row r="270" spans="2:8" s="1" customFormat="1" ht="16.8" customHeight="1">
      <c r="B270" s="33"/>
      <c r="C270" s="211" t="s">
        <v>1</v>
      </c>
      <c r="D270" s="211" t="s">
        <v>3963</v>
      </c>
      <c r="E270" s="17" t="s">
        <v>1</v>
      </c>
      <c r="F270" s="212">
        <v>63</v>
      </c>
      <c r="H270" s="33"/>
    </row>
    <row r="271" spans="2:8" s="1" customFormat="1" ht="16.8" customHeight="1">
      <c r="B271" s="33"/>
      <c r="C271" s="211" t="s">
        <v>1</v>
      </c>
      <c r="D271" s="211" t="s">
        <v>3964</v>
      </c>
      <c r="E271" s="17" t="s">
        <v>1</v>
      </c>
      <c r="F271" s="212">
        <v>76</v>
      </c>
      <c r="H271" s="33"/>
    </row>
    <row r="272" spans="2:8" s="1" customFormat="1" ht="16.8" customHeight="1">
      <c r="B272" s="33"/>
      <c r="C272" s="211" t="s">
        <v>1</v>
      </c>
      <c r="D272" s="211" t="s">
        <v>3965</v>
      </c>
      <c r="E272" s="17" t="s">
        <v>1</v>
      </c>
      <c r="F272" s="212">
        <v>28</v>
      </c>
      <c r="H272" s="33"/>
    </row>
    <row r="273" spans="2:8" s="1" customFormat="1" ht="16.8" customHeight="1">
      <c r="B273" s="33"/>
      <c r="C273" s="211" t="s">
        <v>1</v>
      </c>
      <c r="D273" s="211" t="s">
        <v>3966</v>
      </c>
      <c r="E273" s="17" t="s">
        <v>1</v>
      </c>
      <c r="F273" s="212">
        <v>79</v>
      </c>
      <c r="H273" s="33"/>
    </row>
    <row r="274" spans="2:8" s="1" customFormat="1" ht="16.8" customHeight="1">
      <c r="B274" s="33"/>
      <c r="C274" s="211" t="s">
        <v>1</v>
      </c>
      <c r="D274" s="211" t="s">
        <v>3967</v>
      </c>
      <c r="E274" s="17" t="s">
        <v>1</v>
      </c>
      <c r="F274" s="212">
        <v>110</v>
      </c>
      <c r="H274" s="33"/>
    </row>
    <row r="275" spans="2:8" s="1" customFormat="1" ht="16.8" customHeight="1">
      <c r="B275" s="33"/>
      <c r="C275" s="211" t="s">
        <v>1</v>
      </c>
      <c r="D275" s="211" t="s">
        <v>3968</v>
      </c>
      <c r="E275" s="17" t="s">
        <v>1</v>
      </c>
      <c r="F275" s="212">
        <v>100</v>
      </c>
      <c r="H275" s="33"/>
    </row>
    <row r="276" spans="2:8" s="1" customFormat="1" ht="16.8" customHeight="1">
      <c r="B276" s="33"/>
      <c r="C276" s="211" t="s">
        <v>1</v>
      </c>
      <c r="D276" s="211" t="s">
        <v>3969</v>
      </c>
      <c r="E276" s="17" t="s">
        <v>1</v>
      </c>
      <c r="F276" s="212">
        <v>4</v>
      </c>
      <c r="H276" s="33"/>
    </row>
    <row r="277" spans="2:8" s="1" customFormat="1" ht="16.8" customHeight="1">
      <c r="B277" s="33"/>
      <c r="C277" s="211" t="s">
        <v>3928</v>
      </c>
      <c r="D277" s="211" t="s">
        <v>303</v>
      </c>
      <c r="E277" s="17" t="s">
        <v>1</v>
      </c>
      <c r="F277" s="212">
        <v>460</v>
      </c>
      <c r="H277" s="33"/>
    </row>
    <row r="278" spans="2:8" s="1" customFormat="1" ht="16.8" customHeight="1">
      <c r="B278" s="33"/>
      <c r="C278" s="213" t="s">
        <v>6023</v>
      </c>
      <c r="H278" s="33"/>
    </row>
    <row r="279" spans="2:8" s="1" customFormat="1" ht="20.399999999999999">
      <c r="B279" s="33"/>
      <c r="C279" s="211" t="s">
        <v>296</v>
      </c>
      <c r="D279" s="211" t="s">
        <v>297</v>
      </c>
      <c r="E279" s="17" t="s">
        <v>240</v>
      </c>
      <c r="F279" s="212">
        <v>1369.9</v>
      </c>
      <c r="H279" s="33"/>
    </row>
    <row r="280" spans="2:8" s="1" customFormat="1" ht="16.8" customHeight="1">
      <c r="B280" s="33"/>
      <c r="C280" s="211" t="s">
        <v>3621</v>
      </c>
      <c r="D280" s="211" t="s">
        <v>3622</v>
      </c>
      <c r="E280" s="17" t="s">
        <v>240</v>
      </c>
      <c r="F280" s="212">
        <v>625</v>
      </c>
      <c r="H280" s="33"/>
    </row>
    <row r="281" spans="2:8" s="1" customFormat="1" ht="26.4" customHeight="1">
      <c r="B281" s="33"/>
      <c r="C281" s="206" t="s">
        <v>137</v>
      </c>
      <c r="D281" s="206" t="s">
        <v>138</v>
      </c>
      <c r="H281" s="33"/>
    </row>
    <row r="282" spans="2:8" s="1" customFormat="1" ht="16.8" customHeight="1">
      <c r="B282" s="33"/>
      <c r="C282" s="207" t="s">
        <v>3928</v>
      </c>
      <c r="D282" s="208" t="s">
        <v>1</v>
      </c>
      <c r="E282" s="209" t="s">
        <v>1</v>
      </c>
      <c r="F282" s="210">
        <v>188.554</v>
      </c>
      <c r="H282" s="33"/>
    </row>
    <row r="283" spans="2:8" s="1" customFormat="1" ht="16.8" customHeight="1">
      <c r="B283" s="33"/>
      <c r="C283" s="211" t="s">
        <v>1</v>
      </c>
      <c r="D283" s="211" t="s">
        <v>4126</v>
      </c>
      <c r="E283" s="17" t="s">
        <v>1</v>
      </c>
      <c r="F283" s="212">
        <v>69.45</v>
      </c>
      <c r="H283" s="33"/>
    </row>
    <row r="284" spans="2:8" s="1" customFormat="1" ht="16.8" customHeight="1">
      <c r="B284" s="33"/>
      <c r="C284" s="211" t="s">
        <v>1</v>
      </c>
      <c r="D284" s="211" t="s">
        <v>4127</v>
      </c>
      <c r="E284" s="17" t="s">
        <v>1</v>
      </c>
      <c r="F284" s="212">
        <v>5.25</v>
      </c>
      <c r="H284" s="33"/>
    </row>
    <row r="285" spans="2:8" s="1" customFormat="1" ht="16.8" customHeight="1">
      <c r="B285" s="33"/>
      <c r="C285" s="211" t="s">
        <v>1</v>
      </c>
      <c r="D285" s="211" t="s">
        <v>4128</v>
      </c>
      <c r="E285" s="17" t="s">
        <v>1</v>
      </c>
      <c r="F285" s="212">
        <v>21.353999999999999</v>
      </c>
      <c r="H285" s="33"/>
    </row>
    <row r="286" spans="2:8" s="1" customFormat="1" ht="16.8" customHeight="1">
      <c r="B286" s="33"/>
      <c r="C286" s="211" t="s">
        <v>1</v>
      </c>
      <c r="D286" s="211" t="s">
        <v>4129</v>
      </c>
      <c r="E286" s="17" t="s">
        <v>1</v>
      </c>
      <c r="F286" s="212">
        <v>5.3</v>
      </c>
      <c r="H286" s="33"/>
    </row>
    <row r="287" spans="2:8" s="1" customFormat="1" ht="16.8" customHeight="1">
      <c r="B287" s="33"/>
      <c r="C287" s="211" t="s">
        <v>1</v>
      </c>
      <c r="D287" s="211" t="s">
        <v>4130</v>
      </c>
      <c r="E287" s="17" t="s">
        <v>1</v>
      </c>
      <c r="F287" s="212">
        <v>87.2</v>
      </c>
      <c r="H287" s="33"/>
    </row>
    <row r="288" spans="2:8" s="1" customFormat="1" ht="16.8" customHeight="1">
      <c r="B288" s="33"/>
      <c r="C288" s="211" t="s">
        <v>3928</v>
      </c>
      <c r="D288" s="211" t="s">
        <v>303</v>
      </c>
      <c r="E288" s="17" t="s">
        <v>1</v>
      </c>
      <c r="F288" s="212">
        <v>188.554</v>
      </c>
      <c r="H288" s="33"/>
    </row>
    <row r="289" spans="2:8" s="1" customFormat="1" ht="16.8" customHeight="1">
      <c r="B289" s="33"/>
      <c r="C289" s="213" t="s">
        <v>6023</v>
      </c>
      <c r="H289" s="33"/>
    </row>
    <row r="290" spans="2:8" s="1" customFormat="1" ht="20.399999999999999">
      <c r="B290" s="33"/>
      <c r="C290" s="211" t="s">
        <v>640</v>
      </c>
      <c r="D290" s="211" t="s">
        <v>641</v>
      </c>
      <c r="E290" s="17" t="s">
        <v>240</v>
      </c>
      <c r="F290" s="212">
        <v>210.85400000000001</v>
      </c>
      <c r="H290" s="33"/>
    </row>
    <row r="291" spans="2:8" s="1" customFormat="1" ht="16.8" customHeight="1">
      <c r="B291" s="33"/>
      <c r="C291" s="211" t="s">
        <v>3621</v>
      </c>
      <c r="D291" s="211" t="s">
        <v>3622</v>
      </c>
      <c r="E291" s="17" t="s">
        <v>240</v>
      </c>
      <c r="F291" s="212">
        <v>319.35399999999998</v>
      </c>
      <c r="H291" s="33"/>
    </row>
    <row r="292" spans="2:8" s="1" customFormat="1" ht="26.4" customHeight="1">
      <c r="B292" s="33"/>
      <c r="C292" s="206" t="s">
        <v>140</v>
      </c>
      <c r="D292" s="206" t="s">
        <v>141</v>
      </c>
      <c r="H292" s="33"/>
    </row>
    <row r="293" spans="2:8" s="1" customFormat="1" ht="16.8" customHeight="1">
      <c r="B293" s="33"/>
      <c r="C293" s="207" t="s">
        <v>185</v>
      </c>
      <c r="D293" s="208" t="s">
        <v>1</v>
      </c>
      <c r="E293" s="209" t="s">
        <v>1</v>
      </c>
      <c r="F293" s="210">
        <v>84.6</v>
      </c>
      <c r="H293" s="33"/>
    </row>
    <row r="294" spans="2:8" s="1" customFormat="1" ht="16.8" customHeight="1">
      <c r="B294" s="33"/>
      <c r="C294" s="211" t="s">
        <v>1</v>
      </c>
      <c r="D294" s="211" t="s">
        <v>6035</v>
      </c>
      <c r="E294" s="17" t="s">
        <v>1</v>
      </c>
      <c r="F294" s="212">
        <v>67.5</v>
      </c>
      <c r="H294" s="33"/>
    </row>
    <row r="295" spans="2:8" s="1" customFormat="1" ht="16.8" customHeight="1">
      <c r="B295" s="33"/>
      <c r="C295" s="211" t="s">
        <v>1</v>
      </c>
      <c r="D295" s="211" t="s">
        <v>6036</v>
      </c>
      <c r="E295" s="17" t="s">
        <v>1</v>
      </c>
      <c r="F295" s="212">
        <v>17.100000000000001</v>
      </c>
      <c r="H295" s="33"/>
    </row>
    <row r="296" spans="2:8" s="1" customFormat="1" ht="16.8" customHeight="1">
      <c r="B296" s="33"/>
      <c r="C296" s="211" t="s">
        <v>185</v>
      </c>
      <c r="D296" s="211" t="s">
        <v>303</v>
      </c>
      <c r="E296" s="17" t="s">
        <v>1</v>
      </c>
      <c r="F296" s="212">
        <v>84.6</v>
      </c>
      <c r="H296" s="33"/>
    </row>
    <row r="297" spans="2:8" s="1" customFormat="1" ht="26.4" customHeight="1">
      <c r="B297" s="33"/>
      <c r="C297" s="206" t="s">
        <v>6037</v>
      </c>
      <c r="D297" s="206" t="s">
        <v>144</v>
      </c>
      <c r="H297" s="33"/>
    </row>
    <row r="298" spans="2:8" s="1" customFormat="1" ht="16.8" customHeight="1">
      <c r="B298" s="33"/>
      <c r="C298" s="207" t="s">
        <v>4199</v>
      </c>
      <c r="D298" s="208" t="s">
        <v>1</v>
      </c>
      <c r="E298" s="209" t="s">
        <v>1</v>
      </c>
      <c r="F298" s="210">
        <v>32.384999999999998</v>
      </c>
      <c r="H298" s="33"/>
    </row>
    <row r="299" spans="2:8" s="1" customFormat="1" ht="16.8" customHeight="1">
      <c r="B299" s="33"/>
      <c r="C299" s="211" t="s">
        <v>1</v>
      </c>
      <c r="D299" s="211" t="s">
        <v>4230</v>
      </c>
      <c r="E299" s="17" t="s">
        <v>1</v>
      </c>
      <c r="F299" s="212">
        <v>26.5</v>
      </c>
      <c r="H299" s="33"/>
    </row>
    <row r="300" spans="2:8" s="1" customFormat="1" ht="16.8" customHeight="1">
      <c r="B300" s="33"/>
      <c r="C300" s="211" t="s">
        <v>1</v>
      </c>
      <c r="D300" s="211" t="s">
        <v>4231</v>
      </c>
      <c r="E300" s="17" t="s">
        <v>1</v>
      </c>
      <c r="F300" s="212">
        <v>3.9</v>
      </c>
      <c r="H300" s="33"/>
    </row>
    <row r="301" spans="2:8" s="1" customFormat="1" ht="16.8" customHeight="1">
      <c r="B301" s="33"/>
      <c r="C301" s="211" t="s">
        <v>1</v>
      </c>
      <c r="D301" s="211" t="s">
        <v>4232</v>
      </c>
      <c r="E301" s="17" t="s">
        <v>1</v>
      </c>
      <c r="F301" s="212">
        <v>1.1200000000000001</v>
      </c>
      <c r="H301" s="33"/>
    </row>
    <row r="302" spans="2:8" s="1" customFormat="1" ht="16.8" customHeight="1">
      <c r="B302" s="33"/>
      <c r="C302" s="211" t="s">
        <v>1</v>
      </c>
      <c r="D302" s="211" t="s">
        <v>4233</v>
      </c>
      <c r="E302" s="17" t="s">
        <v>1</v>
      </c>
      <c r="F302" s="212">
        <v>0.76500000000000001</v>
      </c>
      <c r="H302" s="33"/>
    </row>
    <row r="303" spans="2:8" s="1" customFormat="1" ht="16.8" customHeight="1">
      <c r="B303" s="33"/>
      <c r="C303" s="211" t="s">
        <v>1</v>
      </c>
      <c r="D303" s="211" t="s">
        <v>4234</v>
      </c>
      <c r="E303" s="17" t="s">
        <v>1</v>
      </c>
      <c r="F303" s="212">
        <v>0.1</v>
      </c>
      <c r="H303" s="33"/>
    </row>
    <row r="304" spans="2:8" s="1" customFormat="1" ht="16.8" customHeight="1">
      <c r="B304" s="33"/>
      <c r="C304" s="211" t="s">
        <v>4199</v>
      </c>
      <c r="D304" s="211" t="s">
        <v>303</v>
      </c>
      <c r="E304" s="17" t="s">
        <v>1</v>
      </c>
      <c r="F304" s="212">
        <v>32.384999999999998</v>
      </c>
      <c r="H304" s="33"/>
    </row>
    <row r="305" spans="2:8" s="1" customFormat="1" ht="16.8" customHeight="1">
      <c r="B305" s="33"/>
      <c r="C305" s="213" t="s">
        <v>6023</v>
      </c>
      <c r="H305" s="33"/>
    </row>
    <row r="306" spans="2:8" s="1" customFormat="1" ht="20.399999999999999">
      <c r="B306" s="33"/>
      <c r="C306" s="211" t="s">
        <v>296</v>
      </c>
      <c r="D306" s="211" t="s">
        <v>297</v>
      </c>
      <c r="E306" s="17" t="s">
        <v>240</v>
      </c>
      <c r="F306" s="212">
        <v>67.510000000000005</v>
      </c>
      <c r="H306" s="33"/>
    </row>
    <row r="307" spans="2:8" s="1" customFormat="1" ht="16.8" customHeight="1">
      <c r="B307" s="33"/>
      <c r="C307" s="211" t="s">
        <v>400</v>
      </c>
      <c r="D307" s="211" t="s">
        <v>401</v>
      </c>
      <c r="E307" s="17" t="s">
        <v>240</v>
      </c>
      <c r="F307" s="212">
        <v>32.384999999999998</v>
      </c>
      <c r="H307" s="33"/>
    </row>
    <row r="308" spans="2:8" s="1" customFormat="1" ht="26.4" customHeight="1">
      <c r="B308" s="33"/>
      <c r="C308" s="206" t="s">
        <v>6038</v>
      </c>
      <c r="D308" s="206" t="s">
        <v>147</v>
      </c>
      <c r="H308" s="33"/>
    </row>
    <row r="309" spans="2:8" s="1" customFormat="1" ht="16.8" customHeight="1">
      <c r="B309" s="33"/>
      <c r="C309" s="207" t="s">
        <v>4199</v>
      </c>
      <c r="D309" s="208" t="s">
        <v>1</v>
      </c>
      <c r="E309" s="209" t="s">
        <v>1</v>
      </c>
      <c r="F309" s="210">
        <v>75.2</v>
      </c>
      <c r="H309" s="33"/>
    </row>
    <row r="310" spans="2:8" s="1" customFormat="1" ht="16.8" customHeight="1">
      <c r="B310" s="33"/>
      <c r="C310" s="211" t="s">
        <v>1</v>
      </c>
      <c r="D310" s="211" t="s">
        <v>4393</v>
      </c>
      <c r="E310" s="17" t="s">
        <v>1</v>
      </c>
      <c r="F310" s="212">
        <v>70.099999999999994</v>
      </c>
      <c r="H310" s="33"/>
    </row>
    <row r="311" spans="2:8" s="1" customFormat="1" ht="16.8" customHeight="1">
      <c r="B311" s="33"/>
      <c r="C311" s="211" t="s">
        <v>1</v>
      </c>
      <c r="D311" s="211" t="s">
        <v>4394</v>
      </c>
      <c r="E311" s="17" t="s">
        <v>1</v>
      </c>
      <c r="F311" s="212">
        <v>5.0999999999999996</v>
      </c>
      <c r="H311" s="33"/>
    </row>
    <row r="312" spans="2:8" s="1" customFormat="1" ht="16.8" customHeight="1">
      <c r="B312" s="33"/>
      <c r="C312" s="211" t="s">
        <v>4199</v>
      </c>
      <c r="D312" s="211" t="s">
        <v>303</v>
      </c>
      <c r="E312" s="17" t="s">
        <v>1</v>
      </c>
      <c r="F312" s="212">
        <v>75.2</v>
      </c>
      <c r="H312" s="33"/>
    </row>
    <row r="313" spans="2:8" s="1" customFormat="1" ht="16.8" customHeight="1">
      <c r="B313" s="33"/>
      <c r="C313" s="213" t="s">
        <v>6023</v>
      </c>
      <c r="H313" s="33"/>
    </row>
    <row r="314" spans="2:8" s="1" customFormat="1" ht="20.399999999999999">
      <c r="B314" s="33"/>
      <c r="C314" s="211" t="s">
        <v>296</v>
      </c>
      <c r="D314" s="211" t="s">
        <v>297</v>
      </c>
      <c r="E314" s="17" t="s">
        <v>240</v>
      </c>
      <c r="F314" s="212">
        <v>193.8</v>
      </c>
      <c r="H314" s="33"/>
    </row>
    <row r="315" spans="2:8" s="1" customFormat="1" ht="16.8" customHeight="1">
      <c r="B315" s="33"/>
      <c r="C315" s="211" t="s">
        <v>400</v>
      </c>
      <c r="D315" s="211" t="s">
        <v>401</v>
      </c>
      <c r="E315" s="17" t="s">
        <v>240</v>
      </c>
      <c r="F315" s="212">
        <v>75.2</v>
      </c>
      <c r="H315" s="33"/>
    </row>
    <row r="316" spans="2:8" s="1" customFormat="1" ht="26.4" customHeight="1">
      <c r="B316" s="33"/>
      <c r="C316" s="206" t="s">
        <v>6039</v>
      </c>
      <c r="D316" s="206" t="s">
        <v>150</v>
      </c>
      <c r="H316" s="33"/>
    </row>
    <row r="317" spans="2:8" s="1" customFormat="1" ht="16.8" customHeight="1">
      <c r="B317" s="33"/>
      <c r="C317" s="207" t="s">
        <v>4199</v>
      </c>
      <c r="D317" s="208" t="s">
        <v>1</v>
      </c>
      <c r="E317" s="209" t="s">
        <v>1</v>
      </c>
      <c r="F317" s="210">
        <v>21.28</v>
      </c>
      <c r="H317" s="33"/>
    </row>
    <row r="318" spans="2:8" s="1" customFormat="1" ht="16.8" customHeight="1">
      <c r="B318" s="33"/>
      <c r="C318" s="211" t="s">
        <v>1</v>
      </c>
      <c r="D318" s="211" t="s">
        <v>4578</v>
      </c>
      <c r="E318" s="17" t="s">
        <v>1</v>
      </c>
      <c r="F318" s="212">
        <v>11.2</v>
      </c>
      <c r="H318" s="33"/>
    </row>
    <row r="319" spans="2:8" s="1" customFormat="1" ht="16.8" customHeight="1">
      <c r="B319" s="33"/>
      <c r="C319" s="211" t="s">
        <v>1</v>
      </c>
      <c r="D319" s="211" t="s">
        <v>4579</v>
      </c>
      <c r="E319" s="17" t="s">
        <v>1</v>
      </c>
      <c r="F319" s="212">
        <v>2.88</v>
      </c>
      <c r="H319" s="33"/>
    </row>
    <row r="320" spans="2:8" s="1" customFormat="1" ht="16.8" customHeight="1">
      <c r="B320" s="33"/>
      <c r="C320" s="211" t="s">
        <v>1</v>
      </c>
      <c r="D320" s="211" t="s">
        <v>4580</v>
      </c>
      <c r="E320" s="17" t="s">
        <v>1</v>
      </c>
      <c r="F320" s="212">
        <v>4.2</v>
      </c>
      <c r="H320" s="33"/>
    </row>
    <row r="321" spans="2:8" s="1" customFormat="1" ht="16.8" customHeight="1">
      <c r="B321" s="33"/>
      <c r="C321" s="211" t="s">
        <v>1</v>
      </c>
      <c r="D321" s="211" t="s">
        <v>4581</v>
      </c>
      <c r="E321" s="17" t="s">
        <v>1</v>
      </c>
      <c r="F321" s="212">
        <v>2.88</v>
      </c>
      <c r="H321" s="33"/>
    </row>
    <row r="322" spans="2:8" s="1" customFormat="1" ht="16.8" customHeight="1">
      <c r="B322" s="33"/>
      <c r="C322" s="211" t="s">
        <v>1</v>
      </c>
      <c r="D322" s="211" t="s">
        <v>4582</v>
      </c>
      <c r="E322" s="17" t="s">
        <v>1</v>
      </c>
      <c r="F322" s="212">
        <v>0.12</v>
      </c>
      <c r="H322" s="33"/>
    </row>
    <row r="323" spans="2:8" s="1" customFormat="1" ht="16.8" customHeight="1">
      <c r="B323" s="33"/>
      <c r="C323" s="211" t="s">
        <v>4199</v>
      </c>
      <c r="D323" s="211" t="s">
        <v>303</v>
      </c>
      <c r="E323" s="17" t="s">
        <v>1</v>
      </c>
      <c r="F323" s="212">
        <v>21.28</v>
      </c>
      <c r="H323" s="33"/>
    </row>
    <row r="324" spans="2:8" s="1" customFormat="1" ht="16.8" customHeight="1">
      <c r="B324" s="33"/>
      <c r="C324" s="213" t="s">
        <v>6023</v>
      </c>
      <c r="H324" s="33"/>
    </row>
    <row r="325" spans="2:8" s="1" customFormat="1" ht="20.399999999999999">
      <c r="B325" s="33"/>
      <c r="C325" s="211" t="s">
        <v>296</v>
      </c>
      <c r="D325" s="211" t="s">
        <v>297</v>
      </c>
      <c r="E325" s="17" t="s">
        <v>240</v>
      </c>
      <c r="F325" s="212">
        <v>41.48</v>
      </c>
      <c r="H325" s="33"/>
    </row>
    <row r="326" spans="2:8" s="1" customFormat="1" ht="16.8" customHeight="1">
      <c r="B326" s="33"/>
      <c r="C326" s="211" t="s">
        <v>400</v>
      </c>
      <c r="D326" s="211" t="s">
        <v>401</v>
      </c>
      <c r="E326" s="17" t="s">
        <v>240</v>
      </c>
      <c r="F326" s="212">
        <v>21.28</v>
      </c>
      <c r="H326" s="33"/>
    </row>
    <row r="327" spans="2:8" s="1" customFormat="1" ht="26.4" customHeight="1">
      <c r="B327" s="33"/>
      <c r="C327" s="206" t="s">
        <v>6040</v>
      </c>
      <c r="D327" s="206" t="s">
        <v>153</v>
      </c>
      <c r="H327" s="33"/>
    </row>
    <row r="328" spans="2:8" s="1" customFormat="1" ht="16.8" customHeight="1">
      <c r="B328" s="33"/>
      <c r="C328" s="207" t="s">
        <v>4199</v>
      </c>
      <c r="D328" s="208" t="s">
        <v>1</v>
      </c>
      <c r="E328" s="209" t="s">
        <v>1</v>
      </c>
      <c r="F328" s="210">
        <v>171.95</v>
      </c>
      <c r="H328" s="33"/>
    </row>
    <row r="329" spans="2:8" s="1" customFormat="1" ht="16.8" customHeight="1">
      <c r="B329" s="33"/>
      <c r="C329" s="211" t="s">
        <v>1</v>
      </c>
      <c r="D329" s="211" t="s">
        <v>4678</v>
      </c>
      <c r="E329" s="17" t="s">
        <v>1</v>
      </c>
      <c r="F329" s="212">
        <v>116.9</v>
      </c>
      <c r="H329" s="33"/>
    </row>
    <row r="330" spans="2:8" s="1" customFormat="1" ht="16.8" customHeight="1">
      <c r="B330" s="33"/>
      <c r="C330" s="211" t="s">
        <v>1</v>
      </c>
      <c r="D330" s="211" t="s">
        <v>4679</v>
      </c>
      <c r="E330" s="17" t="s">
        <v>1</v>
      </c>
      <c r="F330" s="212">
        <v>8.25</v>
      </c>
      <c r="H330" s="33"/>
    </row>
    <row r="331" spans="2:8" s="1" customFormat="1" ht="16.8" customHeight="1">
      <c r="B331" s="33"/>
      <c r="C331" s="211" t="s">
        <v>1</v>
      </c>
      <c r="D331" s="211" t="s">
        <v>4680</v>
      </c>
      <c r="E331" s="17" t="s">
        <v>1</v>
      </c>
      <c r="F331" s="212">
        <v>46.8</v>
      </c>
      <c r="H331" s="33"/>
    </row>
    <row r="332" spans="2:8" s="1" customFormat="1" ht="16.8" customHeight="1">
      <c r="B332" s="33"/>
      <c r="C332" s="211" t="s">
        <v>4199</v>
      </c>
      <c r="D332" s="211" t="s">
        <v>303</v>
      </c>
      <c r="E332" s="17" t="s">
        <v>1</v>
      </c>
      <c r="F332" s="212">
        <v>171.95</v>
      </c>
      <c r="H332" s="33"/>
    </row>
    <row r="333" spans="2:8" s="1" customFormat="1" ht="16.8" customHeight="1">
      <c r="B333" s="33"/>
      <c r="C333" s="213" t="s">
        <v>6023</v>
      </c>
      <c r="H333" s="33"/>
    </row>
    <row r="334" spans="2:8" s="1" customFormat="1" ht="20.399999999999999">
      <c r="B334" s="33"/>
      <c r="C334" s="211" t="s">
        <v>296</v>
      </c>
      <c r="D334" s="211" t="s">
        <v>297</v>
      </c>
      <c r="E334" s="17" t="s">
        <v>240</v>
      </c>
      <c r="F334" s="212">
        <v>345.35</v>
      </c>
      <c r="H334" s="33"/>
    </row>
    <row r="335" spans="2:8" s="1" customFormat="1" ht="16.8" customHeight="1">
      <c r="B335" s="33"/>
      <c r="C335" s="211" t="s">
        <v>400</v>
      </c>
      <c r="D335" s="211" t="s">
        <v>401</v>
      </c>
      <c r="E335" s="17" t="s">
        <v>240</v>
      </c>
      <c r="F335" s="212">
        <v>171.95</v>
      </c>
      <c r="H335" s="33"/>
    </row>
    <row r="336" spans="2:8" s="1" customFormat="1" ht="26.4" customHeight="1">
      <c r="B336" s="33"/>
      <c r="C336" s="206" t="s">
        <v>6041</v>
      </c>
      <c r="D336" s="206" t="s">
        <v>156</v>
      </c>
      <c r="H336" s="33"/>
    </row>
    <row r="337" spans="2:8" s="1" customFormat="1" ht="16.8" customHeight="1">
      <c r="B337" s="33"/>
      <c r="C337" s="207" t="s">
        <v>4199</v>
      </c>
      <c r="D337" s="208" t="s">
        <v>1</v>
      </c>
      <c r="E337" s="209" t="s">
        <v>1</v>
      </c>
      <c r="F337" s="210">
        <v>21.05</v>
      </c>
      <c r="H337" s="33"/>
    </row>
    <row r="338" spans="2:8" s="1" customFormat="1" ht="16.8" customHeight="1">
      <c r="B338" s="33"/>
      <c r="C338" s="211" t="s">
        <v>1</v>
      </c>
      <c r="D338" s="211" t="s">
        <v>4773</v>
      </c>
      <c r="E338" s="17" t="s">
        <v>1</v>
      </c>
      <c r="F338" s="212">
        <v>8.1999999999999993</v>
      </c>
      <c r="H338" s="33"/>
    </row>
    <row r="339" spans="2:8" s="1" customFormat="1" ht="16.8" customHeight="1">
      <c r="B339" s="33"/>
      <c r="C339" s="211" t="s">
        <v>1</v>
      </c>
      <c r="D339" s="211" t="s">
        <v>4774</v>
      </c>
      <c r="E339" s="17" t="s">
        <v>1</v>
      </c>
      <c r="F339" s="212">
        <v>3</v>
      </c>
      <c r="H339" s="33"/>
    </row>
    <row r="340" spans="2:8" s="1" customFormat="1" ht="16.8" customHeight="1">
      <c r="B340" s="33"/>
      <c r="C340" s="211" t="s">
        <v>1</v>
      </c>
      <c r="D340" s="211" t="s">
        <v>4775</v>
      </c>
      <c r="E340" s="17" t="s">
        <v>1</v>
      </c>
      <c r="F340" s="212">
        <v>7.24</v>
      </c>
      <c r="H340" s="33"/>
    </row>
    <row r="341" spans="2:8" s="1" customFormat="1" ht="16.8" customHeight="1">
      <c r="B341" s="33"/>
      <c r="C341" s="211" t="s">
        <v>1</v>
      </c>
      <c r="D341" s="211" t="s">
        <v>4776</v>
      </c>
      <c r="E341" s="17" t="s">
        <v>1</v>
      </c>
      <c r="F341" s="212">
        <v>2.4900000000000002</v>
      </c>
      <c r="H341" s="33"/>
    </row>
    <row r="342" spans="2:8" s="1" customFormat="1" ht="16.8" customHeight="1">
      <c r="B342" s="33"/>
      <c r="C342" s="211" t="s">
        <v>1</v>
      </c>
      <c r="D342" s="211" t="s">
        <v>4582</v>
      </c>
      <c r="E342" s="17" t="s">
        <v>1</v>
      </c>
      <c r="F342" s="212">
        <v>0.12</v>
      </c>
      <c r="H342" s="33"/>
    </row>
    <row r="343" spans="2:8" s="1" customFormat="1" ht="16.8" customHeight="1">
      <c r="B343" s="33"/>
      <c r="C343" s="211" t="s">
        <v>4199</v>
      </c>
      <c r="D343" s="211" t="s">
        <v>303</v>
      </c>
      <c r="E343" s="17" t="s">
        <v>1</v>
      </c>
      <c r="F343" s="212">
        <v>21.05</v>
      </c>
      <c r="H343" s="33"/>
    </row>
    <row r="344" spans="2:8" s="1" customFormat="1" ht="16.8" customHeight="1">
      <c r="B344" s="33"/>
      <c r="C344" s="213" t="s">
        <v>6023</v>
      </c>
      <c r="H344" s="33"/>
    </row>
    <row r="345" spans="2:8" s="1" customFormat="1" ht="20.399999999999999">
      <c r="B345" s="33"/>
      <c r="C345" s="211" t="s">
        <v>296</v>
      </c>
      <c r="D345" s="211" t="s">
        <v>297</v>
      </c>
      <c r="E345" s="17" t="s">
        <v>240</v>
      </c>
      <c r="F345" s="212">
        <v>39.65</v>
      </c>
      <c r="H345" s="33"/>
    </row>
    <row r="346" spans="2:8" s="1" customFormat="1" ht="16.8" customHeight="1">
      <c r="B346" s="33"/>
      <c r="C346" s="211" t="s">
        <v>400</v>
      </c>
      <c r="D346" s="211" t="s">
        <v>401</v>
      </c>
      <c r="E346" s="17" t="s">
        <v>240</v>
      </c>
      <c r="F346" s="212">
        <v>21.05</v>
      </c>
      <c r="H346" s="33"/>
    </row>
    <row r="347" spans="2:8" s="1" customFormat="1" ht="26.4" customHeight="1">
      <c r="B347" s="33"/>
      <c r="C347" s="206" t="s">
        <v>158</v>
      </c>
      <c r="D347" s="206" t="s">
        <v>159</v>
      </c>
      <c r="H347" s="33"/>
    </row>
    <row r="348" spans="2:8" s="1" customFormat="1" ht="16.8" customHeight="1">
      <c r="B348" s="33"/>
      <c r="C348" s="207" t="s">
        <v>185</v>
      </c>
      <c r="D348" s="208" t="s">
        <v>1</v>
      </c>
      <c r="E348" s="209" t="s">
        <v>1</v>
      </c>
      <c r="F348" s="210">
        <v>54.62</v>
      </c>
      <c r="H348" s="33"/>
    </row>
    <row r="349" spans="2:8" s="1" customFormat="1" ht="16.8" customHeight="1">
      <c r="B349" s="33"/>
      <c r="C349" s="211" t="s">
        <v>1</v>
      </c>
      <c r="D349" s="211" t="s">
        <v>4875</v>
      </c>
      <c r="E349" s="17" t="s">
        <v>1</v>
      </c>
      <c r="F349" s="212">
        <v>1.37</v>
      </c>
      <c r="H349" s="33"/>
    </row>
    <row r="350" spans="2:8" s="1" customFormat="1" ht="16.8" customHeight="1">
      <c r="B350" s="33"/>
      <c r="C350" s="211" t="s">
        <v>1</v>
      </c>
      <c r="D350" s="211" t="s">
        <v>4876</v>
      </c>
      <c r="E350" s="17" t="s">
        <v>1</v>
      </c>
      <c r="F350" s="212">
        <v>46.44</v>
      </c>
      <c r="H350" s="33"/>
    </row>
    <row r="351" spans="2:8" s="1" customFormat="1" ht="16.8" customHeight="1">
      <c r="B351" s="33"/>
      <c r="C351" s="211" t="s">
        <v>1</v>
      </c>
      <c r="D351" s="211" t="s">
        <v>4877</v>
      </c>
      <c r="E351" s="17" t="s">
        <v>1</v>
      </c>
      <c r="F351" s="212">
        <v>4.8600000000000003</v>
      </c>
      <c r="H351" s="33"/>
    </row>
    <row r="352" spans="2:8" s="1" customFormat="1" ht="16.8" customHeight="1">
      <c r="B352" s="33"/>
      <c r="C352" s="211" t="s">
        <v>1</v>
      </c>
      <c r="D352" s="211" t="s">
        <v>4878</v>
      </c>
      <c r="E352" s="17" t="s">
        <v>1</v>
      </c>
      <c r="F352" s="212">
        <v>1.95</v>
      </c>
      <c r="H352" s="33"/>
    </row>
    <row r="353" spans="2:8" s="1" customFormat="1" ht="16.8" customHeight="1">
      <c r="B353" s="33"/>
      <c r="C353" s="211" t="s">
        <v>185</v>
      </c>
      <c r="D353" s="211" t="s">
        <v>303</v>
      </c>
      <c r="E353" s="17" t="s">
        <v>1</v>
      </c>
      <c r="F353" s="212">
        <v>54.62</v>
      </c>
      <c r="H353" s="33"/>
    </row>
    <row r="354" spans="2:8" s="1" customFormat="1" ht="16.8" customHeight="1">
      <c r="B354" s="33"/>
      <c r="C354" s="213" t="s">
        <v>6023</v>
      </c>
      <c r="H354" s="33"/>
    </row>
    <row r="355" spans="2:8" s="1" customFormat="1" ht="20.399999999999999">
      <c r="B355" s="33"/>
      <c r="C355" s="211" t="s">
        <v>296</v>
      </c>
      <c r="D355" s="211" t="s">
        <v>297</v>
      </c>
      <c r="E355" s="17" t="s">
        <v>240</v>
      </c>
      <c r="F355" s="212">
        <v>109.16</v>
      </c>
      <c r="H355" s="33"/>
    </row>
    <row r="356" spans="2:8" s="1" customFormat="1" ht="16.8" customHeight="1">
      <c r="B356" s="33"/>
      <c r="C356" s="211" t="s">
        <v>400</v>
      </c>
      <c r="D356" s="211" t="s">
        <v>401</v>
      </c>
      <c r="E356" s="17" t="s">
        <v>240</v>
      </c>
      <c r="F356" s="212">
        <v>54.62</v>
      </c>
      <c r="H356" s="33"/>
    </row>
    <row r="357" spans="2:8" s="1" customFormat="1" ht="26.4" customHeight="1">
      <c r="B357" s="33"/>
      <c r="C357" s="206" t="s">
        <v>161</v>
      </c>
      <c r="D357" s="206" t="s">
        <v>162</v>
      </c>
      <c r="H357" s="33"/>
    </row>
    <row r="358" spans="2:8" s="1" customFormat="1" ht="16.8" customHeight="1">
      <c r="B358" s="33"/>
      <c r="C358" s="207" t="s">
        <v>185</v>
      </c>
      <c r="D358" s="208" t="s">
        <v>1</v>
      </c>
      <c r="E358" s="209" t="s">
        <v>1</v>
      </c>
      <c r="F358" s="210">
        <v>118.15</v>
      </c>
      <c r="H358" s="33"/>
    </row>
    <row r="359" spans="2:8" s="1" customFormat="1" ht="16.8" customHeight="1">
      <c r="B359" s="33"/>
      <c r="C359" s="211" t="s">
        <v>1</v>
      </c>
      <c r="D359" s="211" t="s">
        <v>4923</v>
      </c>
      <c r="E359" s="17" t="s">
        <v>1</v>
      </c>
      <c r="F359" s="212">
        <v>4.2</v>
      </c>
      <c r="H359" s="33"/>
    </row>
    <row r="360" spans="2:8" s="1" customFormat="1" ht="16.8" customHeight="1">
      <c r="B360" s="33"/>
      <c r="C360" s="211" t="s">
        <v>1</v>
      </c>
      <c r="D360" s="211" t="s">
        <v>4924</v>
      </c>
      <c r="E360" s="17" t="s">
        <v>1</v>
      </c>
      <c r="F360" s="212">
        <v>7.3</v>
      </c>
      <c r="H360" s="33"/>
    </row>
    <row r="361" spans="2:8" s="1" customFormat="1" ht="16.8" customHeight="1">
      <c r="B361" s="33"/>
      <c r="C361" s="211" t="s">
        <v>1</v>
      </c>
      <c r="D361" s="211" t="s">
        <v>4925</v>
      </c>
      <c r="E361" s="17" t="s">
        <v>1</v>
      </c>
      <c r="F361" s="212">
        <v>46.5</v>
      </c>
      <c r="H361" s="33"/>
    </row>
    <row r="362" spans="2:8" s="1" customFormat="1" ht="16.8" customHeight="1">
      <c r="B362" s="33"/>
      <c r="C362" s="211" t="s">
        <v>1</v>
      </c>
      <c r="D362" s="211" t="s">
        <v>4926</v>
      </c>
      <c r="E362" s="17" t="s">
        <v>1</v>
      </c>
      <c r="F362" s="212">
        <v>60.15</v>
      </c>
      <c r="H362" s="33"/>
    </row>
    <row r="363" spans="2:8" s="1" customFormat="1" ht="16.8" customHeight="1">
      <c r="B363" s="33"/>
      <c r="C363" s="211" t="s">
        <v>185</v>
      </c>
      <c r="D363" s="211" t="s">
        <v>303</v>
      </c>
      <c r="E363" s="17" t="s">
        <v>1</v>
      </c>
      <c r="F363" s="212">
        <v>118.15</v>
      </c>
      <c r="H363" s="33"/>
    </row>
    <row r="364" spans="2:8" s="1" customFormat="1" ht="16.8" customHeight="1">
      <c r="B364" s="33"/>
      <c r="C364" s="213" t="s">
        <v>6023</v>
      </c>
      <c r="H364" s="33"/>
    </row>
    <row r="365" spans="2:8" s="1" customFormat="1" ht="20.399999999999999">
      <c r="B365" s="33"/>
      <c r="C365" s="211" t="s">
        <v>296</v>
      </c>
      <c r="D365" s="211" t="s">
        <v>297</v>
      </c>
      <c r="E365" s="17" t="s">
        <v>240</v>
      </c>
      <c r="F365" s="212">
        <v>285.97000000000003</v>
      </c>
      <c r="H365" s="33"/>
    </row>
    <row r="366" spans="2:8" s="1" customFormat="1" ht="16.8" customHeight="1">
      <c r="B366" s="33"/>
      <c r="C366" s="211" t="s">
        <v>400</v>
      </c>
      <c r="D366" s="211" t="s">
        <v>401</v>
      </c>
      <c r="E366" s="17" t="s">
        <v>240</v>
      </c>
      <c r="F366" s="212">
        <v>118.15</v>
      </c>
      <c r="H366" s="33"/>
    </row>
    <row r="367" spans="2:8" s="1" customFormat="1" ht="26.4" customHeight="1">
      <c r="B367" s="33"/>
      <c r="C367" s="206" t="s">
        <v>164</v>
      </c>
      <c r="D367" s="206" t="s">
        <v>165</v>
      </c>
      <c r="H367" s="33"/>
    </row>
    <row r="368" spans="2:8" s="1" customFormat="1" ht="16.8" customHeight="1">
      <c r="B368" s="33"/>
      <c r="C368" s="207" t="s">
        <v>185</v>
      </c>
      <c r="D368" s="208" t="s">
        <v>1</v>
      </c>
      <c r="E368" s="209" t="s">
        <v>1</v>
      </c>
      <c r="F368" s="210">
        <v>3.4609999999999999</v>
      </c>
      <c r="H368" s="33"/>
    </row>
    <row r="369" spans="2:8" s="1" customFormat="1" ht="16.8" customHeight="1">
      <c r="B369" s="33"/>
      <c r="C369" s="211" t="s">
        <v>1</v>
      </c>
      <c r="D369" s="211" t="s">
        <v>5088</v>
      </c>
      <c r="E369" s="17" t="s">
        <v>1</v>
      </c>
      <c r="F369" s="212">
        <v>3.4609999999999999</v>
      </c>
      <c r="H369" s="33"/>
    </row>
    <row r="370" spans="2:8" s="1" customFormat="1" ht="16.8" customHeight="1">
      <c r="B370" s="33"/>
      <c r="C370" s="211" t="s">
        <v>185</v>
      </c>
      <c r="D370" s="211" t="s">
        <v>303</v>
      </c>
      <c r="E370" s="17" t="s">
        <v>1</v>
      </c>
      <c r="F370" s="212">
        <v>3.4609999999999999</v>
      </c>
      <c r="H370" s="33"/>
    </row>
    <row r="371" spans="2:8" s="1" customFormat="1" ht="16.8" customHeight="1">
      <c r="B371" s="33"/>
      <c r="C371" s="213" t="s">
        <v>6023</v>
      </c>
      <c r="H371" s="33"/>
    </row>
    <row r="372" spans="2:8" s="1" customFormat="1" ht="20.399999999999999">
      <c r="B372" s="33"/>
      <c r="C372" s="211" t="s">
        <v>296</v>
      </c>
      <c r="D372" s="211" t="s">
        <v>297</v>
      </c>
      <c r="E372" s="17" t="s">
        <v>240</v>
      </c>
      <c r="F372" s="212">
        <v>17.271000000000001</v>
      </c>
      <c r="H372" s="33"/>
    </row>
    <row r="373" spans="2:8" s="1" customFormat="1" ht="16.8" customHeight="1">
      <c r="B373" s="33"/>
      <c r="C373" s="211" t="s">
        <v>400</v>
      </c>
      <c r="D373" s="211" t="s">
        <v>401</v>
      </c>
      <c r="E373" s="17" t="s">
        <v>240</v>
      </c>
      <c r="F373" s="212">
        <v>3.4609999999999999</v>
      </c>
      <c r="H373" s="33"/>
    </row>
    <row r="374" spans="2:8" s="1" customFormat="1" ht="26.4" customHeight="1">
      <c r="B374" s="33"/>
      <c r="C374" s="206" t="s">
        <v>175</v>
      </c>
      <c r="D374" s="206" t="s">
        <v>176</v>
      </c>
      <c r="H374" s="33"/>
    </row>
    <row r="375" spans="2:8" s="1" customFormat="1" ht="16.8" customHeight="1">
      <c r="B375" s="33"/>
      <c r="C375" s="207" t="s">
        <v>5392</v>
      </c>
      <c r="D375" s="208" t="s">
        <v>1</v>
      </c>
      <c r="E375" s="209" t="s">
        <v>1</v>
      </c>
      <c r="F375" s="210">
        <v>3</v>
      </c>
      <c r="H375" s="33"/>
    </row>
    <row r="376" spans="2:8" s="1" customFormat="1" ht="16.8" customHeight="1">
      <c r="B376" s="33"/>
      <c r="C376" s="211" t="s">
        <v>5392</v>
      </c>
      <c r="D376" s="211" t="s">
        <v>5458</v>
      </c>
      <c r="E376" s="17" t="s">
        <v>1</v>
      </c>
      <c r="F376" s="212">
        <v>3</v>
      </c>
      <c r="H376" s="33"/>
    </row>
    <row r="377" spans="2:8" s="1" customFormat="1" ht="16.8" customHeight="1">
      <c r="B377" s="33"/>
      <c r="C377" s="213" t="s">
        <v>6023</v>
      </c>
      <c r="H377" s="33"/>
    </row>
    <row r="378" spans="2:8" s="1" customFormat="1" ht="16.8" customHeight="1">
      <c r="B378" s="33"/>
      <c r="C378" s="211" t="s">
        <v>5454</v>
      </c>
      <c r="D378" s="211" t="s">
        <v>5455</v>
      </c>
      <c r="E378" s="17" t="s">
        <v>468</v>
      </c>
      <c r="F378" s="212">
        <v>3</v>
      </c>
      <c r="H378" s="33"/>
    </row>
    <row r="379" spans="2:8" s="1" customFormat="1" ht="16.8" customHeight="1">
      <c r="B379" s="33"/>
      <c r="C379" s="211" t="s">
        <v>5528</v>
      </c>
      <c r="D379" s="211" t="s">
        <v>5529</v>
      </c>
      <c r="E379" s="17" t="s">
        <v>468</v>
      </c>
      <c r="F379" s="212">
        <v>3</v>
      </c>
      <c r="H379" s="33"/>
    </row>
    <row r="380" spans="2:8" s="1" customFormat="1" ht="16.8" customHeight="1">
      <c r="B380" s="33"/>
      <c r="C380" s="211" t="s">
        <v>5568</v>
      </c>
      <c r="D380" s="211" t="s">
        <v>5569</v>
      </c>
      <c r="E380" s="17" t="s">
        <v>468</v>
      </c>
      <c r="F380" s="212">
        <v>3</v>
      </c>
      <c r="H380" s="33"/>
    </row>
    <row r="381" spans="2:8" s="1" customFormat="1" ht="20.399999999999999">
      <c r="B381" s="33"/>
      <c r="C381" s="211" t="s">
        <v>5647</v>
      </c>
      <c r="D381" s="211" t="s">
        <v>5648</v>
      </c>
      <c r="E381" s="17" t="s">
        <v>468</v>
      </c>
      <c r="F381" s="212">
        <v>6</v>
      </c>
      <c r="H381" s="33"/>
    </row>
    <row r="382" spans="2:8" s="1" customFormat="1" ht="20.399999999999999">
      <c r="B382" s="33"/>
      <c r="C382" s="211" t="s">
        <v>5690</v>
      </c>
      <c r="D382" s="211" t="s">
        <v>5691</v>
      </c>
      <c r="E382" s="17" t="s">
        <v>468</v>
      </c>
      <c r="F382" s="212">
        <v>6</v>
      </c>
      <c r="H382" s="33"/>
    </row>
    <row r="383" spans="2:8" s="1" customFormat="1" ht="16.8" customHeight="1">
      <c r="B383" s="33"/>
      <c r="C383" s="207" t="s">
        <v>5393</v>
      </c>
      <c r="D383" s="208" t="s">
        <v>1</v>
      </c>
      <c r="E383" s="209" t="s">
        <v>1</v>
      </c>
      <c r="F383" s="210">
        <v>1</v>
      </c>
      <c r="H383" s="33"/>
    </row>
    <row r="384" spans="2:8" s="1" customFormat="1" ht="16.8" customHeight="1">
      <c r="B384" s="33"/>
      <c r="C384" s="211" t="s">
        <v>5393</v>
      </c>
      <c r="D384" s="211" t="s">
        <v>5463</v>
      </c>
      <c r="E384" s="17" t="s">
        <v>1</v>
      </c>
      <c r="F384" s="212">
        <v>1</v>
      </c>
      <c r="H384" s="33"/>
    </row>
    <row r="385" spans="2:8" s="1" customFormat="1" ht="16.8" customHeight="1">
      <c r="B385" s="33"/>
      <c r="C385" s="213" t="s">
        <v>6023</v>
      </c>
      <c r="H385" s="33"/>
    </row>
    <row r="386" spans="2:8" s="1" customFormat="1" ht="16.8" customHeight="1">
      <c r="B386" s="33"/>
      <c r="C386" s="211" t="s">
        <v>5459</v>
      </c>
      <c r="D386" s="211" t="s">
        <v>5460</v>
      </c>
      <c r="E386" s="17" t="s">
        <v>468</v>
      </c>
      <c r="F386" s="212">
        <v>1</v>
      </c>
      <c r="H386" s="33"/>
    </row>
    <row r="387" spans="2:8" s="1" customFormat="1" ht="16.8" customHeight="1">
      <c r="B387" s="33"/>
      <c r="C387" s="211" t="s">
        <v>5532</v>
      </c>
      <c r="D387" s="211" t="s">
        <v>5533</v>
      </c>
      <c r="E387" s="17" t="s">
        <v>468</v>
      </c>
      <c r="F387" s="212">
        <v>1</v>
      </c>
      <c r="H387" s="33"/>
    </row>
    <row r="388" spans="2:8" s="1" customFormat="1" ht="16.8" customHeight="1">
      <c r="B388" s="33"/>
      <c r="C388" s="211" t="s">
        <v>5572</v>
      </c>
      <c r="D388" s="211" t="s">
        <v>5573</v>
      </c>
      <c r="E388" s="17" t="s">
        <v>468</v>
      </c>
      <c r="F388" s="212">
        <v>1</v>
      </c>
      <c r="H388" s="33"/>
    </row>
    <row r="389" spans="2:8" s="1" customFormat="1" ht="20.399999999999999">
      <c r="B389" s="33"/>
      <c r="C389" s="211" t="s">
        <v>5652</v>
      </c>
      <c r="D389" s="211" t="s">
        <v>5653</v>
      </c>
      <c r="E389" s="17" t="s">
        <v>468</v>
      </c>
      <c r="F389" s="212">
        <v>2</v>
      </c>
      <c r="H389" s="33"/>
    </row>
    <row r="390" spans="2:8" s="1" customFormat="1" ht="20.399999999999999">
      <c r="B390" s="33"/>
      <c r="C390" s="211" t="s">
        <v>5694</v>
      </c>
      <c r="D390" s="211" t="s">
        <v>5695</v>
      </c>
      <c r="E390" s="17" t="s">
        <v>468</v>
      </c>
      <c r="F390" s="212">
        <v>2</v>
      </c>
      <c r="H390" s="33"/>
    </row>
    <row r="391" spans="2:8" s="1" customFormat="1" ht="16.8" customHeight="1">
      <c r="B391" s="33"/>
      <c r="C391" s="207" t="s">
        <v>5394</v>
      </c>
      <c r="D391" s="208" t="s">
        <v>1</v>
      </c>
      <c r="E391" s="209" t="s">
        <v>1</v>
      </c>
      <c r="F391" s="210">
        <v>2</v>
      </c>
      <c r="H391" s="33"/>
    </row>
    <row r="392" spans="2:8" s="1" customFormat="1" ht="16.8" customHeight="1">
      <c r="B392" s="33"/>
      <c r="C392" s="211" t="s">
        <v>5394</v>
      </c>
      <c r="D392" s="211" t="s">
        <v>5468</v>
      </c>
      <c r="E392" s="17" t="s">
        <v>1</v>
      </c>
      <c r="F392" s="212">
        <v>2</v>
      </c>
      <c r="H392" s="33"/>
    </row>
    <row r="393" spans="2:8" s="1" customFormat="1" ht="16.8" customHeight="1">
      <c r="B393" s="33"/>
      <c r="C393" s="213" t="s">
        <v>6023</v>
      </c>
      <c r="H393" s="33"/>
    </row>
    <row r="394" spans="2:8" s="1" customFormat="1" ht="16.8" customHeight="1">
      <c r="B394" s="33"/>
      <c r="C394" s="211" t="s">
        <v>5464</v>
      </c>
      <c r="D394" s="211" t="s">
        <v>5465</v>
      </c>
      <c r="E394" s="17" t="s">
        <v>468</v>
      </c>
      <c r="F394" s="212">
        <v>2</v>
      </c>
      <c r="H394" s="33"/>
    </row>
    <row r="395" spans="2:8" s="1" customFormat="1" ht="16.8" customHeight="1">
      <c r="B395" s="33"/>
      <c r="C395" s="211" t="s">
        <v>5536</v>
      </c>
      <c r="D395" s="211" t="s">
        <v>5537</v>
      </c>
      <c r="E395" s="17" t="s">
        <v>468</v>
      </c>
      <c r="F395" s="212">
        <v>2</v>
      </c>
      <c r="H395" s="33"/>
    </row>
    <row r="396" spans="2:8" s="1" customFormat="1" ht="16.8" customHeight="1">
      <c r="B396" s="33"/>
      <c r="C396" s="211" t="s">
        <v>5576</v>
      </c>
      <c r="D396" s="211" t="s">
        <v>5577</v>
      </c>
      <c r="E396" s="17" t="s">
        <v>468</v>
      </c>
      <c r="F396" s="212">
        <v>2</v>
      </c>
      <c r="H396" s="33"/>
    </row>
    <row r="397" spans="2:8" s="1" customFormat="1" ht="20.399999999999999">
      <c r="B397" s="33"/>
      <c r="C397" s="211" t="s">
        <v>5657</v>
      </c>
      <c r="D397" s="211" t="s">
        <v>5658</v>
      </c>
      <c r="E397" s="17" t="s">
        <v>468</v>
      </c>
      <c r="F397" s="212">
        <v>4</v>
      </c>
      <c r="H397" s="33"/>
    </row>
    <row r="398" spans="2:8" s="1" customFormat="1" ht="20.399999999999999">
      <c r="B398" s="33"/>
      <c r="C398" s="211" t="s">
        <v>5698</v>
      </c>
      <c r="D398" s="211" t="s">
        <v>5699</v>
      </c>
      <c r="E398" s="17" t="s">
        <v>468</v>
      </c>
      <c r="F398" s="212">
        <v>4</v>
      </c>
      <c r="H398" s="33"/>
    </row>
    <row r="399" spans="2:8" s="1" customFormat="1" ht="16.8" customHeight="1">
      <c r="B399" s="33"/>
      <c r="C399" s="207" t="s">
        <v>5395</v>
      </c>
      <c r="D399" s="208" t="s">
        <v>1</v>
      </c>
      <c r="E399" s="209" t="s">
        <v>1</v>
      </c>
      <c r="F399" s="210">
        <v>7</v>
      </c>
      <c r="H399" s="33"/>
    </row>
    <row r="400" spans="2:8" s="1" customFormat="1" ht="16.8" customHeight="1">
      <c r="B400" s="33"/>
      <c r="C400" s="211" t="s">
        <v>5395</v>
      </c>
      <c r="D400" s="211" t="s">
        <v>5448</v>
      </c>
      <c r="E400" s="17" t="s">
        <v>1</v>
      </c>
      <c r="F400" s="212">
        <v>7</v>
      </c>
      <c r="H400" s="33"/>
    </row>
    <row r="401" spans="2:8" s="1" customFormat="1" ht="16.8" customHeight="1">
      <c r="B401" s="33"/>
      <c r="C401" s="213" t="s">
        <v>6023</v>
      </c>
      <c r="H401" s="33"/>
    </row>
    <row r="402" spans="2:8" s="1" customFormat="1" ht="16.8" customHeight="1">
      <c r="B402" s="33"/>
      <c r="C402" s="211" t="s">
        <v>5444</v>
      </c>
      <c r="D402" s="211" t="s">
        <v>5445</v>
      </c>
      <c r="E402" s="17" t="s">
        <v>468</v>
      </c>
      <c r="F402" s="212">
        <v>7</v>
      </c>
      <c r="H402" s="33"/>
    </row>
    <row r="403" spans="2:8" s="1" customFormat="1" ht="16.8" customHeight="1">
      <c r="B403" s="33"/>
      <c r="C403" s="211" t="s">
        <v>5524</v>
      </c>
      <c r="D403" s="211" t="s">
        <v>5525</v>
      </c>
      <c r="E403" s="17" t="s">
        <v>468</v>
      </c>
      <c r="F403" s="212">
        <v>7</v>
      </c>
      <c r="H403" s="33"/>
    </row>
    <row r="404" spans="2:8" s="1" customFormat="1" ht="16.8" customHeight="1">
      <c r="B404" s="33"/>
      <c r="C404" s="211" t="s">
        <v>5560</v>
      </c>
      <c r="D404" s="211" t="s">
        <v>5561</v>
      </c>
      <c r="E404" s="17" t="s">
        <v>468</v>
      </c>
      <c r="F404" s="212">
        <v>7</v>
      </c>
      <c r="H404" s="33"/>
    </row>
    <row r="405" spans="2:8" s="1" customFormat="1" ht="16.8" customHeight="1">
      <c r="B405" s="33"/>
      <c r="C405" s="211" t="s">
        <v>5600</v>
      </c>
      <c r="D405" s="211" t="s">
        <v>5601</v>
      </c>
      <c r="E405" s="17" t="s">
        <v>468</v>
      </c>
      <c r="F405" s="212">
        <v>7</v>
      </c>
      <c r="H405" s="33"/>
    </row>
    <row r="406" spans="2:8" s="1" customFormat="1" ht="20.399999999999999">
      <c r="B406" s="33"/>
      <c r="C406" s="211" t="s">
        <v>5637</v>
      </c>
      <c r="D406" s="211" t="s">
        <v>5638</v>
      </c>
      <c r="E406" s="17" t="s">
        <v>468</v>
      </c>
      <c r="F406" s="212">
        <v>14</v>
      </c>
      <c r="H406" s="33"/>
    </row>
    <row r="407" spans="2:8" s="1" customFormat="1" ht="20.399999999999999">
      <c r="B407" s="33"/>
      <c r="C407" s="211" t="s">
        <v>5682</v>
      </c>
      <c r="D407" s="211" t="s">
        <v>5683</v>
      </c>
      <c r="E407" s="17" t="s">
        <v>468</v>
      </c>
      <c r="F407" s="212">
        <v>14</v>
      </c>
      <c r="H407" s="33"/>
    </row>
    <row r="408" spans="2:8" s="1" customFormat="1" ht="16.8" customHeight="1">
      <c r="B408" s="33"/>
      <c r="C408" s="207" t="s">
        <v>5396</v>
      </c>
      <c r="D408" s="208" t="s">
        <v>1</v>
      </c>
      <c r="E408" s="209" t="s">
        <v>1</v>
      </c>
      <c r="F408" s="210">
        <v>309</v>
      </c>
      <c r="H408" s="33"/>
    </row>
    <row r="409" spans="2:8" s="1" customFormat="1" ht="16.8" customHeight="1">
      <c r="B409" s="33"/>
      <c r="C409" s="211" t="s">
        <v>5396</v>
      </c>
      <c r="D409" s="211" t="s">
        <v>5428</v>
      </c>
      <c r="E409" s="17" t="s">
        <v>1</v>
      </c>
      <c r="F409" s="212">
        <v>309</v>
      </c>
      <c r="H409" s="33"/>
    </row>
    <row r="410" spans="2:8" s="1" customFormat="1" ht="16.8" customHeight="1">
      <c r="B410" s="33"/>
      <c r="C410" s="213" t="s">
        <v>6023</v>
      </c>
      <c r="H410" s="33"/>
    </row>
    <row r="411" spans="2:8" s="1" customFormat="1" ht="16.8" customHeight="1">
      <c r="B411" s="33"/>
      <c r="C411" s="211" t="s">
        <v>5424</v>
      </c>
      <c r="D411" s="211" t="s">
        <v>5425</v>
      </c>
      <c r="E411" s="17" t="s">
        <v>468</v>
      </c>
      <c r="F411" s="212">
        <v>309</v>
      </c>
      <c r="H411" s="33"/>
    </row>
    <row r="412" spans="2:8" s="1" customFormat="1" ht="16.8" customHeight="1">
      <c r="B412" s="33"/>
      <c r="C412" s="211" t="s">
        <v>5508</v>
      </c>
      <c r="D412" s="211" t="s">
        <v>5509</v>
      </c>
      <c r="E412" s="17" t="s">
        <v>468</v>
      </c>
      <c r="F412" s="212">
        <v>309</v>
      </c>
      <c r="H412" s="33"/>
    </row>
    <row r="413" spans="2:8" s="1" customFormat="1" ht="16.8" customHeight="1">
      <c r="B413" s="33"/>
      <c r="C413" s="211" t="s">
        <v>5544</v>
      </c>
      <c r="D413" s="211" t="s">
        <v>5545</v>
      </c>
      <c r="E413" s="17" t="s">
        <v>468</v>
      </c>
      <c r="F413" s="212">
        <v>309</v>
      </c>
      <c r="H413" s="33"/>
    </row>
    <row r="414" spans="2:8" s="1" customFormat="1" ht="20.399999999999999">
      <c r="B414" s="33"/>
      <c r="C414" s="211" t="s">
        <v>5617</v>
      </c>
      <c r="D414" s="211" t="s">
        <v>5618</v>
      </c>
      <c r="E414" s="17" t="s">
        <v>468</v>
      </c>
      <c r="F414" s="212">
        <v>618</v>
      </c>
      <c r="H414" s="33"/>
    </row>
    <row r="415" spans="2:8" s="1" customFormat="1" ht="20.399999999999999">
      <c r="B415" s="33"/>
      <c r="C415" s="211" t="s">
        <v>5666</v>
      </c>
      <c r="D415" s="211" t="s">
        <v>5667</v>
      </c>
      <c r="E415" s="17" t="s">
        <v>468</v>
      </c>
      <c r="F415" s="212">
        <v>618</v>
      </c>
      <c r="H415" s="33"/>
    </row>
    <row r="416" spans="2:8" s="1" customFormat="1" ht="16.8" customHeight="1">
      <c r="B416" s="33"/>
      <c r="C416" s="207" t="s">
        <v>5398</v>
      </c>
      <c r="D416" s="208" t="s">
        <v>1</v>
      </c>
      <c r="E416" s="209" t="s">
        <v>1</v>
      </c>
      <c r="F416" s="210">
        <v>55</v>
      </c>
      <c r="H416" s="33"/>
    </row>
    <row r="417" spans="2:8" s="1" customFormat="1" ht="16.8" customHeight="1">
      <c r="B417" s="33"/>
      <c r="C417" s="211" t="s">
        <v>5398</v>
      </c>
      <c r="D417" s="211" t="s">
        <v>5433</v>
      </c>
      <c r="E417" s="17" t="s">
        <v>1</v>
      </c>
      <c r="F417" s="212">
        <v>55</v>
      </c>
      <c r="H417" s="33"/>
    </row>
    <row r="418" spans="2:8" s="1" customFormat="1" ht="16.8" customHeight="1">
      <c r="B418" s="33"/>
      <c r="C418" s="213" t="s">
        <v>6023</v>
      </c>
      <c r="H418" s="33"/>
    </row>
    <row r="419" spans="2:8" s="1" customFormat="1" ht="16.8" customHeight="1">
      <c r="B419" s="33"/>
      <c r="C419" s="211" t="s">
        <v>5429</v>
      </c>
      <c r="D419" s="211" t="s">
        <v>5430</v>
      </c>
      <c r="E419" s="17" t="s">
        <v>468</v>
      </c>
      <c r="F419" s="212">
        <v>55</v>
      </c>
      <c r="H419" s="33"/>
    </row>
    <row r="420" spans="2:8" s="1" customFormat="1" ht="16.8" customHeight="1">
      <c r="B420" s="33"/>
      <c r="C420" s="211" t="s">
        <v>5512</v>
      </c>
      <c r="D420" s="211" t="s">
        <v>5513</v>
      </c>
      <c r="E420" s="17" t="s">
        <v>468</v>
      </c>
      <c r="F420" s="212">
        <v>55</v>
      </c>
      <c r="H420" s="33"/>
    </row>
    <row r="421" spans="2:8" s="1" customFormat="1" ht="16.8" customHeight="1">
      <c r="B421" s="33"/>
      <c r="C421" s="211" t="s">
        <v>5548</v>
      </c>
      <c r="D421" s="211" t="s">
        <v>5549</v>
      </c>
      <c r="E421" s="17" t="s">
        <v>468</v>
      </c>
      <c r="F421" s="212">
        <v>55</v>
      </c>
      <c r="H421" s="33"/>
    </row>
    <row r="422" spans="2:8" s="1" customFormat="1" ht="20.399999999999999">
      <c r="B422" s="33"/>
      <c r="C422" s="211" t="s">
        <v>5622</v>
      </c>
      <c r="D422" s="211" t="s">
        <v>5623</v>
      </c>
      <c r="E422" s="17" t="s">
        <v>468</v>
      </c>
      <c r="F422" s="212">
        <v>110</v>
      </c>
      <c r="H422" s="33"/>
    </row>
    <row r="423" spans="2:8" s="1" customFormat="1" ht="20.399999999999999">
      <c r="B423" s="33"/>
      <c r="C423" s="211" t="s">
        <v>5670</v>
      </c>
      <c r="D423" s="211" t="s">
        <v>5671</v>
      </c>
      <c r="E423" s="17" t="s">
        <v>468</v>
      </c>
      <c r="F423" s="212">
        <v>110</v>
      </c>
      <c r="H423" s="33"/>
    </row>
    <row r="424" spans="2:8" s="1" customFormat="1" ht="16.8" customHeight="1">
      <c r="B424" s="33"/>
      <c r="C424" s="207" t="s">
        <v>5399</v>
      </c>
      <c r="D424" s="208" t="s">
        <v>1</v>
      </c>
      <c r="E424" s="209" t="s">
        <v>1</v>
      </c>
      <c r="F424" s="210">
        <v>27</v>
      </c>
      <c r="H424" s="33"/>
    </row>
    <row r="425" spans="2:8" s="1" customFormat="1" ht="16.8" customHeight="1">
      <c r="B425" s="33"/>
      <c r="C425" s="211" t="s">
        <v>5399</v>
      </c>
      <c r="D425" s="211" t="s">
        <v>5438</v>
      </c>
      <c r="E425" s="17" t="s">
        <v>1</v>
      </c>
      <c r="F425" s="212">
        <v>27</v>
      </c>
      <c r="H425" s="33"/>
    </row>
    <row r="426" spans="2:8" s="1" customFormat="1" ht="16.8" customHeight="1">
      <c r="B426" s="33"/>
      <c r="C426" s="213" t="s">
        <v>6023</v>
      </c>
      <c r="H426" s="33"/>
    </row>
    <row r="427" spans="2:8" s="1" customFormat="1" ht="16.8" customHeight="1">
      <c r="B427" s="33"/>
      <c r="C427" s="211" t="s">
        <v>5434</v>
      </c>
      <c r="D427" s="211" t="s">
        <v>5435</v>
      </c>
      <c r="E427" s="17" t="s">
        <v>468</v>
      </c>
      <c r="F427" s="212">
        <v>27</v>
      </c>
      <c r="H427" s="33"/>
    </row>
    <row r="428" spans="2:8" s="1" customFormat="1" ht="16.8" customHeight="1">
      <c r="B428" s="33"/>
      <c r="C428" s="211" t="s">
        <v>5516</v>
      </c>
      <c r="D428" s="211" t="s">
        <v>5517</v>
      </c>
      <c r="E428" s="17" t="s">
        <v>468</v>
      </c>
      <c r="F428" s="212">
        <v>27</v>
      </c>
      <c r="H428" s="33"/>
    </row>
    <row r="429" spans="2:8" s="1" customFormat="1" ht="16.8" customHeight="1">
      <c r="B429" s="33"/>
      <c r="C429" s="211" t="s">
        <v>5552</v>
      </c>
      <c r="D429" s="211" t="s">
        <v>5553</v>
      </c>
      <c r="E429" s="17" t="s">
        <v>468</v>
      </c>
      <c r="F429" s="212">
        <v>27</v>
      </c>
      <c r="H429" s="33"/>
    </row>
    <row r="430" spans="2:8" s="1" customFormat="1" ht="20.399999999999999">
      <c r="B430" s="33"/>
      <c r="C430" s="211" t="s">
        <v>5627</v>
      </c>
      <c r="D430" s="211" t="s">
        <v>5628</v>
      </c>
      <c r="E430" s="17" t="s">
        <v>468</v>
      </c>
      <c r="F430" s="212">
        <v>54</v>
      </c>
      <c r="H430" s="33"/>
    </row>
    <row r="431" spans="2:8" s="1" customFormat="1" ht="20.399999999999999">
      <c r="B431" s="33"/>
      <c r="C431" s="211" t="s">
        <v>5674</v>
      </c>
      <c r="D431" s="211" t="s">
        <v>5675</v>
      </c>
      <c r="E431" s="17" t="s">
        <v>468</v>
      </c>
      <c r="F431" s="212">
        <v>54</v>
      </c>
      <c r="H431" s="33"/>
    </row>
    <row r="432" spans="2:8" s="1" customFormat="1" ht="16.8" customHeight="1">
      <c r="B432" s="33"/>
      <c r="C432" s="207" t="s">
        <v>5401</v>
      </c>
      <c r="D432" s="208" t="s">
        <v>1</v>
      </c>
      <c r="E432" s="209" t="s">
        <v>1</v>
      </c>
      <c r="F432" s="210">
        <v>4</v>
      </c>
      <c r="H432" s="33"/>
    </row>
    <row r="433" spans="2:8" s="1" customFormat="1" ht="16.8" customHeight="1">
      <c r="B433" s="33"/>
      <c r="C433" s="211" t="s">
        <v>5401</v>
      </c>
      <c r="D433" s="211" t="s">
        <v>5443</v>
      </c>
      <c r="E433" s="17" t="s">
        <v>1</v>
      </c>
      <c r="F433" s="212">
        <v>4</v>
      </c>
      <c r="H433" s="33"/>
    </row>
    <row r="434" spans="2:8" s="1" customFormat="1" ht="16.8" customHeight="1">
      <c r="B434" s="33"/>
      <c r="C434" s="213" t="s">
        <v>6023</v>
      </c>
      <c r="H434" s="33"/>
    </row>
    <row r="435" spans="2:8" s="1" customFormat="1" ht="16.8" customHeight="1">
      <c r="B435" s="33"/>
      <c r="C435" s="211" t="s">
        <v>5439</v>
      </c>
      <c r="D435" s="211" t="s">
        <v>5440</v>
      </c>
      <c r="E435" s="17" t="s">
        <v>468</v>
      </c>
      <c r="F435" s="212">
        <v>4</v>
      </c>
      <c r="H435" s="33"/>
    </row>
    <row r="436" spans="2:8" s="1" customFormat="1" ht="16.8" customHeight="1">
      <c r="B436" s="33"/>
      <c r="C436" s="211" t="s">
        <v>5520</v>
      </c>
      <c r="D436" s="211" t="s">
        <v>5521</v>
      </c>
      <c r="E436" s="17" t="s">
        <v>468</v>
      </c>
      <c r="F436" s="212">
        <v>4</v>
      </c>
      <c r="H436" s="33"/>
    </row>
    <row r="437" spans="2:8" s="1" customFormat="1" ht="16.8" customHeight="1">
      <c r="B437" s="33"/>
      <c r="C437" s="211" t="s">
        <v>5556</v>
      </c>
      <c r="D437" s="211" t="s">
        <v>5557</v>
      </c>
      <c r="E437" s="17" t="s">
        <v>468</v>
      </c>
      <c r="F437" s="212">
        <v>4</v>
      </c>
      <c r="H437" s="33"/>
    </row>
    <row r="438" spans="2:8" s="1" customFormat="1" ht="20.399999999999999">
      <c r="B438" s="33"/>
      <c r="C438" s="211" t="s">
        <v>5632</v>
      </c>
      <c r="D438" s="211" t="s">
        <v>5633</v>
      </c>
      <c r="E438" s="17" t="s">
        <v>468</v>
      </c>
      <c r="F438" s="212">
        <v>8</v>
      </c>
      <c r="H438" s="33"/>
    </row>
    <row r="439" spans="2:8" s="1" customFormat="1" ht="20.399999999999999">
      <c r="B439" s="33"/>
      <c r="C439" s="211" t="s">
        <v>5678</v>
      </c>
      <c r="D439" s="211" t="s">
        <v>5679</v>
      </c>
      <c r="E439" s="17" t="s">
        <v>468</v>
      </c>
      <c r="F439" s="212">
        <v>8</v>
      </c>
      <c r="H439" s="33"/>
    </row>
    <row r="440" spans="2:8" s="1" customFormat="1" ht="16.8" customHeight="1">
      <c r="B440" s="33"/>
      <c r="C440" s="207" t="s">
        <v>5402</v>
      </c>
      <c r="D440" s="208" t="s">
        <v>1</v>
      </c>
      <c r="E440" s="209" t="s">
        <v>1</v>
      </c>
      <c r="F440" s="210">
        <v>1</v>
      </c>
      <c r="H440" s="33"/>
    </row>
    <row r="441" spans="2:8" s="1" customFormat="1" ht="16.8" customHeight="1">
      <c r="B441" s="33"/>
      <c r="C441" s="211" t="s">
        <v>5402</v>
      </c>
      <c r="D441" s="211" t="s">
        <v>5453</v>
      </c>
      <c r="E441" s="17" t="s">
        <v>1</v>
      </c>
      <c r="F441" s="212">
        <v>1</v>
      </c>
      <c r="H441" s="33"/>
    </row>
    <row r="442" spans="2:8" s="1" customFormat="1" ht="16.8" customHeight="1">
      <c r="B442" s="33"/>
      <c r="C442" s="213" t="s">
        <v>6023</v>
      </c>
      <c r="H442" s="33"/>
    </row>
    <row r="443" spans="2:8" s="1" customFormat="1" ht="16.8" customHeight="1">
      <c r="B443" s="33"/>
      <c r="C443" s="211" t="s">
        <v>5449</v>
      </c>
      <c r="D443" s="211" t="s">
        <v>5450</v>
      </c>
      <c r="E443" s="17" t="s">
        <v>468</v>
      </c>
      <c r="F443" s="212">
        <v>1</v>
      </c>
      <c r="H443" s="33"/>
    </row>
    <row r="444" spans="2:8" s="1" customFormat="1" ht="16.8" customHeight="1">
      <c r="B444" s="33"/>
      <c r="C444" s="211" t="s">
        <v>5564</v>
      </c>
      <c r="D444" s="211" t="s">
        <v>5565</v>
      </c>
      <c r="E444" s="17" t="s">
        <v>468</v>
      </c>
      <c r="F444" s="212">
        <v>1</v>
      </c>
      <c r="H444" s="33"/>
    </row>
    <row r="445" spans="2:8" s="1" customFormat="1" ht="20.399999999999999">
      <c r="B445" s="33"/>
      <c r="C445" s="211" t="s">
        <v>5642</v>
      </c>
      <c r="D445" s="211" t="s">
        <v>5643</v>
      </c>
      <c r="E445" s="17" t="s">
        <v>468</v>
      </c>
      <c r="F445" s="212">
        <v>2</v>
      </c>
      <c r="H445" s="33"/>
    </row>
    <row r="446" spans="2:8" s="1" customFormat="1" ht="20.399999999999999">
      <c r="B446" s="33"/>
      <c r="C446" s="211" t="s">
        <v>5686</v>
      </c>
      <c r="D446" s="211" t="s">
        <v>5687</v>
      </c>
      <c r="E446" s="17" t="s">
        <v>468</v>
      </c>
      <c r="F446" s="212">
        <v>2</v>
      </c>
      <c r="H446" s="33"/>
    </row>
    <row r="447" spans="2:8" s="1" customFormat="1" ht="16.8" customHeight="1">
      <c r="B447" s="33"/>
      <c r="C447" s="207" t="s">
        <v>5403</v>
      </c>
      <c r="D447" s="208" t="s">
        <v>1</v>
      </c>
      <c r="E447" s="209" t="s">
        <v>1</v>
      </c>
      <c r="F447" s="210">
        <v>322</v>
      </c>
      <c r="H447" s="33"/>
    </row>
    <row r="448" spans="2:8" s="1" customFormat="1" ht="16.8" customHeight="1">
      <c r="B448" s="33"/>
      <c r="C448" s="211" t="s">
        <v>5403</v>
      </c>
      <c r="D448" s="211" t="s">
        <v>5423</v>
      </c>
      <c r="E448" s="17" t="s">
        <v>1</v>
      </c>
      <c r="F448" s="212">
        <v>322</v>
      </c>
      <c r="H448" s="33"/>
    </row>
    <row r="449" spans="2:8" s="1" customFormat="1" ht="16.8" customHeight="1">
      <c r="B449" s="33"/>
      <c r="C449" s="213" t="s">
        <v>6023</v>
      </c>
      <c r="H449" s="33"/>
    </row>
    <row r="450" spans="2:8" s="1" customFormat="1" ht="16.8" customHeight="1">
      <c r="B450" s="33"/>
      <c r="C450" s="211" t="s">
        <v>5419</v>
      </c>
      <c r="D450" s="211" t="s">
        <v>5420</v>
      </c>
      <c r="E450" s="17" t="s">
        <v>468</v>
      </c>
      <c r="F450" s="212">
        <v>322</v>
      </c>
      <c r="H450" s="33"/>
    </row>
    <row r="451" spans="2:8" s="1" customFormat="1" ht="16.8" customHeight="1">
      <c r="B451" s="33"/>
      <c r="C451" s="211" t="s">
        <v>5504</v>
      </c>
      <c r="D451" s="211" t="s">
        <v>5505</v>
      </c>
      <c r="E451" s="17" t="s">
        <v>468</v>
      </c>
      <c r="F451" s="212">
        <v>322</v>
      </c>
      <c r="H451" s="33"/>
    </row>
    <row r="452" spans="2:8" s="1" customFormat="1" ht="16.8" customHeight="1">
      <c r="B452" s="33"/>
      <c r="C452" s="211" t="s">
        <v>5540</v>
      </c>
      <c r="D452" s="211" t="s">
        <v>5541</v>
      </c>
      <c r="E452" s="17" t="s">
        <v>468</v>
      </c>
      <c r="F452" s="212">
        <v>322</v>
      </c>
      <c r="H452" s="33"/>
    </row>
    <row r="453" spans="2:8" s="1" customFormat="1" ht="20.399999999999999">
      <c r="B453" s="33"/>
      <c r="C453" s="211" t="s">
        <v>5612</v>
      </c>
      <c r="D453" s="211" t="s">
        <v>5613</v>
      </c>
      <c r="E453" s="17" t="s">
        <v>468</v>
      </c>
      <c r="F453" s="212">
        <v>644</v>
      </c>
      <c r="H453" s="33"/>
    </row>
    <row r="454" spans="2:8" s="1" customFormat="1" ht="20.399999999999999">
      <c r="B454" s="33"/>
      <c r="C454" s="211" t="s">
        <v>5662</v>
      </c>
      <c r="D454" s="211" t="s">
        <v>5663</v>
      </c>
      <c r="E454" s="17" t="s">
        <v>468</v>
      </c>
      <c r="F454" s="212">
        <v>644</v>
      </c>
      <c r="H454" s="33"/>
    </row>
    <row r="455" spans="2:8" s="1" customFormat="1" ht="16.8" customHeight="1">
      <c r="B455" s="33"/>
      <c r="C455" s="207" t="s">
        <v>5405</v>
      </c>
      <c r="D455" s="208" t="s">
        <v>1</v>
      </c>
      <c r="E455" s="209" t="s">
        <v>1</v>
      </c>
      <c r="F455" s="210">
        <v>15</v>
      </c>
      <c r="H455" s="33"/>
    </row>
    <row r="456" spans="2:8" s="1" customFormat="1" ht="16.8" customHeight="1">
      <c r="B456" s="33"/>
      <c r="C456" s="211" t="s">
        <v>5405</v>
      </c>
      <c r="D456" s="211" t="s">
        <v>5493</v>
      </c>
      <c r="E456" s="17" t="s">
        <v>1</v>
      </c>
      <c r="F456" s="212">
        <v>15</v>
      </c>
      <c r="H456" s="33"/>
    </row>
    <row r="457" spans="2:8" s="1" customFormat="1" ht="16.8" customHeight="1">
      <c r="B457" s="33"/>
      <c r="C457" s="213" t="s">
        <v>6023</v>
      </c>
      <c r="H457" s="33"/>
    </row>
    <row r="458" spans="2:8" s="1" customFormat="1" ht="16.8" customHeight="1">
      <c r="B458" s="33"/>
      <c r="C458" s="211" t="s">
        <v>5489</v>
      </c>
      <c r="D458" s="211" t="s">
        <v>5490</v>
      </c>
      <c r="E458" s="17" t="s">
        <v>468</v>
      </c>
      <c r="F458" s="212">
        <v>15</v>
      </c>
      <c r="H458" s="33"/>
    </row>
    <row r="459" spans="2:8" s="1" customFormat="1" ht="16.8" customHeight="1">
      <c r="B459" s="33"/>
      <c r="C459" s="211" t="s">
        <v>5596</v>
      </c>
      <c r="D459" s="211" t="s">
        <v>5597</v>
      </c>
      <c r="E459" s="17" t="s">
        <v>468</v>
      </c>
      <c r="F459" s="212">
        <v>15</v>
      </c>
      <c r="H459" s="33"/>
    </row>
    <row r="460" spans="2:8" s="1" customFormat="1" ht="16.8" customHeight="1">
      <c r="B460" s="33"/>
      <c r="C460" s="211" t="s">
        <v>5722</v>
      </c>
      <c r="D460" s="211" t="s">
        <v>5723</v>
      </c>
      <c r="E460" s="17" t="s">
        <v>468</v>
      </c>
      <c r="F460" s="212">
        <v>435</v>
      </c>
      <c r="H460" s="33"/>
    </row>
    <row r="461" spans="2:8" s="1" customFormat="1" ht="16.8" customHeight="1">
      <c r="B461" s="33"/>
      <c r="C461" s="211" t="s">
        <v>5752</v>
      </c>
      <c r="D461" s="211" t="s">
        <v>5753</v>
      </c>
      <c r="E461" s="17" t="s">
        <v>468</v>
      </c>
      <c r="F461" s="212">
        <v>15</v>
      </c>
      <c r="H461" s="33"/>
    </row>
    <row r="462" spans="2:8" s="1" customFormat="1" ht="16.8" customHeight="1">
      <c r="B462" s="33"/>
      <c r="C462" s="211" t="s">
        <v>5769</v>
      </c>
      <c r="D462" s="211" t="s">
        <v>5770</v>
      </c>
      <c r="E462" s="17" t="s">
        <v>468</v>
      </c>
      <c r="F462" s="212">
        <v>702</v>
      </c>
      <c r="H462" s="33"/>
    </row>
    <row r="463" spans="2:8" s="1" customFormat="1" ht="16.8" customHeight="1">
      <c r="B463" s="33"/>
      <c r="C463" s="207" t="s">
        <v>5406</v>
      </c>
      <c r="D463" s="208" t="s">
        <v>1</v>
      </c>
      <c r="E463" s="209" t="s">
        <v>1</v>
      </c>
      <c r="F463" s="210">
        <v>11</v>
      </c>
      <c r="H463" s="33"/>
    </row>
    <row r="464" spans="2:8" s="1" customFormat="1" ht="16.8" customHeight="1">
      <c r="B464" s="33"/>
      <c r="C464" s="211" t="s">
        <v>5406</v>
      </c>
      <c r="D464" s="211" t="s">
        <v>5498</v>
      </c>
      <c r="E464" s="17" t="s">
        <v>1</v>
      </c>
      <c r="F464" s="212">
        <v>11</v>
      </c>
      <c r="H464" s="33"/>
    </row>
    <row r="465" spans="2:8" s="1" customFormat="1" ht="16.8" customHeight="1">
      <c r="B465" s="33"/>
      <c r="C465" s="213" t="s">
        <v>6023</v>
      </c>
      <c r="H465" s="33"/>
    </row>
    <row r="466" spans="2:8" s="1" customFormat="1" ht="16.8" customHeight="1">
      <c r="B466" s="33"/>
      <c r="C466" s="211" t="s">
        <v>5494</v>
      </c>
      <c r="D466" s="211" t="s">
        <v>5495</v>
      </c>
      <c r="E466" s="17" t="s">
        <v>468</v>
      </c>
      <c r="F466" s="212">
        <v>11</v>
      </c>
      <c r="H466" s="33"/>
    </row>
    <row r="467" spans="2:8" s="1" customFormat="1" ht="16.8" customHeight="1">
      <c r="B467" s="33"/>
      <c r="C467" s="211" t="s">
        <v>5727</v>
      </c>
      <c r="D467" s="211" t="s">
        <v>5728</v>
      </c>
      <c r="E467" s="17" t="s">
        <v>468</v>
      </c>
      <c r="F467" s="212">
        <v>319</v>
      </c>
      <c r="H467" s="33"/>
    </row>
    <row r="468" spans="2:8" s="1" customFormat="1" ht="16.8" customHeight="1">
      <c r="B468" s="33"/>
      <c r="C468" s="211" t="s">
        <v>5756</v>
      </c>
      <c r="D468" s="211" t="s">
        <v>5757</v>
      </c>
      <c r="E468" s="17" t="s">
        <v>468</v>
      </c>
      <c r="F468" s="212">
        <v>11</v>
      </c>
      <c r="H468" s="33"/>
    </row>
    <row r="469" spans="2:8" s="1" customFormat="1" ht="16.8" customHeight="1">
      <c r="B469" s="33"/>
      <c r="C469" s="211" t="s">
        <v>5769</v>
      </c>
      <c r="D469" s="211" t="s">
        <v>5770</v>
      </c>
      <c r="E469" s="17" t="s">
        <v>468</v>
      </c>
      <c r="F469" s="212">
        <v>702</v>
      </c>
      <c r="H469" s="33"/>
    </row>
    <row r="470" spans="2:8" s="1" customFormat="1" ht="16.8" customHeight="1">
      <c r="B470" s="33"/>
      <c r="C470" s="207" t="s">
        <v>5407</v>
      </c>
      <c r="D470" s="208" t="s">
        <v>1</v>
      </c>
      <c r="E470" s="209" t="s">
        <v>1</v>
      </c>
      <c r="F470" s="210">
        <v>1</v>
      </c>
      <c r="H470" s="33"/>
    </row>
    <row r="471" spans="2:8" s="1" customFormat="1" ht="16.8" customHeight="1">
      <c r="B471" s="33"/>
      <c r="C471" s="211" t="s">
        <v>5407</v>
      </c>
      <c r="D471" s="211" t="s">
        <v>5503</v>
      </c>
      <c r="E471" s="17" t="s">
        <v>1</v>
      </c>
      <c r="F471" s="212">
        <v>1</v>
      </c>
      <c r="H471" s="33"/>
    </row>
    <row r="472" spans="2:8" s="1" customFormat="1" ht="16.8" customHeight="1">
      <c r="B472" s="33"/>
      <c r="C472" s="213" t="s">
        <v>6023</v>
      </c>
      <c r="H472" s="33"/>
    </row>
    <row r="473" spans="2:8" s="1" customFormat="1" ht="16.8" customHeight="1">
      <c r="B473" s="33"/>
      <c r="C473" s="211" t="s">
        <v>5499</v>
      </c>
      <c r="D473" s="211" t="s">
        <v>5500</v>
      </c>
      <c r="E473" s="17" t="s">
        <v>468</v>
      </c>
      <c r="F473" s="212">
        <v>1</v>
      </c>
      <c r="H473" s="33"/>
    </row>
    <row r="474" spans="2:8" s="1" customFormat="1" ht="16.8" customHeight="1">
      <c r="B474" s="33"/>
      <c r="C474" s="211" t="s">
        <v>5604</v>
      </c>
      <c r="D474" s="211" t="s">
        <v>5605</v>
      </c>
      <c r="E474" s="17" t="s">
        <v>468</v>
      </c>
      <c r="F474" s="212">
        <v>1</v>
      </c>
      <c r="H474" s="33"/>
    </row>
    <row r="475" spans="2:8" s="1" customFormat="1" ht="16.8" customHeight="1">
      <c r="B475" s="33"/>
      <c r="C475" s="211" t="s">
        <v>5732</v>
      </c>
      <c r="D475" s="211" t="s">
        <v>5733</v>
      </c>
      <c r="E475" s="17" t="s">
        <v>468</v>
      </c>
      <c r="F475" s="212">
        <v>1</v>
      </c>
      <c r="H475" s="33"/>
    </row>
    <row r="476" spans="2:8" s="1" customFormat="1" ht="16.8" customHeight="1">
      <c r="B476" s="33"/>
      <c r="C476" s="211" t="s">
        <v>5760</v>
      </c>
      <c r="D476" s="211" t="s">
        <v>5761</v>
      </c>
      <c r="E476" s="17" t="s">
        <v>468</v>
      </c>
      <c r="F476" s="212">
        <v>1</v>
      </c>
      <c r="H476" s="33"/>
    </row>
    <row r="477" spans="2:8" s="1" customFormat="1" ht="16.8" customHeight="1">
      <c r="B477" s="33"/>
      <c r="C477" s="211" t="s">
        <v>5769</v>
      </c>
      <c r="D477" s="211" t="s">
        <v>5770</v>
      </c>
      <c r="E477" s="17" t="s">
        <v>468</v>
      </c>
      <c r="F477" s="212">
        <v>702</v>
      </c>
      <c r="H477" s="33"/>
    </row>
    <row r="478" spans="2:8" s="1" customFormat="1" ht="16.8" customHeight="1">
      <c r="B478" s="33"/>
      <c r="C478" s="207" t="s">
        <v>5408</v>
      </c>
      <c r="D478" s="208" t="s">
        <v>1</v>
      </c>
      <c r="E478" s="209" t="s">
        <v>1</v>
      </c>
      <c r="F478" s="210">
        <v>252</v>
      </c>
      <c r="H478" s="33"/>
    </row>
    <row r="479" spans="2:8" s="1" customFormat="1" ht="16.8" customHeight="1">
      <c r="B479" s="33"/>
      <c r="C479" s="211" t="s">
        <v>5408</v>
      </c>
      <c r="D479" s="211" t="s">
        <v>5473</v>
      </c>
      <c r="E479" s="17" t="s">
        <v>1</v>
      </c>
      <c r="F479" s="212">
        <v>252</v>
      </c>
      <c r="H479" s="33"/>
    </row>
    <row r="480" spans="2:8" s="1" customFormat="1" ht="16.8" customHeight="1">
      <c r="B480" s="33"/>
      <c r="C480" s="213" t="s">
        <v>6023</v>
      </c>
      <c r="H480" s="33"/>
    </row>
    <row r="481" spans="2:8" s="1" customFormat="1" ht="16.8" customHeight="1">
      <c r="B481" s="33"/>
      <c r="C481" s="211" t="s">
        <v>5469</v>
      </c>
      <c r="D481" s="211" t="s">
        <v>5470</v>
      </c>
      <c r="E481" s="17" t="s">
        <v>468</v>
      </c>
      <c r="F481" s="212">
        <v>252</v>
      </c>
      <c r="H481" s="33"/>
    </row>
    <row r="482" spans="2:8" s="1" customFormat="1" ht="16.8" customHeight="1">
      <c r="B482" s="33"/>
      <c r="C482" s="211" t="s">
        <v>5580</v>
      </c>
      <c r="D482" s="211" t="s">
        <v>5581</v>
      </c>
      <c r="E482" s="17" t="s">
        <v>468</v>
      </c>
      <c r="F482" s="212">
        <v>252</v>
      </c>
      <c r="H482" s="33"/>
    </row>
    <row r="483" spans="2:8" s="1" customFormat="1" ht="16.8" customHeight="1">
      <c r="B483" s="33"/>
      <c r="C483" s="211" t="s">
        <v>5702</v>
      </c>
      <c r="D483" s="211" t="s">
        <v>5703</v>
      </c>
      <c r="E483" s="17" t="s">
        <v>468</v>
      </c>
      <c r="F483" s="212">
        <v>7308</v>
      </c>
      <c r="H483" s="33"/>
    </row>
    <row r="484" spans="2:8" s="1" customFormat="1" ht="16.8" customHeight="1">
      <c r="B484" s="33"/>
      <c r="C484" s="211" t="s">
        <v>5736</v>
      </c>
      <c r="D484" s="211" t="s">
        <v>5737</v>
      </c>
      <c r="E484" s="17" t="s">
        <v>468</v>
      </c>
      <c r="F484" s="212">
        <v>252</v>
      </c>
      <c r="H484" s="33"/>
    </row>
    <row r="485" spans="2:8" s="1" customFormat="1" ht="16.8" customHeight="1">
      <c r="B485" s="33"/>
      <c r="C485" s="211" t="s">
        <v>5769</v>
      </c>
      <c r="D485" s="211" t="s">
        <v>5770</v>
      </c>
      <c r="E485" s="17" t="s">
        <v>468</v>
      </c>
      <c r="F485" s="212">
        <v>702</v>
      </c>
      <c r="H485" s="33"/>
    </row>
    <row r="486" spans="2:8" s="1" customFormat="1" ht="16.8" customHeight="1">
      <c r="B486" s="33"/>
      <c r="C486" s="207" t="s">
        <v>5410</v>
      </c>
      <c r="D486" s="208" t="s">
        <v>1</v>
      </c>
      <c r="E486" s="209" t="s">
        <v>1</v>
      </c>
      <c r="F486" s="210">
        <v>221</v>
      </c>
      <c r="H486" s="33"/>
    </row>
    <row r="487" spans="2:8" s="1" customFormat="1" ht="16.8" customHeight="1">
      <c r="B487" s="33"/>
      <c r="C487" s="211" t="s">
        <v>5410</v>
      </c>
      <c r="D487" s="211" t="s">
        <v>5478</v>
      </c>
      <c r="E487" s="17" t="s">
        <v>1</v>
      </c>
      <c r="F487" s="212">
        <v>221</v>
      </c>
      <c r="H487" s="33"/>
    </row>
    <row r="488" spans="2:8" s="1" customFormat="1" ht="16.8" customHeight="1">
      <c r="B488" s="33"/>
      <c r="C488" s="213" t="s">
        <v>6023</v>
      </c>
      <c r="H488" s="33"/>
    </row>
    <row r="489" spans="2:8" s="1" customFormat="1" ht="16.8" customHeight="1">
      <c r="B489" s="33"/>
      <c r="C489" s="211" t="s">
        <v>5474</v>
      </c>
      <c r="D489" s="211" t="s">
        <v>5475</v>
      </c>
      <c r="E489" s="17" t="s">
        <v>468</v>
      </c>
      <c r="F489" s="212">
        <v>221</v>
      </c>
      <c r="H489" s="33"/>
    </row>
    <row r="490" spans="2:8" s="1" customFormat="1" ht="16.8" customHeight="1">
      <c r="B490" s="33"/>
      <c r="C490" s="211" t="s">
        <v>5584</v>
      </c>
      <c r="D490" s="211" t="s">
        <v>5585</v>
      </c>
      <c r="E490" s="17" t="s">
        <v>468</v>
      </c>
      <c r="F490" s="212">
        <v>221</v>
      </c>
      <c r="H490" s="33"/>
    </row>
    <row r="491" spans="2:8" s="1" customFormat="1" ht="16.8" customHeight="1">
      <c r="B491" s="33"/>
      <c r="C491" s="211" t="s">
        <v>5707</v>
      </c>
      <c r="D491" s="211" t="s">
        <v>5708</v>
      </c>
      <c r="E491" s="17" t="s">
        <v>468</v>
      </c>
      <c r="F491" s="212">
        <v>6409</v>
      </c>
      <c r="H491" s="33"/>
    </row>
    <row r="492" spans="2:8" s="1" customFormat="1" ht="16.8" customHeight="1">
      <c r="B492" s="33"/>
      <c r="C492" s="211" t="s">
        <v>5740</v>
      </c>
      <c r="D492" s="211" t="s">
        <v>5741</v>
      </c>
      <c r="E492" s="17" t="s">
        <v>468</v>
      </c>
      <c r="F492" s="212">
        <v>221</v>
      </c>
      <c r="H492" s="33"/>
    </row>
    <row r="493" spans="2:8" s="1" customFormat="1" ht="16.8" customHeight="1">
      <c r="B493" s="33"/>
      <c r="C493" s="211" t="s">
        <v>5769</v>
      </c>
      <c r="D493" s="211" t="s">
        <v>5770</v>
      </c>
      <c r="E493" s="17" t="s">
        <v>468</v>
      </c>
      <c r="F493" s="212">
        <v>702</v>
      </c>
      <c r="H493" s="33"/>
    </row>
    <row r="494" spans="2:8" s="1" customFormat="1" ht="16.8" customHeight="1">
      <c r="B494" s="33"/>
      <c r="C494" s="207" t="s">
        <v>5412</v>
      </c>
      <c r="D494" s="208" t="s">
        <v>1</v>
      </c>
      <c r="E494" s="209" t="s">
        <v>1</v>
      </c>
      <c r="F494" s="210">
        <v>103</v>
      </c>
      <c r="H494" s="33"/>
    </row>
    <row r="495" spans="2:8" s="1" customFormat="1" ht="16.8" customHeight="1">
      <c r="B495" s="33"/>
      <c r="C495" s="211" t="s">
        <v>5412</v>
      </c>
      <c r="D495" s="211" t="s">
        <v>5483</v>
      </c>
      <c r="E495" s="17" t="s">
        <v>1</v>
      </c>
      <c r="F495" s="212">
        <v>103</v>
      </c>
      <c r="H495" s="33"/>
    </row>
    <row r="496" spans="2:8" s="1" customFormat="1" ht="16.8" customHeight="1">
      <c r="B496" s="33"/>
      <c r="C496" s="213" t="s">
        <v>6023</v>
      </c>
      <c r="H496" s="33"/>
    </row>
    <row r="497" spans="2:8" s="1" customFormat="1" ht="16.8" customHeight="1">
      <c r="B497" s="33"/>
      <c r="C497" s="211" t="s">
        <v>5479</v>
      </c>
      <c r="D497" s="211" t="s">
        <v>5480</v>
      </c>
      <c r="E497" s="17" t="s">
        <v>468</v>
      </c>
      <c r="F497" s="212">
        <v>103</v>
      </c>
      <c r="H497" s="33"/>
    </row>
    <row r="498" spans="2:8" s="1" customFormat="1" ht="16.8" customHeight="1">
      <c r="B498" s="33"/>
      <c r="C498" s="211" t="s">
        <v>5588</v>
      </c>
      <c r="D498" s="211" t="s">
        <v>5589</v>
      </c>
      <c r="E498" s="17" t="s">
        <v>468</v>
      </c>
      <c r="F498" s="212">
        <v>103</v>
      </c>
      <c r="H498" s="33"/>
    </row>
    <row r="499" spans="2:8" s="1" customFormat="1" ht="16.8" customHeight="1">
      <c r="B499" s="33"/>
      <c r="C499" s="211" t="s">
        <v>5712</v>
      </c>
      <c r="D499" s="211" t="s">
        <v>5713</v>
      </c>
      <c r="E499" s="17" t="s">
        <v>468</v>
      </c>
      <c r="F499" s="212">
        <v>2987</v>
      </c>
      <c r="H499" s="33"/>
    </row>
    <row r="500" spans="2:8" s="1" customFormat="1" ht="16.8" customHeight="1">
      <c r="B500" s="33"/>
      <c r="C500" s="211" t="s">
        <v>5744</v>
      </c>
      <c r="D500" s="211" t="s">
        <v>5745</v>
      </c>
      <c r="E500" s="17" t="s">
        <v>468</v>
      </c>
      <c r="F500" s="212">
        <v>103</v>
      </c>
      <c r="H500" s="33"/>
    </row>
    <row r="501" spans="2:8" s="1" customFormat="1" ht="16.8" customHeight="1">
      <c r="B501" s="33"/>
      <c r="C501" s="211" t="s">
        <v>5769</v>
      </c>
      <c r="D501" s="211" t="s">
        <v>5770</v>
      </c>
      <c r="E501" s="17" t="s">
        <v>468</v>
      </c>
      <c r="F501" s="212">
        <v>702</v>
      </c>
      <c r="H501" s="33"/>
    </row>
    <row r="502" spans="2:8" s="1" customFormat="1" ht="16.8" customHeight="1">
      <c r="B502" s="33"/>
      <c r="C502" s="207" t="s">
        <v>5413</v>
      </c>
      <c r="D502" s="208" t="s">
        <v>1</v>
      </c>
      <c r="E502" s="209" t="s">
        <v>1</v>
      </c>
      <c r="F502" s="210">
        <v>99</v>
      </c>
      <c r="H502" s="33"/>
    </row>
    <row r="503" spans="2:8" s="1" customFormat="1" ht="16.8" customHeight="1">
      <c r="B503" s="33"/>
      <c r="C503" s="211" t="s">
        <v>5413</v>
      </c>
      <c r="D503" s="211" t="s">
        <v>5488</v>
      </c>
      <c r="E503" s="17" t="s">
        <v>1</v>
      </c>
      <c r="F503" s="212">
        <v>99</v>
      </c>
      <c r="H503" s="33"/>
    </row>
    <row r="504" spans="2:8" s="1" customFormat="1" ht="16.8" customHeight="1">
      <c r="B504" s="33"/>
      <c r="C504" s="213" t="s">
        <v>6023</v>
      </c>
      <c r="H504" s="33"/>
    </row>
    <row r="505" spans="2:8" s="1" customFormat="1" ht="16.8" customHeight="1">
      <c r="B505" s="33"/>
      <c r="C505" s="211" t="s">
        <v>5484</v>
      </c>
      <c r="D505" s="211" t="s">
        <v>5485</v>
      </c>
      <c r="E505" s="17" t="s">
        <v>468</v>
      </c>
      <c r="F505" s="212">
        <v>99</v>
      </c>
      <c r="H505" s="33"/>
    </row>
    <row r="506" spans="2:8" s="1" customFormat="1" ht="16.8" customHeight="1">
      <c r="B506" s="33"/>
      <c r="C506" s="211" t="s">
        <v>5592</v>
      </c>
      <c r="D506" s="211" t="s">
        <v>5593</v>
      </c>
      <c r="E506" s="17" t="s">
        <v>468</v>
      </c>
      <c r="F506" s="212">
        <v>99</v>
      </c>
      <c r="H506" s="33"/>
    </row>
    <row r="507" spans="2:8" s="1" customFormat="1" ht="16.8" customHeight="1">
      <c r="B507" s="33"/>
      <c r="C507" s="211" t="s">
        <v>5717</v>
      </c>
      <c r="D507" s="211" t="s">
        <v>5718</v>
      </c>
      <c r="E507" s="17" t="s">
        <v>468</v>
      </c>
      <c r="F507" s="212">
        <v>2871</v>
      </c>
      <c r="H507" s="33"/>
    </row>
    <row r="508" spans="2:8" s="1" customFormat="1" ht="16.8" customHeight="1">
      <c r="B508" s="33"/>
      <c r="C508" s="211" t="s">
        <v>5748</v>
      </c>
      <c r="D508" s="211" t="s">
        <v>5749</v>
      </c>
      <c r="E508" s="17" t="s">
        <v>468</v>
      </c>
      <c r="F508" s="212">
        <v>99</v>
      </c>
      <c r="H508" s="33"/>
    </row>
    <row r="509" spans="2:8" s="1" customFormat="1" ht="16.8" customHeight="1">
      <c r="B509" s="33"/>
      <c r="C509" s="211" t="s">
        <v>5769</v>
      </c>
      <c r="D509" s="211" t="s">
        <v>5770</v>
      </c>
      <c r="E509" s="17" t="s">
        <v>468</v>
      </c>
      <c r="F509" s="212">
        <v>702</v>
      </c>
      <c r="H509" s="33"/>
    </row>
    <row r="510" spans="2:8" s="1" customFormat="1" ht="26.4" customHeight="1">
      <c r="B510" s="33"/>
      <c r="C510" s="206" t="s">
        <v>178</v>
      </c>
      <c r="D510" s="206" t="s">
        <v>179</v>
      </c>
      <c r="H510" s="33"/>
    </row>
    <row r="511" spans="2:8" s="1" customFormat="1" ht="16.8" customHeight="1">
      <c r="B511" s="33"/>
      <c r="C511" s="207" t="s">
        <v>5773</v>
      </c>
      <c r="D511" s="208" t="s">
        <v>1</v>
      </c>
      <c r="E511" s="209" t="s">
        <v>1</v>
      </c>
      <c r="F511" s="210">
        <v>74.814999999999998</v>
      </c>
      <c r="H511" s="33"/>
    </row>
    <row r="512" spans="2:8" s="1" customFormat="1" ht="16.8" customHeight="1">
      <c r="B512" s="33"/>
      <c r="C512" s="213" t="s">
        <v>6023</v>
      </c>
      <c r="H512" s="33"/>
    </row>
    <row r="513" spans="2:8" s="1" customFormat="1" ht="20.399999999999999">
      <c r="B513" s="33"/>
      <c r="C513" s="211" t="s">
        <v>296</v>
      </c>
      <c r="D513" s="211" t="s">
        <v>297</v>
      </c>
      <c r="E513" s="17" t="s">
        <v>240</v>
      </c>
      <c r="F513" s="212">
        <v>889.34799999999996</v>
      </c>
      <c r="H513" s="33"/>
    </row>
    <row r="514" spans="2:8" s="1" customFormat="1" ht="16.8" customHeight="1">
      <c r="B514" s="33"/>
      <c r="C514" s="211" t="s">
        <v>3621</v>
      </c>
      <c r="D514" s="211" t="s">
        <v>3622</v>
      </c>
      <c r="E514" s="17" t="s">
        <v>240</v>
      </c>
      <c r="F514" s="212">
        <v>594.08299999999997</v>
      </c>
      <c r="H514" s="33"/>
    </row>
    <row r="515" spans="2:8" s="1" customFormat="1" ht="16.8" customHeight="1">
      <c r="B515" s="33"/>
      <c r="C515" s="207" t="s">
        <v>5775</v>
      </c>
      <c r="D515" s="208" t="s">
        <v>1</v>
      </c>
      <c r="E515" s="209" t="s">
        <v>1</v>
      </c>
      <c r="F515" s="210">
        <v>519.26800000000003</v>
      </c>
      <c r="H515" s="33"/>
    </row>
    <row r="516" spans="2:8" s="1" customFormat="1" ht="16.8" customHeight="1">
      <c r="B516" s="33"/>
      <c r="C516" s="211" t="s">
        <v>1</v>
      </c>
      <c r="D516" s="211" t="s">
        <v>5784</v>
      </c>
      <c r="E516" s="17" t="s">
        <v>1</v>
      </c>
      <c r="F516" s="212">
        <v>12.3</v>
      </c>
      <c r="H516" s="33"/>
    </row>
    <row r="517" spans="2:8" s="1" customFormat="1" ht="16.8" customHeight="1">
      <c r="B517" s="33"/>
      <c r="C517" s="211" t="s">
        <v>1</v>
      </c>
      <c r="D517" s="211" t="s">
        <v>5785</v>
      </c>
      <c r="E517" s="17" t="s">
        <v>1</v>
      </c>
      <c r="F517" s="212">
        <v>25.3</v>
      </c>
      <c r="H517" s="33"/>
    </row>
    <row r="518" spans="2:8" s="1" customFormat="1" ht="16.8" customHeight="1">
      <c r="B518" s="33"/>
      <c r="C518" s="211" t="s">
        <v>1</v>
      </c>
      <c r="D518" s="211" t="s">
        <v>5786</v>
      </c>
      <c r="E518" s="17" t="s">
        <v>1</v>
      </c>
      <c r="F518" s="212">
        <v>69.468000000000004</v>
      </c>
      <c r="H518" s="33"/>
    </row>
    <row r="519" spans="2:8" s="1" customFormat="1" ht="16.8" customHeight="1">
      <c r="B519" s="33"/>
      <c r="C519" s="211" t="s">
        <v>1</v>
      </c>
      <c r="D519" s="211" t="s">
        <v>5787</v>
      </c>
      <c r="E519" s="17" t="s">
        <v>1</v>
      </c>
      <c r="F519" s="212">
        <v>187.1</v>
      </c>
      <c r="H519" s="33"/>
    </row>
    <row r="520" spans="2:8" s="1" customFormat="1" ht="16.8" customHeight="1">
      <c r="B520" s="33"/>
      <c r="C520" s="211" t="s">
        <v>1</v>
      </c>
      <c r="D520" s="211" t="s">
        <v>5788</v>
      </c>
      <c r="E520" s="17" t="s">
        <v>1</v>
      </c>
      <c r="F520" s="212">
        <v>12.3</v>
      </c>
      <c r="H520" s="33"/>
    </row>
    <row r="521" spans="2:8" s="1" customFormat="1" ht="16.8" customHeight="1">
      <c r="B521" s="33"/>
      <c r="C521" s="211" t="s">
        <v>1</v>
      </c>
      <c r="D521" s="211" t="s">
        <v>5789</v>
      </c>
      <c r="E521" s="17" t="s">
        <v>1</v>
      </c>
      <c r="F521" s="212">
        <v>157.80000000000001</v>
      </c>
      <c r="H521" s="33"/>
    </row>
    <row r="522" spans="2:8" s="1" customFormat="1" ht="16.8" customHeight="1">
      <c r="B522" s="33"/>
      <c r="C522" s="211" t="s">
        <v>1</v>
      </c>
      <c r="D522" s="211" t="s">
        <v>5785</v>
      </c>
      <c r="E522" s="17" t="s">
        <v>1</v>
      </c>
      <c r="F522" s="212">
        <v>25.3</v>
      </c>
      <c r="H522" s="33"/>
    </row>
    <row r="523" spans="2:8" s="1" customFormat="1" ht="16.8" customHeight="1">
      <c r="B523" s="33"/>
      <c r="C523" s="211" t="s">
        <v>1</v>
      </c>
      <c r="D523" s="211" t="s">
        <v>5790</v>
      </c>
      <c r="E523" s="17" t="s">
        <v>1</v>
      </c>
      <c r="F523" s="212">
        <v>4.2</v>
      </c>
      <c r="H523" s="33"/>
    </row>
    <row r="524" spans="2:8" s="1" customFormat="1" ht="16.8" customHeight="1">
      <c r="B524" s="33"/>
      <c r="C524" s="211" t="s">
        <v>1</v>
      </c>
      <c r="D524" s="211" t="s">
        <v>5791</v>
      </c>
      <c r="E524" s="17" t="s">
        <v>1</v>
      </c>
      <c r="F524" s="212">
        <v>25.5</v>
      </c>
      <c r="H524" s="33"/>
    </row>
    <row r="525" spans="2:8" s="1" customFormat="1" ht="16.8" customHeight="1">
      <c r="B525" s="33"/>
      <c r="C525" s="211" t="s">
        <v>5775</v>
      </c>
      <c r="D525" s="211" t="s">
        <v>303</v>
      </c>
      <c r="E525" s="17" t="s">
        <v>1</v>
      </c>
      <c r="F525" s="212">
        <v>519.26800000000003</v>
      </c>
      <c r="H525" s="33"/>
    </row>
    <row r="526" spans="2:8" s="1" customFormat="1" ht="16.8" customHeight="1">
      <c r="B526" s="33"/>
      <c r="C526" s="213" t="s">
        <v>6023</v>
      </c>
      <c r="H526" s="33"/>
    </row>
    <row r="527" spans="2:8" s="1" customFormat="1" ht="20.399999999999999">
      <c r="B527" s="33"/>
      <c r="C527" s="211" t="s">
        <v>296</v>
      </c>
      <c r="D527" s="211" t="s">
        <v>297</v>
      </c>
      <c r="E527" s="17" t="s">
        <v>240</v>
      </c>
      <c r="F527" s="212">
        <v>889.34799999999996</v>
      </c>
      <c r="H527" s="33"/>
    </row>
    <row r="528" spans="2:8" s="1" customFormat="1" ht="16.8" customHeight="1">
      <c r="B528" s="33"/>
      <c r="C528" s="211" t="s">
        <v>3621</v>
      </c>
      <c r="D528" s="211" t="s">
        <v>3622</v>
      </c>
      <c r="E528" s="17" t="s">
        <v>240</v>
      </c>
      <c r="F528" s="212">
        <v>594.08299999999997</v>
      </c>
      <c r="H528" s="33"/>
    </row>
    <row r="529" spans="2:8" s="1" customFormat="1" ht="7.35" customHeight="1">
      <c r="B529" s="45"/>
      <c r="C529" s="46"/>
      <c r="D529" s="46"/>
      <c r="E529" s="46"/>
      <c r="F529" s="46"/>
      <c r="G529" s="46"/>
      <c r="H529" s="33"/>
    </row>
    <row r="530" spans="2:8" s="1" customFormat="1" ht="10.199999999999999"/>
  </sheetData>
  <sheetProtection algorithmName="SHA-512" hashValue="wN2ZFNlHDj/TN7yhWYLhh05fqhEV7LJ14ezhuqrSG7JWntyIaxCkUdWsSe7tscEoC3qoTwNpEvF4NRf//4DtUw==" saltValue="2s+eskfFiJzeE4FA3irDEcYiPRqryf9kIU/5tJ0WT8Ffvsn1RzfDm9MoUFvqeWFKXSYShCH03HYPoDJ7/pqDvg==" spinCount="100000" sheet="1" objects="1" scenarios="1" formatColumns="0" formatRows="0"/>
  <mergeCells count="2">
    <mergeCell ref="D5:F5"/>
    <mergeCell ref="D6:F6"/>
  </mergeCell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"/>
  <headerFooter>
    <oddFooter>&amp;CStrana &amp;P z &amp;N&amp;R&amp;A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35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95</v>
      </c>
      <c r="AZ2" s="94" t="s">
        <v>185</v>
      </c>
      <c r="BA2" s="94" t="s">
        <v>1</v>
      </c>
      <c r="BB2" s="94" t="s">
        <v>1</v>
      </c>
      <c r="BC2" s="94" t="s">
        <v>792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686</v>
      </c>
      <c r="BA3" s="94" t="s">
        <v>1</v>
      </c>
      <c r="BB3" s="94" t="s">
        <v>1</v>
      </c>
      <c r="BC3" s="94" t="s">
        <v>793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  <c r="AZ4" s="94" t="s">
        <v>794</v>
      </c>
      <c r="BA4" s="94" t="s">
        <v>1</v>
      </c>
      <c r="BB4" s="94" t="s">
        <v>1</v>
      </c>
      <c r="BC4" s="94" t="s">
        <v>795</v>
      </c>
      <c r="BD4" s="94" t="s">
        <v>21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796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ROUND(J129,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ROUND((SUM(BE129:BE351)),  2)</f>
        <v>0</v>
      </c>
      <c r="I33" s="98">
        <v>0.21</v>
      </c>
      <c r="J33" s="87">
        <f>ROUND(((SUM(BE129:BE351))*I33),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ROUND((SUM(BF129:BF351)),  2)</f>
        <v>0</v>
      </c>
      <c r="I34" s="98">
        <v>0.15</v>
      </c>
      <c r="J34" s="87">
        <f>ROUND(((SUM(BF129:BF351))*I34),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ROUND((SUM(BG129:BG351)),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ROUND((SUM(BH129:BH351)),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ROUND((SUM(BI129:BI351)),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>030.11.3 - Úprava koryta v úseku km 0,664 50 – 0,940 56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J129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J130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J131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J266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J272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J284</f>
        <v>0</v>
      </c>
      <c r="L101" s="114"/>
    </row>
    <row r="102" spans="2:12" s="9" customFormat="1" ht="19.95" customHeight="1">
      <c r="B102" s="114"/>
      <c r="D102" s="115" t="s">
        <v>202</v>
      </c>
      <c r="E102" s="116"/>
      <c r="F102" s="116"/>
      <c r="G102" s="116"/>
      <c r="H102" s="116"/>
      <c r="I102" s="116"/>
      <c r="J102" s="117">
        <f>J296</f>
        <v>0</v>
      </c>
      <c r="L102" s="114"/>
    </row>
    <row r="103" spans="2:12" s="9" customFormat="1" ht="19.95" customHeight="1">
      <c r="B103" s="114"/>
      <c r="D103" s="115" t="s">
        <v>611</v>
      </c>
      <c r="E103" s="116"/>
      <c r="F103" s="116"/>
      <c r="G103" s="116"/>
      <c r="H103" s="116"/>
      <c r="I103" s="116"/>
      <c r="J103" s="117">
        <f>J305</f>
        <v>0</v>
      </c>
      <c r="L103" s="114"/>
    </row>
    <row r="104" spans="2:12" s="9" customFormat="1" ht="19.95" customHeight="1">
      <c r="B104" s="114"/>
      <c r="D104" s="115" t="s">
        <v>203</v>
      </c>
      <c r="E104" s="116"/>
      <c r="F104" s="116"/>
      <c r="G104" s="116"/>
      <c r="H104" s="116"/>
      <c r="I104" s="116"/>
      <c r="J104" s="117">
        <f>J317</f>
        <v>0</v>
      </c>
      <c r="L104" s="114"/>
    </row>
    <row r="105" spans="2:12" s="9" customFormat="1" ht="19.95" customHeight="1">
      <c r="B105" s="114"/>
      <c r="D105" s="115" t="s">
        <v>204</v>
      </c>
      <c r="E105" s="116"/>
      <c r="F105" s="116"/>
      <c r="G105" s="116"/>
      <c r="H105" s="116"/>
      <c r="I105" s="116"/>
      <c r="J105" s="117">
        <f>J328</f>
        <v>0</v>
      </c>
      <c r="L105" s="114"/>
    </row>
    <row r="106" spans="2:12" s="9" customFormat="1" ht="19.95" customHeight="1">
      <c r="B106" s="114"/>
      <c r="D106" s="115" t="s">
        <v>205</v>
      </c>
      <c r="E106" s="116"/>
      <c r="F106" s="116"/>
      <c r="G106" s="116"/>
      <c r="H106" s="116"/>
      <c r="I106" s="116"/>
      <c r="J106" s="117">
        <f>J333</f>
        <v>0</v>
      </c>
      <c r="L106" s="114"/>
    </row>
    <row r="107" spans="2:12" s="8" customFormat="1" ht="24.9" customHeight="1">
      <c r="B107" s="110"/>
      <c r="D107" s="111" t="s">
        <v>206</v>
      </c>
      <c r="E107" s="112"/>
      <c r="F107" s="112"/>
      <c r="G107" s="112"/>
      <c r="H107" s="112"/>
      <c r="I107" s="112"/>
      <c r="J107" s="113">
        <f>J336</f>
        <v>0</v>
      </c>
      <c r="L107" s="110"/>
    </row>
    <row r="108" spans="2:12" s="9" customFormat="1" ht="19.95" customHeight="1">
      <c r="B108" s="114"/>
      <c r="D108" s="115" t="s">
        <v>797</v>
      </c>
      <c r="E108" s="116"/>
      <c r="F108" s="116"/>
      <c r="G108" s="116"/>
      <c r="H108" s="116"/>
      <c r="I108" s="116"/>
      <c r="J108" s="117">
        <f>J337</f>
        <v>0</v>
      </c>
      <c r="L108" s="114"/>
    </row>
    <row r="109" spans="2:12" s="8" customFormat="1" ht="24.9" customHeight="1">
      <c r="B109" s="110"/>
      <c r="D109" s="111" t="s">
        <v>612</v>
      </c>
      <c r="E109" s="112"/>
      <c r="F109" s="112"/>
      <c r="G109" s="112"/>
      <c r="H109" s="112"/>
      <c r="I109" s="112"/>
      <c r="J109" s="113">
        <f>J343</f>
        <v>0</v>
      </c>
      <c r="L109" s="110"/>
    </row>
    <row r="110" spans="2:12" s="1" customFormat="1" ht="21.75" customHeight="1">
      <c r="B110" s="33"/>
      <c r="L110" s="33"/>
    </row>
    <row r="111" spans="2:12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5" spans="2:20" s="1" customFormat="1" ht="6.9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" customHeight="1">
      <c r="B116" s="33"/>
      <c r="C116" s="21" t="s">
        <v>210</v>
      </c>
      <c r="L116" s="33"/>
    </row>
    <row r="117" spans="2:20" s="1" customFormat="1" ht="6.9" customHeight="1">
      <c r="B117" s="33"/>
      <c r="L117" s="33"/>
    </row>
    <row r="118" spans="2:20" s="1" customFormat="1" ht="12" customHeight="1">
      <c r="B118" s="33"/>
      <c r="C118" s="27" t="s">
        <v>16</v>
      </c>
      <c r="L118" s="33"/>
    </row>
    <row r="119" spans="2:20" s="1" customFormat="1" ht="26.25" customHeight="1">
      <c r="B119" s="33"/>
      <c r="E119" s="256" t="str">
        <f>E7</f>
        <v>Opatření Zátor-Loučky, OHO, Dílčí stavba 02.030 Opatření pod přehradní hrází Nové Heřminovy</v>
      </c>
      <c r="F119" s="257"/>
      <c r="G119" s="257"/>
      <c r="H119" s="257"/>
      <c r="L119" s="33"/>
    </row>
    <row r="120" spans="2:20" s="1" customFormat="1" ht="12" customHeight="1">
      <c r="B120" s="33"/>
      <c r="C120" s="27" t="s">
        <v>190</v>
      </c>
      <c r="L120" s="33"/>
    </row>
    <row r="121" spans="2:20" s="1" customFormat="1" ht="30" customHeight="1">
      <c r="B121" s="33"/>
      <c r="E121" s="238" t="str">
        <f>E9</f>
        <v>030.11.3 - Úprava koryta v úseku km 0,664 50 – 0,940 56</v>
      </c>
      <c r="F121" s="258"/>
      <c r="G121" s="258"/>
      <c r="H121" s="258"/>
      <c r="L121" s="33"/>
    </row>
    <row r="122" spans="2:20" s="1" customFormat="1" ht="6.9" customHeight="1">
      <c r="B122" s="33"/>
      <c r="L122" s="33"/>
    </row>
    <row r="123" spans="2:20" s="1" customFormat="1" ht="12" customHeight="1">
      <c r="B123" s="33"/>
      <c r="C123" s="27" t="s">
        <v>22</v>
      </c>
      <c r="F123" s="25" t="str">
        <f>F12</f>
        <v>Loučky u Zátoru</v>
      </c>
      <c r="I123" s="27" t="s">
        <v>24</v>
      </c>
      <c r="J123" s="53" t="str">
        <f>IF(J12="","",J12)</f>
        <v>20. 12. 2024</v>
      </c>
      <c r="L123" s="33"/>
    </row>
    <row r="124" spans="2:20" s="1" customFormat="1" ht="6.9" customHeight="1">
      <c r="B124" s="33"/>
      <c r="L124" s="33"/>
    </row>
    <row r="125" spans="2:20" s="1" customFormat="1" ht="15.15" customHeight="1">
      <c r="B125" s="33"/>
      <c r="C125" s="27" t="s">
        <v>28</v>
      </c>
      <c r="F125" s="25" t="str">
        <f>E15</f>
        <v>Povodí Odry, státní podnik</v>
      </c>
      <c r="I125" s="27" t="s">
        <v>34</v>
      </c>
      <c r="J125" s="31" t="str">
        <f>E21</f>
        <v>AQUATIS, a.s.</v>
      </c>
      <c r="L125" s="33"/>
    </row>
    <row r="126" spans="2:20" s="1" customFormat="1" ht="25.65" customHeight="1">
      <c r="B126" s="33"/>
      <c r="C126" s="27" t="s">
        <v>32</v>
      </c>
      <c r="F126" s="25" t="str">
        <f>IF(E18="","",E18)</f>
        <v>Vyplň údaj</v>
      </c>
      <c r="I126" s="27" t="s">
        <v>37</v>
      </c>
      <c r="J126" s="31" t="str">
        <f>E24</f>
        <v>Ing. Michal Jendruščák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8"/>
      <c r="C128" s="119" t="s">
        <v>211</v>
      </c>
      <c r="D128" s="120" t="s">
        <v>65</v>
      </c>
      <c r="E128" s="120" t="s">
        <v>61</v>
      </c>
      <c r="F128" s="120" t="s">
        <v>62</v>
      </c>
      <c r="G128" s="120" t="s">
        <v>212</v>
      </c>
      <c r="H128" s="120" t="s">
        <v>213</v>
      </c>
      <c r="I128" s="120" t="s">
        <v>214</v>
      </c>
      <c r="J128" s="120" t="s">
        <v>194</v>
      </c>
      <c r="K128" s="121" t="s">
        <v>215</v>
      </c>
      <c r="L128" s="118"/>
      <c r="M128" s="60" t="s">
        <v>1</v>
      </c>
      <c r="N128" s="61" t="s">
        <v>44</v>
      </c>
      <c r="O128" s="61" t="s">
        <v>216</v>
      </c>
      <c r="P128" s="61" t="s">
        <v>217</v>
      </c>
      <c r="Q128" s="61" t="s">
        <v>218</v>
      </c>
      <c r="R128" s="61" t="s">
        <v>219</v>
      </c>
      <c r="S128" s="61" t="s">
        <v>220</v>
      </c>
      <c r="T128" s="62" t="s">
        <v>221</v>
      </c>
    </row>
    <row r="129" spans="2:65" s="1" customFormat="1" ht="22.8" customHeight="1">
      <c r="B129" s="33"/>
      <c r="C129" s="65" t="s">
        <v>222</v>
      </c>
      <c r="J129" s="122">
        <f>BK129</f>
        <v>0</v>
      </c>
      <c r="L129" s="33"/>
      <c r="M129" s="63"/>
      <c r="N129" s="54"/>
      <c r="O129" s="54"/>
      <c r="P129" s="123">
        <f>P130+P336+P343</f>
        <v>0</v>
      </c>
      <c r="Q129" s="54"/>
      <c r="R129" s="123">
        <f>R130+R336+R343</f>
        <v>10557.45353115</v>
      </c>
      <c r="S129" s="54"/>
      <c r="T129" s="124">
        <f>T130+T336+T343</f>
        <v>379.10600000000005</v>
      </c>
      <c r="AT129" s="17" t="s">
        <v>79</v>
      </c>
      <c r="AU129" s="17" t="s">
        <v>196</v>
      </c>
      <c r="BK129" s="125">
        <f>BK130+BK336+BK343</f>
        <v>0</v>
      </c>
    </row>
    <row r="130" spans="2:65" s="11" customFormat="1" ht="25.95" customHeight="1">
      <c r="B130" s="126"/>
      <c r="D130" s="127" t="s">
        <v>79</v>
      </c>
      <c r="E130" s="128" t="s">
        <v>223</v>
      </c>
      <c r="F130" s="128" t="s">
        <v>224</v>
      </c>
      <c r="I130" s="129"/>
      <c r="J130" s="130">
        <f>BK130</f>
        <v>0</v>
      </c>
      <c r="L130" s="126"/>
      <c r="M130" s="131"/>
      <c r="P130" s="132">
        <f>P131+P266+P272+P284+P296+P305+P317+P328+P333</f>
        <v>0</v>
      </c>
      <c r="R130" s="132">
        <f>R131+R266+R272+R284+R296+R305+R317+R328+R333</f>
        <v>10557.089681150001</v>
      </c>
      <c r="T130" s="133">
        <f>T131+T266+T272+T284+T296+T305+T317+T328+T333</f>
        <v>379.10600000000005</v>
      </c>
      <c r="AR130" s="127" t="s">
        <v>88</v>
      </c>
      <c r="AT130" s="134" t="s">
        <v>79</v>
      </c>
      <c r="AU130" s="134" t="s">
        <v>80</v>
      </c>
      <c r="AY130" s="127" t="s">
        <v>225</v>
      </c>
      <c r="BK130" s="135">
        <f>BK131+BK266+BK272+BK284+BK296+BK305+BK317+BK328+BK333</f>
        <v>0</v>
      </c>
    </row>
    <row r="131" spans="2:65" s="11" customFormat="1" ht="22.8" customHeight="1">
      <c r="B131" s="126"/>
      <c r="D131" s="127" t="s">
        <v>79</v>
      </c>
      <c r="E131" s="136" t="s">
        <v>88</v>
      </c>
      <c r="F131" s="136" t="s">
        <v>226</v>
      </c>
      <c r="I131" s="129"/>
      <c r="J131" s="137">
        <f>BK131</f>
        <v>0</v>
      </c>
      <c r="L131" s="126"/>
      <c r="M131" s="131"/>
      <c r="P131" s="132">
        <f>SUM(P132:P265)</f>
        <v>0</v>
      </c>
      <c r="R131" s="132">
        <f>SUM(R132:R265)</f>
        <v>71.561800000000005</v>
      </c>
      <c r="T131" s="133">
        <f>SUM(T132:T265)</f>
        <v>379.10600000000005</v>
      </c>
      <c r="AR131" s="127" t="s">
        <v>88</v>
      </c>
      <c r="AT131" s="134" t="s">
        <v>79</v>
      </c>
      <c r="AU131" s="134" t="s">
        <v>88</v>
      </c>
      <c r="AY131" s="127" t="s">
        <v>225</v>
      </c>
      <c r="BK131" s="135">
        <f>SUM(BK132:BK265)</f>
        <v>0</v>
      </c>
    </row>
    <row r="132" spans="2:65" s="1" customFormat="1" ht="16.5" customHeight="1">
      <c r="B132" s="33"/>
      <c r="C132" s="138" t="s">
        <v>88</v>
      </c>
      <c r="D132" s="138" t="s">
        <v>227</v>
      </c>
      <c r="E132" s="139" t="s">
        <v>238</v>
      </c>
      <c r="F132" s="140" t="s">
        <v>239</v>
      </c>
      <c r="G132" s="141" t="s">
        <v>240</v>
      </c>
      <c r="H132" s="142">
        <v>208.3</v>
      </c>
      <c r="I132" s="143"/>
      <c r="J132" s="144">
        <f>ROUND(I132*H132,2)</f>
        <v>0</v>
      </c>
      <c r="K132" s="140" t="s">
        <v>231</v>
      </c>
      <c r="L132" s="33"/>
      <c r="M132" s="145" t="s">
        <v>1</v>
      </c>
      <c r="N132" s="146" t="s">
        <v>45</v>
      </c>
      <c r="P132" s="147">
        <f>O132*H132</f>
        <v>0</v>
      </c>
      <c r="Q132" s="147">
        <v>0</v>
      </c>
      <c r="R132" s="147">
        <f>Q132*H132</f>
        <v>0</v>
      </c>
      <c r="S132" s="147">
        <v>1.82</v>
      </c>
      <c r="T132" s="148">
        <f>S132*H132</f>
        <v>379.10600000000005</v>
      </c>
      <c r="AR132" s="149" t="s">
        <v>232</v>
      </c>
      <c r="AT132" s="149" t="s">
        <v>227</v>
      </c>
      <c r="AU132" s="149" t="s">
        <v>21</v>
      </c>
      <c r="AY132" s="17" t="s">
        <v>225</v>
      </c>
      <c r="BE132" s="150">
        <f>IF(N132="základní",J132,0)</f>
        <v>0</v>
      </c>
      <c r="BF132" s="150">
        <f>IF(N132="snížená",J132,0)</f>
        <v>0</v>
      </c>
      <c r="BG132" s="150">
        <f>IF(N132="zákl. přenesená",J132,0)</f>
        <v>0</v>
      </c>
      <c r="BH132" s="150">
        <f>IF(N132="sníž. přenesená",J132,0)</f>
        <v>0</v>
      </c>
      <c r="BI132" s="150">
        <f>IF(N132="nulová",J132,0)</f>
        <v>0</v>
      </c>
      <c r="BJ132" s="17" t="s">
        <v>88</v>
      </c>
      <c r="BK132" s="150">
        <f>ROUND(I132*H132,2)</f>
        <v>0</v>
      </c>
      <c r="BL132" s="17" t="s">
        <v>232</v>
      </c>
      <c r="BM132" s="149" t="s">
        <v>798</v>
      </c>
    </row>
    <row r="133" spans="2:65" s="1" customFormat="1" ht="10.199999999999999">
      <c r="B133" s="33"/>
      <c r="D133" s="151" t="s">
        <v>234</v>
      </c>
      <c r="F133" s="152" t="s">
        <v>242</v>
      </c>
      <c r="I133" s="153"/>
      <c r="L133" s="33"/>
      <c r="M133" s="154"/>
      <c r="T133" s="57"/>
      <c r="AT133" s="17" t="s">
        <v>234</v>
      </c>
      <c r="AU133" s="17" t="s">
        <v>21</v>
      </c>
    </row>
    <row r="134" spans="2:65" s="12" customFormat="1" ht="10.199999999999999">
      <c r="B134" s="155"/>
      <c r="D134" s="156" t="s">
        <v>236</v>
      </c>
      <c r="E134" s="157" t="s">
        <v>1</v>
      </c>
      <c r="F134" s="158" t="s">
        <v>799</v>
      </c>
      <c r="H134" s="159">
        <v>208.3</v>
      </c>
      <c r="I134" s="160"/>
      <c r="L134" s="155"/>
      <c r="M134" s="161"/>
      <c r="T134" s="162"/>
      <c r="AT134" s="157" t="s">
        <v>236</v>
      </c>
      <c r="AU134" s="157" t="s">
        <v>21</v>
      </c>
      <c r="AV134" s="12" t="s">
        <v>21</v>
      </c>
      <c r="AW134" s="12" t="s">
        <v>36</v>
      </c>
      <c r="AX134" s="12" t="s">
        <v>88</v>
      </c>
      <c r="AY134" s="157" t="s">
        <v>225</v>
      </c>
    </row>
    <row r="135" spans="2:65" s="1" customFormat="1" ht="24.15" customHeight="1">
      <c r="B135" s="33"/>
      <c r="C135" s="138" t="s">
        <v>21</v>
      </c>
      <c r="D135" s="138" t="s">
        <v>227</v>
      </c>
      <c r="E135" s="139" t="s">
        <v>245</v>
      </c>
      <c r="F135" s="140" t="s">
        <v>246</v>
      </c>
      <c r="G135" s="141" t="s">
        <v>247</v>
      </c>
      <c r="H135" s="142">
        <v>60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3.0000000000000001E-5</v>
      </c>
      <c r="R135" s="147">
        <f>Q135*H135</f>
        <v>1.8E-3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800</v>
      </c>
    </row>
    <row r="136" spans="2:65" s="1" customFormat="1" ht="10.199999999999999">
      <c r="B136" s="33"/>
      <c r="D136" s="151" t="s">
        <v>234</v>
      </c>
      <c r="F136" s="152" t="s">
        <v>249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801</v>
      </c>
      <c r="H137" s="159">
        <v>60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24.15" customHeight="1">
      <c r="B138" s="33"/>
      <c r="C138" s="138" t="s">
        <v>244</v>
      </c>
      <c r="D138" s="138" t="s">
        <v>227</v>
      </c>
      <c r="E138" s="139" t="s">
        <v>251</v>
      </c>
      <c r="F138" s="140" t="s">
        <v>252</v>
      </c>
      <c r="G138" s="141" t="s">
        <v>253</v>
      </c>
      <c r="H138" s="142">
        <v>5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802</v>
      </c>
    </row>
    <row r="139" spans="2:65" s="1" customFormat="1" ht="10.199999999999999">
      <c r="B139" s="33"/>
      <c r="D139" s="151" t="s">
        <v>234</v>
      </c>
      <c r="F139" s="152" t="s">
        <v>255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" customFormat="1" ht="16.5" customHeight="1">
      <c r="B140" s="33"/>
      <c r="C140" s="138" t="s">
        <v>232</v>
      </c>
      <c r="D140" s="138" t="s">
        <v>227</v>
      </c>
      <c r="E140" s="139" t="s">
        <v>257</v>
      </c>
      <c r="F140" s="140" t="s">
        <v>258</v>
      </c>
      <c r="G140" s="141" t="s">
        <v>259</v>
      </c>
      <c r="H140" s="142">
        <v>4</v>
      </c>
      <c r="I140" s="143"/>
      <c r="J140" s="144">
        <f>ROUND(I140*H140,2)</f>
        <v>0</v>
      </c>
      <c r="K140" s="140" t="s">
        <v>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803</v>
      </c>
    </row>
    <row r="141" spans="2:65" s="1" customFormat="1" ht="19.2">
      <c r="B141" s="33"/>
      <c r="D141" s="156" t="s">
        <v>261</v>
      </c>
      <c r="F141" s="163" t="s">
        <v>262</v>
      </c>
      <c r="I141" s="153"/>
      <c r="L141" s="33"/>
      <c r="M141" s="154"/>
      <c r="T141" s="57"/>
      <c r="AT141" s="17" t="s">
        <v>261</v>
      </c>
      <c r="AU141" s="17" t="s">
        <v>21</v>
      </c>
    </row>
    <row r="142" spans="2:65" s="1" customFormat="1" ht="24.15" customHeight="1">
      <c r="B142" s="33"/>
      <c r="C142" s="138" t="s">
        <v>256</v>
      </c>
      <c r="D142" s="138" t="s">
        <v>227</v>
      </c>
      <c r="E142" s="139" t="s">
        <v>264</v>
      </c>
      <c r="F142" s="140" t="s">
        <v>265</v>
      </c>
      <c r="G142" s="141" t="s">
        <v>230</v>
      </c>
      <c r="H142" s="142">
        <v>8865.6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804</v>
      </c>
    </row>
    <row r="143" spans="2:65" s="1" customFormat="1" ht="10.199999999999999">
      <c r="B143" s="33"/>
      <c r="D143" s="151" t="s">
        <v>234</v>
      </c>
      <c r="F143" s="152" t="s">
        <v>267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805</v>
      </c>
      <c r="H144" s="159">
        <v>8449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806</v>
      </c>
      <c r="H145" s="159">
        <v>416.6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8865.6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33" customHeight="1">
      <c r="B147" s="33"/>
      <c r="C147" s="138" t="s">
        <v>263</v>
      </c>
      <c r="D147" s="138" t="s">
        <v>227</v>
      </c>
      <c r="E147" s="139" t="s">
        <v>278</v>
      </c>
      <c r="F147" s="140" t="s">
        <v>279</v>
      </c>
      <c r="G147" s="141" t="s">
        <v>240</v>
      </c>
      <c r="H147" s="142">
        <v>556.1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807</v>
      </c>
    </row>
    <row r="148" spans="2:65" s="1" customFormat="1" ht="10.199999999999999">
      <c r="B148" s="33"/>
      <c r="D148" s="151" t="s">
        <v>234</v>
      </c>
      <c r="F148" s="152" t="s">
        <v>281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808</v>
      </c>
      <c r="H149" s="159">
        <v>556.1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88</v>
      </c>
      <c r="AY149" s="157" t="s">
        <v>225</v>
      </c>
    </row>
    <row r="150" spans="2:65" s="1" customFormat="1" ht="37.799999999999997" customHeight="1">
      <c r="B150" s="33"/>
      <c r="C150" s="138" t="s">
        <v>271</v>
      </c>
      <c r="D150" s="138" t="s">
        <v>227</v>
      </c>
      <c r="E150" s="139" t="s">
        <v>284</v>
      </c>
      <c r="F150" s="140" t="s">
        <v>285</v>
      </c>
      <c r="G150" s="141" t="s">
        <v>240</v>
      </c>
      <c r="H150" s="142">
        <v>12194</v>
      </c>
      <c r="I150" s="143"/>
      <c r="J150" s="144">
        <f>ROUND(I150*H150,2)</f>
        <v>0</v>
      </c>
      <c r="K150" s="140" t="s">
        <v>231</v>
      </c>
      <c r="L150" s="33"/>
      <c r="M150" s="145" t="s">
        <v>1</v>
      </c>
      <c r="N150" s="146" t="s">
        <v>45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232</v>
      </c>
      <c r="AT150" s="149" t="s">
        <v>227</v>
      </c>
      <c r="AU150" s="149" t="s">
        <v>21</v>
      </c>
      <c r="AY150" s="17" t="s">
        <v>225</v>
      </c>
      <c r="BE150" s="150">
        <f>IF(N150="základní",J150,0)</f>
        <v>0</v>
      </c>
      <c r="BF150" s="150">
        <f>IF(N150="snížená",J150,0)</f>
        <v>0</v>
      </c>
      <c r="BG150" s="150">
        <f>IF(N150="zákl. přenesená",J150,0)</f>
        <v>0</v>
      </c>
      <c r="BH150" s="150">
        <f>IF(N150="sníž. přenesená",J150,0)</f>
        <v>0</v>
      </c>
      <c r="BI150" s="150">
        <f>IF(N150="nulová",J150,0)</f>
        <v>0</v>
      </c>
      <c r="BJ150" s="17" t="s">
        <v>88</v>
      </c>
      <c r="BK150" s="150">
        <f>ROUND(I150*H150,2)</f>
        <v>0</v>
      </c>
      <c r="BL150" s="17" t="s">
        <v>232</v>
      </c>
      <c r="BM150" s="149" t="s">
        <v>809</v>
      </c>
    </row>
    <row r="151" spans="2:65" s="1" customFormat="1" ht="10.199999999999999">
      <c r="B151" s="33"/>
      <c r="D151" s="151" t="s">
        <v>234</v>
      </c>
      <c r="F151" s="152" t="s">
        <v>287</v>
      </c>
      <c r="I151" s="153"/>
      <c r="L151" s="33"/>
      <c r="M151" s="154"/>
      <c r="T151" s="57"/>
      <c r="AT151" s="17" t="s">
        <v>234</v>
      </c>
      <c r="AU151" s="17" t="s">
        <v>21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810</v>
      </c>
      <c r="H152" s="159">
        <v>12194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225</v>
      </c>
    </row>
    <row r="153" spans="2:65" s="13" customFormat="1" ht="10.199999999999999">
      <c r="B153" s="164"/>
      <c r="D153" s="156" t="s">
        <v>236</v>
      </c>
      <c r="E153" s="165" t="s">
        <v>1</v>
      </c>
      <c r="F153" s="166" t="s">
        <v>270</v>
      </c>
      <c r="H153" s="167">
        <v>12194</v>
      </c>
      <c r="I153" s="168"/>
      <c r="L153" s="164"/>
      <c r="M153" s="169"/>
      <c r="T153" s="170"/>
      <c r="AT153" s="165" t="s">
        <v>236</v>
      </c>
      <c r="AU153" s="165" t="s">
        <v>21</v>
      </c>
      <c r="AV153" s="13" t="s">
        <v>232</v>
      </c>
      <c r="AW153" s="13" t="s">
        <v>36</v>
      </c>
      <c r="AX153" s="13" t="s">
        <v>88</v>
      </c>
      <c r="AY153" s="165" t="s">
        <v>225</v>
      </c>
    </row>
    <row r="154" spans="2:65" s="1" customFormat="1" ht="37.799999999999997" customHeight="1">
      <c r="B154" s="33"/>
      <c r="C154" s="138" t="s">
        <v>277</v>
      </c>
      <c r="D154" s="138" t="s">
        <v>227</v>
      </c>
      <c r="E154" s="139" t="s">
        <v>626</v>
      </c>
      <c r="F154" s="140" t="s">
        <v>627</v>
      </c>
      <c r="G154" s="141" t="s">
        <v>240</v>
      </c>
      <c r="H154" s="142">
        <v>7922</v>
      </c>
      <c r="I154" s="143"/>
      <c r="J154" s="144">
        <f>ROUND(I154*H154,2)</f>
        <v>0</v>
      </c>
      <c r="K154" s="140" t="s">
        <v>231</v>
      </c>
      <c r="L154" s="33"/>
      <c r="M154" s="145" t="s">
        <v>1</v>
      </c>
      <c r="N154" s="146" t="s">
        <v>45</v>
      </c>
      <c r="P154" s="147">
        <f>O154*H154</f>
        <v>0</v>
      </c>
      <c r="Q154" s="147">
        <v>0</v>
      </c>
      <c r="R154" s="147">
        <f>Q154*H154</f>
        <v>0</v>
      </c>
      <c r="S154" s="147">
        <v>0</v>
      </c>
      <c r="T154" s="148">
        <f>S154*H154</f>
        <v>0</v>
      </c>
      <c r="AR154" s="149" t="s">
        <v>232</v>
      </c>
      <c r="AT154" s="149" t="s">
        <v>227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811</v>
      </c>
    </row>
    <row r="155" spans="2:65" s="1" customFormat="1" ht="10.199999999999999">
      <c r="B155" s="33"/>
      <c r="D155" s="151" t="s">
        <v>234</v>
      </c>
      <c r="F155" s="152" t="s">
        <v>629</v>
      </c>
      <c r="I155" s="153"/>
      <c r="L155" s="33"/>
      <c r="M155" s="154"/>
      <c r="T155" s="57"/>
      <c r="AT155" s="17" t="s">
        <v>234</v>
      </c>
      <c r="AU155" s="17" t="s">
        <v>21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812</v>
      </c>
      <c r="H156" s="159">
        <v>7922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88</v>
      </c>
      <c r="AY156" s="157" t="s">
        <v>225</v>
      </c>
    </row>
    <row r="157" spans="2:65" s="1" customFormat="1" ht="37.799999999999997" customHeight="1">
      <c r="B157" s="33"/>
      <c r="C157" s="138" t="s">
        <v>283</v>
      </c>
      <c r="D157" s="138" t="s">
        <v>227</v>
      </c>
      <c r="E157" s="139" t="s">
        <v>640</v>
      </c>
      <c r="F157" s="140" t="s">
        <v>641</v>
      </c>
      <c r="G157" s="141" t="s">
        <v>240</v>
      </c>
      <c r="H157" s="142">
        <v>2152.875</v>
      </c>
      <c r="I157" s="143"/>
      <c r="J157" s="144">
        <f>ROUND(I157*H157,2)</f>
        <v>0</v>
      </c>
      <c r="K157" s="140" t="s">
        <v>231</v>
      </c>
      <c r="L157" s="33"/>
      <c r="M157" s="145" t="s">
        <v>1</v>
      </c>
      <c r="N157" s="146" t="s">
        <v>45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232</v>
      </c>
      <c r="AT157" s="149" t="s">
        <v>227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232</v>
      </c>
      <c r="BM157" s="149" t="s">
        <v>813</v>
      </c>
    </row>
    <row r="158" spans="2:65" s="1" customFormat="1" ht="10.199999999999999">
      <c r="B158" s="33"/>
      <c r="D158" s="151" t="s">
        <v>234</v>
      </c>
      <c r="F158" s="152" t="s">
        <v>643</v>
      </c>
      <c r="I158" s="153"/>
      <c r="L158" s="33"/>
      <c r="M158" s="154"/>
      <c r="T158" s="57"/>
      <c r="AT158" s="17" t="s">
        <v>234</v>
      </c>
      <c r="AU158" s="17" t="s">
        <v>21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814</v>
      </c>
      <c r="H159" s="159">
        <v>844.9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815</v>
      </c>
      <c r="H160" s="159">
        <v>41.66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4" customFormat="1" ht="10.199999999999999">
      <c r="B161" s="171"/>
      <c r="D161" s="156" t="s">
        <v>236</v>
      </c>
      <c r="E161" s="172" t="s">
        <v>1</v>
      </c>
      <c r="F161" s="173" t="s">
        <v>303</v>
      </c>
      <c r="H161" s="174">
        <v>886.56</v>
      </c>
      <c r="I161" s="175"/>
      <c r="L161" s="171"/>
      <c r="M161" s="176"/>
      <c r="T161" s="177"/>
      <c r="AT161" s="172" t="s">
        <v>236</v>
      </c>
      <c r="AU161" s="172" t="s">
        <v>21</v>
      </c>
      <c r="AV161" s="14" t="s">
        <v>244</v>
      </c>
      <c r="AW161" s="14" t="s">
        <v>36</v>
      </c>
      <c r="AX161" s="14" t="s">
        <v>80</v>
      </c>
      <c r="AY161" s="172" t="s">
        <v>225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816</v>
      </c>
      <c r="H162" s="159">
        <v>705.45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817</v>
      </c>
      <c r="H163" s="159">
        <v>395.11500000000001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80</v>
      </c>
      <c r="AY163" s="157" t="s">
        <v>225</v>
      </c>
    </row>
    <row r="164" spans="2:65" s="12" customFormat="1" ht="10.199999999999999">
      <c r="B164" s="155"/>
      <c r="D164" s="156" t="s">
        <v>236</v>
      </c>
      <c r="E164" s="157" t="s">
        <v>1</v>
      </c>
      <c r="F164" s="158" t="s">
        <v>818</v>
      </c>
      <c r="H164" s="159">
        <v>165.75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4" customFormat="1" ht="10.199999999999999">
      <c r="B165" s="171"/>
      <c r="D165" s="156" t="s">
        <v>236</v>
      </c>
      <c r="E165" s="172" t="s">
        <v>794</v>
      </c>
      <c r="F165" s="173" t="s">
        <v>303</v>
      </c>
      <c r="H165" s="174">
        <v>1266.3150000000001</v>
      </c>
      <c r="I165" s="175"/>
      <c r="L165" s="171"/>
      <c r="M165" s="176"/>
      <c r="T165" s="177"/>
      <c r="AT165" s="172" t="s">
        <v>236</v>
      </c>
      <c r="AU165" s="172" t="s">
        <v>21</v>
      </c>
      <c r="AV165" s="14" t="s">
        <v>244</v>
      </c>
      <c r="AW165" s="14" t="s">
        <v>36</v>
      </c>
      <c r="AX165" s="14" t="s">
        <v>80</v>
      </c>
      <c r="AY165" s="172" t="s">
        <v>225</v>
      </c>
    </row>
    <row r="166" spans="2:65" s="13" customFormat="1" ht="10.199999999999999">
      <c r="B166" s="164"/>
      <c r="D166" s="156" t="s">
        <v>236</v>
      </c>
      <c r="E166" s="165" t="s">
        <v>1</v>
      </c>
      <c r="F166" s="166" t="s">
        <v>270</v>
      </c>
      <c r="H166" s="167">
        <v>2152.875</v>
      </c>
      <c r="I166" s="168"/>
      <c r="L166" s="164"/>
      <c r="M166" s="169"/>
      <c r="T166" s="170"/>
      <c r="AT166" s="165" t="s">
        <v>236</v>
      </c>
      <c r="AU166" s="165" t="s">
        <v>21</v>
      </c>
      <c r="AV166" s="13" t="s">
        <v>232</v>
      </c>
      <c r="AW166" s="13" t="s">
        <v>36</v>
      </c>
      <c r="AX166" s="13" t="s">
        <v>88</v>
      </c>
      <c r="AY166" s="165" t="s">
        <v>225</v>
      </c>
    </row>
    <row r="167" spans="2:65" s="1" customFormat="1" ht="37.799999999999997" customHeight="1">
      <c r="B167" s="33"/>
      <c r="C167" s="138" t="s">
        <v>289</v>
      </c>
      <c r="D167" s="138" t="s">
        <v>227</v>
      </c>
      <c r="E167" s="139" t="s">
        <v>296</v>
      </c>
      <c r="F167" s="140" t="s">
        <v>297</v>
      </c>
      <c r="G167" s="141" t="s">
        <v>240</v>
      </c>
      <c r="H167" s="142">
        <v>17041.584999999999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819</v>
      </c>
    </row>
    <row r="168" spans="2:65" s="1" customFormat="1" ht="10.199999999999999">
      <c r="B168" s="33"/>
      <c r="D168" s="151" t="s">
        <v>234</v>
      </c>
      <c r="F168" s="152" t="s">
        <v>299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820</v>
      </c>
      <c r="H169" s="159">
        <v>556.1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4" customFormat="1" ht="10.199999999999999">
      <c r="B170" s="171"/>
      <c r="D170" s="156" t="s">
        <v>236</v>
      </c>
      <c r="E170" s="172" t="s">
        <v>1</v>
      </c>
      <c r="F170" s="173" t="s">
        <v>303</v>
      </c>
      <c r="H170" s="174">
        <v>556.1</v>
      </c>
      <c r="I170" s="175"/>
      <c r="L170" s="171"/>
      <c r="M170" s="176"/>
      <c r="T170" s="177"/>
      <c r="AT170" s="172" t="s">
        <v>236</v>
      </c>
      <c r="AU170" s="172" t="s">
        <v>21</v>
      </c>
      <c r="AV170" s="14" t="s">
        <v>244</v>
      </c>
      <c r="AW170" s="14" t="s">
        <v>36</v>
      </c>
      <c r="AX170" s="14" t="s">
        <v>80</v>
      </c>
      <c r="AY170" s="172" t="s">
        <v>225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821</v>
      </c>
      <c r="H171" s="159">
        <v>49.98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822</v>
      </c>
      <c r="H172" s="159">
        <v>6839.34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225</v>
      </c>
    </row>
    <row r="173" spans="2:65" s="12" customFormat="1" ht="10.199999999999999">
      <c r="B173" s="155"/>
      <c r="D173" s="156" t="s">
        <v>236</v>
      </c>
      <c r="E173" s="157" t="s">
        <v>1</v>
      </c>
      <c r="F173" s="158" t="s">
        <v>823</v>
      </c>
      <c r="H173" s="159">
        <v>1607.1</v>
      </c>
      <c r="I173" s="160"/>
      <c r="L173" s="155"/>
      <c r="M173" s="161"/>
      <c r="T173" s="162"/>
      <c r="AT173" s="157" t="s">
        <v>236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225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824</v>
      </c>
      <c r="H174" s="159">
        <v>18.149999999999999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225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825</v>
      </c>
      <c r="H175" s="159">
        <v>2997.9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826</v>
      </c>
      <c r="H176" s="159">
        <v>556.1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225</v>
      </c>
    </row>
    <row r="177" spans="2:65" s="12" customFormat="1" ht="10.199999999999999">
      <c r="B177" s="155"/>
      <c r="D177" s="156" t="s">
        <v>236</v>
      </c>
      <c r="E177" s="157" t="s">
        <v>1</v>
      </c>
      <c r="F177" s="158" t="s">
        <v>827</v>
      </c>
      <c r="H177" s="159">
        <v>3169</v>
      </c>
      <c r="I177" s="160"/>
      <c r="L177" s="155"/>
      <c r="M177" s="161"/>
      <c r="T177" s="162"/>
      <c r="AT177" s="157" t="s">
        <v>236</v>
      </c>
      <c r="AU177" s="157" t="s">
        <v>21</v>
      </c>
      <c r="AV177" s="12" t="s">
        <v>21</v>
      </c>
      <c r="AW177" s="12" t="s">
        <v>36</v>
      </c>
      <c r="AX177" s="12" t="s">
        <v>80</v>
      </c>
      <c r="AY177" s="157" t="s">
        <v>225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828</v>
      </c>
      <c r="H178" s="159">
        <v>1200.0150000000001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80</v>
      </c>
      <c r="AY178" s="157" t="s">
        <v>225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829</v>
      </c>
      <c r="H179" s="159">
        <v>38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80</v>
      </c>
      <c r="AY179" s="157" t="s">
        <v>225</v>
      </c>
    </row>
    <row r="180" spans="2:65" s="12" customFormat="1" ht="10.199999999999999">
      <c r="B180" s="155"/>
      <c r="D180" s="156" t="s">
        <v>236</v>
      </c>
      <c r="E180" s="157" t="s">
        <v>1</v>
      </c>
      <c r="F180" s="158" t="s">
        <v>830</v>
      </c>
      <c r="H180" s="159">
        <v>9.9</v>
      </c>
      <c r="I180" s="160"/>
      <c r="L180" s="155"/>
      <c r="M180" s="161"/>
      <c r="T180" s="162"/>
      <c r="AT180" s="157" t="s">
        <v>236</v>
      </c>
      <c r="AU180" s="157" t="s">
        <v>21</v>
      </c>
      <c r="AV180" s="12" t="s">
        <v>21</v>
      </c>
      <c r="AW180" s="12" t="s">
        <v>36</v>
      </c>
      <c r="AX180" s="12" t="s">
        <v>80</v>
      </c>
      <c r="AY180" s="157" t="s">
        <v>225</v>
      </c>
    </row>
    <row r="181" spans="2:65" s="14" customFormat="1" ht="10.199999999999999">
      <c r="B181" s="171"/>
      <c r="D181" s="156" t="s">
        <v>236</v>
      </c>
      <c r="E181" s="172" t="s">
        <v>185</v>
      </c>
      <c r="F181" s="173" t="s">
        <v>303</v>
      </c>
      <c r="H181" s="174">
        <v>16485.485000000001</v>
      </c>
      <c r="I181" s="175"/>
      <c r="L181" s="171"/>
      <c r="M181" s="176"/>
      <c r="T181" s="177"/>
      <c r="AT181" s="172" t="s">
        <v>236</v>
      </c>
      <c r="AU181" s="172" t="s">
        <v>21</v>
      </c>
      <c r="AV181" s="14" t="s">
        <v>244</v>
      </c>
      <c r="AW181" s="14" t="s">
        <v>36</v>
      </c>
      <c r="AX181" s="14" t="s">
        <v>80</v>
      </c>
      <c r="AY181" s="172" t="s">
        <v>225</v>
      </c>
    </row>
    <row r="182" spans="2:65" s="13" customFormat="1" ht="10.199999999999999">
      <c r="B182" s="164"/>
      <c r="D182" s="156" t="s">
        <v>236</v>
      </c>
      <c r="E182" s="165" t="s">
        <v>1</v>
      </c>
      <c r="F182" s="166" t="s">
        <v>270</v>
      </c>
      <c r="H182" s="167">
        <v>17041.584999999999</v>
      </c>
      <c r="I182" s="168"/>
      <c r="L182" s="164"/>
      <c r="M182" s="169"/>
      <c r="T182" s="170"/>
      <c r="AT182" s="165" t="s">
        <v>236</v>
      </c>
      <c r="AU182" s="165" t="s">
        <v>21</v>
      </c>
      <c r="AV182" s="13" t="s">
        <v>232</v>
      </c>
      <c r="AW182" s="13" t="s">
        <v>36</v>
      </c>
      <c r="AX182" s="13" t="s">
        <v>88</v>
      </c>
      <c r="AY182" s="165" t="s">
        <v>225</v>
      </c>
    </row>
    <row r="183" spans="2:65" s="1" customFormat="1" ht="24.15" customHeight="1">
      <c r="B183" s="33"/>
      <c r="C183" s="138" t="s">
        <v>295</v>
      </c>
      <c r="D183" s="138" t="s">
        <v>227</v>
      </c>
      <c r="E183" s="139" t="s">
        <v>318</v>
      </c>
      <c r="F183" s="140" t="s">
        <v>319</v>
      </c>
      <c r="G183" s="141" t="s">
        <v>230</v>
      </c>
      <c r="H183" s="142">
        <v>1835</v>
      </c>
      <c r="I183" s="143"/>
      <c r="J183" s="144">
        <f>ROUND(I183*H183,2)</f>
        <v>0</v>
      </c>
      <c r="K183" s="140" t="s">
        <v>231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831</v>
      </c>
    </row>
    <row r="184" spans="2:65" s="1" customFormat="1" ht="10.199999999999999">
      <c r="B184" s="33"/>
      <c r="D184" s="151" t="s">
        <v>234</v>
      </c>
      <c r="F184" s="152" t="s">
        <v>321</v>
      </c>
      <c r="I184" s="153"/>
      <c r="L184" s="33"/>
      <c r="M184" s="154"/>
      <c r="T184" s="57"/>
      <c r="AT184" s="17" t="s">
        <v>234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832</v>
      </c>
      <c r="H185" s="159">
        <v>1835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225</v>
      </c>
    </row>
    <row r="186" spans="2:65" s="1" customFormat="1" ht="24.15" customHeight="1">
      <c r="B186" s="33"/>
      <c r="C186" s="138" t="s">
        <v>317</v>
      </c>
      <c r="D186" s="138" t="s">
        <v>227</v>
      </c>
      <c r="E186" s="139" t="s">
        <v>833</v>
      </c>
      <c r="F186" s="140" t="s">
        <v>834</v>
      </c>
      <c r="G186" s="141" t="s">
        <v>240</v>
      </c>
      <c r="H186" s="142">
        <v>73.7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835</v>
      </c>
    </row>
    <row r="187" spans="2:65" s="1" customFormat="1" ht="10.199999999999999">
      <c r="B187" s="33"/>
      <c r="D187" s="151" t="s">
        <v>234</v>
      </c>
      <c r="F187" s="152" t="s">
        <v>836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837</v>
      </c>
      <c r="H188" s="159">
        <v>38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80</v>
      </c>
      <c r="AY188" s="157" t="s">
        <v>225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838</v>
      </c>
      <c r="H189" s="159">
        <v>30.5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80</v>
      </c>
      <c r="AY189" s="157" t="s">
        <v>225</v>
      </c>
    </row>
    <row r="190" spans="2:65" s="12" customFormat="1" ht="10.199999999999999">
      <c r="B190" s="155"/>
      <c r="D190" s="156" t="s">
        <v>236</v>
      </c>
      <c r="E190" s="157" t="s">
        <v>1</v>
      </c>
      <c r="F190" s="158" t="s">
        <v>839</v>
      </c>
      <c r="H190" s="159">
        <v>5.2</v>
      </c>
      <c r="I190" s="160"/>
      <c r="L190" s="155"/>
      <c r="M190" s="161"/>
      <c r="T190" s="162"/>
      <c r="AT190" s="157" t="s">
        <v>236</v>
      </c>
      <c r="AU190" s="157" t="s">
        <v>21</v>
      </c>
      <c r="AV190" s="12" t="s">
        <v>21</v>
      </c>
      <c r="AW190" s="12" t="s">
        <v>36</v>
      </c>
      <c r="AX190" s="12" t="s">
        <v>80</v>
      </c>
      <c r="AY190" s="157" t="s">
        <v>225</v>
      </c>
    </row>
    <row r="191" spans="2:65" s="13" customFormat="1" ht="10.199999999999999">
      <c r="B191" s="164"/>
      <c r="D191" s="156" t="s">
        <v>236</v>
      </c>
      <c r="E191" s="165" t="s">
        <v>1</v>
      </c>
      <c r="F191" s="166" t="s">
        <v>270</v>
      </c>
      <c r="H191" s="167">
        <v>73.7</v>
      </c>
      <c r="I191" s="168"/>
      <c r="L191" s="164"/>
      <c r="M191" s="169"/>
      <c r="T191" s="170"/>
      <c r="AT191" s="165" t="s">
        <v>236</v>
      </c>
      <c r="AU191" s="165" t="s">
        <v>21</v>
      </c>
      <c r="AV191" s="13" t="s">
        <v>232</v>
      </c>
      <c r="AW191" s="13" t="s">
        <v>36</v>
      </c>
      <c r="AX191" s="13" t="s">
        <v>88</v>
      </c>
      <c r="AY191" s="165" t="s">
        <v>225</v>
      </c>
    </row>
    <row r="192" spans="2:65" s="1" customFormat="1" ht="16.5" customHeight="1">
      <c r="B192" s="33"/>
      <c r="C192" s="178" t="s">
        <v>323</v>
      </c>
      <c r="D192" s="178" t="s">
        <v>341</v>
      </c>
      <c r="E192" s="179" t="s">
        <v>840</v>
      </c>
      <c r="F192" s="180" t="s">
        <v>841</v>
      </c>
      <c r="G192" s="181" t="s">
        <v>395</v>
      </c>
      <c r="H192" s="182">
        <v>71.400000000000006</v>
      </c>
      <c r="I192" s="183"/>
      <c r="J192" s="184">
        <f>ROUND(I192*H192,2)</f>
        <v>0</v>
      </c>
      <c r="K192" s="180" t="s">
        <v>231</v>
      </c>
      <c r="L192" s="185"/>
      <c r="M192" s="186" t="s">
        <v>1</v>
      </c>
      <c r="N192" s="187" t="s">
        <v>45</v>
      </c>
      <c r="P192" s="147">
        <f>O192*H192</f>
        <v>0</v>
      </c>
      <c r="Q192" s="147">
        <v>1</v>
      </c>
      <c r="R192" s="147">
        <f>Q192*H192</f>
        <v>71.400000000000006</v>
      </c>
      <c r="S192" s="147">
        <v>0</v>
      </c>
      <c r="T192" s="148">
        <f>S192*H192</f>
        <v>0</v>
      </c>
      <c r="AR192" s="149" t="s">
        <v>277</v>
      </c>
      <c r="AT192" s="149" t="s">
        <v>341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842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838</v>
      </c>
      <c r="H193" s="159">
        <v>30.5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839</v>
      </c>
      <c r="H194" s="159">
        <v>5.2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225</v>
      </c>
    </row>
    <row r="195" spans="2:65" s="13" customFormat="1" ht="10.199999999999999">
      <c r="B195" s="164"/>
      <c r="D195" s="156" t="s">
        <v>236</v>
      </c>
      <c r="E195" s="165" t="s">
        <v>1</v>
      </c>
      <c r="F195" s="166" t="s">
        <v>270</v>
      </c>
      <c r="H195" s="167">
        <v>35.700000000000003</v>
      </c>
      <c r="I195" s="168"/>
      <c r="L195" s="164"/>
      <c r="M195" s="169"/>
      <c r="T195" s="170"/>
      <c r="AT195" s="165" t="s">
        <v>236</v>
      </c>
      <c r="AU195" s="165" t="s">
        <v>21</v>
      </c>
      <c r="AV195" s="13" t="s">
        <v>232</v>
      </c>
      <c r="AW195" s="13" t="s">
        <v>36</v>
      </c>
      <c r="AX195" s="13" t="s">
        <v>88</v>
      </c>
      <c r="AY195" s="165" t="s">
        <v>225</v>
      </c>
    </row>
    <row r="196" spans="2:65" s="12" customFormat="1" ht="10.199999999999999">
      <c r="B196" s="155"/>
      <c r="D196" s="156" t="s">
        <v>236</v>
      </c>
      <c r="F196" s="158" t="s">
        <v>843</v>
      </c>
      <c r="H196" s="159">
        <v>71.400000000000006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4</v>
      </c>
      <c r="AX196" s="12" t="s">
        <v>88</v>
      </c>
      <c r="AY196" s="157" t="s">
        <v>225</v>
      </c>
    </row>
    <row r="197" spans="2:65" s="1" customFormat="1" ht="24.15" customHeight="1">
      <c r="B197" s="33"/>
      <c r="C197" s="138" t="s">
        <v>328</v>
      </c>
      <c r="D197" s="138" t="s">
        <v>227</v>
      </c>
      <c r="E197" s="139" t="s">
        <v>335</v>
      </c>
      <c r="F197" s="140" t="s">
        <v>336</v>
      </c>
      <c r="G197" s="141" t="s">
        <v>230</v>
      </c>
      <c r="H197" s="142">
        <v>2116.1</v>
      </c>
      <c r="I197" s="143"/>
      <c r="J197" s="144">
        <f>ROUND(I197*H197,2)</f>
        <v>0</v>
      </c>
      <c r="K197" s="140" t="s">
        <v>231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232</v>
      </c>
      <c r="AT197" s="149" t="s">
        <v>227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844</v>
      </c>
    </row>
    <row r="198" spans="2:65" s="1" customFormat="1" ht="10.199999999999999">
      <c r="B198" s="33"/>
      <c r="D198" s="151" t="s">
        <v>234</v>
      </c>
      <c r="F198" s="152" t="s">
        <v>338</v>
      </c>
      <c r="I198" s="153"/>
      <c r="L198" s="33"/>
      <c r="M198" s="154"/>
      <c r="T198" s="57"/>
      <c r="AT198" s="17" t="s">
        <v>234</v>
      </c>
      <c r="AU198" s="17" t="s">
        <v>21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845</v>
      </c>
      <c r="H199" s="159">
        <v>2116.1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88</v>
      </c>
      <c r="AY199" s="157" t="s">
        <v>225</v>
      </c>
    </row>
    <row r="200" spans="2:65" s="1" customFormat="1" ht="16.5" customHeight="1">
      <c r="B200" s="33"/>
      <c r="C200" s="178" t="s">
        <v>8</v>
      </c>
      <c r="D200" s="178" t="s">
        <v>341</v>
      </c>
      <c r="E200" s="179" t="s">
        <v>342</v>
      </c>
      <c r="F200" s="180" t="s">
        <v>343</v>
      </c>
      <c r="G200" s="181" t="s">
        <v>230</v>
      </c>
      <c r="H200" s="182">
        <v>2221.9050000000002</v>
      </c>
      <c r="I200" s="183"/>
      <c r="J200" s="184">
        <f>ROUND(I200*H200,2)</f>
        <v>0</v>
      </c>
      <c r="K200" s="180" t="s">
        <v>1</v>
      </c>
      <c r="L200" s="185"/>
      <c r="M200" s="186" t="s">
        <v>1</v>
      </c>
      <c r="N200" s="187" t="s">
        <v>45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277</v>
      </c>
      <c r="AT200" s="149" t="s">
        <v>341</v>
      </c>
      <c r="AU200" s="149" t="s">
        <v>21</v>
      </c>
      <c r="AY200" s="17" t="s">
        <v>225</v>
      </c>
      <c r="BE200" s="150">
        <f>IF(N200="základní",J200,0)</f>
        <v>0</v>
      </c>
      <c r="BF200" s="150">
        <f>IF(N200="snížená",J200,0)</f>
        <v>0</v>
      </c>
      <c r="BG200" s="150">
        <f>IF(N200="zákl. přenesená",J200,0)</f>
        <v>0</v>
      </c>
      <c r="BH200" s="150">
        <f>IF(N200="sníž. přenesená",J200,0)</f>
        <v>0</v>
      </c>
      <c r="BI200" s="150">
        <f>IF(N200="nulová",J200,0)</f>
        <v>0</v>
      </c>
      <c r="BJ200" s="17" t="s">
        <v>88</v>
      </c>
      <c r="BK200" s="150">
        <f>ROUND(I200*H200,2)</f>
        <v>0</v>
      </c>
      <c r="BL200" s="17" t="s">
        <v>232</v>
      </c>
      <c r="BM200" s="149" t="s">
        <v>846</v>
      </c>
    </row>
    <row r="201" spans="2:65" s="12" customFormat="1" ht="10.199999999999999">
      <c r="B201" s="155"/>
      <c r="D201" s="156" t="s">
        <v>236</v>
      </c>
      <c r="F201" s="158" t="s">
        <v>847</v>
      </c>
      <c r="H201" s="159">
        <v>2221.9050000000002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4</v>
      </c>
      <c r="AX201" s="12" t="s">
        <v>88</v>
      </c>
      <c r="AY201" s="157" t="s">
        <v>225</v>
      </c>
    </row>
    <row r="202" spans="2:65" s="1" customFormat="1" ht="24.15" customHeight="1">
      <c r="B202" s="33"/>
      <c r="C202" s="138" t="s">
        <v>340</v>
      </c>
      <c r="D202" s="138" t="s">
        <v>227</v>
      </c>
      <c r="E202" s="139" t="s">
        <v>848</v>
      </c>
      <c r="F202" s="140" t="s">
        <v>849</v>
      </c>
      <c r="G202" s="141" t="s">
        <v>230</v>
      </c>
      <c r="H202" s="142">
        <v>3810.2</v>
      </c>
      <c r="I202" s="143"/>
      <c r="J202" s="144">
        <f>ROUND(I202*H202,2)</f>
        <v>0</v>
      </c>
      <c r="K202" s="140" t="s">
        <v>231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0</v>
      </c>
      <c r="R202" s="147">
        <f>Q202*H202</f>
        <v>0</v>
      </c>
      <c r="S202" s="147">
        <v>0</v>
      </c>
      <c r="T202" s="148">
        <f>S202*H202</f>
        <v>0</v>
      </c>
      <c r="AR202" s="149" t="s">
        <v>232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232</v>
      </c>
      <c r="BM202" s="149" t="s">
        <v>850</v>
      </c>
    </row>
    <row r="203" spans="2:65" s="1" customFormat="1" ht="10.199999999999999">
      <c r="B203" s="33"/>
      <c r="D203" s="151" t="s">
        <v>234</v>
      </c>
      <c r="F203" s="152" t="s">
        <v>851</v>
      </c>
      <c r="I203" s="153"/>
      <c r="L203" s="33"/>
      <c r="M203" s="154"/>
      <c r="T203" s="57"/>
      <c r="AT203" s="17" t="s">
        <v>234</v>
      </c>
      <c r="AU203" s="17" t="s">
        <v>21</v>
      </c>
    </row>
    <row r="204" spans="2:65" s="12" customFormat="1" ht="10.199999999999999">
      <c r="B204" s="155"/>
      <c r="D204" s="156" t="s">
        <v>236</v>
      </c>
      <c r="E204" s="157" t="s">
        <v>1</v>
      </c>
      <c r="F204" s="158" t="s">
        <v>852</v>
      </c>
      <c r="H204" s="159">
        <v>3810.2</v>
      </c>
      <c r="I204" s="160"/>
      <c r="L204" s="155"/>
      <c r="M204" s="161"/>
      <c r="T204" s="162"/>
      <c r="AT204" s="157" t="s">
        <v>236</v>
      </c>
      <c r="AU204" s="157" t="s">
        <v>21</v>
      </c>
      <c r="AV204" s="12" t="s">
        <v>21</v>
      </c>
      <c r="AW204" s="12" t="s">
        <v>36</v>
      </c>
      <c r="AX204" s="12" t="s">
        <v>88</v>
      </c>
      <c r="AY204" s="157" t="s">
        <v>225</v>
      </c>
    </row>
    <row r="205" spans="2:65" s="1" customFormat="1" ht="24.15" customHeight="1">
      <c r="B205" s="33"/>
      <c r="C205" s="138" t="s">
        <v>346</v>
      </c>
      <c r="D205" s="138" t="s">
        <v>227</v>
      </c>
      <c r="E205" s="139" t="s">
        <v>359</v>
      </c>
      <c r="F205" s="140" t="s">
        <v>360</v>
      </c>
      <c r="G205" s="141" t="s">
        <v>230</v>
      </c>
      <c r="H205" s="142">
        <v>2634.1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853</v>
      </c>
    </row>
    <row r="206" spans="2:65" s="1" customFormat="1" ht="10.199999999999999">
      <c r="B206" s="33"/>
      <c r="D206" s="151" t="s">
        <v>234</v>
      </c>
      <c r="F206" s="152" t="s">
        <v>362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854</v>
      </c>
      <c r="H207" s="159">
        <v>2634.1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225</v>
      </c>
    </row>
    <row r="208" spans="2:65" s="1" customFormat="1" ht="24.15" customHeight="1">
      <c r="B208" s="33"/>
      <c r="C208" s="138" t="s">
        <v>352</v>
      </c>
      <c r="D208" s="138" t="s">
        <v>227</v>
      </c>
      <c r="E208" s="139" t="s">
        <v>426</v>
      </c>
      <c r="F208" s="140" t="s">
        <v>427</v>
      </c>
      <c r="G208" s="141" t="s">
        <v>230</v>
      </c>
      <c r="H208" s="142">
        <v>2634.1</v>
      </c>
      <c r="I208" s="143"/>
      <c r="J208" s="144">
        <f>ROUND(I208*H208,2)</f>
        <v>0</v>
      </c>
      <c r="K208" s="140" t="s">
        <v>231</v>
      </c>
      <c r="L208" s="33"/>
      <c r="M208" s="145" t="s">
        <v>1</v>
      </c>
      <c r="N208" s="146" t="s">
        <v>45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232</v>
      </c>
      <c r="AT208" s="149" t="s">
        <v>227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232</v>
      </c>
      <c r="BM208" s="149" t="s">
        <v>855</v>
      </c>
    </row>
    <row r="209" spans="2:65" s="1" customFormat="1" ht="10.199999999999999">
      <c r="B209" s="33"/>
      <c r="D209" s="151" t="s">
        <v>234</v>
      </c>
      <c r="F209" s="152" t="s">
        <v>429</v>
      </c>
      <c r="I209" s="153"/>
      <c r="L209" s="33"/>
      <c r="M209" s="154"/>
      <c r="T209" s="57"/>
      <c r="AT209" s="17" t="s">
        <v>234</v>
      </c>
      <c r="AU209" s="17" t="s">
        <v>21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854</v>
      </c>
      <c r="H210" s="159">
        <v>2634.1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88</v>
      </c>
      <c r="AY210" s="157" t="s">
        <v>225</v>
      </c>
    </row>
    <row r="211" spans="2:65" s="1" customFormat="1" ht="24.15" customHeight="1">
      <c r="B211" s="33"/>
      <c r="C211" s="138" t="s">
        <v>358</v>
      </c>
      <c r="D211" s="138" t="s">
        <v>227</v>
      </c>
      <c r="E211" s="139" t="s">
        <v>365</v>
      </c>
      <c r="F211" s="140" t="s">
        <v>366</v>
      </c>
      <c r="G211" s="141" t="s">
        <v>240</v>
      </c>
      <c r="H211" s="142">
        <v>1000</v>
      </c>
      <c r="I211" s="143"/>
      <c r="J211" s="144">
        <f>ROUND(I211*H211,2)</f>
        <v>0</v>
      </c>
      <c r="K211" s="140" t="s">
        <v>1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232</v>
      </c>
      <c r="AT211" s="149" t="s">
        <v>227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232</v>
      </c>
      <c r="BM211" s="149" t="s">
        <v>856</v>
      </c>
    </row>
    <row r="212" spans="2:65" s="1" customFormat="1" ht="48">
      <c r="B212" s="33"/>
      <c r="D212" s="156" t="s">
        <v>261</v>
      </c>
      <c r="F212" s="163" t="s">
        <v>368</v>
      </c>
      <c r="I212" s="153"/>
      <c r="L212" s="33"/>
      <c r="M212" s="154"/>
      <c r="T212" s="57"/>
      <c r="AT212" s="17" t="s">
        <v>261</v>
      </c>
      <c r="AU212" s="17" t="s">
        <v>21</v>
      </c>
    </row>
    <row r="213" spans="2:65" s="12" customFormat="1" ht="10.199999999999999">
      <c r="B213" s="155"/>
      <c r="D213" s="156" t="s">
        <v>236</v>
      </c>
      <c r="E213" s="157" t="s">
        <v>1</v>
      </c>
      <c r="F213" s="158" t="s">
        <v>369</v>
      </c>
      <c r="H213" s="159">
        <v>1000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88</v>
      </c>
      <c r="AY213" s="157" t="s">
        <v>225</v>
      </c>
    </row>
    <row r="214" spans="2:65" s="1" customFormat="1" ht="16.5" customHeight="1">
      <c r="B214" s="33"/>
      <c r="C214" s="138" t="s">
        <v>364</v>
      </c>
      <c r="D214" s="138" t="s">
        <v>227</v>
      </c>
      <c r="E214" s="139" t="s">
        <v>370</v>
      </c>
      <c r="F214" s="140" t="s">
        <v>371</v>
      </c>
      <c r="G214" s="141" t="s">
        <v>259</v>
      </c>
      <c r="H214" s="142">
        <v>1</v>
      </c>
      <c r="I214" s="143"/>
      <c r="J214" s="144">
        <f>ROUND(I214*H214,2)</f>
        <v>0</v>
      </c>
      <c r="K214" s="140" t="s">
        <v>1</v>
      </c>
      <c r="L214" s="33"/>
      <c r="M214" s="145" t="s">
        <v>1</v>
      </c>
      <c r="N214" s="146" t="s">
        <v>45</v>
      </c>
      <c r="P214" s="147">
        <f>O214*H214</f>
        <v>0</v>
      </c>
      <c r="Q214" s="147">
        <v>0</v>
      </c>
      <c r="R214" s="147">
        <f>Q214*H214</f>
        <v>0</v>
      </c>
      <c r="S214" s="147">
        <v>0</v>
      </c>
      <c r="T214" s="148">
        <f>S214*H214</f>
        <v>0</v>
      </c>
      <c r="AR214" s="149" t="s">
        <v>232</v>
      </c>
      <c r="AT214" s="149" t="s">
        <v>227</v>
      </c>
      <c r="AU214" s="149" t="s">
        <v>21</v>
      </c>
      <c r="AY214" s="17" t="s">
        <v>225</v>
      </c>
      <c r="BE214" s="150">
        <f>IF(N214="základní",J214,0)</f>
        <v>0</v>
      </c>
      <c r="BF214" s="150">
        <f>IF(N214="snížená",J214,0)</f>
        <v>0</v>
      </c>
      <c r="BG214" s="150">
        <f>IF(N214="zákl. přenesená",J214,0)</f>
        <v>0</v>
      </c>
      <c r="BH214" s="150">
        <f>IF(N214="sníž. přenesená",J214,0)</f>
        <v>0</v>
      </c>
      <c r="BI214" s="150">
        <f>IF(N214="nulová",J214,0)</f>
        <v>0</v>
      </c>
      <c r="BJ214" s="17" t="s">
        <v>88</v>
      </c>
      <c r="BK214" s="150">
        <f>ROUND(I214*H214,2)</f>
        <v>0</v>
      </c>
      <c r="BL214" s="17" t="s">
        <v>232</v>
      </c>
      <c r="BM214" s="149" t="s">
        <v>857</v>
      </c>
    </row>
    <row r="215" spans="2:65" s="1" customFormat="1" ht="76.8">
      <c r="B215" s="33"/>
      <c r="D215" s="156" t="s">
        <v>261</v>
      </c>
      <c r="F215" s="163" t="s">
        <v>373</v>
      </c>
      <c r="I215" s="153"/>
      <c r="L215" s="33"/>
      <c r="M215" s="154"/>
      <c r="T215" s="57"/>
      <c r="AT215" s="17" t="s">
        <v>261</v>
      </c>
      <c r="AU215" s="17" t="s">
        <v>21</v>
      </c>
    </row>
    <row r="216" spans="2:65" s="1" customFormat="1" ht="16.5" customHeight="1">
      <c r="B216" s="33"/>
      <c r="C216" s="138" t="s">
        <v>7</v>
      </c>
      <c r="D216" s="138" t="s">
        <v>227</v>
      </c>
      <c r="E216" s="139" t="s">
        <v>375</v>
      </c>
      <c r="F216" s="140" t="s">
        <v>376</v>
      </c>
      <c r="G216" s="141" t="s">
        <v>240</v>
      </c>
      <c r="H216" s="142">
        <v>7922</v>
      </c>
      <c r="I216" s="143"/>
      <c r="J216" s="144">
        <f>ROUND(I216*H216,2)</f>
        <v>0</v>
      </c>
      <c r="K216" s="140" t="s">
        <v>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858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812</v>
      </c>
      <c r="H217" s="159">
        <v>7922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37.799999999999997" customHeight="1">
      <c r="B218" s="33"/>
      <c r="C218" s="138" t="s">
        <v>374</v>
      </c>
      <c r="D218" s="138" t="s">
        <v>227</v>
      </c>
      <c r="E218" s="139" t="s">
        <v>680</v>
      </c>
      <c r="F218" s="140" t="s">
        <v>681</v>
      </c>
      <c r="G218" s="141" t="s">
        <v>240</v>
      </c>
      <c r="H218" s="142">
        <v>6028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859</v>
      </c>
    </row>
    <row r="219" spans="2:65" s="1" customFormat="1" ht="10.199999999999999">
      <c r="B219" s="33"/>
      <c r="D219" s="151" t="s">
        <v>234</v>
      </c>
      <c r="F219" s="152" t="s">
        <v>683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2" customFormat="1" ht="10.199999999999999">
      <c r="B220" s="155"/>
      <c r="D220" s="156" t="s">
        <v>236</v>
      </c>
      <c r="E220" s="157" t="s">
        <v>1</v>
      </c>
      <c r="F220" s="158" t="s">
        <v>860</v>
      </c>
      <c r="H220" s="159">
        <v>1275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225</v>
      </c>
    </row>
    <row r="221" spans="2:65" s="14" customFormat="1" ht="10.199999999999999">
      <c r="B221" s="171"/>
      <c r="D221" s="156" t="s">
        <v>236</v>
      </c>
      <c r="E221" s="172" t="s">
        <v>1</v>
      </c>
      <c r="F221" s="173" t="s">
        <v>303</v>
      </c>
      <c r="H221" s="174">
        <v>1275</v>
      </c>
      <c r="I221" s="175"/>
      <c r="L221" s="171"/>
      <c r="M221" s="176"/>
      <c r="T221" s="177"/>
      <c r="AT221" s="172" t="s">
        <v>236</v>
      </c>
      <c r="AU221" s="172" t="s">
        <v>21</v>
      </c>
      <c r="AV221" s="14" t="s">
        <v>244</v>
      </c>
      <c r="AW221" s="14" t="s">
        <v>36</v>
      </c>
      <c r="AX221" s="14" t="s">
        <v>80</v>
      </c>
      <c r="AY221" s="172" t="s">
        <v>225</v>
      </c>
    </row>
    <row r="222" spans="2:65" s="12" customFormat="1" ht="10.199999999999999">
      <c r="B222" s="155"/>
      <c r="D222" s="156" t="s">
        <v>236</v>
      </c>
      <c r="E222" s="157" t="s">
        <v>1</v>
      </c>
      <c r="F222" s="158" t="s">
        <v>861</v>
      </c>
      <c r="H222" s="159">
        <v>4753</v>
      </c>
      <c r="I222" s="160"/>
      <c r="L222" s="155"/>
      <c r="M222" s="161"/>
      <c r="T222" s="162"/>
      <c r="AT222" s="157" t="s">
        <v>236</v>
      </c>
      <c r="AU222" s="157" t="s">
        <v>21</v>
      </c>
      <c r="AV222" s="12" t="s">
        <v>21</v>
      </c>
      <c r="AW222" s="12" t="s">
        <v>36</v>
      </c>
      <c r="AX222" s="12" t="s">
        <v>80</v>
      </c>
      <c r="AY222" s="157" t="s">
        <v>225</v>
      </c>
    </row>
    <row r="223" spans="2:65" s="14" customFormat="1" ht="10.199999999999999">
      <c r="B223" s="171"/>
      <c r="D223" s="156" t="s">
        <v>236</v>
      </c>
      <c r="E223" s="172" t="s">
        <v>686</v>
      </c>
      <c r="F223" s="173" t="s">
        <v>303</v>
      </c>
      <c r="H223" s="174">
        <v>4753</v>
      </c>
      <c r="I223" s="175"/>
      <c r="L223" s="171"/>
      <c r="M223" s="176"/>
      <c r="T223" s="177"/>
      <c r="AT223" s="172" t="s">
        <v>236</v>
      </c>
      <c r="AU223" s="172" t="s">
        <v>21</v>
      </c>
      <c r="AV223" s="14" t="s">
        <v>244</v>
      </c>
      <c r="AW223" s="14" t="s">
        <v>36</v>
      </c>
      <c r="AX223" s="14" t="s">
        <v>80</v>
      </c>
      <c r="AY223" s="172" t="s">
        <v>225</v>
      </c>
    </row>
    <row r="224" spans="2:65" s="13" customFormat="1" ht="10.199999999999999">
      <c r="B224" s="164"/>
      <c r="D224" s="156" t="s">
        <v>236</v>
      </c>
      <c r="E224" s="165" t="s">
        <v>1</v>
      </c>
      <c r="F224" s="166" t="s">
        <v>270</v>
      </c>
      <c r="H224" s="167">
        <v>6028</v>
      </c>
      <c r="I224" s="168"/>
      <c r="L224" s="164"/>
      <c r="M224" s="169"/>
      <c r="T224" s="170"/>
      <c r="AT224" s="165" t="s">
        <v>236</v>
      </c>
      <c r="AU224" s="165" t="s">
        <v>21</v>
      </c>
      <c r="AV224" s="13" t="s">
        <v>232</v>
      </c>
      <c r="AW224" s="13" t="s">
        <v>36</v>
      </c>
      <c r="AX224" s="13" t="s">
        <v>88</v>
      </c>
      <c r="AY224" s="165" t="s">
        <v>225</v>
      </c>
    </row>
    <row r="225" spans="2:65" s="1" customFormat="1" ht="37.799999999999997" customHeight="1">
      <c r="B225" s="33"/>
      <c r="C225" s="138" t="s">
        <v>379</v>
      </c>
      <c r="D225" s="138" t="s">
        <v>227</v>
      </c>
      <c r="E225" s="139" t="s">
        <v>687</v>
      </c>
      <c r="F225" s="140" t="s">
        <v>688</v>
      </c>
      <c r="G225" s="141" t="s">
        <v>240</v>
      </c>
      <c r="H225" s="142">
        <v>60280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862</v>
      </c>
    </row>
    <row r="226" spans="2:65" s="1" customFormat="1" ht="10.199999999999999">
      <c r="B226" s="33"/>
      <c r="D226" s="151" t="s">
        <v>234</v>
      </c>
      <c r="F226" s="152" t="s">
        <v>690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2" customFormat="1" ht="10.199999999999999">
      <c r="B227" s="155"/>
      <c r="D227" s="156" t="s">
        <v>236</v>
      </c>
      <c r="E227" s="157" t="s">
        <v>1</v>
      </c>
      <c r="F227" s="158" t="s">
        <v>863</v>
      </c>
      <c r="H227" s="159">
        <v>60280</v>
      </c>
      <c r="I227" s="160"/>
      <c r="L227" s="155"/>
      <c r="M227" s="161"/>
      <c r="T227" s="162"/>
      <c r="AT227" s="157" t="s">
        <v>236</v>
      </c>
      <c r="AU227" s="157" t="s">
        <v>21</v>
      </c>
      <c r="AV227" s="12" t="s">
        <v>21</v>
      </c>
      <c r="AW227" s="12" t="s">
        <v>36</v>
      </c>
      <c r="AX227" s="12" t="s">
        <v>88</v>
      </c>
      <c r="AY227" s="157" t="s">
        <v>225</v>
      </c>
    </row>
    <row r="228" spans="2:65" s="1" customFormat="1" ht="24.15" customHeight="1">
      <c r="B228" s="33"/>
      <c r="C228" s="138" t="s">
        <v>386</v>
      </c>
      <c r="D228" s="138" t="s">
        <v>227</v>
      </c>
      <c r="E228" s="139" t="s">
        <v>400</v>
      </c>
      <c r="F228" s="140" t="s">
        <v>401</v>
      </c>
      <c r="G228" s="141" t="s">
        <v>240</v>
      </c>
      <c r="H228" s="142">
        <v>22504.799999999999</v>
      </c>
      <c r="I228" s="143"/>
      <c r="J228" s="144">
        <f>ROUND(I228*H228,2)</f>
        <v>0</v>
      </c>
      <c r="K228" s="140" t="s">
        <v>231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232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232</v>
      </c>
      <c r="BM228" s="149" t="s">
        <v>864</v>
      </c>
    </row>
    <row r="229" spans="2:65" s="1" customFormat="1" ht="10.199999999999999">
      <c r="B229" s="33"/>
      <c r="D229" s="151" t="s">
        <v>234</v>
      </c>
      <c r="F229" s="152" t="s">
        <v>403</v>
      </c>
      <c r="I229" s="153"/>
      <c r="L229" s="33"/>
      <c r="M229" s="154"/>
      <c r="T229" s="57"/>
      <c r="AT229" s="17" t="s">
        <v>234</v>
      </c>
      <c r="AU229" s="17" t="s">
        <v>21</v>
      </c>
    </row>
    <row r="230" spans="2:65" s="12" customFormat="1" ht="10.199999999999999">
      <c r="B230" s="155"/>
      <c r="D230" s="156" t="s">
        <v>236</v>
      </c>
      <c r="E230" s="157" t="s">
        <v>1</v>
      </c>
      <c r="F230" s="158" t="s">
        <v>865</v>
      </c>
      <c r="H230" s="159">
        <v>21238.485000000001</v>
      </c>
      <c r="I230" s="160"/>
      <c r="L230" s="155"/>
      <c r="M230" s="161"/>
      <c r="T230" s="162"/>
      <c r="AT230" s="157" t="s">
        <v>236</v>
      </c>
      <c r="AU230" s="157" t="s">
        <v>21</v>
      </c>
      <c r="AV230" s="12" t="s">
        <v>21</v>
      </c>
      <c r="AW230" s="12" t="s">
        <v>36</v>
      </c>
      <c r="AX230" s="12" t="s">
        <v>80</v>
      </c>
      <c r="AY230" s="157" t="s">
        <v>225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794</v>
      </c>
      <c r="H231" s="159">
        <v>1266.3150000000001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80</v>
      </c>
      <c r="AY231" s="157" t="s">
        <v>225</v>
      </c>
    </row>
    <row r="232" spans="2:65" s="13" customFormat="1" ht="10.199999999999999">
      <c r="B232" s="164"/>
      <c r="D232" s="156" t="s">
        <v>236</v>
      </c>
      <c r="E232" s="165" t="s">
        <v>1</v>
      </c>
      <c r="F232" s="166" t="s">
        <v>270</v>
      </c>
      <c r="H232" s="167">
        <v>22504.799999999999</v>
      </c>
      <c r="I232" s="168"/>
      <c r="L232" s="164"/>
      <c r="M232" s="169"/>
      <c r="T232" s="170"/>
      <c r="AT232" s="165" t="s">
        <v>236</v>
      </c>
      <c r="AU232" s="165" t="s">
        <v>21</v>
      </c>
      <c r="AV232" s="13" t="s">
        <v>232</v>
      </c>
      <c r="AW232" s="13" t="s">
        <v>36</v>
      </c>
      <c r="AX232" s="13" t="s">
        <v>88</v>
      </c>
      <c r="AY232" s="165" t="s">
        <v>225</v>
      </c>
    </row>
    <row r="233" spans="2:65" s="1" customFormat="1" ht="24.15" customHeight="1">
      <c r="B233" s="33"/>
      <c r="C233" s="138" t="s">
        <v>392</v>
      </c>
      <c r="D233" s="138" t="s">
        <v>227</v>
      </c>
      <c r="E233" s="139" t="s">
        <v>406</v>
      </c>
      <c r="F233" s="140" t="s">
        <v>407</v>
      </c>
      <c r="G233" s="141" t="s">
        <v>240</v>
      </c>
      <c r="H233" s="142">
        <v>3553.9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866</v>
      </c>
    </row>
    <row r="234" spans="2:65" s="1" customFormat="1" ht="10.199999999999999">
      <c r="B234" s="33"/>
      <c r="D234" s="151" t="s">
        <v>234</v>
      </c>
      <c r="F234" s="152" t="s">
        <v>409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825</v>
      </c>
      <c r="H235" s="159">
        <v>2997.9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80</v>
      </c>
      <c r="AY235" s="157" t="s">
        <v>225</v>
      </c>
    </row>
    <row r="236" spans="2:65" s="12" customFormat="1" ht="10.199999999999999">
      <c r="B236" s="155"/>
      <c r="D236" s="156" t="s">
        <v>236</v>
      </c>
      <c r="E236" s="157" t="s">
        <v>1</v>
      </c>
      <c r="F236" s="158" t="s">
        <v>867</v>
      </c>
      <c r="H236" s="159">
        <v>556</v>
      </c>
      <c r="I236" s="160"/>
      <c r="L236" s="155"/>
      <c r="M236" s="161"/>
      <c r="T236" s="162"/>
      <c r="AT236" s="157" t="s">
        <v>236</v>
      </c>
      <c r="AU236" s="157" t="s">
        <v>21</v>
      </c>
      <c r="AV236" s="12" t="s">
        <v>21</v>
      </c>
      <c r="AW236" s="12" t="s">
        <v>36</v>
      </c>
      <c r="AX236" s="12" t="s">
        <v>80</v>
      </c>
      <c r="AY236" s="157" t="s">
        <v>225</v>
      </c>
    </row>
    <row r="237" spans="2:65" s="13" customFormat="1" ht="10.199999999999999">
      <c r="B237" s="164"/>
      <c r="D237" s="156" t="s">
        <v>236</v>
      </c>
      <c r="E237" s="165" t="s">
        <v>1</v>
      </c>
      <c r="F237" s="166" t="s">
        <v>270</v>
      </c>
      <c r="H237" s="167">
        <v>3553.9</v>
      </c>
      <c r="I237" s="168"/>
      <c r="L237" s="164"/>
      <c r="M237" s="169"/>
      <c r="T237" s="170"/>
      <c r="AT237" s="165" t="s">
        <v>236</v>
      </c>
      <c r="AU237" s="165" t="s">
        <v>21</v>
      </c>
      <c r="AV237" s="13" t="s">
        <v>232</v>
      </c>
      <c r="AW237" s="13" t="s">
        <v>36</v>
      </c>
      <c r="AX237" s="13" t="s">
        <v>88</v>
      </c>
      <c r="AY237" s="165" t="s">
        <v>225</v>
      </c>
    </row>
    <row r="238" spans="2:65" s="1" customFormat="1" ht="16.5" customHeight="1">
      <c r="B238" s="33"/>
      <c r="C238" s="138" t="s">
        <v>399</v>
      </c>
      <c r="D238" s="138" t="s">
        <v>227</v>
      </c>
      <c r="E238" s="139" t="s">
        <v>413</v>
      </c>
      <c r="F238" s="140" t="s">
        <v>414</v>
      </c>
      <c r="G238" s="141" t="s">
        <v>240</v>
      </c>
      <c r="H238" s="142">
        <v>4611.66</v>
      </c>
      <c r="I238" s="143"/>
      <c r="J238" s="144">
        <f>ROUND(I238*H238,2)</f>
        <v>0</v>
      </c>
      <c r="K238" s="140" t="s">
        <v>231</v>
      </c>
      <c r="L238" s="33"/>
      <c r="M238" s="145" t="s">
        <v>1</v>
      </c>
      <c r="N238" s="146" t="s">
        <v>45</v>
      </c>
      <c r="P238" s="147">
        <f>O238*H238</f>
        <v>0</v>
      </c>
      <c r="Q238" s="147">
        <v>0</v>
      </c>
      <c r="R238" s="147">
        <f>Q238*H238</f>
        <v>0</v>
      </c>
      <c r="S238" s="147">
        <v>0</v>
      </c>
      <c r="T238" s="148">
        <f>S238*H238</f>
        <v>0</v>
      </c>
      <c r="AR238" s="149" t="s">
        <v>232</v>
      </c>
      <c r="AT238" s="149" t="s">
        <v>227</v>
      </c>
      <c r="AU238" s="149" t="s">
        <v>21</v>
      </c>
      <c r="AY238" s="17" t="s">
        <v>225</v>
      </c>
      <c r="BE238" s="150">
        <f>IF(N238="základní",J238,0)</f>
        <v>0</v>
      </c>
      <c r="BF238" s="150">
        <f>IF(N238="snížená",J238,0)</f>
        <v>0</v>
      </c>
      <c r="BG238" s="150">
        <f>IF(N238="zákl. přenesená",J238,0)</f>
        <v>0</v>
      </c>
      <c r="BH238" s="150">
        <f>IF(N238="sníž. přenesená",J238,0)</f>
        <v>0</v>
      </c>
      <c r="BI238" s="150">
        <f>IF(N238="nulová",J238,0)</f>
        <v>0</v>
      </c>
      <c r="BJ238" s="17" t="s">
        <v>88</v>
      </c>
      <c r="BK238" s="150">
        <f>ROUND(I238*H238,2)</f>
        <v>0</v>
      </c>
      <c r="BL238" s="17" t="s">
        <v>232</v>
      </c>
      <c r="BM238" s="149" t="s">
        <v>868</v>
      </c>
    </row>
    <row r="239" spans="2:65" s="1" customFormat="1" ht="10.199999999999999">
      <c r="B239" s="33"/>
      <c r="D239" s="151" t="s">
        <v>234</v>
      </c>
      <c r="F239" s="152" t="s">
        <v>416</v>
      </c>
      <c r="I239" s="153"/>
      <c r="L239" s="33"/>
      <c r="M239" s="154"/>
      <c r="T239" s="57"/>
      <c r="AT239" s="17" t="s">
        <v>234</v>
      </c>
      <c r="AU239" s="17" t="s">
        <v>21</v>
      </c>
    </row>
    <row r="240" spans="2:65" s="12" customFormat="1" ht="10.199999999999999">
      <c r="B240" s="155"/>
      <c r="D240" s="156" t="s">
        <v>236</v>
      </c>
      <c r="E240" s="157" t="s">
        <v>1</v>
      </c>
      <c r="F240" s="158" t="s">
        <v>869</v>
      </c>
      <c r="H240" s="159">
        <v>886.56</v>
      </c>
      <c r="I240" s="160"/>
      <c r="L240" s="155"/>
      <c r="M240" s="161"/>
      <c r="T240" s="162"/>
      <c r="AT240" s="157" t="s">
        <v>236</v>
      </c>
      <c r="AU240" s="157" t="s">
        <v>21</v>
      </c>
      <c r="AV240" s="12" t="s">
        <v>21</v>
      </c>
      <c r="AW240" s="12" t="s">
        <v>36</v>
      </c>
      <c r="AX240" s="12" t="s">
        <v>80</v>
      </c>
      <c r="AY240" s="157" t="s">
        <v>225</v>
      </c>
    </row>
    <row r="241" spans="2:65" s="12" customFormat="1" ht="10.199999999999999">
      <c r="B241" s="155"/>
      <c r="D241" s="156" t="s">
        <v>236</v>
      </c>
      <c r="E241" s="157" t="s">
        <v>1</v>
      </c>
      <c r="F241" s="158" t="s">
        <v>870</v>
      </c>
      <c r="H241" s="159">
        <v>556.1</v>
      </c>
      <c r="I241" s="160"/>
      <c r="L241" s="155"/>
      <c r="M241" s="161"/>
      <c r="T241" s="162"/>
      <c r="AT241" s="157" t="s">
        <v>236</v>
      </c>
      <c r="AU241" s="157" t="s">
        <v>21</v>
      </c>
      <c r="AV241" s="12" t="s">
        <v>21</v>
      </c>
      <c r="AW241" s="12" t="s">
        <v>36</v>
      </c>
      <c r="AX241" s="12" t="s">
        <v>80</v>
      </c>
      <c r="AY241" s="157" t="s">
        <v>225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827</v>
      </c>
      <c r="H242" s="159">
        <v>3169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3" customFormat="1" ht="10.199999999999999">
      <c r="B243" s="164"/>
      <c r="D243" s="156" t="s">
        <v>236</v>
      </c>
      <c r="E243" s="165" t="s">
        <v>1</v>
      </c>
      <c r="F243" s="166" t="s">
        <v>270</v>
      </c>
      <c r="H243" s="167">
        <v>4611.66</v>
      </c>
      <c r="I243" s="168"/>
      <c r="L243" s="164"/>
      <c r="M243" s="169"/>
      <c r="T243" s="170"/>
      <c r="AT243" s="165" t="s">
        <v>236</v>
      </c>
      <c r="AU243" s="165" t="s">
        <v>21</v>
      </c>
      <c r="AV243" s="13" t="s">
        <v>232</v>
      </c>
      <c r="AW243" s="13" t="s">
        <v>36</v>
      </c>
      <c r="AX243" s="13" t="s">
        <v>88</v>
      </c>
      <c r="AY243" s="165" t="s">
        <v>225</v>
      </c>
    </row>
    <row r="244" spans="2:65" s="1" customFormat="1" ht="33" customHeight="1">
      <c r="B244" s="33"/>
      <c r="C244" s="138" t="s">
        <v>405</v>
      </c>
      <c r="D244" s="138" t="s">
        <v>227</v>
      </c>
      <c r="E244" s="139" t="s">
        <v>393</v>
      </c>
      <c r="F244" s="140" t="s">
        <v>394</v>
      </c>
      <c r="G244" s="141" t="s">
        <v>395</v>
      </c>
      <c r="H244" s="142">
        <v>12056</v>
      </c>
      <c r="I244" s="143"/>
      <c r="J244" s="144">
        <f>ROUND(I244*H244,2)</f>
        <v>0</v>
      </c>
      <c r="K244" s="140" t="s">
        <v>231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232</v>
      </c>
      <c r="AT244" s="149" t="s">
        <v>227</v>
      </c>
      <c r="AU244" s="149" t="s">
        <v>21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871</v>
      </c>
    </row>
    <row r="245" spans="2:65" s="1" customFormat="1" ht="10.199999999999999">
      <c r="B245" s="33"/>
      <c r="D245" s="151" t="s">
        <v>234</v>
      </c>
      <c r="F245" s="152" t="s">
        <v>397</v>
      </c>
      <c r="I245" s="153"/>
      <c r="L245" s="33"/>
      <c r="M245" s="154"/>
      <c r="T245" s="57"/>
      <c r="AT245" s="17" t="s">
        <v>234</v>
      </c>
      <c r="AU245" s="17" t="s">
        <v>21</v>
      </c>
    </row>
    <row r="246" spans="2:65" s="12" customFormat="1" ht="10.199999999999999">
      <c r="B246" s="155"/>
      <c r="D246" s="156" t="s">
        <v>236</v>
      </c>
      <c r="E246" s="157" t="s">
        <v>1</v>
      </c>
      <c r="F246" s="158" t="s">
        <v>872</v>
      </c>
      <c r="H246" s="159">
        <v>12056</v>
      </c>
      <c r="I246" s="160"/>
      <c r="L246" s="155"/>
      <c r="M246" s="161"/>
      <c r="T246" s="162"/>
      <c r="AT246" s="157" t="s">
        <v>236</v>
      </c>
      <c r="AU246" s="157" t="s">
        <v>21</v>
      </c>
      <c r="AV246" s="12" t="s">
        <v>21</v>
      </c>
      <c r="AW246" s="12" t="s">
        <v>36</v>
      </c>
      <c r="AX246" s="12" t="s">
        <v>88</v>
      </c>
      <c r="AY246" s="157" t="s">
        <v>225</v>
      </c>
    </row>
    <row r="247" spans="2:65" s="1" customFormat="1" ht="33" customHeight="1">
      <c r="B247" s="33"/>
      <c r="C247" s="138" t="s">
        <v>412</v>
      </c>
      <c r="D247" s="138" t="s">
        <v>227</v>
      </c>
      <c r="E247" s="139" t="s">
        <v>420</v>
      </c>
      <c r="F247" s="140" t="s">
        <v>421</v>
      </c>
      <c r="G247" s="141" t="s">
        <v>230</v>
      </c>
      <c r="H247" s="142">
        <v>5366</v>
      </c>
      <c r="I247" s="143"/>
      <c r="J247" s="144">
        <f>ROUND(I247*H247,2)</f>
        <v>0</v>
      </c>
      <c r="K247" s="140" t="s">
        <v>231</v>
      </c>
      <c r="L247" s="33"/>
      <c r="M247" s="145" t="s">
        <v>1</v>
      </c>
      <c r="N247" s="146" t="s">
        <v>45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232</v>
      </c>
      <c r="AT247" s="149" t="s">
        <v>227</v>
      </c>
      <c r="AU247" s="149" t="s">
        <v>21</v>
      </c>
      <c r="AY247" s="17" t="s">
        <v>225</v>
      </c>
      <c r="BE247" s="150">
        <f>IF(N247="základní",J247,0)</f>
        <v>0</v>
      </c>
      <c r="BF247" s="150">
        <f>IF(N247="snížená",J247,0)</f>
        <v>0</v>
      </c>
      <c r="BG247" s="150">
        <f>IF(N247="zákl. přenesená",J247,0)</f>
        <v>0</v>
      </c>
      <c r="BH247" s="150">
        <f>IF(N247="sníž. přenesená",J247,0)</f>
        <v>0</v>
      </c>
      <c r="BI247" s="150">
        <f>IF(N247="nulová",J247,0)</f>
        <v>0</v>
      </c>
      <c r="BJ247" s="17" t="s">
        <v>88</v>
      </c>
      <c r="BK247" s="150">
        <f>ROUND(I247*H247,2)</f>
        <v>0</v>
      </c>
      <c r="BL247" s="17" t="s">
        <v>232</v>
      </c>
      <c r="BM247" s="149" t="s">
        <v>873</v>
      </c>
    </row>
    <row r="248" spans="2:65" s="1" customFormat="1" ht="10.199999999999999">
      <c r="B248" s="33"/>
      <c r="D248" s="151" t="s">
        <v>234</v>
      </c>
      <c r="F248" s="152" t="s">
        <v>423</v>
      </c>
      <c r="I248" s="153"/>
      <c r="L248" s="33"/>
      <c r="M248" s="154"/>
      <c r="T248" s="57"/>
      <c r="AT248" s="17" t="s">
        <v>234</v>
      </c>
      <c r="AU248" s="17" t="s">
        <v>21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874</v>
      </c>
      <c r="H249" s="159">
        <v>4703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80</v>
      </c>
      <c r="AY249" s="157" t="s">
        <v>225</v>
      </c>
    </row>
    <row r="250" spans="2:65" s="12" customFormat="1" ht="10.199999999999999">
      <c r="B250" s="155"/>
      <c r="D250" s="156" t="s">
        <v>236</v>
      </c>
      <c r="E250" s="157" t="s">
        <v>1</v>
      </c>
      <c r="F250" s="158" t="s">
        <v>875</v>
      </c>
      <c r="H250" s="159">
        <v>663</v>
      </c>
      <c r="I250" s="160"/>
      <c r="L250" s="155"/>
      <c r="M250" s="161"/>
      <c r="T250" s="162"/>
      <c r="AT250" s="157" t="s">
        <v>236</v>
      </c>
      <c r="AU250" s="157" t="s">
        <v>21</v>
      </c>
      <c r="AV250" s="12" t="s">
        <v>21</v>
      </c>
      <c r="AW250" s="12" t="s">
        <v>36</v>
      </c>
      <c r="AX250" s="12" t="s">
        <v>80</v>
      </c>
      <c r="AY250" s="157" t="s">
        <v>225</v>
      </c>
    </row>
    <row r="251" spans="2:65" s="13" customFormat="1" ht="10.199999999999999">
      <c r="B251" s="164"/>
      <c r="D251" s="156" t="s">
        <v>236</v>
      </c>
      <c r="E251" s="165" t="s">
        <v>1</v>
      </c>
      <c r="F251" s="166" t="s">
        <v>270</v>
      </c>
      <c r="H251" s="167">
        <v>5366</v>
      </c>
      <c r="I251" s="168"/>
      <c r="L251" s="164"/>
      <c r="M251" s="169"/>
      <c r="T251" s="170"/>
      <c r="AT251" s="165" t="s">
        <v>236</v>
      </c>
      <c r="AU251" s="165" t="s">
        <v>21</v>
      </c>
      <c r="AV251" s="13" t="s">
        <v>232</v>
      </c>
      <c r="AW251" s="13" t="s">
        <v>36</v>
      </c>
      <c r="AX251" s="13" t="s">
        <v>88</v>
      </c>
      <c r="AY251" s="165" t="s">
        <v>225</v>
      </c>
    </row>
    <row r="252" spans="2:65" s="1" customFormat="1" ht="24.15" customHeight="1">
      <c r="B252" s="33"/>
      <c r="C252" s="138" t="s">
        <v>419</v>
      </c>
      <c r="D252" s="138" t="s">
        <v>227</v>
      </c>
      <c r="E252" s="139" t="s">
        <v>329</v>
      </c>
      <c r="F252" s="140" t="s">
        <v>330</v>
      </c>
      <c r="G252" s="141" t="s">
        <v>230</v>
      </c>
      <c r="H252" s="142">
        <v>5366</v>
      </c>
      <c r="I252" s="143"/>
      <c r="J252" s="144">
        <f>ROUND(I252*H252,2)</f>
        <v>0</v>
      </c>
      <c r="K252" s="140" t="s">
        <v>231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876</v>
      </c>
    </row>
    <row r="253" spans="2:65" s="1" customFormat="1" ht="10.199999999999999">
      <c r="B253" s="33"/>
      <c r="D253" s="151" t="s">
        <v>234</v>
      </c>
      <c r="F253" s="152" t="s">
        <v>332</v>
      </c>
      <c r="I253" s="153"/>
      <c r="L253" s="33"/>
      <c r="M253" s="154"/>
      <c r="T253" s="57"/>
      <c r="AT253" s="17" t="s">
        <v>234</v>
      </c>
      <c r="AU253" s="17" t="s">
        <v>21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877</v>
      </c>
      <c r="H254" s="159">
        <v>5366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88</v>
      </c>
      <c r="AY254" s="157" t="s">
        <v>225</v>
      </c>
    </row>
    <row r="255" spans="2:65" s="1" customFormat="1" ht="24.15" customHeight="1">
      <c r="B255" s="33"/>
      <c r="C255" s="138" t="s">
        <v>425</v>
      </c>
      <c r="D255" s="138" t="s">
        <v>227</v>
      </c>
      <c r="E255" s="139" t="s">
        <v>449</v>
      </c>
      <c r="F255" s="140" t="s">
        <v>450</v>
      </c>
      <c r="G255" s="141" t="s">
        <v>230</v>
      </c>
      <c r="H255" s="142">
        <v>663</v>
      </c>
      <c r="I255" s="143"/>
      <c r="J255" s="144">
        <f>ROUND(I255*H255,2)</f>
        <v>0</v>
      </c>
      <c r="K255" s="140" t="s">
        <v>1</v>
      </c>
      <c r="L255" s="33"/>
      <c r="M255" s="145" t="s">
        <v>1</v>
      </c>
      <c r="N255" s="146" t="s">
        <v>45</v>
      </c>
      <c r="P255" s="147">
        <f>O255*H255</f>
        <v>0</v>
      </c>
      <c r="Q255" s="147">
        <v>0</v>
      </c>
      <c r="R255" s="147">
        <f>Q255*H255</f>
        <v>0</v>
      </c>
      <c r="S255" s="147">
        <v>0</v>
      </c>
      <c r="T255" s="148">
        <f>S255*H255</f>
        <v>0</v>
      </c>
      <c r="AR255" s="149" t="s">
        <v>232</v>
      </c>
      <c r="AT255" s="149" t="s">
        <v>227</v>
      </c>
      <c r="AU255" s="149" t="s">
        <v>21</v>
      </c>
      <c r="AY255" s="17" t="s">
        <v>225</v>
      </c>
      <c r="BE255" s="150">
        <f>IF(N255="základní",J255,0)</f>
        <v>0</v>
      </c>
      <c r="BF255" s="150">
        <f>IF(N255="snížená",J255,0)</f>
        <v>0</v>
      </c>
      <c r="BG255" s="150">
        <f>IF(N255="zákl. přenesená",J255,0)</f>
        <v>0</v>
      </c>
      <c r="BH255" s="150">
        <f>IF(N255="sníž. přenesená",J255,0)</f>
        <v>0</v>
      </c>
      <c r="BI255" s="150">
        <f>IF(N255="nulová",J255,0)</f>
        <v>0</v>
      </c>
      <c r="BJ255" s="17" t="s">
        <v>88</v>
      </c>
      <c r="BK255" s="150">
        <f>ROUND(I255*H255,2)</f>
        <v>0</v>
      </c>
      <c r="BL255" s="17" t="s">
        <v>232</v>
      </c>
      <c r="BM255" s="149" t="s">
        <v>878</v>
      </c>
    </row>
    <row r="256" spans="2:65" s="1" customFormat="1" ht="76.8">
      <c r="B256" s="33"/>
      <c r="D256" s="156" t="s">
        <v>261</v>
      </c>
      <c r="F256" s="163" t="s">
        <v>452</v>
      </c>
      <c r="I256" s="153"/>
      <c r="L256" s="33"/>
      <c r="M256" s="154"/>
      <c r="T256" s="57"/>
      <c r="AT256" s="17" t="s">
        <v>261</v>
      </c>
      <c r="AU256" s="17" t="s">
        <v>21</v>
      </c>
    </row>
    <row r="257" spans="2:65" s="12" customFormat="1" ht="10.199999999999999">
      <c r="B257" s="155"/>
      <c r="D257" s="156" t="s">
        <v>236</v>
      </c>
      <c r="E257" s="157" t="s">
        <v>1</v>
      </c>
      <c r="F257" s="158" t="s">
        <v>875</v>
      </c>
      <c r="H257" s="159">
        <v>663</v>
      </c>
      <c r="I257" s="160"/>
      <c r="L257" s="155"/>
      <c r="M257" s="161"/>
      <c r="T257" s="162"/>
      <c r="AT257" s="157" t="s">
        <v>236</v>
      </c>
      <c r="AU257" s="157" t="s">
        <v>21</v>
      </c>
      <c r="AV257" s="12" t="s">
        <v>21</v>
      </c>
      <c r="AW257" s="12" t="s">
        <v>36</v>
      </c>
      <c r="AX257" s="12" t="s">
        <v>88</v>
      </c>
      <c r="AY257" s="157" t="s">
        <v>225</v>
      </c>
    </row>
    <row r="258" spans="2:65" s="1" customFormat="1" ht="16.5" customHeight="1">
      <c r="B258" s="33"/>
      <c r="C258" s="178" t="s">
        <v>430</v>
      </c>
      <c r="D258" s="178" t="s">
        <v>341</v>
      </c>
      <c r="E258" s="179" t="s">
        <v>431</v>
      </c>
      <c r="F258" s="180" t="s">
        <v>432</v>
      </c>
      <c r="G258" s="181" t="s">
        <v>433</v>
      </c>
      <c r="H258" s="182">
        <v>160</v>
      </c>
      <c r="I258" s="183"/>
      <c r="J258" s="184">
        <f>ROUND(I258*H258,2)</f>
        <v>0</v>
      </c>
      <c r="K258" s="180" t="s">
        <v>231</v>
      </c>
      <c r="L258" s="185"/>
      <c r="M258" s="186" t="s">
        <v>1</v>
      </c>
      <c r="N258" s="187" t="s">
        <v>45</v>
      </c>
      <c r="P258" s="147">
        <f>O258*H258</f>
        <v>0</v>
      </c>
      <c r="Q258" s="147">
        <v>1E-3</v>
      </c>
      <c r="R258" s="147">
        <f>Q258*H258</f>
        <v>0.16</v>
      </c>
      <c r="S258" s="147">
        <v>0</v>
      </c>
      <c r="T258" s="148">
        <f>S258*H258</f>
        <v>0</v>
      </c>
      <c r="AR258" s="149" t="s">
        <v>277</v>
      </c>
      <c r="AT258" s="149" t="s">
        <v>341</v>
      </c>
      <c r="AU258" s="149" t="s">
        <v>21</v>
      </c>
      <c r="AY258" s="17" t="s">
        <v>225</v>
      </c>
      <c r="BE258" s="150">
        <f>IF(N258="základní",J258,0)</f>
        <v>0</v>
      </c>
      <c r="BF258" s="150">
        <f>IF(N258="snížená",J258,0)</f>
        <v>0</v>
      </c>
      <c r="BG258" s="150">
        <f>IF(N258="zákl. přenesená",J258,0)</f>
        <v>0</v>
      </c>
      <c r="BH258" s="150">
        <f>IF(N258="sníž. přenesená",J258,0)</f>
        <v>0</v>
      </c>
      <c r="BI258" s="150">
        <f>IF(N258="nulová",J258,0)</f>
        <v>0</v>
      </c>
      <c r="BJ258" s="17" t="s">
        <v>88</v>
      </c>
      <c r="BK258" s="150">
        <f>ROUND(I258*H258,2)</f>
        <v>0</v>
      </c>
      <c r="BL258" s="17" t="s">
        <v>232</v>
      </c>
      <c r="BM258" s="149" t="s">
        <v>879</v>
      </c>
    </row>
    <row r="259" spans="2:65" s="12" customFormat="1" ht="10.199999999999999">
      <c r="B259" s="155"/>
      <c r="D259" s="156" t="s">
        <v>236</v>
      </c>
      <c r="E259" s="157" t="s">
        <v>1</v>
      </c>
      <c r="F259" s="158" t="s">
        <v>880</v>
      </c>
      <c r="H259" s="159">
        <v>8000</v>
      </c>
      <c r="I259" s="160"/>
      <c r="L259" s="155"/>
      <c r="M259" s="161"/>
      <c r="T259" s="162"/>
      <c r="AT259" s="157" t="s">
        <v>236</v>
      </c>
      <c r="AU259" s="157" t="s">
        <v>21</v>
      </c>
      <c r="AV259" s="12" t="s">
        <v>21</v>
      </c>
      <c r="AW259" s="12" t="s">
        <v>36</v>
      </c>
      <c r="AX259" s="12" t="s">
        <v>88</v>
      </c>
      <c r="AY259" s="157" t="s">
        <v>225</v>
      </c>
    </row>
    <row r="260" spans="2:65" s="12" customFormat="1" ht="10.199999999999999">
      <c r="B260" s="155"/>
      <c r="D260" s="156" t="s">
        <v>236</v>
      </c>
      <c r="F260" s="158" t="s">
        <v>881</v>
      </c>
      <c r="H260" s="159">
        <v>160</v>
      </c>
      <c r="I260" s="160"/>
      <c r="L260" s="155"/>
      <c r="M260" s="161"/>
      <c r="T260" s="162"/>
      <c r="AT260" s="157" t="s">
        <v>236</v>
      </c>
      <c r="AU260" s="157" t="s">
        <v>21</v>
      </c>
      <c r="AV260" s="12" t="s">
        <v>21</v>
      </c>
      <c r="AW260" s="12" t="s">
        <v>4</v>
      </c>
      <c r="AX260" s="12" t="s">
        <v>88</v>
      </c>
      <c r="AY260" s="157" t="s">
        <v>225</v>
      </c>
    </row>
    <row r="261" spans="2:65" s="1" customFormat="1" ht="24.15" customHeight="1">
      <c r="B261" s="33"/>
      <c r="C261" s="138" t="s">
        <v>437</v>
      </c>
      <c r="D261" s="138" t="s">
        <v>227</v>
      </c>
      <c r="E261" s="139" t="s">
        <v>716</v>
      </c>
      <c r="F261" s="140" t="s">
        <v>717</v>
      </c>
      <c r="G261" s="141" t="s">
        <v>230</v>
      </c>
      <c r="H261" s="142">
        <v>7725</v>
      </c>
      <c r="I261" s="143"/>
      <c r="J261" s="144">
        <f>ROUND(I261*H261,2)</f>
        <v>0</v>
      </c>
      <c r="K261" s="140" t="s">
        <v>231</v>
      </c>
      <c r="L261" s="33"/>
      <c r="M261" s="145" t="s">
        <v>1</v>
      </c>
      <c r="N261" s="146" t="s">
        <v>45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232</v>
      </c>
      <c r="AT261" s="149" t="s">
        <v>227</v>
      </c>
      <c r="AU261" s="149" t="s">
        <v>21</v>
      </c>
      <c r="AY261" s="17" t="s">
        <v>225</v>
      </c>
      <c r="BE261" s="150">
        <f>IF(N261="základní",J261,0)</f>
        <v>0</v>
      </c>
      <c r="BF261" s="150">
        <f>IF(N261="snížená",J261,0)</f>
        <v>0</v>
      </c>
      <c r="BG261" s="150">
        <f>IF(N261="zákl. přenesená",J261,0)</f>
        <v>0</v>
      </c>
      <c r="BH261" s="150">
        <f>IF(N261="sníž. přenesená",J261,0)</f>
        <v>0</v>
      </c>
      <c r="BI261" s="150">
        <f>IF(N261="nulová",J261,0)</f>
        <v>0</v>
      </c>
      <c r="BJ261" s="17" t="s">
        <v>88</v>
      </c>
      <c r="BK261" s="150">
        <f>ROUND(I261*H261,2)</f>
        <v>0</v>
      </c>
      <c r="BL261" s="17" t="s">
        <v>232</v>
      </c>
      <c r="BM261" s="149" t="s">
        <v>882</v>
      </c>
    </row>
    <row r="262" spans="2:65" s="1" customFormat="1" ht="10.199999999999999">
      <c r="B262" s="33"/>
      <c r="D262" s="151" t="s">
        <v>234</v>
      </c>
      <c r="F262" s="152" t="s">
        <v>719</v>
      </c>
      <c r="I262" s="153"/>
      <c r="L262" s="33"/>
      <c r="M262" s="154"/>
      <c r="T262" s="57"/>
      <c r="AT262" s="17" t="s">
        <v>234</v>
      </c>
      <c r="AU262" s="17" t="s">
        <v>21</v>
      </c>
    </row>
    <row r="263" spans="2:65" s="12" customFormat="1" ht="10.199999999999999">
      <c r="B263" s="155"/>
      <c r="D263" s="156" t="s">
        <v>236</v>
      </c>
      <c r="E263" s="157" t="s">
        <v>1</v>
      </c>
      <c r="F263" s="158" t="s">
        <v>883</v>
      </c>
      <c r="H263" s="159">
        <v>7725</v>
      </c>
      <c r="I263" s="160"/>
      <c r="L263" s="155"/>
      <c r="M263" s="161"/>
      <c r="T263" s="162"/>
      <c r="AT263" s="157" t="s">
        <v>236</v>
      </c>
      <c r="AU263" s="157" t="s">
        <v>21</v>
      </c>
      <c r="AV263" s="12" t="s">
        <v>21</v>
      </c>
      <c r="AW263" s="12" t="s">
        <v>36</v>
      </c>
      <c r="AX263" s="12" t="s">
        <v>88</v>
      </c>
      <c r="AY263" s="157" t="s">
        <v>225</v>
      </c>
    </row>
    <row r="264" spans="2:65" s="1" customFormat="1" ht="16.5" customHeight="1">
      <c r="B264" s="33"/>
      <c r="C264" s="138" t="s">
        <v>443</v>
      </c>
      <c r="D264" s="138" t="s">
        <v>227</v>
      </c>
      <c r="E264" s="139" t="s">
        <v>444</v>
      </c>
      <c r="F264" s="140" t="s">
        <v>445</v>
      </c>
      <c r="G264" s="141" t="s">
        <v>240</v>
      </c>
      <c r="H264" s="142">
        <v>160.00200000000001</v>
      </c>
      <c r="I264" s="143"/>
      <c r="J264" s="144">
        <f>ROUND(I264*H264,2)</f>
        <v>0</v>
      </c>
      <c r="K264" s="140" t="s">
        <v>231</v>
      </c>
      <c r="L264" s="33"/>
      <c r="M264" s="145" t="s">
        <v>1</v>
      </c>
      <c r="N264" s="146" t="s">
        <v>45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232</v>
      </c>
      <c r="AT264" s="149" t="s">
        <v>227</v>
      </c>
      <c r="AU264" s="149" t="s">
        <v>21</v>
      </c>
      <c r="AY264" s="17" t="s">
        <v>225</v>
      </c>
      <c r="BE264" s="150">
        <f>IF(N264="základní",J264,0)</f>
        <v>0</v>
      </c>
      <c r="BF264" s="150">
        <f>IF(N264="snížená",J264,0)</f>
        <v>0</v>
      </c>
      <c r="BG264" s="150">
        <f>IF(N264="zákl. přenesená",J264,0)</f>
        <v>0</v>
      </c>
      <c r="BH264" s="150">
        <f>IF(N264="sníž. přenesená",J264,0)</f>
        <v>0</v>
      </c>
      <c r="BI264" s="150">
        <f>IF(N264="nulová",J264,0)</f>
        <v>0</v>
      </c>
      <c r="BJ264" s="17" t="s">
        <v>88</v>
      </c>
      <c r="BK264" s="150">
        <f>ROUND(I264*H264,2)</f>
        <v>0</v>
      </c>
      <c r="BL264" s="17" t="s">
        <v>232</v>
      </c>
      <c r="BM264" s="149" t="s">
        <v>884</v>
      </c>
    </row>
    <row r="265" spans="2:65" s="1" customFormat="1" ht="10.199999999999999">
      <c r="B265" s="33"/>
      <c r="D265" s="151" t="s">
        <v>234</v>
      </c>
      <c r="F265" s="152" t="s">
        <v>447</v>
      </c>
      <c r="I265" s="153"/>
      <c r="L265" s="33"/>
      <c r="M265" s="154"/>
      <c r="T265" s="57"/>
      <c r="AT265" s="17" t="s">
        <v>234</v>
      </c>
      <c r="AU265" s="17" t="s">
        <v>21</v>
      </c>
    </row>
    <row r="266" spans="2:65" s="11" customFormat="1" ht="22.8" customHeight="1">
      <c r="B266" s="126"/>
      <c r="D266" s="127" t="s">
        <v>79</v>
      </c>
      <c r="E266" s="136" t="s">
        <v>21</v>
      </c>
      <c r="F266" s="136" t="s">
        <v>453</v>
      </c>
      <c r="I266" s="129"/>
      <c r="J266" s="137">
        <f>BK266</f>
        <v>0</v>
      </c>
      <c r="L266" s="126"/>
      <c r="M266" s="131"/>
      <c r="P266" s="132">
        <f>SUM(P267:P271)</f>
        <v>0</v>
      </c>
      <c r="R266" s="132">
        <f>SUM(R267:R271)</f>
        <v>20.240000000000002</v>
      </c>
      <c r="T266" s="133">
        <f>SUM(T267:T271)</f>
        <v>0</v>
      </c>
      <c r="AR266" s="127" t="s">
        <v>88</v>
      </c>
      <c r="AT266" s="134" t="s">
        <v>79</v>
      </c>
      <c r="AU266" s="134" t="s">
        <v>88</v>
      </c>
      <c r="AY266" s="127" t="s">
        <v>225</v>
      </c>
      <c r="BK266" s="135">
        <f>SUM(BK267:BK271)</f>
        <v>0</v>
      </c>
    </row>
    <row r="267" spans="2:65" s="1" customFormat="1" ht="24.15" customHeight="1">
      <c r="B267" s="33"/>
      <c r="C267" s="138" t="s">
        <v>448</v>
      </c>
      <c r="D267" s="138" t="s">
        <v>227</v>
      </c>
      <c r="E267" s="139" t="s">
        <v>460</v>
      </c>
      <c r="F267" s="140" t="s">
        <v>461</v>
      </c>
      <c r="G267" s="141" t="s">
        <v>230</v>
      </c>
      <c r="H267" s="142">
        <v>33</v>
      </c>
      <c r="I267" s="143"/>
      <c r="J267" s="144">
        <f>ROUND(I267*H267,2)</f>
        <v>0</v>
      </c>
      <c r="K267" s="140" t="s">
        <v>231</v>
      </c>
      <c r="L267" s="33"/>
      <c r="M267" s="145" t="s">
        <v>1</v>
      </c>
      <c r="N267" s="146" t="s">
        <v>45</v>
      </c>
      <c r="P267" s="147">
        <f>O267*H267</f>
        <v>0</v>
      </c>
      <c r="Q267" s="147">
        <v>0.108</v>
      </c>
      <c r="R267" s="147">
        <f>Q267*H267</f>
        <v>3.5640000000000001</v>
      </c>
      <c r="S267" s="147">
        <v>0</v>
      </c>
      <c r="T267" s="148">
        <f>S267*H267</f>
        <v>0</v>
      </c>
      <c r="AR267" s="149" t="s">
        <v>232</v>
      </c>
      <c r="AT267" s="149" t="s">
        <v>227</v>
      </c>
      <c r="AU267" s="149" t="s">
        <v>21</v>
      </c>
      <c r="AY267" s="17" t="s">
        <v>225</v>
      </c>
      <c r="BE267" s="150">
        <f>IF(N267="základní",J267,0)</f>
        <v>0</v>
      </c>
      <c r="BF267" s="150">
        <f>IF(N267="snížená",J267,0)</f>
        <v>0</v>
      </c>
      <c r="BG267" s="150">
        <f>IF(N267="zákl. přenesená",J267,0)</f>
        <v>0</v>
      </c>
      <c r="BH267" s="150">
        <f>IF(N267="sníž. přenesená",J267,0)</f>
        <v>0</v>
      </c>
      <c r="BI267" s="150">
        <f>IF(N267="nulová",J267,0)</f>
        <v>0</v>
      </c>
      <c r="BJ267" s="17" t="s">
        <v>88</v>
      </c>
      <c r="BK267" s="150">
        <f>ROUND(I267*H267,2)</f>
        <v>0</v>
      </c>
      <c r="BL267" s="17" t="s">
        <v>232</v>
      </c>
      <c r="BM267" s="149" t="s">
        <v>885</v>
      </c>
    </row>
    <row r="268" spans="2:65" s="1" customFormat="1" ht="10.199999999999999">
      <c r="B268" s="33"/>
      <c r="D268" s="151" t="s">
        <v>234</v>
      </c>
      <c r="F268" s="152" t="s">
        <v>463</v>
      </c>
      <c r="I268" s="153"/>
      <c r="L268" s="33"/>
      <c r="M268" s="154"/>
      <c r="T268" s="57"/>
      <c r="AT268" s="17" t="s">
        <v>234</v>
      </c>
      <c r="AU268" s="17" t="s">
        <v>21</v>
      </c>
    </row>
    <row r="269" spans="2:65" s="12" customFormat="1" ht="10.199999999999999">
      <c r="B269" s="155"/>
      <c r="D269" s="156" t="s">
        <v>236</v>
      </c>
      <c r="E269" s="157" t="s">
        <v>1</v>
      </c>
      <c r="F269" s="158" t="s">
        <v>886</v>
      </c>
      <c r="H269" s="159">
        <v>33</v>
      </c>
      <c r="I269" s="160"/>
      <c r="L269" s="155"/>
      <c r="M269" s="161"/>
      <c r="T269" s="162"/>
      <c r="AT269" s="157" t="s">
        <v>236</v>
      </c>
      <c r="AU269" s="157" t="s">
        <v>21</v>
      </c>
      <c r="AV269" s="12" t="s">
        <v>21</v>
      </c>
      <c r="AW269" s="12" t="s">
        <v>36</v>
      </c>
      <c r="AX269" s="12" t="s">
        <v>88</v>
      </c>
      <c r="AY269" s="157" t="s">
        <v>225</v>
      </c>
    </row>
    <row r="270" spans="2:65" s="1" customFormat="1" ht="16.5" customHeight="1">
      <c r="B270" s="33"/>
      <c r="C270" s="178" t="s">
        <v>454</v>
      </c>
      <c r="D270" s="178" t="s">
        <v>341</v>
      </c>
      <c r="E270" s="179" t="s">
        <v>466</v>
      </c>
      <c r="F270" s="180" t="s">
        <v>467</v>
      </c>
      <c r="G270" s="181" t="s">
        <v>468</v>
      </c>
      <c r="H270" s="182">
        <v>11</v>
      </c>
      <c r="I270" s="183"/>
      <c r="J270" s="184">
        <f>ROUND(I270*H270,2)</f>
        <v>0</v>
      </c>
      <c r="K270" s="180" t="s">
        <v>231</v>
      </c>
      <c r="L270" s="185"/>
      <c r="M270" s="186" t="s">
        <v>1</v>
      </c>
      <c r="N270" s="187" t="s">
        <v>45</v>
      </c>
      <c r="P270" s="147">
        <f>O270*H270</f>
        <v>0</v>
      </c>
      <c r="Q270" s="147">
        <v>1.516</v>
      </c>
      <c r="R270" s="147">
        <f>Q270*H270</f>
        <v>16.676000000000002</v>
      </c>
      <c r="S270" s="147">
        <v>0</v>
      </c>
      <c r="T270" s="148">
        <f>S270*H270</f>
        <v>0</v>
      </c>
      <c r="AR270" s="149" t="s">
        <v>277</v>
      </c>
      <c r="AT270" s="149" t="s">
        <v>341</v>
      </c>
      <c r="AU270" s="149" t="s">
        <v>21</v>
      </c>
      <c r="AY270" s="17" t="s">
        <v>225</v>
      </c>
      <c r="BE270" s="150">
        <f>IF(N270="základní",J270,0)</f>
        <v>0</v>
      </c>
      <c r="BF270" s="150">
        <f>IF(N270="snížená",J270,0)</f>
        <v>0</v>
      </c>
      <c r="BG270" s="150">
        <f>IF(N270="zákl. přenesená",J270,0)</f>
        <v>0</v>
      </c>
      <c r="BH270" s="150">
        <f>IF(N270="sníž. přenesená",J270,0)</f>
        <v>0</v>
      </c>
      <c r="BI270" s="150">
        <f>IF(N270="nulová",J270,0)</f>
        <v>0</v>
      </c>
      <c r="BJ270" s="17" t="s">
        <v>88</v>
      </c>
      <c r="BK270" s="150">
        <f>ROUND(I270*H270,2)</f>
        <v>0</v>
      </c>
      <c r="BL270" s="17" t="s">
        <v>232</v>
      </c>
      <c r="BM270" s="149" t="s">
        <v>887</v>
      </c>
    </row>
    <row r="271" spans="2:65" s="12" customFormat="1" ht="10.199999999999999">
      <c r="B271" s="155"/>
      <c r="D271" s="156" t="s">
        <v>236</v>
      </c>
      <c r="F271" s="158" t="s">
        <v>888</v>
      </c>
      <c r="H271" s="159">
        <v>11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4</v>
      </c>
      <c r="AX271" s="12" t="s">
        <v>88</v>
      </c>
      <c r="AY271" s="157" t="s">
        <v>225</v>
      </c>
    </row>
    <row r="272" spans="2:65" s="11" customFormat="1" ht="22.8" customHeight="1">
      <c r="B272" s="126"/>
      <c r="D272" s="127" t="s">
        <v>79</v>
      </c>
      <c r="E272" s="136" t="s">
        <v>244</v>
      </c>
      <c r="F272" s="136" t="s">
        <v>471</v>
      </c>
      <c r="I272" s="129"/>
      <c r="J272" s="137">
        <f>BK272</f>
        <v>0</v>
      </c>
      <c r="L272" s="126"/>
      <c r="M272" s="131"/>
      <c r="P272" s="132">
        <f>SUM(P273:P283)</f>
        <v>0</v>
      </c>
      <c r="R272" s="132">
        <f>SUM(R273:R283)</f>
        <v>2.648915E-2</v>
      </c>
      <c r="T272" s="133">
        <f>SUM(T273:T283)</f>
        <v>0</v>
      </c>
      <c r="AR272" s="127" t="s">
        <v>88</v>
      </c>
      <c r="AT272" s="134" t="s">
        <v>79</v>
      </c>
      <c r="AU272" s="134" t="s">
        <v>88</v>
      </c>
      <c r="AY272" s="127" t="s">
        <v>225</v>
      </c>
      <c r="BK272" s="135">
        <f>SUM(BK273:BK283)</f>
        <v>0</v>
      </c>
    </row>
    <row r="273" spans="2:65" s="1" customFormat="1" ht="24.15" customHeight="1">
      <c r="B273" s="33"/>
      <c r="C273" s="138" t="s">
        <v>459</v>
      </c>
      <c r="D273" s="138" t="s">
        <v>227</v>
      </c>
      <c r="E273" s="139" t="s">
        <v>889</v>
      </c>
      <c r="F273" s="140" t="s">
        <v>890</v>
      </c>
      <c r="G273" s="141" t="s">
        <v>240</v>
      </c>
      <c r="H273" s="142">
        <v>0.3</v>
      </c>
      <c r="I273" s="143"/>
      <c r="J273" s="144">
        <f>ROUND(I273*H273,2)</f>
        <v>0</v>
      </c>
      <c r="K273" s="140" t="s">
        <v>231</v>
      </c>
      <c r="L273" s="33"/>
      <c r="M273" s="145" t="s">
        <v>1</v>
      </c>
      <c r="N273" s="146" t="s">
        <v>45</v>
      </c>
      <c r="P273" s="147">
        <f>O273*H273</f>
        <v>0</v>
      </c>
      <c r="Q273" s="147">
        <v>0</v>
      </c>
      <c r="R273" s="147">
        <f>Q273*H273</f>
        <v>0</v>
      </c>
      <c r="S273" s="147">
        <v>0</v>
      </c>
      <c r="T273" s="148">
        <f>S273*H273</f>
        <v>0</v>
      </c>
      <c r="AR273" s="149" t="s">
        <v>232</v>
      </c>
      <c r="AT273" s="149" t="s">
        <v>227</v>
      </c>
      <c r="AU273" s="149" t="s">
        <v>21</v>
      </c>
      <c r="AY273" s="17" t="s">
        <v>225</v>
      </c>
      <c r="BE273" s="150">
        <f>IF(N273="základní",J273,0)</f>
        <v>0</v>
      </c>
      <c r="BF273" s="150">
        <f>IF(N273="snížená",J273,0)</f>
        <v>0</v>
      </c>
      <c r="BG273" s="150">
        <f>IF(N273="zákl. přenesená",J273,0)</f>
        <v>0</v>
      </c>
      <c r="BH273" s="150">
        <f>IF(N273="sníž. přenesená",J273,0)</f>
        <v>0</v>
      </c>
      <c r="BI273" s="150">
        <f>IF(N273="nulová",J273,0)</f>
        <v>0</v>
      </c>
      <c r="BJ273" s="17" t="s">
        <v>88</v>
      </c>
      <c r="BK273" s="150">
        <f>ROUND(I273*H273,2)</f>
        <v>0</v>
      </c>
      <c r="BL273" s="17" t="s">
        <v>232</v>
      </c>
      <c r="BM273" s="149" t="s">
        <v>891</v>
      </c>
    </row>
    <row r="274" spans="2:65" s="1" customFormat="1" ht="10.199999999999999">
      <c r="B274" s="33"/>
      <c r="D274" s="151" t="s">
        <v>234</v>
      </c>
      <c r="F274" s="152" t="s">
        <v>892</v>
      </c>
      <c r="I274" s="153"/>
      <c r="L274" s="33"/>
      <c r="M274" s="154"/>
      <c r="T274" s="57"/>
      <c r="AT274" s="17" t="s">
        <v>234</v>
      </c>
      <c r="AU274" s="17" t="s">
        <v>21</v>
      </c>
    </row>
    <row r="275" spans="2:65" s="12" customFormat="1" ht="10.199999999999999">
      <c r="B275" s="155"/>
      <c r="D275" s="156" t="s">
        <v>236</v>
      </c>
      <c r="E275" s="157" t="s">
        <v>1</v>
      </c>
      <c r="F275" s="158" t="s">
        <v>893</v>
      </c>
      <c r="H275" s="159">
        <v>0.3</v>
      </c>
      <c r="I275" s="160"/>
      <c r="L275" s="155"/>
      <c r="M275" s="161"/>
      <c r="T275" s="162"/>
      <c r="AT275" s="157" t="s">
        <v>236</v>
      </c>
      <c r="AU275" s="157" t="s">
        <v>21</v>
      </c>
      <c r="AV275" s="12" t="s">
        <v>21</v>
      </c>
      <c r="AW275" s="12" t="s">
        <v>36</v>
      </c>
      <c r="AX275" s="12" t="s">
        <v>88</v>
      </c>
      <c r="AY275" s="157" t="s">
        <v>225</v>
      </c>
    </row>
    <row r="276" spans="2:65" s="1" customFormat="1" ht="21.75" customHeight="1">
      <c r="B276" s="33"/>
      <c r="C276" s="138" t="s">
        <v>465</v>
      </c>
      <c r="D276" s="138" t="s">
        <v>227</v>
      </c>
      <c r="E276" s="139" t="s">
        <v>728</v>
      </c>
      <c r="F276" s="140" t="s">
        <v>729</v>
      </c>
      <c r="G276" s="141" t="s">
        <v>230</v>
      </c>
      <c r="H276" s="142">
        <v>1.5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8.6499999999999997E-3</v>
      </c>
      <c r="R276" s="147">
        <f>Q276*H276</f>
        <v>1.2975E-2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894</v>
      </c>
    </row>
    <row r="277" spans="2:65" s="1" customFormat="1" ht="10.199999999999999">
      <c r="B277" s="33"/>
      <c r="D277" s="151" t="s">
        <v>234</v>
      </c>
      <c r="F277" s="152" t="s">
        <v>731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" customFormat="1" ht="19.2">
      <c r="B278" s="33"/>
      <c r="D278" s="156" t="s">
        <v>261</v>
      </c>
      <c r="F278" s="163" t="s">
        <v>895</v>
      </c>
      <c r="I278" s="153"/>
      <c r="L278" s="33"/>
      <c r="M278" s="154"/>
      <c r="T278" s="57"/>
      <c r="AT278" s="17" t="s">
        <v>261</v>
      </c>
      <c r="AU278" s="17" t="s">
        <v>21</v>
      </c>
    </row>
    <row r="279" spans="2:65" s="1" customFormat="1" ht="21.75" customHeight="1">
      <c r="B279" s="33"/>
      <c r="C279" s="138" t="s">
        <v>472</v>
      </c>
      <c r="D279" s="138" t="s">
        <v>227</v>
      </c>
      <c r="E279" s="139" t="s">
        <v>733</v>
      </c>
      <c r="F279" s="140" t="s">
        <v>734</v>
      </c>
      <c r="G279" s="141" t="s">
        <v>230</v>
      </c>
      <c r="H279" s="142">
        <v>1.5</v>
      </c>
      <c r="I279" s="143"/>
      <c r="J279" s="144">
        <f>ROUND(I279*H279,2)</f>
        <v>0</v>
      </c>
      <c r="K279" s="140" t="s">
        <v>231</v>
      </c>
      <c r="L279" s="33"/>
      <c r="M279" s="145" t="s">
        <v>1</v>
      </c>
      <c r="N279" s="146" t="s">
        <v>45</v>
      </c>
      <c r="P279" s="147">
        <f>O279*H279</f>
        <v>0</v>
      </c>
      <c r="Q279" s="147">
        <v>0</v>
      </c>
      <c r="R279" s="147">
        <f>Q279*H279</f>
        <v>0</v>
      </c>
      <c r="S279" s="147">
        <v>0</v>
      </c>
      <c r="T279" s="148">
        <f>S279*H279</f>
        <v>0</v>
      </c>
      <c r="AR279" s="149" t="s">
        <v>232</v>
      </c>
      <c r="AT279" s="149" t="s">
        <v>227</v>
      </c>
      <c r="AU279" s="149" t="s">
        <v>21</v>
      </c>
      <c r="AY279" s="17" t="s">
        <v>225</v>
      </c>
      <c r="BE279" s="150">
        <f>IF(N279="základní",J279,0)</f>
        <v>0</v>
      </c>
      <c r="BF279" s="150">
        <f>IF(N279="snížená",J279,0)</f>
        <v>0</v>
      </c>
      <c r="BG279" s="150">
        <f>IF(N279="zákl. přenesená",J279,0)</f>
        <v>0</v>
      </c>
      <c r="BH279" s="150">
        <f>IF(N279="sníž. přenesená",J279,0)</f>
        <v>0</v>
      </c>
      <c r="BI279" s="150">
        <f>IF(N279="nulová",J279,0)</f>
        <v>0</v>
      </c>
      <c r="BJ279" s="17" t="s">
        <v>88</v>
      </c>
      <c r="BK279" s="150">
        <f>ROUND(I279*H279,2)</f>
        <v>0</v>
      </c>
      <c r="BL279" s="17" t="s">
        <v>232</v>
      </c>
      <c r="BM279" s="149" t="s">
        <v>896</v>
      </c>
    </row>
    <row r="280" spans="2:65" s="1" customFormat="1" ht="10.199999999999999">
      <c r="B280" s="33"/>
      <c r="D280" s="151" t="s">
        <v>234</v>
      </c>
      <c r="F280" s="152" t="s">
        <v>736</v>
      </c>
      <c r="I280" s="153"/>
      <c r="L280" s="33"/>
      <c r="M280" s="154"/>
      <c r="T280" s="57"/>
      <c r="AT280" s="17" t="s">
        <v>234</v>
      </c>
      <c r="AU280" s="17" t="s">
        <v>21</v>
      </c>
    </row>
    <row r="281" spans="2:65" s="1" customFormat="1" ht="24.15" customHeight="1">
      <c r="B281" s="33"/>
      <c r="C281" s="138" t="s">
        <v>479</v>
      </c>
      <c r="D281" s="138" t="s">
        <v>227</v>
      </c>
      <c r="E281" s="139" t="s">
        <v>742</v>
      </c>
      <c r="F281" s="140" t="s">
        <v>743</v>
      </c>
      <c r="G281" s="141" t="s">
        <v>395</v>
      </c>
      <c r="H281" s="142">
        <v>1.2999999999999999E-2</v>
      </c>
      <c r="I281" s="143"/>
      <c r="J281" s="144">
        <f>ROUND(I281*H281,2)</f>
        <v>0</v>
      </c>
      <c r="K281" s="140" t="s">
        <v>231</v>
      </c>
      <c r="L281" s="33"/>
      <c r="M281" s="145" t="s">
        <v>1</v>
      </c>
      <c r="N281" s="146" t="s">
        <v>45</v>
      </c>
      <c r="P281" s="147">
        <f>O281*H281</f>
        <v>0</v>
      </c>
      <c r="Q281" s="147">
        <v>1.03955</v>
      </c>
      <c r="R281" s="147">
        <f>Q281*H281</f>
        <v>1.3514149999999999E-2</v>
      </c>
      <c r="S281" s="147">
        <v>0</v>
      </c>
      <c r="T281" s="148">
        <f>S281*H281</f>
        <v>0</v>
      </c>
      <c r="AR281" s="149" t="s">
        <v>232</v>
      </c>
      <c r="AT281" s="149" t="s">
        <v>227</v>
      </c>
      <c r="AU281" s="149" t="s">
        <v>21</v>
      </c>
      <c r="AY281" s="17" t="s">
        <v>225</v>
      </c>
      <c r="BE281" s="150">
        <f>IF(N281="základní",J281,0)</f>
        <v>0</v>
      </c>
      <c r="BF281" s="150">
        <f>IF(N281="snížená",J281,0)</f>
        <v>0</v>
      </c>
      <c r="BG281" s="150">
        <f>IF(N281="zákl. přenesená",J281,0)</f>
        <v>0</v>
      </c>
      <c r="BH281" s="150">
        <f>IF(N281="sníž. přenesená",J281,0)</f>
        <v>0</v>
      </c>
      <c r="BI281" s="150">
        <f>IF(N281="nulová",J281,0)</f>
        <v>0</v>
      </c>
      <c r="BJ281" s="17" t="s">
        <v>88</v>
      </c>
      <c r="BK281" s="150">
        <f>ROUND(I281*H281,2)</f>
        <v>0</v>
      </c>
      <c r="BL281" s="17" t="s">
        <v>232</v>
      </c>
      <c r="BM281" s="149" t="s">
        <v>897</v>
      </c>
    </row>
    <row r="282" spans="2:65" s="1" customFormat="1" ht="10.199999999999999">
      <c r="B282" s="33"/>
      <c r="D282" s="151" t="s">
        <v>234</v>
      </c>
      <c r="F282" s="152" t="s">
        <v>745</v>
      </c>
      <c r="I282" s="153"/>
      <c r="L282" s="33"/>
      <c r="M282" s="154"/>
      <c r="T282" s="57"/>
      <c r="AT282" s="17" t="s">
        <v>234</v>
      </c>
      <c r="AU282" s="17" t="s">
        <v>21</v>
      </c>
    </row>
    <row r="283" spans="2:65" s="12" customFormat="1" ht="10.199999999999999">
      <c r="B283" s="155"/>
      <c r="D283" s="156" t="s">
        <v>236</v>
      </c>
      <c r="E283" s="157" t="s">
        <v>1</v>
      </c>
      <c r="F283" s="158" t="s">
        <v>898</v>
      </c>
      <c r="H283" s="159">
        <v>1.2999999999999999E-2</v>
      </c>
      <c r="I283" s="160"/>
      <c r="L283" s="155"/>
      <c r="M283" s="161"/>
      <c r="T283" s="162"/>
      <c r="AT283" s="157" t="s">
        <v>236</v>
      </c>
      <c r="AU283" s="157" t="s">
        <v>21</v>
      </c>
      <c r="AV283" s="12" t="s">
        <v>21</v>
      </c>
      <c r="AW283" s="12" t="s">
        <v>36</v>
      </c>
      <c r="AX283" s="12" t="s">
        <v>88</v>
      </c>
      <c r="AY283" s="157" t="s">
        <v>225</v>
      </c>
    </row>
    <row r="284" spans="2:65" s="11" customFormat="1" ht="22.8" customHeight="1">
      <c r="B284" s="126"/>
      <c r="D284" s="127" t="s">
        <v>79</v>
      </c>
      <c r="E284" s="136" t="s">
        <v>232</v>
      </c>
      <c r="F284" s="136" t="s">
        <v>478</v>
      </c>
      <c r="I284" s="129"/>
      <c r="J284" s="137">
        <f>BK284</f>
        <v>0</v>
      </c>
      <c r="L284" s="126"/>
      <c r="M284" s="131"/>
      <c r="P284" s="132">
        <f>SUM(P285:P295)</f>
        <v>0</v>
      </c>
      <c r="R284" s="132">
        <f>SUM(R285:R295)</f>
        <v>10436.215151999999</v>
      </c>
      <c r="T284" s="133">
        <f>SUM(T285:T295)</f>
        <v>0</v>
      </c>
      <c r="AR284" s="127" t="s">
        <v>88</v>
      </c>
      <c r="AT284" s="134" t="s">
        <v>79</v>
      </c>
      <c r="AU284" s="134" t="s">
        <v>88</v>
      </c>
      <c r="AY284" s="127" t="s">
        <v>225</v>
      </c>
      <c r="BK284" s="135">
        <f>SUM(BK285:BK295)</f>
        <v>0</v>
      </c>
    </row>
    <row r="285" spans="2:65" s="1" customFormat="1" ht="33" customHeight="1">
      <c r="B285" s="33"/>
      <c r="C285" s="138" t="s">
        <v>485</v>
      </c>
      <c r="D285" s="138" t="s">
        <v>227</v>
      </c>
      <c r="E285" s="139" t="s">
        <v>491</v>
      </c>
      <c r="F285" s="140" t="s">
        <v>492</v>
      </c>
      <c r="G285" s="141" t="s">
        <v>240</v>
      </c>
      <c r="H285" s="142">
        <v>2797.8</v>
      </c>
      <c r="I285" s="143"/>
      <c r="J285" s="144">
        <f>ROUND(I285*H285,2)</f>
        <v>0</v>
      </c>
      <c r="K285" s="140" t="s">
        <v>1</v>
      </c>
      <c r="L285" s="33"/>
      <c r="M285" s="145" t="s">
        <v>1</v>
      </c>
      <c r="N285" s="146" t="s">
        <v>45</v>
      </c>
      <c r="P285" s="147">
        <f>O285*H285</f>
        <v>0</v>
      </c>
      <c r="Q285" s="147">
        <v>2.4340799999999998</v>
      </c>
      <c r="R285" s="147">
        <f>Q285*H285</f>
        <v>6810.0690239999994</v>
      </c>
      <c r="S285" s="147">
        <v>0</v>
      </c>
      <c r="T285" s="148">
        <f>S285*H285</f>
        <v>0</v>
      </c>
      <c r="AR285" s="149" t="s">
        <v>232</v>
      </c>
      <c r="AT285" s="149" t="s">
        <v>227</v>
      </c>
      <c r="AU285" s="149" t="s">
        <v>21</v>
      </c>
      <c r="AY285" s="17" t="s">
        <v>225</v>
      </c>
      <c r="BE285" s="150">
        <f>IF(N285="základní",J285,0)</f>
        <v>0</v>
      </c>
      <c r="BF285" s="150">
        <f>IF(N285="snížená",J285,0)</f>
        <v>0</v>
      </c>
      <c r="BG285" s="150">
        <f>IF(N285="zákl. přenesená",J285,0)</f>
        <v>0</v>
      </c>
      <c r="BH285" s="150">
        <f>IF(N285="sníž. přenesená",J285,0)</f>
        <v>0</v>
      </c>
      <c r="BI285" s="150">
        <f>IF(N285="nulová",J285,0)</f>
        <v>0</v>
      </c>
      <c r="BJ285" s="17" t="s">
        <v>88</v>
      </c>
      <c r="BK285" s="150">
        <f>ROUND(I285*H285,2)</f>
        <v>0</v>
      </c>
      <c r="BL285" s="17" t="s">
        <v>232</v>
      </c>
      <c r="BM285" s="149" t="s">
        <v>899</v>
      </c>
    </row>
    <row r="286" spans="2:65" s="1" customFormat="1" ht="28.8">
      <c r="B286" s="33"/>
      <c r="D286" s="156" t="s">
        <v>261</v>
      </c>
      <c r="F286" s="163" t="s">
        <v>494</v>
      </c>
      <c r="I286" s="153"/>
      <c r="L286" s="33"/>
      <c r="M286" s="154"/>
      <c r="T286" s="57"/>
      <c r="AT286" s="17" t="s">
        <v>261</v>
      </c>
      <c r="AU286" s="17" t="s">
        <v>21</v>
      </c>
    </row>
    <row r="287" spans="2:65" s="12" customFormat="1" ht="10.199999999999999">
      <c r="B287" s="155"/>
      <c r="D287" s="156" t="s">
        <v>236</v>
      </c>
      <c r="E287" s="157" t="s">
        <v>1</v>
      </c>
      <c r="F287" s="158" t="s">
        <v>900</v>
      </c>
      <c r="H287" s="159">
        <v>2797.8</v>
      </c>
      <c r="I287" s="160"/>
      <c r="L287" s="155"/>
      <c r="M287" s="161"/>
      <c r="T287" s="162"/>
      <c r="AT287" s="157" t="s">
        <v>236</v>
      </c>
      <c r="AU287" s="157" t="s">
        <v>21</v>
      </c>
      <c r="AV287" s="12" t="s">
        <v>21</v>
      </c>
      <c r="AW287" s="12" t="s">
        <v>36</v>
      </c>
      <c r="AX287" s="12" t="s">
        <v>88</v>
      </c>
      <c r="AY287" s="157" t="s">
        <v>225</v>
      </c>
    </row>
    <row r="288" spans="2:65" s="1" customFormat="1" ht="37.799999999999997" customHeight="1">
      <c r="B288" s="33"/>
      <c r="C288" s="138" t="s">
        <v>490</v>
      </c>
      <c r="D288" s="138" t="s">
        <v>227</v>
      </c>
      <c r="E288" s="139" t="s">
        <v>497</v>
      </c>
      <c r="F288" s="140" t="s">
        <v>498</v>
      </c>
      <c r="G288" s="141" t="s">
        <v>240</v>
      </c>
      <c r="H288" s="142">
        <v>166.6</v>
      </c>
      <c r="I288" s="143"/>
      <c r="J288" s="144">
        <f>ROUND(I288*H288,2)</f>
        <v>0</v>
      </c>
      <c r="K288" s="140" t="s">
        <v>1</v>
      </c>
      <c r="L288" s="33"/>
      <c r="M288" s="145" t="s">
        <v>1</v>
      </c>
      <c r="N288" s="146" t="s">
        <v>45</v>
      </c>
      <c r="P288" s="147">
        <f>O288*H288</f>
        <v>0</v>
      </c>
      <c r="Q288" s="147">
        <v>2.4340799999999998</v>
      </c>
      <c r="R288" s="147">
        <f>Q288*H288</f>
        <v>405.51772799999998</v>
      </c>
      <c r="S288" s="147">
        <v>0</v>
      </c>
      <c r="T288" s="148">
        <f>S288*H288</f>
        <v>0</v>
      </c>
      <c r="AR288" s="149" t="s">
        <v>232</v>
      </c>
      <c r="AT288" s="149" t="s">
        <v>227</v>
      </c>
      <c r="AU288" s="149" t="s">
        <v>21</v>
      </c>
      <c r="AY288" s="17" t="s">
        <v>225</v>
      </c>
      <c r="BE288" s="150">
        <f>IF(N288="základní",J288,0)</f>
        <v>0</v>
      </c>
      <c r="BF288" s="150">
        <f>IF(N288="snížená",J288,0)</f>
        <v>0</v>
      </c>
      <c r="BG288" s="150">
        <f>IF(N288="zákl. přenesená",J288,0)</f>
        <v>0</v>
      </c>
      <c r="BH288" s="150">
        <f>IF(N288="sníž. přenesená",J288,0)</f>
        <v>0</v>
      </c>
      <c r="BI288" s="150">
        <f>IF(N288="nulová",J288,0)</f>
        <v>0</v>
      </c>
      <c r="BJ288" s="17" t="s">
        <v>88</v>
      </c>
      <c r="BK288" s="150">
        <f>ROUND(I288*H288,2)</f>
        <v>0</v>
      </c>
      <c r="BL288" s="17" t="s">
        <v>232</v>
      </c>
      <c r="BM288" s="149" t="s">
        <v>901</v>
      </c>
    </row>
    <row r="289" spans="2:65" s="1" customFormat="1" ht="28.8">
      <c r="B289" s="33"/>
      <c r="D289" s="156" t="s">
        <v>261</v>
      </c>
      <c r="F289" s="163" t="s">
        <v>494</v>
      </c>
      <c r="I289" s="153"/>
      <c r="L289" s="33"/>
      <c r="M289" s="154"/>
      <c r="T289" s="57"/>
      <c r="AT289" s="17" t="s">
        <v>261</v>
      </c>
      <c r="AU289" s="17" t="s">
        <v>21</v>
      </c>
    </row>
    <row r="290" spans="2:65" s="12" customFormat="1" ht="10.199999999999999">
      <c r="B290" s="155"/>
      <c r="D290" s="156" t="s">
        <v>236</v>
      </c>
      <c r="E290" s="157" t="s">
        <v>1</v>
      </c>
      <c r="F290" s="158" t="s">
        <v>902</v>
      </c>
      <c r="H290" s="159">
        <v>166.6</v>
      </c>
      <c r="I290" s="160"/>
      <c r="L290" s="155"/>
      <c r="M290" s="161"/>
      <c r="T290" s="162"/>
      <c r="AT290" s="157" t="s">
        <v>236</v>
      </c>
      <c r="AU290" s="157" t="s">
        <v>21</v>
      </c>
      <c r="AV290" s="12" t="s">
        <v>21</v>
      </c>
      <c r="AW290" s="12" t="s">
        <v>36</v>
      </c>
      <c r="AX290" s="12" t="s">
        <v>88</v>
      </c>
      <c r="AY290" s="157" t="s">
        <v>225</v>
      </c>
    </row>
    <row r="291" spans="2:65" s="1" customFormat="1" ht="24.15" customHeight="1">
      <c r="B291" s="33"/>
      <c r="C291" s="138" t="s">
        <v>496</v>
      </c>
      <c r="D291" s="138" t="s">
        <v>227</v>
      </c>
      <c r="E291" s="139" t="s">
        <v>502</v>
      </c>
      <c r="F291" s="140" t="s">
        <v>503</v>
      </c>
      <c r="G291" s="141" t="s">
        <v>230</v>
      </c>
      <c r="H291" s="142">
        <v>1778.1</v>
      </c>
      <c r="I291" s="143"/>
      <c r="J291" s="144">
        <f>ROUND(I291*H291,2)</f>
        <v>0</v>
      </c>
      <c r="K291" s="140" t="s">
        <v>231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903</v>
      </c>
    </row>
    <row r="292" spans="2:65" s="1" customFormat="1" ht="10.199999999999999">
      <c r="B292" s="33"/>
      <c r="D292" s="151" t="s">
        <v>234</v>
      </c>
      <c r="F292" s="152" t="s">
        <v>505</v>
      </c>
      <c r="I292" s="153"/>
      <c r="L292" s="33"/>
      <c r="M292" s="154"/>
      <c r="T292" s="57"/>
      <c r="AT292" s="17" t="s">
        <v>234</v>
      </c>
      <c r="AU292" s="17" t="s">
        <v>21</v>
      </c>
    </row>
    <row r="293" spans="2:65" s="12" customFormat="1" ht="10.199999999999999">
      <c r="B293" s="155"/>
      <c r="D293" s="156" t="s">
        <v>236</v>
      </c>
      <c r="E293" s="157" t="s">
        <v>1</v>
      </c>
      <c r="F293" s="158" t="s">
        <v>904</v>
      </c>
      <c r="H293" s="159">
        <v>1778.1</v>
      </c>
      <c r="I293" s="160"/>
      <c r="L293" s="155"/>
      <c r="M293" s="161"/>
      <c r="T293" s="162"/>
      <c r="AT293" s="157" t="s">
        <v>236</v>
      </c>
      <c r="AU293" s="157" t="s">
        <v>21</v>
      </c>
      <c r="AV293" s="12" t="s">
        <v>21</v>
      </c>
      <c r="AW293" s="12" t="s">
        <v>36</v>
      </c>
      <c r="AX293" s="12" t="s">
        <v>88</v>
      </c>
      <c r="AY293" s="157" t="s">
        <v>225</v>
      </c>
    </row>
    <row r="294" spans="2:65" s="1" customFormat="1" ht="16.5" customHeight="1">
      <c r="B294" s="33"/>
      <c r="C294" s="138" t="s">
        <v>501</v>
      </c>
      <c r="D294" s="138" t="s">
        <v>227</v>
      </c>
      <c r="E294" s="139" t="s">
        <v>508</v>
      </c>
      <c r="F294" s="140" t="s">
        <v>509</v>
      </c>
      <c r="G294" s="141" t="s">
        <v>240</v>
      </c>
      <c r="H294" s="142">
        <v>1607.1</v>
      </c>
      <c r="I294" s="143"/>
      <c r="J294" s="144">
        <f>ROUND(I294*H294,2)</f>
        <v>0</v>
      </c>
      <c r="K294" s="140" t="s">
        <v>1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2.004</v>
      </c>
      <c r="R294" s="147">
        <f>Q294*H294</f>
        <v>3220.6283999999996</v>
      </c>
      <c r="S294" s="147">
        <v>0</v>
      </c>
      <c r="T294" s="148">
        <f>S294*H294</f>
        <v>0</v>
      </c>
      <c r="AR294" s="149" t="s">
        <v>232</v>
      </c>
      <c r="AT294" s="149" t="s">
        <v>227</v>
      </c>
      <c r="AU294" s="149" t="s">
        <v>21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232</v>
      </c>
      <c r="BM294" s="149" t="s">
        <v>905</v>
      </c>
    </row>
    <row r="295" spans="2:65" s="12" customFormat="1" ht="10.199999999999999">
      <c r="B295" s="155"/>
      <c r="D295" s="156" t="s">
        <v>236</v>
      </c>
      <c r="E295" s="157" t="s">
        <v>1</v>
      </c>
      <c r="F295" s="158" t="s">
        <v>823</v>
      </c>
      <c r="H295" s="159">
        <v>1607.1</v>
      </c>
      <c r="I295" s="160"/>
      <c r="L295" s="155"/>
      <c r="M295" s="161"/>
      <c r="T295" s="162"/>
      <c r="AT295" s="157" t="s">
        <v>236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225</v>
      </c>
    </row>
    <row r="296" spans="2:65" s="11" customFormat="1" ht="22.8" customHeight="1">
      <c r="B296" s="126"/>
      <c r="D296" s="127" t="s">
        <v>79</v>
      </c>
      <c r="E296" s="136" t="s">
        <v>256</v>
      </c>
      <c r="F296" s="136" t="s">
        <v>513</v>
      </c>
      <c r="I296" s="129"/>
      <c r="J296" s="137">
        <f>BK296</f>
        <v>0</v>
      </c>
      <c r="L296" s="126"/>
      <c r="M296" s="131"/>
      <c r="P296" s="132">
        <f>SUM(P297:P304)</f>
        <v>0</v>
      </c>
      <c r="R296" s="132">
        <f>SUM(R297:R304)</f>
        <v>0</v>
      </c>
      <c r="T296" s="133">
        <f>SUM(T297:T304)</f>
        <v>0</v>
      </c>
      <c r="AR296" s="127" t="s">
        <v>88</v>
      </c>
      <c r="AT296" s="134" t="s">
        <v>79</v>
      </c>
      <c r="AU296" s="134" t="s">
        <v>88</v>
      </c>
      <c r="AY296" s="127" t="s">
        <v>225</v>
      </c>
      <c r="BK296" s="135">
        <f>SUM(BK297:BK304)</f>
        <v>0</v>
      </c>
    </row>
    <row r="297" spans="2:65" s="1" customFormat="1" ht="33" customHeight="1">
      <c r="B297" s="33"/>
      <c r="C297" s="138" t="s">
        <v>507</v>
      </c>
      <c r="D297" s="138" t="s">
        <v>227</v>
      </c>
      <c r="E297" s="139" t="s">
        <v>906</v>
      </c>
      <c r="F297" s="140" t="s">
        <v>907</v>
      </c>
      <c r="G297" s="141" t="s">
        <v>230</v>
      </c>
      <c r="H297" s="142">
        <v>220</v>
      </c>
      <c r="I297" s="143"/>
      <c r="J297" s="144">
        <f>ROUND(I297*H297,2)</f>
        <v>0</v>
      </c>
      <c r="K297" s="140" t="s">
        <v>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0</v>
      </c>
      <c r="R297" s="147">
        <f>Q297*H297</f>
        <v>0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908</v>
      </c>
    </row>
    <row r="298" spans="2:65" s="12" customFormat="1" ht="10.199999999999999">
      <c r="B298" s="155"/>
      <c r="D298" s="156" t="s">
        <v>236</v>
      </c>
      <c r="E298" s="157" t="s">
        <v>1</v>
      </c>
      <c r="F298" s="158" t="s">
        <v>909</v>
      </c>
      <c r="H298" s="159">
        <v>121</v>
      </c>
      <c r="I298" s="160"/>
      <c r="L298" s="155"/>
      <c r="M298" s="161"/>
      <c r="T298" s="162"/>
      <c r="AT298" s="157" t="s">
        <v>236</v>
      </c>
      <c r="AU298" s="157" t="s">
        <v>21</v>
      </c>
      <c r="AV298" s="12" t="s">
        <v>21</v>
      </c>
      <c r="AW298" s="12" t="s">
        <v>36</v>
      </c>
      <c r="AX298" s="12" t="s">
        <v>80</v>
      </c>
      <c r="AY298" s="157" t="s">
        <v>225</v>
      </c>
    </row>
    <row r="299" spans="2:65" s="12" customFormat="1" ht="10.199999999999999">
      <c r="B299" s="155"/>
      <c r="D299" s="156" t="s">
        <v>236</v>
      </c>
      <c r="E299" s="157" t="s">
        <v>1</v>
      </c>
      <c r="F299" s="158" t="s">
        <v>910</v>
      </c>
      <c r="H299" s="159">
        <v>49.5</v>
      </c>
      <c r="I299" s="160"/>
      <c r="L299" s="155"/>
      <c r="M299" s="161"/>
      <c r="T299" s="162"/>
      <c r="AT299" s="157" t="s">
        <v>236</v>
      </c>
      <c r="AU299" s="157" t="s">
        <v>21</v>
      </c>
      <c r="AV299" s="12" t="s">
        <v>21</v>
      </c>
      <c r="AW299" s="12" t="s">
        <v>36</v>
      </c>
      <c r="AX299" s="12" t="s">
        <v>80</v>
      </c>
      <c r="AY299" s="157" t="s">
        <v>225</v>
      </c>
    </row>
    <row r="300" spans="2:65" s="12" customFormat="1" ht="10.199999999999999">
      <c r="B300" s="155"/>
      <c r="D300" s="156" t="s">
        <v>236</v>
      </c>
      <c r="E300" s="157" t="s">
        <v>1</v>
      </c>
      <c r="F300" s="158" t="s">
        <v>911</v>
      </c>
      <c r="H300" s="159">
        <v>49.5</v>
      </c>
      <c r="I300" s="160"/>
      <c r="L300" s="155"/>
      <c r="M300" s="161"/>
      <c r="T300" s="162"/>
      <c r="AT300" s="157" t="s">
        <v>236</v>
      </c>
      <c r="AU300" s="157" t="s">
        <v>21</v>
      </c>
      <c r="AV300" s="12" t="s">
        <v>21</v>
      </c>
      <c r="AW300" s="12" t="s">
        <v>36</v>
      </c>
      <c r="AX300" s="12" t="s">
        <v>80</v>
      </c>
      <c r="AY300" s="157" t="s">
        <v>225</v>
      </c>
    </row>
    <row r="301" spans="2:65" s="13" customFormat="1" ht="10.199999999999999">
      <c r="B301" s="164"/>
      <c r="D301" s="156" t="s">
        <v>236</v>
      </c>
      <c r="E301" s="165" t="s">
        <v>1</v>
      </c>
      <c r="F301" s="166" t="s">
        <v>270</v>
      </c>
      <c r="H301" s="167">
        <v>220</v>
      </c>
      <c r="I301" s="168"/>
      <c r="L301" s="164"/>
      <c r="M301" s="169"/>
      <c r="T301" s="170"/>
      <c r="AT301" s="165" t="s">
        <v>236</v>
      </c>
      <c r="AU301" s="165" t="s">
        <v>21</v>
      </c>
      <c r="AV301" s="13" t="s">
        <v>232</v>
      </c>
      <c r="AW301" s="13" t="s">
        <v>36</v>
      </c>
      <c r="AX301" s="13" t="s">
        <v>88</v>
      </c>
      <c r="AY301" s="165" t="s">
        <v>225</v>
      </c>
    </row>
    <row r="302" spans="2:65" s="1" customFormat="1" ht="24.15" customHeight="1">
      <c r="B302" s="33"/>
      <c r="C302" s="138" t="s">
        <v>514</v>
      </c>
      <c r="D302" s="138" t="s">
        <v>227</v>
      </c>
      <c r="E302" s="139" t="s">
        <v>912</v>
      </c>
      <c r="F302" s="140" t="s">
        <v>913</v>
      </c>
      <c r="G302" s="141" t="s">
        <v>230</v>
      </c>
      <c r="H302" s="142">
        <v>106.5</v>
      </c>
      <c r="I302" s="143"/>
      <c r="J302" s="144">
        <f>ROUND(I302*H302,2)</f>
        <v>0</v>
      </c>
      <c r="K302" s="140" t="s">
        <v>231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232</v>
      </c>
      <c r="AT302" s="149" t="s">
        <v>227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914</v>
      </c>
    </row>
    <row r="303" spans="2:65" s="1" customFormat="1" ht="10.199999999999999">
      <c r="B303" s="33"/>
      <c r="D303" s="151" t="s">
        <v>234</v>
      </c>
      <c r="F303" s="152" t="s">
        <v>915</v>
      </c>
      <c r="I303" s="153"/>
      <c r="L303" s="33"/>
      <c r="M303" s="154"/>
      <c r="T303" s="57"/>
      <c r="AT303" s="17" t="s">
        <v>234</v>
      </c>
      <c r="AU303" s="17" t="s">
        <v>21</v>
      </c>
    </row>
    <row r="304" spans="2:65" s="12" customFormat="1" ht="10.199999999999999">
      <c r="B304" s="155"/>
      <c r="D304" s="156" t="s">
        <v>236</v>
      </c>
      <c r="E304" s="157" t="s">
        <v>1</v>
      </c>
      <c r="F304" s="158" t="s">
        <v>916</v>
      </c>
      <c r="H304" s="159">
        <v>106.5</v>
      </c>
      <c r="I304" s="160"/>
      <c r="L304" s="155"/>
      <c r="M304" s="161"/>
      <c r="T304" s="162"/>
      <c r="AT304" s="157" t="s">
        <v>236</v>
      </c>
      <c r="AU304" s="157" t="s">
        <v>21</v>
      </c>
      <c r="AV304" s="12" t="s">
        <v>21</v>
      </c>
      <c r="AW304" s="12" t="s">
        <v>36</v>
      </c>
      <c r="AX304" s="12" t="s">
        <v>88</v>
      </c>
      <c r="AY304" s="157" t="s">
        <v>225</v>
      </c>
    </row>
    <row r="305" spans="2:65" s="11" customFormat="1" ht="22.8" customHeight="1">
      <c r="B305" s="126"/>
      <c r="D305" s="127" t="s">
        <v>79</v>
      </c>
      <c r="E305" s="136" t="s">
        <v>277</v>
      </c>
      <c r="F305" s="136" t="s">
        <v>763</v>
      </c>
      <c r="I305" s="129"/>
      <c r="J305" s="137">
        <f>BK305</f>
        <v>0</v>
      </c>
      <c r="L305" s="126"/>
      <c r="M305" s="131"/>
      <c r="P305" s="132">
        <f>SUM(P306:P316)</f>
        <v>0</v>
      </c>
      <c r="R305" s="132">
        <f>SUM(R306:R316)</f>
        <v>1.3394699999999999</v>
      </c>
      <c r="T305" s="133">
        <f>SUM(T306:T316)</f>
        <v>0</v>
      </c>
      <c r="AR305" s="127" t="s">
        <v>88</v>
      </c>
      <c r="AT305" s="134" t="s">
        <v>79</v>
      </c>
      <c r="AU305" s="134" t="s">
        <v>88</v>
      </c>
      <c r="AY305" s="127" t="s">
        <v>225</v>
      </c>
      <c r="BK305" s="135">
        <f>SUM(BK306:BK316)</f>
        <v>0</v>
      </c>
    </row>
    <row r="306" spans="2:65" s="1" customFormat="1" ht="24.15" customHeight="1">
      <c r="B306" s="33"/>
      <c r="C306" s="138" t="s">
        <v>520</v>
      </c>
      <c r="D306" s="138" t="s">
        <v>227</v>
      </c>
      <c r="E306" s="139" t="s">
        <v>917</v>
      </c>
      <c r="F306" s="140" t="s">
        <v>918</v>
      </c>
      <c r="G306" s="141" t="s">
        <v>468</v>
      </c>
      <c r="H306" s="142">
        <v>3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0.10609</v>
      </c>
      <c r="R306" s="147">
        <f>Q306*H306</f>
        <v>0.31827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919</v>
      </c>
    </row>
    <row r="307" spans="2:65" s="1" customFormat="1" ht="10.199999999999999">
      <c r="B307" s="33"/>
      <c r="D307" s="151" t="s">
        <v>234</v>
      </c>
      <c r="F307" s="152" t="s">
        <v>920</v>
      </c>
      <c r="I307" s="153"/>
      <c r="L307" s="33"/>
      <c r="M307" s="154"/>
      <c r="T307" s="57"/>
      <c r="AT307" s="17" t="s">
        <v>234</v>
      </c>
      <c r="AU307" s="17" t="s">
        <v>21</v>
      </c>
    </row>
    <row r="308" spans="2:65" s="1" customFormat="1" ht="19.2">
      <c r="B308" s="33"/>
      <c r="D308" s="156" t="s">
        <v>261</v>
      </c>
      <c r="F308" s="163" t="s">
        <v>921</v>
      </c>
      <c r="I308" s="153"/>
      <c r="L308" s="33"/>
      <c r="M308" s="154"/>
      <c r="T308" s="57"/>
      <c r="AT308" s="17" t="s">
        <v>261</v>
      </c>
      <c r="AU308" s="17" t="s">
        <v>21</v>
      </c>
    </row>
    <row r="309" spans="2:65" s="1" customFormat="1" ht="24.15" customHeight="1">
      <c r="B309" s="33"/>
      <c r="C309" s="138" t="s">
        <v>526</v>
      </c>
      <c r="D309" s="138" t="s">
        <v>227</v>
      </c>
      <c r="E309" s="139" t="s">
        <v>922</v>
      </c>
      <c r="F309" s="140" t="s">
        <v>923</v>
      </c>
      <c r="G309" s="141" t="s">
        <v>468</v>
      </c>
      <c r="H309" s="142">
        <v>3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3.6400000000000002E-2</v>
      </c>
      <c r="R309" s="147">
        <f>Q309*H309</f>
        <v>0.10920000000000001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924</v>
      </c>
    </row>
    <row r="310" spans="2:65" s="1" customFormat="1" ht="10.199999999999999">
      <c r="B310" s="33"/>
      <c r="D310" s="151" t="s">
        <v>234</v>
      </c>
      <c r="F310" s="152" t="s">
        <v>925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" customFormat="1" ht="24.15" customHeight="1">
      <c r="B311" s="33"/>
      <c r="C311" s="138" t="s">
        <v>532</v>
      </c>
      <c r="D311" s="138" t="s">
        <v>227</v>
      </c>
      <c r="E311" s="139" t="s">
        <v>926</v>
      </c>
      <c r="F311" s="140" t="s">
        <v>927</v>
      </c>
      <c r="G311" s="141" t="s">
        <v>468</v>
      </c>
      <c r="H311" s="142">
        <v>3</v>
      </c>
      <c r="I311" s="143"/>
      <c r="J311" s="144">
        <f>ROUND(I311*H311,2)</f>
        <v>0</v>
      </c>
      <c r="K311" s="140" t="s">
        <v>231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0</v>
      </c>
      <c r="R311" s="147">
        <f>Q311*H311</f>
        <v>0</v>
      </c>
      <c r="S311" s="147">
        <v>0</v>
      </c>
      <c r="T311" s="148">
        <f>S311*H311</f>
        <v>0</v>
      </c>
      <c r="AR311" s="149" t="s">
        <v>232</v>
      </c>
      <c r="AT311" s="149" t="s">
        <v>227</v>
      </c>
      <c r="AU311" s="149" t="s">
        <v>21</v>
      </c>
      <c r="AY311" s="17" t="s">
        <v>225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232</v>
      </c>
      <c r="BM311" s="149" t="s">
        <v>928</v>
      </c>
    </row>
    <row r="312" spans="2:65" s="1" customFormat="1" ht="10.199999999999999">
      <c r="B312" s="33"/>
      <c r="D312" s="151" t="s">
        <v>234</v>
      </c>
      <c r="F312" s="152" t="s">
        <v>929</v>
      </c>
      <c r="I312" s="153"/>
      <c r="L312" s="33"/>
      <c r="M312" s="154"/>
      <c r="T312" s="57"/>
      <c r="AT312" s="17" t="s">
        <v>234</v>
      </c>
      <c r="AU312" s="17" t="s">
        <v>21</v>
      </c>
    </row>
    <row r="313" spans="2:65" s="1" customFormat="1" ht="33" customHeight="1">
      <c r="B313" s="33"/>
      <c r="C313" s="138" t="s">
        <v>537</v>
      </c>
      <c r="D313" s="138" t="s">
        <v>227</v>
      </c>
      <c r="E313" s="139" t="s">
        <v>930</v>
      </c>
      <c r="F313" s="140" t="s">
        <v>931</v>
      </c>
      <c r="G313" s="141" t="s">
        <v>468</v>
      </c>
      <c r="H313" s="142">
        <v>3</v>
      </c>
      <c r="I313" s="143"/>
      <c r="J313" s="144">
        <f>ROUND(I313*H313,2)</f>
        <v>0</v>
      </c>
      <c r="K313" s="140" t="s">
        <v>231</v>
      </c>
      <c r="L313" s="33"/>
      <c r="M313" s="145" t="s">
        <v>1</v>
      </c>
      <c r="N313" s="146" t="s">
        <v>45</v>
      </c>
      <c r="P313" s="147">
        <f>O313*H313</f>
        <v>0</v>
      </c>
      <c r="Q313" s="147">
        <v>0.30399999999999999</v>
      </c>
      <c r="R313" s="147">
        <f>Q313*H313</f>
        <v>0.91199999999999992</v>
      </c>
      <c r="S313" s="147">
        <v>0</v>
      </c>
      <c r="T313" s="148">
        <f>S313*H313</f>
        <v>0</v>
      </c>
      <c r="AR313" s="149" t="s">
        <v>232</v>
      </c>
      <c r="AT313" s="149" t="s">
        <v>227</v>
      </c>
      <c r="AU313" s="149" t="s">
        <v>21</v>
      </c>
      <c r="AY313" s="17" t="s">
        <v>225</v>
      </c>
      <c r="BE313" s="150">
        <f>IF(N313="základní",J313,0)</f>
        <v>0</v>
      </c>
      <c r="BF313" s="150">
        <f>IF(N313="snížená",J313,0)</f>
        <v>0</v>
      </c>
      <c r="BG313" s="150">
        <f>IF(N313="zákl. přenesená",J313,0)</f>
        <v>0</v>
      </c>
      <c r="BH313" s="150">
        <f>IF(N313="sníž. přenesená",J313,0)</f>
        <v>0</v>
      </c>
      <c r="BI313" s="150">
        <f>IF(N313="nulová",J313,0)</f>
        <v>0</v>
      </c>
      <c r="BJ313" s="17" t="s">
        <v>88</v>
      </c>
      <c r="BK313" s="150">
        <f>ROUND(I313*H313,2)</f>
        <v>0</v>
      </c>
      <c r="BL313" s="17" t="s">
        <v>232</v>
      </c>
      <c r="BM313" s="149" t="s">
        <v>932</v>
      </c>
    </row>
    <row r="314" spans="2:65" s="1" customFormat="1" ht="10.199999999999999">
      <c r="B314" s="33"/>
      <c r="D314" s="151" t="s">
        <v>234</v>
      </c>
      <c r="F314" s="152" t="s">
        <v>933</v>
      </c>
      <c r="I314" s="153"/>
      <c r="L314" s="33"/>
      <c r="M314" s="154"/>
      <c r="T314" s="57"/>
      <c r="AT314" s="17" t="s">
        <v>234</v>
      </c>
      <c r="AU314" s="17" t="s">
        <v>21</v>
      </c>
    </row>
    <row r="315" spans="2:65" s="1" customFormat="1" ht="16.5" customHeight="1">
      <c r="B315" s="33"/>
      <c r="C315" s="138" t="s">
        <v>543</v>
      </c>
      <c r="D315" s="138" t="s">
        <v>227</v>
      </c>
      <c r="E315" s="139" t="s">
        <v>934</v>
      </c>
      <c r="F315" s="140" t="s">
        <v>935</v>
      </c>
      <c r="G315" s="141" t="s">
        <v>468</v>
      </c>
      <c r="H315" s="142">
        <v>3</v>
      </c>
      <c r="I315" s="143"/>
      <c r="J315" s="144">
        <f>ROUND(I315*H315,2)</f>
        <v>0</v>
      </c>
      <c r="K315" s="140" t="s">
        <v>1</v>
      </c>
      <c r="L315" s="33"/>
      <c r="M315" s="145" t="s">
        <v>1</v>
      </c>
      <c r="N315" s="146" t="s">
        <v>45</v>
      </c>
      <c r="P315" s="147">
        <f>O315*H315</f>
        <v>0</v>
      </c>
      <c r="Q315" s="147">
        <v>0</v>
      </c>
      <c r="R315" s="147">
        <f>Q315*H315</f>
        <v>0</v>
      </c>
      <c r="S315" s="147">
        <v>0</v>
      </c>
      <c r="T315" s="148">
        <f>S315*H315</f>
        <v>0</v>
      </c>
      <c r="AR315" s="149" t="s">
        <v>232</v>
      </c>
      <c r="AT315" s="149" t="s">
        <v>227</v>
      </c>
      <c r="AU315" s="149" t="s">
        <v>21</v>
      </c>
      <c r="AY315" s="17" t="s">
        <v>225</v>
      </c>
      <c r="BE315" s="150">
        <f>IF(N315="základní",J315,0)</f>
        <v>0</v>
      </c>
      <c r="BF315" s="150">
        <f>IF(N315="snížená",J315,0)</f>
        <v>0</v>
      </c>
      <c r="BG315" s="150">
        <f>IF(N315="zákl. přenesená",J315,0)</f>
        <v>0</v>
      </c>
      <c r="BH315" s="150">
        <f>IF(N315="sníž. přenesená",J315,0)</f>
        <v>0</v>
      </c>
      <c r="BI315" s="150">
        <f>IF(N315="nulová",J315,0)</f>
        <v>0</v>
      </c>
      <c r="BJ315" s="17" t="s">
        <v>88</v>
      </c>
      <c r="BK315" s="150">
        <f>ROUND(I315*H315,2)</f>
        <v>0</v>
      </c>
      <c r="BL315" s="17" t="s">
        <v>232</v>
      </c>
      <c r="BM315" s="149" t="s">
        <v>936</v>
      </c>
    </row>
    <row r="316" spans="2:65" s="1" customFormat="1" ht="19.2">
      <c r="B316" s="33"/>
      <c r="D316" s="156" t="s">
        <v>261</v>
      </c>
      <c r="F316" s="163" t="s">
        <v>937</v>
      </c>
      <c r="I316" s="153"/>
      <c r="L316" s="33"/>
      <c r="M316" s="154"/>
      <c r="T316" s="57"/>
      <c r="AT316" s="17" t="s">
        <v>261</v>
      </c>
      <c r="AU316" s="17" t="s">
        <v>21</v>
      </c>
    </row>
    <row r="317" spans="2:65" s="11" customFormat="1" ht="22.8" customHeight="1">
      <c r="B317" s="126"/>
      <c r="D317" s="127" t="s">
        <v>79</v>
      </c>
      <c r="E317" s="136" t="s">
        <v>283</v>
      </c>
      <c r="F317" s="136" t="s">
        <v>525</v>
      </c>
      <c r="I317" s="129"/>
      <c r="J317" s="137">
        <f>BK317</f>
        <v>0</v>
      </c>
      <c r="L317" s="126"/>
      <c r="M317" s="131"/>
      <c r="P317" s="132">
        <f>SUM(P318:P327)</f>
        <v>0</v>
      </c>
      <c r="R317" s="132">
        <f>SUM(R318:R327)</f>
        <v>27.706769999999999</v>
      </c>
      <c r="T317" s="133">
        <f>SUM(T318:T327)</f>
        <v>0</v>
      </c>
      <c r="AR317" s="127" t="s">
        <v>88</v>
      </c>
      <c r="AT317" s="134" t="s">
        <v>79</v>
      </c>
      <c r="AU317" s="134" t="s">
        <v>88</v>
      </c>
      <c r="AY317" s="127" t="s">
        <v>225</v>
      </c>
      <c r="BK317" s="135">
        <f>SUM(BK318:BK327)</f>
        <v>0</v>
      </c>
    </row>
    <row r="318" spans="2:65" s="1" customFormat="1" ht="24.15" customHeight="1">
      <c r="B318" s="33"/>
      <c r="C318" s="138" t="s">
        <v>551</v>
      </c>
      <c r="D318" s="138" t="s">
        <v>227</v>
      </c>
      <c r="E318" s="139" t="s">
        <v>938</v>
      </c>
      <c r="F318" s="140" t="s">
        <v>939</v>
      </c>
      <c r="G318" s="141" t="s">
        <v>546</v>
      </c>
      <c r="H318" s="142">
        <v>95</v>
      </c>
      <c r="I318" s="143"/>
      <c r="J318" s="144">
        <f>ROUND(I318*H318,2)</f>
        <v>0</v>
      </c>
      <c r="K318" s="140" t="s">
        <v>231</v>
      </c>
      <c r="L318" s="33"/>
      <c r="M318" s="145" t="s">
        <v>1</v>
      </c>
      <c r="N318" s="146" t="s">
        <v>45</v>
      </c>
      <c r="P318" s="147">
        <f>O318*H318</f>
        <v>0</v>
      </c>
      <c r="Q318" s="147">
        <v>0.14760999999999999</v>
      </c>
      <c r="R318" s="147">
        <f>Q318*H318</f>
        <v>14.02295</v>
      </c>
      <c r="S318" s="147">
        <v>0</v>
      </c>
      <c r="T318" s="148">
        <f>S318*H318</f>
        <v>0</v>
      </c>
      <c r="AR318" s="149" t="s">
        <v>232</v>
      </c>
      <c r="AT318" s="149" t="s">
        <v>227</v>
      </c>
      <c r="AU318" s="149" t="s">
        <v>21</v>
      </c>
      <c r="AY318" s="17" t="s">
        <v>225</v>
      </c>
      <c r="BE318" s="150">
        <f>IF(N318="základní",J318,0)</f>
        <v>0</v>
      </c>
      <c r="BF318" s="150">
        <f>IF(N318="snížená",J318,0)</f>
        <v>0</v>
      </c>
      <c r="BG318" s="150">
        <f>IF(N318="zákl. přenesená",J318,0)</f>
        <v>0</v>
      </c>
      <c r="BH318" s="150">
        <f>IF(N318="sníž. přenesená",J318,0)</f>
        <v>0</v>
      </c>
      <c r="BI318" s="150">
        <f>IF(N318="nulová",J318,0)</f>
        <v>0</v>
      </c>
      <c r="BJ318" s="17" t="s">
        <v>88</v>
      </c>
      <c r="BK318" s="150">
        <f>ROUND(I318*H318,2)</f>
        <v>0</v>
      </c>
      <c r="BL318" s="17" t="s">
        <v>232</v>
      </c>
      <c r="BM318" s="149" t="s">
        <v>940</v>
      </c>
    </row>
    <row r="319" spans="2:65" s="1" customFormat="1" ht="10.199999999999999">
      <c r="B319" s="33"/>
      <c r="D319" s="151" t="s">
        <v>234</v>
      </c>
      <c r="F319" s="152" t="s">
        <v>941</v>
      </c>
      <c r="I319" s="153"/>
      <c r="L319" s="33"/>
      <c r="M319" s="154"/>
      <c r="T319" s="57"/>
      <c r="AT319" s="17" t="s">
        <v>234</v>
      </c>
      <c r="AU319" s="17" t="s">
        <v>21</v>
      </c>
    </row>
    <row r="320" spans="2:65" s="12" customFormat="1" ht="10.199999999999999">
      <c r="B320" s="155"/>
      <c r="D320" s="156" t="s">
        <v>236</v>
      </c>
      <c r="E320" s="157" t="s">
        <v>1</v>
      </c>
      <c r="F320" s="158" t="s">
        <v>942</v>
      </c>
      <c r="H320" s="159">
        <v>95</v>
      </c>
      <c r="I320" s="160"/>
      <c r="L320" s="155"/>
      <c r="M320" s="161"/>
      <c r="T320" s="162"/>
      <c r="AT320" s="157" t="s">
        <v>236</v>
      </c>
      <c r="AU320" s="157" t="s">
        <v>21</v>
      </c>
      <c r="AV320" s="12" t="s">
        <v>21</v>
      </c>
      <c r="AW320" s="12" t="s">
        <v>36</v>
      </c>
      <c r="AX320" s="12" t="s">
        <v>88</v>
      </c>
      <c r="AY320" s="157" t="s">
        <v>225</v>
      </c>
    </row>
    <row r="321" spans="2:65" s="1" customFormat="1" ht="24.15" customHeight="1">
      <c r="B321" s="33"/>
      <c r="C321" s="178" t="s">
        <v>556</v>
      </c>
      <c r="D321" s="178" t="s">
        <v>341</v>
      </c>
      <c r="E321" s="179" t="s">
        <v>943</v>
      </c>
      <c r="F321" s="180" t="s">
        <v>944</v>
      </c>
      <c r="G321" s="181" t="s">
        <v>546</v>
      </c>
      <c r="H321" s="182">
        <v>95</v>
      </c>
      <c r="I321" s="183"/>
      <c r="J321" s="184">
        <f>ROUND(I321*H321,2)</f>
        <v>0</v>
      </c>
      <c r="K321" s="180" t="s">
        <v>231</v>
      </c>
      <c r="L321" s="185"/>
      <c r="M321" s="186" t="s">
        <v>1</v>
      </c>
      <c r="N321" s="187" t="s">
        <v>45</v>
      </c>
      <c r="P321" s="147">
        <f>O321*H321</f>
        <v>0</v>
      </c>
      <c r="Q321" s="147">
        <v>0.11394</v>
      </c>
      <c r="R321" s="147">
        <f>Q321*H321</f>
        <v>10.824299999999999</v>
      </c>
      <c r="S321" s="147">
        <v>0</v>
      </c>
      <c r="T321" s="148">
        <f>S321*H321</f>
        <v>0</v>
      </c>
      <c r="AR321" s="149" t="s">
        <v>277</v>
      </c>
      <c r="AT321" s="149" t="s">
        <v>341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945</v>
      </c>
    </row>
    <row r="322" spans="2:65" s="1" customFormat="1" ht="21.75" customHeight="1">
      <c r="B322" s="33"/>
      <c r="C322" s="138" t="s">
        <v>563</v>
      </c>
      <c r="D322" s="138" t="s">
        <v>227</v>
      </c>
      <c r="E322" s="139" t="s">
        <v>527</v>
      </c>
      <c r="F322" s="140" t="s">
        <v>528</v>
      </c>
      <c r="G322" s="141" t="s">
        <v>468</v>
      </c>
      <c r="H322" s="142">
        <v>8</v>
      </c>
      <c r="I322" s="143"/>
      <c r="J322" s="144">
        <f>ROUND(I322*H322,2)</f>
        <v>0</v>
      </c>
      <c r="K322" s="140" t="s">
        <v>231</v>
      </c>
      <c r="L322" s="33"/>
      <c r="M322" s="145" t="s">
        <v>1</v>
      </c>
      <c r="N322" s="146" t="s">
        <v>45</v>
      </c>
      <c r="P322" s="147">
        <f>O322*H322</f>
        <v>0</v>
      </c>
      <c r="Q322" s="147">
        <v>0.35743999999999998</v>
      </c>
      <c r="R322" s="147">
        <f>Q322*H322</f>
        <v>2.8595199999999998</v>
      </c>
      <c r="S322" s="147">
        <v>0</v>
      </c>
      <c r="T322" s="148">
        <f>S322*H322</f>
        <v>0</v>
      </c>
      <c r="AR322" s="149" t="s">
        <v>232</v>
      </c>
      <c r="AT322" s="149" t="s">
        <v>227</v>
      </c>
      <c r="AU322" s="149" t="s">
        <v>21</v>
      </c>
      <c r="AY322" s="17" t="s">
        <v>225</v>
      </c>
      <c r="BE322" s="150">
        <f>IF(N322="základní",J322,0)</f>
        <v>0</v>
      </c>
      <c r="BF322" s="150">
        <f>IF(N322="snížená",J322,0)</f>
        <v>0</v>
      </c>
      <c r="BG322" s="150">
        <f>IF(N322="zákl. přenesená",J322,0)</f>
        <v>0</v>
      </c>
      <c r="BH322" s="150">
        <f>IF(N322="sníž. přenesená",J322,0)</f>
        <v>0</v>
      </c>
      <c r="BI322" s="150">
        <f>IF(N322="nulová",J322,0)</f>
        <v>0</v>
      </c>
      <c r="BJ322" s="17" t="s">
        <v>88</v>
      </c>
      <c r="BK322" s="150">
        <f>ROUND(I322*H322,2)</f>
        <v>0</v>
      </c>
      <c r="BL322" s="17" t="s">
        <v>232</v>
      </c>
      <c r="BM322" s="149" t="s">
        <v>946</v>
      </c>
    </row>
    <row r="323" spans="2:65" s="1" customFormat="1" ht="10.199999999999999">
      <c r="B323" s="33"/>
      <c r="D323" s="151" t="s">
        <v>234</v>
      </c>
      <c r="F323" s="152" t="s">
        <v>530</v>
      </c>
      <c r="I323" s="153"/>
      <c r="L323" s="33"/>
      <c r="M323" s="154"/>
      <c r="T323" s="57"/>
      <c r="AT323" s="17" t="s">
        <v>234</v>
      </c>
      <c r="AU323" s="17" t="s">
        <v>21</v>
      </c>
    </row>
    <row r="324" spans="2:65" s="1" customFormat="1" ht="19.2">
      <c r="B324" s="33"/>
      <c r="D324" s="156" t="s">
        <v>261</v>
      </c>
      <c r="F324" s="163" t="s">
        <v>947</v>
      </c>
      <c r="I324" s="153"/>
      <c r="L324" s="33"/>
      <c r="M324" s="154"/>
      <c r="T324" s="57"/>
      <c r="AT324" s="17" t="s">
        <v>261</v>
      </c>
      <c r="AU324" s="17" t="s">
        <v>21</v>
      </c>
    </row>
    <row r="325" spans="2:65" s="12" customFormat="1" ht="10.199999999999999">
      <c r="B325" s="155"/>
      <c r="D325" s="156" t="s">
        <v>236</v>
      </c>
      <c r="E325" s="157" t="s">
        <v>1</v>
      </c>
      <c r="F325" s="158" t="s">
        <v>948</v>
      </c>
      <c r="H325" s="159">
        <v>8</v>
      </c>
      <c r="I325" s="160"/>
      <c r="L325" s="155"/>
      <c r="M325" s="161"/>
      <c r="T325" s="162"/>
      <c r="AT325" s="157" t="s">
        <v>236</v>
      </c>
      <c r="AU325" s="157" t="s">
        <v>21</v>
      </c>
      <c r="AV325" s="12" t="s">
        <v>21</v>
      </c>
      <c r="AW325" s="12" t="s">
        <v>36</v>
      </c>
      <c r="AX325" s="12" t="s">
        <v>88</v>
      </c>
      <c r="AY325" s="157" t="s">
        <v>225</v>
      </c>
    </row>
    <row r="326" spans="2:65" s="1" customFormat="1" ht="16.5" customHeight="1">
      <c r="B326" s="33"/>
      <c r="C326" s="138" t="s">
        <v>570</v>
      </c>
      <c r="D326" s="138" t="s">
        <v>227</v>
      </c>
      <c r="E326" s="139" t="s">
        <v>533</v>
      </c>
      <c r="F326" s="140" t="s">
        <v>949</v>
      </c>
      <c r="G326" s="141" t="s">
        <v>468</v>
      </c>
      <c r="H326" s="142">
        <v>8</v>
      </c>
      <c r="I326" s="143"/>
      <c r="J326" s="144">
        <f>ROUND(I326*H326,2)</f>
        <v>0</v>
      </c>
      <c r="K326" s="140" t="s">
        <v>1</v>
      </c>
      <c r="L326" s="33"/>
      <c r="M326" s="145" t="s">
        <v>1</v>
      </c>
      <c r="N326" s="146" t="s">
        <v>45</v>
      </c>
      <c r="P326" s="147">
        <f>O326*H326</f>
        <v>0</v>
      </c>
      <c r="Q326" s="147">
        <v>0</v>
      </c>
      <c r="R326" s="147">
        <f>Q326*H326</f>
        <v>0</v>
      </c>
      <c r="S326" s="147">
        <v>0</v>
      </c>
      <c r="T326" s="148">
        <f>S326*H326</f>
        <v>0</v>
      </c>
      <c r="AR326" s="149" t="s">
        <v>232</v>
      </c>
      <c r="AT326" s="149" t="s">
        <v>227</v>
      </c>
      <c r="AU326" s="149" t="s">
        <v>21</v>
      </c>
      <c r="AY326" s="17" t="s">
        <v>225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232</v>
      </c>
      <c r="BM326" s="149" t="s">
        <v>950</v>
      </c>
    </row>
    <row r="327" spans="2:65" s="1" customFormat="1" ht="19.2">
      <c r="B327" s="33"/>
      <c r="D327" s="156" t="s">
        <v>261</v>
      </c>
      <c r="F327" s="163" t="s">
        <v>951</v>
      </c>
      <c r="I327" s="153"/>
      <c r="L327" s="33"/>
      <c r="M327" s="154"/>
      <c r="T327" s="57"/>
      <c r="AT327" s="17" t="s">
        <v>261</v>
      </c>
      <c r="AU327" s="17" t="s">
        <v>21</v>
      </c>
    </row>
    <row r="328" spans="2:65" s="11" customFormat="1" ht="22.8" customHeight="1">
      <c r="B328" s="126"/>
      <c r="D328" s="127" t="s">
        <v>79</v>
      </c>
      <c r="E328" s="136" t="s">
        <v>549</v>
      </c>
      <c r="F328" s="136" t="s">
        <v>550</v>
      </c>
      <c r="I328" s="129"/>
      <c r="J328" s="137">
        <f>BK328</f>
        <v>0</v>
      </c>
      <c r="L328" s="126"/>
      <c r="M328" s="131"/>
      <c r="P328" s="132">
        <f>SUM(P329:P332)</f>
        <v>0</v>
      </c>
      <c r="R328" s="132">
        <f>SUM(R329:R332)</f>
        <v>0</v>
      </c>
      <c r="T328" s="133">
        <f>SUM(T329:T332)</f>
        <v>0</v>
      </c>
      <c r="AR328" s="127" t="s">
        <v>88</v>
      </c>
      <c r="AT328" s="134" t="s">
        <v>79</v>
      </c>
      <c r="AU328" s="134" t="s">
        <v>88</v>
      </c>
      <c r="AY328" s="127" t="s">
        <v>225</v>
      </c>
      <c r="BK328" s="135">
        <f>SUM(BK329:BK332)</f>
        <v>0</v>
      </c>
    </row>
    <row r="329" spans="2:65" s="1" customFormat="1" ht="24.15" customHeight="1">
      <c r="B329" s="33"/>
      <c r="C329" s="138" t="s">
        <v>579</v>
      </c>
      <c r="D329" s="138" t="s">
        <v>227</v>
      </c>
      <c r="E329" s="139" t="s">
        <v>768</v>
      </c>
      <c r="F329" s="140" t="s">
        <v>769</v>
      </c>
      <c r="G329" s="141" t="s">
        <v>395</v>
      </c>
      <c r="H329" s="142">
        <v>379.10599999999999</v>
      </c>
      <c r="I329" s="143"/>
      <c r="J329" s="144">
        <f>ROUND(I329*H329,2)</f>
        <v>0</v>
      </c>
      <c r="K329" s="140" t="s">
        <v>231</v>
      </c>
      <c r="L329" s="33"/>
      <c r="M329" s="145" t="s">
        <v>1</v>
      </c>
      <c r="N329" s="146" t="s">
        <v>45</v>
      </c>
      <c r="P329" s="147">
        <f>O329*H329</f>
        <v>0</v>
      </c>
      <c r="Q329" s="147">
        <v>0</v>
      </c>
      <c r="R329" s="147">
        <f>Q329*H329</f>
        <v>0</v>
      </c>
      <c r="S329" s="147">
        <v>0</v>
      </c>
      <c r="T329" s="148">
        <f>S329*H329</f>
        <v>0</v>
      </c>
      <c r="AR329" s="149" t="s">
        <v>232</v>
      </c>
      <c r="AT329" s="149" t="s">
        <v>227</v>
      </c>
      <c r="AU329" s="149" t="s">
        <v>21</v>
      </c>
      <c r="AY329" s="17" t="s">
        <v>225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232</v>
      </c>
      <c r="BM329" s="149" t="s">
        <v>952</v>
      </c>
    </row>
    <row r="330" spans="2:65" s="1" customFormat="1" ht="10.199999999999999">
      <c r="B330" s="33"/>
      <c r="D330" s="151" t="s">
        <v>234</v>
      </c>
      <c r="F330" s="152" t="s">
        <v>771</v>
      </c>
      <c r="I330" s="153"/>
      <c r="L330" s="33"/>
      <c r="M330" s="154"/>
      <c r="T330" s="57"/>
      <c r="AT330" s="17" t="s">
        <v>234</v>
      </c>
      <c r="AU330" s="17" t="s">
        <v>21</v>
      </c>
    </row>
    <row r="331" spans="2:65" s="1" customFormat="1" ht="24.15" customHeight="1">
      <c r="B331" s="33"/>
      <c r="C331" s="138" t="s">
        <v>585</v>
      </c>
      <c r="D331" s="138" t="s">
        <v>227</v>
      </c>
      <c r="E331" s="139" t="s">
        <v>772</v>
      </c>
      <c r="F331" s="140" t="s">
        <v>773</v>
      </c>
      <c r="G331" s="141" t="s">
        <v>395</v>
      </c>
      <c r="H331" s="142">
        <v>379.10599999999999</v>
      </c>
      <c r="I331" s="143"/>
      <c r="J331" s="144">
        <f>ROUND(I331*H331,2)</f>
        <v>0</v>
      </c>
      <c r="K331" s="140" t="s">
        <v>231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0</v>
      </c>
      <c r="R331" s="147">
        <f>Q331*H331</f>
        <v>0</v>
      </c>
      <c r="S331" s="147">
        <v>0</v>
      </c>
      <c r="T331" s="148">
        <f>S331*H331</f>
        <v>0</v>
      </c>
      <c r="AR331" s="149" t="s">
        <v>232</v>
      </c>
      <c r="AT331" s="149" t="s">
        <v>227</v>
      </c>
      <c r="AU331" s="149" t="s">
        <v>21</v>
      </c>
      <c r="AY331" s="17" t="s">
        <v>225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232</v>
      </c>
      <c r="BM331" s="149" t="s">
        <v>953</v>
      </c>
    </row>
    <row r="332" spans="2:65" s="1" customFormat="1" ht="10.199999999999999">
      <c r="B332" s="33"/>
      <c r="D332" s="151" t="s">
        <v>234</v>
      </c>
      <c r="F332" s="152" t="s">
        <v>775</v>
      </c>
      <c r="I332" s="153"/>
      <c r="L332" s="33"/>
      <c r="M332" s="154"/>
      <c r="T332" s="57"/>
      <c r="AT332" s="17" t="s">
        <v>234</v>
      </c>
      <c r="AU332" s="17" t="s">
        <v>21</v>
      </c>
    </row>
    <row r="333" spans="2:65" s="11" customFormat="1" ht="22.8" customHeight="1">
      <c r="B333" s="126"/>
      <c r="D333" s="127" t="s">
        <v>79</v>
      </c>
      <c r="E333" s="136" t="s">
        <v>568</v>
      </c>
      <c r="F333" s="136" t="s">
        <v>569</v>
      </c>
      <c r="I333" s="129"/>
      <c r="J333" s="137">
        <f>BK333</f>
        <v>0</v>
      </c>
      <c r="L333" s="126"/>
      <c r="M333" s="131"/>
      <c r="P333" s="132">
        <f>SUM(P334:P335)</f>
        <v>0</v>
      </c>
      <c r="R333" s="132">
        <f>SUM(R334:R335)</f>
        <v>0</v>
      </c>
      <c r="T333" s="133">
        <f>SUM(T334:T335)</f>
        <v>0</v>
      </c>
      <c r="AR333" s="127" t="s">
        <v>88</v>
      </c>
      <c r="AT333" s="134" t="s">
        <v>79</v>
      </c>
      <c r="AU333" s="134" t="s">
        <v>88</v>
      </c>
      <c r="AY333" s="127" t="s">
        <v>225</v>
      </c>
      <c r="BK333" s="135">
        <f>SUM(BK334:BK335)</f>
        <v>0</v>
      </c>
    </row>
    <row r="334" spans="2:65" s="1" customFormat="1" ht="16.5" customHeight="1">
      <c r="B334" s="33"/>
      <c r="C334" s="138" t="s">
        <v>593</v>
      </c>
      <c r="D334" s="138" t="s">
        <v>227</v>
      </c>
      <c r="E334" s="139" t="s">
        <v>571</v>
      </c>
      <c r="F334" s="140" t="s">
        <v>572</v>
      </c>
      <c r="G334" s="141" t="s">
        <v>395</v>
      </c>
      <c r="H334" s="142">
        <v>10557.09</v>
      </c>
      <c r="I334" s="143"/>
      <c r="J334" s="144">
        <f>ROUND(I334*H334,2)</f>
        <v>0</v>
      </c>
      <c r="K334" s="140" t="s">
        <v>231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0</v>
      </c>
      <c r="R334" s="147">
        <f>Q334*H334</f>
        <v>0</v>
      </c>
      <c r="S334" s="147">
        <v>0</v>
      </c>
      <c r="T334" s="148">
        <f>S334*H334</f>
        <v>0</v>
      </c>
      <c r="AR334" s="149" t="s">
        <v>232</v>
      </c>
      <c r="AT334" s="149" t="s">
        <v>227</v>
      </c>
      <c r="AU334" s="149" t="s">
        <v>21</v>
      </c>
      <c r="AY334" s="17" t="s">
        <v>225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232</v>
      </c>
      <c r="BM334" s="149" t="s">
        <v>954</v>
      </c>
    </row>
    <row r="335" spans="2:65" s="1" customFormat="1" ht="10.199999999999999">
      <c r="B335" s="33"/>
      <c r="D335" s="151" t="s">
        <v>234</v>
      </c>
      <c r="F335" s="152" t="s">
        <v>574</v>
      </c>
      <c r="I335" s="153"/>
      <c r="L335" s="33"/>
      <c r="M335" s="154"/>
      <c r="T335" s="57"/>
      <c r="AT335" s="17" t="s">
        <v>234</v>
      </c>
      <c r="AU335" s="17" t="s">
        <v>21</v>
      </c>
    </row>
    <row r="336" spans="2:65" s="11" customFormat="1" ht="25.95" customHeight="1">
      <c r="B336" s="126"/>
      <c r="D336" s="127" t="s">
        <v>79</v>
      </c>
      <c r="E336" s="128" t="s">
        <v>575</v>
      </c>
      <c r="F336" s="128" t="s">
        <v>576</v>
      </c>
      <c r="I336" s="129"/>
      <c r="J336" s="130">
        <f>BK336</f>
        <v>0</v>
      </c>
      <c r="L336" s="126"/>
      <c r="M336" s="131"/>
      <c r="P336" s="132">
        <f>P337</f>
        <v>0</v>
      </c>
      <c r="R336" s="132">
        <f>R337</f>
        <v>0.36385000000000001</v>
      </c>
      <c r="T336" s="133">
        <f>T337</f>
        <v>0</v>
      </c>
      <c r="AR336" s="127" t="s">
        <v>21</v>
      </c>
      <c r="AT336" s="134" t="s">
        <v>79</v>
      </c>
      <c r="AU336" s="134" t="s">
        <v>80</v>
      </c>
      <c r="AY336" s="127" t="s">
        <v>225</v>
      </c>
      <c r="BK336" s="135">
        <f>BK337</f>
        <v>0</v>
      </c>
    </row>
    <row r="337" spans="2:65" s="11" customFormat="1" ht="22.8" customHeight="1">
      <c r="B337" s="126"/>
      <c r="D337" s="127" t="s">
        <v>79</v>
      </c>
      <c r="E337" s="136" t="s">
        <v>955</v>
      </c>
      <c r="F337" s="136" t="s">
        <v>956</v>
      </c>
      <c r="I337" s="129"/>
      <c r="J337" s="137">
        <f>BK337</f>
        <v>0</v>
      </c>
      <c r="L337" s="126"/>
      <c r="M337" s="131"/>
      <c r="P337" s="132">
        <f>SUM(P338:P342)</f>
        <v>0</v>
      </c>
      <c r="R337" s="132">
        <f>SUM(R338:R342)</f>
        <v>0.36385000000000001</v>
      </c>
      <c r="T337" s="133">
        <f>SUM(T338:T342)</f>
        <v>0</v>
      </c>
      <c r="AR337" s="127" t="s">
        <v>21</v>
      </c>
      <c r="AT337" s="134" t="s">
        <v>79</v>
      </c>
      <c r="AU337" s="134" t="s">
        <v>88</v>
      </c>
      <c r="AY337" s="127" t="s">
        <v>225</v>
      </c>
      <c r="BK337" s="135">
        <f>SUM(BK338:BK342)</f>
        <v>0</v>
      </c>
    </row>
    <row r="338" spans="2:65" s="1" customFormat="1" ht="24.15" customHeight="1">
      <c r="B338" s="33"/>
      <c r="C338" s="138" t="s">
        <v>600</v>
      </c>
      <c r="D338" s="138" t="s">
        <v>227</v>
      </c>
      <c r="E338" s="139" t="s">
        <v>957</v>
      </c>
      <c r="F338" s="140" t="s">
        <v>958</v>
      </c>
      <c r="G338" s="141" t="s">
        <v>546</v>
      </c>
      <c r="H338" s="142">
        <v>95</v>
      </c>
      <c r="I338" s="143"/>
      <c r="J338" s="144">
        <f>ROUND(I338*H338,2)</f>
        <v>0</v>
      </c>
      <c r="K338" s="140" t="s">
        <v>231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1.0000000000000001E-5</v>
      </c>
      <c r="R338" s="147">
        <f>Q338*H338</f>
        <v>9.5000000000000011E-4</v>
      </c>
      <c r="S338" s="147">
        <v>0</v>
      </c>
      <c r="T338" s="148">
        <f>S338*H338</f>
        <v>0</v>
      </c>
      <c r="AR338" s="149" t="s">
        <v>340</v>
      </c>
      <c r="AT338" s="149" t="s">
        <v>227</v>
      </c>
      <c r="AU338" s="149" t="s">
        <v>21</v>
      </c>
      <c r="AY338" s="17" t="s">
        <v>225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340</v>
      </c>
      <c r="BM338" s="149" t="s">
        <v>959</v>
      </c>
    </row>
    <row r="339" spans="2:65" s="1" customFormat="1" ht="10.199999999999999">
      <c r="B339" s="33"/>
      <c r="D339" s="151" t="s">
        <v>234</v>
      </c>
      <c r="F339" s="152" t="s">
        <v>960</v>
      </c>
      <c r="I339" s="153"/>
      <c r="L339" s="33"/>
      <c r="M339" s="154"/>
      <c r="T339" s="57"/>
      <c r="AT339" s="17" t="s">
        <v>234</v>
      </c>
      <c r="AU339" s="17" t="s">
        <v>21</v>
      </c>
    </row>
    <row r="340" spans="2:65" s="12" customFormat="1" ht="10.199999999999999">
      <c r="B340" s="155"/>
      <c r="D340" s="156" t="s">
        <v>236</v>
      </c>
      <c r="E340" s="157" t="s">
        <v>1</v>
      </c>
      <c r="F340" s="158" t="s">
        <v>961</v>
      </c>
      <c r="H340" s="159">
        <v>95</v>
      </c>
      <c r="I340" s="160"/>
      <c r="L340" s="155"/>
      <c r="M340" s="161"/>
      <c r="T340" s="162"/>
      <c r="AT340" s="157" t="s">
        <v>236</v>
      </c>
      <c r="AU340" s="157" t="s">
        <v>21</v>
      </c>
      <c r="AV340" s="12" t="s">
        <v>21</v>
      </c>
      <c r="AW340" s="12" t="s">
        <v>36</v>
      </c>
      <c r="AX340" s="12" t="s">
        <v>88</v>
      </c>
      <c r="AY340" s="157" t="s">
        <v>225</v>
      </c>
    </row>
    <row r="341" spans="2:65" s="1" customFormat="1" ht="24.15" customHeight="1">
      <c r="B341" s="33"/>
      <c r="C341" s="178" t="s">
        <v>962</v>
      </c>
      <c r="D341" s="178" t="s">
        <v>341</v>
      </c>
      <c r="E341" s="179" t="s">
        <v>963</v>
      </c>
      <c r="F341" s="180" t="s">
        <v>964</v>
      </c>
      <c r="G341" s="181" t="s">
        <v>468</v>
      </c>
      <c r="H341" s="182">
        <v>51.5</v>
      </c>
      <c r="I341" s="183"/>
      <c r="J341" s="184">
        <f>ROUND(I341*H341,2)</f>
        <v>0</v>
      </c>
      <c r="K341" s="180" t="s">
        <v>1</v>
      </c>
      <c r="L341" s="185"/>
      <c r="M341" s="186" t="s">
        <v>1</v>
      </c>
      <c r="N341" s="187" t="s">
        <v>45</v>
      </c>
      <c r="P341" s="147">
        <f>O341*H341</f>
        <v>0</v>
      </c>
      <c r="Q341" s="147">
        <v>3.82E-3</v>
      </c>
      <c r="R341" s="147">
        <f>Q341*H341</f>
        <v>0.19673000000000002</v>
      </c>
      <c r="S341" s="147">
        <v>0</v>
      </c>
      <c r="T341" s="148">
        <f>S341*H341</f>
        <v>0</v>
      </c>
      <c r="AR341" s="149" t="s">
        <v>437</v>
      </c>
      <c r="AT341" s="149" t="s">
        <v>341</v>
      </c>
      <c r="AU341" s="149" t="s">
        <v>21</v>
      </c>
      <c r="AY341" s="17" t="s">
        <v>225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340</v>
      </c>
      <c r="BM341" s="149" t="s">
        <v>965</v>
      </c>
    </row>
    <row r="342" spans="2:65" s="1" customFormat="1" ht="24.15" customHeight="1">
      <c r="B342" s="33"/>
      <c r="C342" s="178" t="s">
        <v>966</v>
      </c>
      <c r="D342" s="178" t="s">
        <v>341</v>
      </c>
      <c r="E342" s="179" t="s">
        <v>967</v>
      </c>
      <c r="F342" s="180" t="s">
        <v>968</v>
      </c>
      <c r="G342" s="181" t="s">
        <v>468</v>
      </c>
      <c r="H342" s="182">
        <v>43.5</v>
      </c>
      <c r="I342" s="183"/>
      <c r="J342" s="184">
        <f>ROUND(I342*H342,2)</f>
        <v>0</v>
      </c>
      <c r="K342" s="180" t="s">
        <v>1</v>
      </c>
      <c r="L342" s="185"/>
      <c r="M342" s="186" t="s">
        <v>1</v>
      </c>
      <c r="N342" s="187" t="s">
        <v>45</v>
      </c>
      <c r="P342" s="147">
        <f>O342*H342</f>
        <v>0</v>
      </c>
      <c r="Q342" s="147">
        <v>3.82E-3</v>
      </c>
      <c r="R342" s="147">
        <f>Q342*H342</f>
        <v>0.16617000000000001</v>
      </c>
      <c r="S342" s="147">
        <v>0</v>
      </c>
      <c r="T342" s="148">
        <f>S342*H342</f>
        <v>0</v>
      </c>
      <c r="AR342" s="149" t="s">
        <v>437</v>
      </c>
      <c r="AT342" s="149" t="s">
        <v>341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340</v>
      </c>
      <c r="BM342" s="149" t="s">
        <v>969</v>
      </c>
    </row>
    <row r="343" spans="2:65" s="11" customFormat="1" ht="25.95" customHeight="1">
      <c r="B343" s="126"/>
      <c r="D343" s="127" t="s">
        <v>79</v>
      </c>
      <c r="E343" s="128" t="s">
        <v>778</v>
      </c>
      <c r="F343" s="128" t="s">
        <v>779</v>
      </c>
      <c r="I343" s="129"/>
      <c r="J343" s="130">
        <f>BK343</f>
        <v>0</v>
      </c>
      <c r="L343" s="126"/>
      <c r="M343" s="131"/>
      <c r="P343" s="132">
        <f>SUM(P344:P351)</f>
        <v>0</v>
      </c>
      <c r="R343" s="132">
        <f>SUM(R344:R351)</f>
        <v>0</v>
      </c>
      <c r="T343" s="133">
        <f>SUM(T344:T351)</f>
        <v>0</v>
      </c>
      <c r="AR343" s="127" t="s">
        <v>232</v>
      </c>
      <c r="AT343" s="134" t="s">
        <v>79</v>
      </c>
      <c r="AU343" s="134" t="s">
        <v>80</v>
      </c>
      <c r="AY343" s="127" t="s">
        <v>225</v>
      </c>
      <c r="BK343" s="135">
        <f>SUM(BK344:BK351)</f>
        <v>0</v>
      </c>
    </row>
    <row r="344" spans="2:65" s="1" customFormat="1" ht="16.5" customHeight="1">
      <c r="B344" s="33"/>
      <c r="C344" s="138" t="s">
        <v>970</v>
      </c>
      <c r="D344" s="138" t="s">
        <v>227</v>
      </c>
      <c r="E344" s="139" t="s">
        <v>780</v>
      </c>
      <c r="F344" s="140" t="s">
        <v>781</v>
      </c>
      <c r="G344" s="141" t="s">
        <v>468</v>
      </c>
      <c r="H344" s="142">
        <v>4</v>
      </c>
      <c r="I344" s="143"/>
      <c r="J344" s="144">
        <f>ROUND(I344*H344,2)</f>
        <v>0</v>
      </c>
      <c r="K344" s="140" t="s">
        <v>1</v>
      </c>
      <c r="L344" s="33"/>
      <c r="M344" s="145" t="s">
        <v>1</v>
      </c>
      <c r="N344" s="146" t="s">
        <v>45</v>
      </c>
      <c r="P344" s="147">
        <f>O344*H344</f>
        <v>0</v>
      </c>
      <c r="Q344" s="147">
        <v>0</v>
      </c>
      <c r="R344" s="147">
        <f>Q344*H344</f>
        <v>0</v>
      </c>
      <c r="S344" s="147">
        <v>0</v>
      </c>
      <c r="T344" s="148">
        <f>S344*H344</f>
        <v>0</v>
      </c>
      <c r="AR344" s="149" t="s">
        <v>232</v>
      </c>
      <c r="AT344" s="149" t="s">
        <v>227</v>
      </c>
      <c r="AU344" s="149" t="s">
        <v>88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971</v>
      </c>
    </row>
    <row r="345" spans="2:65" s="1" customFormat="1" ht="19.2">
      <c r="B345" s="33"/>
      <c r="D345" s="156" t="s">
        <v>261</v>
      </c>
      <c r="F345" s="163" t="s">
        <v>972</v>
      </c>
      <c r="I345" s="153"/>
      <c r="L345" s="33"/>
      <c r="M345" s="154"/>
      <c r="T345" s="57"/>
      <c r="AT345" s="17" t="s">
        <v>261</v>
      </c>
      <c r="AU345" s="17" t="s">
        <v>88</v>
      </c>
    </row>
    <row r="346" spans="2:65" s="1" customFormat="1" ht="16.5" customHeight="1">
      <c r="B346" s="33"/>
      <c r="C346" s="138" t="s">
        <v>973</v>
      </c>
      <c r="D346" s="138" t="s">
        <v>227</v>
      </c>
      <c r="E346" s="139" t="s">
        <v>783</v>
      </c>
      <c r="F346" s="140" t="s">
        <v>784</v>
      </c>
      <c r="G346" s="141" t="s">
        <v>468</v>
      </c>
      <c r="H346" s="142">
        <v>1</v>
      </c>
      <c r="I346" s="143"/>
      <c r="J346" s="144">
        <f>ROUND(I346*H346,2)</f>
        <v>0</v>
      </c>
      <c r="K346" s="140" t="s">
        <v>1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0</v>
      </c>
      <c r="R346" s="147">
        <f>Q346*H346</f>
        <v>0</v>
      </c>
      <c r="S346" s="147">
        <v>0</v>
      </c>
      <c r="T346" s="148">
        <f>S346*H346</f>
        <v>0</v>
      </c>
      <c r="AR346" s="149" t="s">
        <v>232</v>
      </c>
      <c r="AT346" s="149" t="s">
        <v>227</v>
      </c>
      <c r="AU346" s="149" t="s">
        <v>88</v>
      </c>
      <c r="AY346" s="17" t="s">
        <v>225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232</v>
      </c>
      <c r="BM346" s="149" t="s">
        <v>974</v>
      </c>
    </row>
    <row r="347" spans="2:65" s="1" customFormat="1" ht="19.2">
      <c r="B347" s="33"/>
      <c r="D347" s="156" t="s">
        <v>261</v>
      </c>
      <c r="F347" s="163" t="s">
        <v>975</v>
      </c>
      <c r="I347" s="153"/>
      <c r="L347" s="33"/>
      <c r="M347" s="154"/>
      <c r="T347" s="57"/>
      <c r="AT347" s="17" t="s">
        <v>261</v>
      </c>
      <c r="AU347" s="17" t="s">
        <v>88</v>
      </c>
    </row>
    <row r="348" spans="2:65" s="1" customFormat="1" ht="16.5" customHeight="1">
      <c r="B348" s="33"/>
      <c r="C348" s="138" t="s">
        <v>976</v>
      </c>
      <c r="D348" s="138" t="s">
        <v>227</v>
      </c>
      <c r="E348" s="139" t="s">
        <v>786</v>
      </c>
      <c r="F348" s="140" t="s">
        <v>787</v>
      </c>
      <c r="G348" s="141" t="s">
        <v>468</v>
      </c>
      <c r="H348" s="142">
        <v>20</v>
      </c>
      <c r="I348" s="143"/>
      <c r="J348" s="144">
        <f>ROUND(I348*H348,2)</f>
        <v>0</v>
      </c>
      <c r="K348" s="140" t="s">
        <v>1</v>
      </c>
      <c r="L348" s="33"/>
      <c r="M348" s="145" t="s">
        <v>1</v>
      </c>
      <c r="N348" s="146" t="s">
        <v>45</v>
      </c>
      <c r="P348" s="147">
        <f>O348*H348</f>
        <v>0</v>
      </c>
      <c r="Q348" s="147">
        <v>0</v>
      </c>
      <c r="R348" s="147">
        <f>Q348*H348</f>
        <v>0</v>
      </c>
      <c r="S348" s="147">
        <v>0</v>
      </c>
      <c r="T348" s="148">
        <f>S348*H348</f>
        <v>0</v>
      </c>
      <c r="AR348" s="149" t="s">
        <v>232</v>
      </c>
      <c r="AT348" s="149" t="s">
        <v>227</v>
      </c>
      <c r="AU348" s="149" t="s">
        <v>88</v>
      </c>
      <c r="AY348" s="17" t="s">
        <v>225</v>
      </c>
      <c r="BE348" s="150">
        <f>IF(N348="základní",J348,0)</f>
        <v>0</v>
      </c>
      <c r="BF348" s="150">
        <f>IF(N348="snížená",J348,0)</f>
        <v>0</v>
      </c>
      <c r="BG348" s="150">
        <f>IF(N348="zákl. přenesená",J348,0)</f>
        <v>0</v>
      </c>
      <c r="BH348" s="150">
        <f>IF(N348="sníž. přenesená",J348,0)</f>
        <v>0</v>
      </c>
      <c r="BI348" s="150">
        <f>IF(N348="nulová",J348,0)</f>
        <v>0</v>
      </c>
      <c r="BJ348" s="17" t="s">
        <v>88</v>
      </c>
      <c r="BK348" s="150">
        <f>ROUND(I348*H348,2)</f>
        <v>0</v>
      </c>
      <c r="BL348" s="17" t="s">
        <v>232</v>
      </c>
      <c r="BM348" s="149" t="s">
        <v>977</v>
      </c>
    </row>
    <row r="349" spans="2:65" s="1" customFormat="1" ht="19.2">
      <c r="B349" s="33"/>
      <c r="D349" s="156" t="s">
        <v>261</v>
      </c>
      <c r="F349" s="163" t="s">
        <v>978</v>
      </c>
      <c r="I349" s="153"/>
      <c r="L349" s="33"/>
      <c r="M349" s="154"/>
      <c r="T349" s="57"/>
      <c r="AT349" s="17" t="s">
        <v>261</v>
      </c>
      <c r="AU349" s="17" t="s">
        <v>88</v>
      </c>
    </row>
    <row r="350" spans="2:65" s="1" customFormat="1" ht="16.5" customHeight="1">
      <c r="B350" s="33"/>
      <c r="C350" s="138" t="s">
        <v>596</v>
      </c>
      <c r="D350" s="138" t="s">
        <v>227</v>
      </c>
      <c r="E350" s="139" t="s">
        <v>789</v>
      </c>
      <c r="F350" s="140" t="s">
        <v>790</v>
      </c>
      <c r="G350" s="141" t="s">
        <v>468</v>
      </c>
      <c r="H350" s="142">
        <v>3</v>
      </c>
      <c r="I350" s="143"/>
      <c r="J350" s="144">
        <f>ROUND(I350*H350,2)</f>
        <v>0</v>
      </c>
      <c r="K350" s="140" t="s">
        <v>1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0</v>
      </c>
      <c r="R350" s="147">
        <f>Q350*H350</f>
        <v>0</v>
      </c>
      <c r="S350" s="147">
        <v>0</v>
      </c>
      <c r="T350" s="148">
        <f>S350*H350</f>
        <v>0</v>
      </c>
      <c r="AR350" s="149" t="s">
        <v>232</v>
      </c>
      <c r="AT350" s="149" t="s">
        <v>227</v>
      </c>
      <c r="AU350" s="149" t="s">
        <v>88</v>
      </c>
      <c r="AY350" s="17" t="s">
        <v>225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232</v>
      </c>
      <c r="BM350" s="149" t="s">
        <v>979</v>
      </c>
    </row>
    <row r="351" spans="2:65" s="1" customFormat="1" ht="19.2">
      <c r="B351" s="33"/>
      <c r="D351" s="156" t="s">
        <v>261</v>
      </c>
      <c r="F351" s="163" t="s">
        <v>980</v>
      </c>
      <c r="I351" s="153"/>
      <c r="L351" s="33"/>
      <c r="M351" s="195"/>
      <c r="N351" s="190"/>
      <c r="O351" s="190"/>
      <c r="P351" s="190"/>
      <c r="Q351" s="190"/>
      <c r="R351" s="190"/>
      <c r="S351" s="190"/>
      <c r="T351" s="196"/>
      <c r="AT351" s="17" t="s">
        <v>261</v>
      </c>
      <c r="AU351" s="17" t="s">
        <v>88</v>
      </c>
    </row>
    <row r="352" spans="2:65" s="1" customFormat="1" ht="6.9" customHeight="1">
      <c r="B352" s="45"/>
      <c r="C352" s="46"/>
      <c r="D352" s="46"/>
      <c r="E352" s="46"/>
      <c r="F352" s="46"/>
      <c r="G352" s="46"/>
      <c r="H352" s="46"/>
      <c r="I352" s="46"/>
      <c r="J352" s="46"/>
      <c r="K352" s="46"/>
      <c r="L352" s="33"/>
    </row>
  </sheetData>
  <sheetProtection algorithmName="SHA-512" hashValue="DOn6q2brKG1cSudKuquMZLUxETGUUEx/HpK1sQ5VlzGQMjQfHqHEOca/Y9f3QnPow74kdDOPJbU6HzEpieDxyA==" saltValue="sPEsbbjE2pstlYET/eydgxqOreauG2YSaZS9QTPL+UnF9XmQegaPvjm/N+33flVUsa2Q2Mv1AVn5U2fhyTeS8A==" spinCount="100000" sheet="1" objects="1" scenarios="1" formatColumns="0" formatRows="0" autoFilter="0"/>
  <autoFilter ref="C128:K351" xr:uid="{00000000-0009-0000-0000-000003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300-000000000000}"/>
    <hyperlink ref="F136" r:id="rId2" xr:uid="{00000000-0004-0000-0300-000001000000}"/>
    <hyperlink ref="F139" r:id="rId3" xr:uid="{00000000-0004-0000-0300-000002000000}"/>
    <hyperlink ref="F143" r:id="rId4" xr:uid="{00000000-0004-0000-0300-000003000000}"/>
    <hyperlink ref="F148" r:id="rId5" xr:uid="{00000000-0004-0000-0300-000004000000}"/>
    <hyperlink ref="F151" r:id="rId6" xr:uid="{00000000-0004-0000-0300-000005000000}"/>
    <hyperlink ref="F155" r:id="rId7" xr:uid="{00000000-0004-0000-0300-000006000000}"/>
    <hyperlink ref="F158" r:id="rId8" xr:uid="{00000000-0004-0000-0300-000007000000}"/>
    <hyperlink ref="F168" r:id="rId9" xr:uid="{00000000-0004-0000-0300-000008000000}"/>
    <hyperlink ref="F184" r:id="rId10" xr:uid="{00000000-0004-0000-0300-000009000000}"/>
    <hyperlink ref="F187" r:id="rId11" xr:uid="{00000000-0004-0000-0300-00000A000000}"/>
    <hyperlink ref="F198" r:id="rId12" xr:uid="{00000000-0004-0000-0300-00000B000000}"/>
    <hyperlink ref="F203" r:id="rId13" xr:uid="{00000000-0004-0000-0300-00000C000000}"/>
    <hyperlink ref="F206" r:id="rId14" xr:uid="{00000000-0004-0000-0300-00000D000000}"/>
    <hyperlink ref="F209" r:id="rId15" xr:uid="{00000000-0004-0000-0300-00000E000000}"/>
    <hyperlink ref="F219" r:id="rId16" xr:uid="{00000000-0004-0000-0300-00000F000000}"/>
    <hyperlink ref="F226" r:id="rId17" xr:uid="{00000000-0004-0000-0300-000010000000}"/>
    <hyperlink ref="F229" r:id="rId18" xr:uid="{00000000-0004-0000-0300-000011000000}"/>
    <hyperlink ref="F234" r:id="rId19" xr:uid="{00000000-0004-0000-0300-000012000000}"/>
    <hyperlink ref="F239" r:id="rId20" xr:uid="{00000000-0004-0000-0300-000013000000}"/>
    <hyperlink ref="F245" r:id="rId21" xr:uid="{00000000-0004-0000-0300-000014000000}"/>
    <hyperlink ref="F248" r:id="rId22" xr:uid="{00000000-0004-0000-0300-000015000000}"/>
    <hyperlink ref="F253" r:id="rId23" xr:uid="{00000000-0004-0000-0300-000016000000}"/>
    <hyperlink ref="F262" r:id="rId24" xr:uid="{00000000-0004-0000-0300-000017000000}"/>
    <hyperlink ref="F265" r:id="rId25" xr:uid="{00000000-0004-0000-0300-000018000000}"/>
    <hyperlink ref="F268" r:id="rId26" xr:uid="{00000000-0004-0000-0300-000019000000}"/>
    <hyperlink ref="F274" r:id="rId27" xr:uid="{00000000-0004-0000-0300-00001A000000}"/>
    <hyperlink ref="F277" r:id="rId28" xr:uid="{00000000-0004-0000-0300-00001B000000}"/>
    <hyperlink ref="F280" r:id="rId29" xr:uid="{00000000-0004-0000-0300-00001C000000}"/>
    <hyperlink ref="F282" r:id="rId30" xr:uid="{00000000-0004-0000-0300-00001D000000}"/>
    <hyperlink ref="F292" r:id="rId31" xr:uid="{00000000-0004-0000-0300-00001E000000}"/>
    <hyperlink ref="F303" r:id="rId32" xr:uid="{00000000-0004-0000-0300-00001F000000}"/>
    <hyperlink ref="F307" r:id="rId33" xr:uid="{00000000-0004-0000-0300-000020000000}"/>
    <hyperlink ref="F310" r:id="rId34" xr:uid="{00000000-0004-0000-0300-000021000000}"/>
    <hyperlink ref="F312" r:id="rId35" xr:uid="{00000000-0004-0000-0300-000022000000}"/>
    <hyperlink ref="F314" r:id="rId36" xr:uid="{00000000-0004-0000-0300-000023000000}"/>
    <hyperlink ref="F319" r:id="rId37" xr:uid="{00000000-0004-0000-0300-000024000000}"/>
    <hyperlink ref="F323" r:id="rId38" xr:uid="{00000000-0004-0000-0300-000025000000}"/>
    <hyperlink ref="F330" r:id="rId39" xr:uid="{00000000-0004-0000-0300-000026000000}"/>
    <hyperlink ref="F332" r:id="rId40" xr:uid="{00000000-0004-0000-0300-000027000000}"/>
    <hyperlink ref="F335" r:id="rId41" xr:uid="{00000000-0004-0000-0300-000028000000}"/>
    <hyperlink ref="F339" r:id="rId42" xr:uid="{00000000-0004-0000-0300-000029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3"/>
  <headerFooter>
    <oddFooter>&amp;CStrana &amp;P z &amp;N&amp;R&amp;A</oddFooter>
  </headerFooter>
  <drawing r:id="rId4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23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98</v>
      </c>
    </row>
    <row r="3" spans="2:4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4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46" ht="6.9" customHeight="1">
      <c r="B5" s="20"/>
      <c r="L5" s="20"/>
    </row>
    <row r="6" spans="2:46" ht="12" customHeight="1">
      <c r="B6" s="20"/>
      <c r="D6" s="27" t="s">
        <v>16</v>
      </c>
      <c r="L6" s="20"/>
    </row>
    <row r="7" spans="2:4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46" s="1" customFormat="1" ht="12" customHeight="1">
      <c r="B8" s="33"/>
      <c r="D8" s="27" t="s">
        <v>190</v>
      </c>
      <c r="L8" s="33"/>
    </row>
    <row r="9" spans="2:46" s="1" customFormat="1" ht="16.5" customHeight="1">
      <c r="B9" s="33"/>
      <c r="E9" s="238" t="s">
        <v>981</v>
      </c>
      <c r="F9" s="258"/>
      <c r="G9" s="258"/>
      <c r="H9" s="258"/>
      <c r="L9" s="33"/>
    </row>
    <row r="10" spans="2:46" s="1" customFormat="1" ht="10.199999999999999">
      <c r="B10" s="33"/>
      <c r="L10" s="33"/>
    </row>
    <row r="11" spans="2:4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4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46" s="1" customFormat="1" ht="10.8" customHeight="1">
      <c r="B13" s="33"/>
      <c r="L13" s="33"/>
    </row>
    <row r="14" spans="2:4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4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4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ROUND(J128,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ROUND((SUM(BE128:BE238)),  2)</f>
        <v>0</v>
      </c>
      <c r="I33" s="98">
        <v>0.21</v>
      </c>
      <c r="J33" s="87">
        <f>ROUND(((SUM(BE128:BE238))*I33),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ROUND((SUM(BF128:BF238)),  2)</f>
        <v>0</v>
      </c>
      <c r="I34" s="98">
        <v>0.15</v>
      </c>
      <c r="J34" s="87">
        <f>ROUND(((SUM(BF128:BF238))*I34),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ROUND((SUM(BG128:BG238)),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ROUND((SUM(BH128:BH238)),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ROUND((SUM(BI128:BI238)),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030.11.5 - Přeložka náhonu na MVE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J128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J129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J130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J136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J142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J178</f>
        <v>0</v>
      </c>
      <c r="L101" s="114"/>
    </row>
    <row r="102" spans="2:12" s="9" customFormat="1" ht="19.95" customHeight="1">
      <c r="B102" s="114"/>
      <c r="D102" s="115" t="s">
        <v>611</v>
      </c>
      <c r="E102" s="116"/>
      <c r="F102" s="116"/>
      <c r="G102" s="116"/>
      <c r="H102" s="116"/>
      <c r="I102" s="116"/>
      <c r="J102" s="117">
        <f>J179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J182</f>
        <v>0</v>
      </c>
      <c r="L103" s="114"/>
    </row>
    <row r="104" spans="2:12" s="9" customFormat="1" ht="19.95" customHeight="1">
      <c r="B104" s="114"/>
      <c r="D104" s="115" t="s">
        <v>205</v>
      </c>
      <c r="E104" s="116"/>
      <c r="F104" s="116"/>
      <c r="G104" s="116"/>
      <c r="H104" s="116"/>
      <c r="I104" s="116"/>
      <c r="J104" s="117">
        <f>J197</f>
        <v>0</v>
      </c>
      <c r="L104" s="114"/>
    </row>
    <row r="105" spans="2:12" s="8" customFormat="1" ht="24.9" customHeight="1">
      <c r="B105" s="110"/>
      <c r="D105" s="111" t="s">
        <v>206</v>
      </c>
      <c r="E105" s="112"/>
      <c r="F105" s="112"/>
      <c r="G105" s="112"/>
      <c r="H105" s="112"/>
      <c r="I105" s="112"/>
      <c r="J105" s="113">
        <f>J200</f>
        <v>0</v>
      </c>
      <c r="L105" s="110"/>
    </row>
    <row r="106" spans="2:12" s="9" customFormat="1" ht="19.95" customHeight="1">
      <c r="B106" s="114"/>
      <c r="D106" s="115" t="s">
        <v>982</v>
      </c>
      <c r="E106" s="116"/>
      <c r="F106" s="116"/>
      <c r="G106" s="116"/>
      <c r="H106" s="116"/>
      <c r="I106" s="116"/>
      <c r="J106" s="117">
        <f>J201</f>
        <v>0</v>
      </c>
      <c r="L106" s="114"/>
    </row>
    <row r="107" spans="2:12" s="9" customFormat="1" ht="19.95" customHeight="1">
      <c r="B107" s="114"/>
      <c r="D107" s="115" t="s">
        <v>207</v>
      </c>
      <c r="E107" s="116"/>
      <c r="F107" s="116"/>
      <c r="G107" s="116"/>
      <c r="H107" s="116"/>
      <c r="I107" s="116"/>
      <c r="J107" s="117">
        <f>J204</f>
        <v>0</v>
      </c>
      <c r="L107" s="114"/>
    </row>
    <row r="108" spans="2:12" s="8" customFormat="1" ht="24.9" customHeight="1">
      <c r="B108" s="110"/>
      <c r="D108" s="111" t="s">
        <v>612</v>
      </c>
      <c r="E108" s="112"/>
      <c r="F108" s="112"/>
      <c r="G108" s="112"/>
      <c r="H108" s="112"/>
      <c r="I108" s="112"/>
      <c r="J108" s="113">
        <f>J234</f>
        <v>0</v>
      </c>
      <c r="L108" s="110"/>
    </row>
    <row r="109" spans="2:12" s="1" customFormat="1" ht="21.75" customHeight="1">
      <c r="B109" s="33"/>
      <c r="L109" s="33"/>
    </row>
    <row r="110" spans="2:12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4" spans="2:63" s="1" customFormat="1" ht="6.9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" customHeight="1">
      <c r="B115" s="33"/>
      <c r="C115" s="21" t="s">
        <v>210</v>
      </c>
      <c r="L115" s="33"/>
    </row>
    <row r="116" spans="2:63" s="1" customFormat="1" ht="6.9" customHeight="1">
      <c r="B116" s="33"/>
      <c r="L116" s="33"/>
    </row>
    <row r="117" spans="2:63" s="1" customFormat="1" ht="12" customHeight="1">
      <c r="B117" s="33"/>
      <c r="C117" s="27" t="s">
        <v>16</v>
      </c>
      <c r="L117" s="33"/>
    </row>
    <row r="118" spans="2:63" s="1" customFormat="1" ht="26.25" customHeight="1">
      <c r="B118" s="33"/>
      <c r="E118" s="256" t="str">
        <f>E7</f>
        <v>Opatření Zátor-Loučky, OHO, Dílčí stavba 02.030 Opatření pod přehradní hrází Nové Heřminovy</v>
      </c>
      <c r="F118" s="257"/>
      <c r="G118" s="257"/>
      <c r="H118" s="257"/>
      <c r="L118" s="33"/>
    </row>
    <row r="119" spans="2:63" s="1" customFormat="1" ht="12" customHeight="1">
      <c r="B119" s="33"/>
      <c r="C119" s="27" t="s">
        <v>190</v>
      </c>
      <c r="L119" s="33"/>
    </row>
    <row r="120" spans="2:63" s="1" customFormat="1" ht="16.5" customHeight="1">
      <c r="B120" s="33"/>
      <c r="E120" s="238" t="str">
        <f>E9</f>
        <v>030.11.5 - Přeložka náhonu na MVE</v>
      </c>
      <c r="F120" s="258"/>
      <c r="G120" s="258"/>
      <c r="H120" s="258"/>
      <c r="L120" s="33"/>
    </row>
    <row r="121" spans="2:63" s="1" customFormat="1" ht="6.9" customHeight="1">
      <c r="B121" s="33"/>
      <c r="L121" s="33"/>
    </row>
    <row r="122" spans="2:63" s="1" customFormat="1" ht="12" customHeight="1">
      <c r="B122" s="33"/>
      <c r="C122" s="27" t="s">
        <v>22</v>
      </c>
      <c r="F122" s="25" t="str">
        <f>F12</f>
        <v>Loučky u Zátoru</v>
      </c>
      <c r="I122" s="27" t="s">
        <v>24</v>
      </c>
      <c r="J122" s="53" t="str">
        <f>IF(J12="","",J12)</f>
        <v>20. 12. 2024</v>
      </c>
      <c r="L122" s="33"/>
    </row>
    <row r="123" spans="2:63" s="1" customFormat="1" ht="6.9" customHeight="1">
      <c r="B123" s="33"/>
      <c r="L123" s="33"/>
    </row>
    <row r="124" spans="2:63" s="1" customFormat="1" ht="15.15" customHeight="1">
      <c r="B124" s="33"/>
      <c r="C124" s="27" t="s">
        <v>28</v>
      </c>
      <c r="F124" s="25" t="str">
        <f>E15</f>
        <v>Povodí Odry, státní podnik</v>
      </c>
      <c r="I124" s="27" t="s">
        <v>34</v>
      </c>
      <c r="J124" s="31" t="str">
        <f>E21</f>
        <v>AQUATIS, a.s.</v>
      </c>
      <c r="L124" s="33"/>
    </row>
    <row r="125" spans="2:63" s="1" customFormat="1" ht="25.65" customHeight="1">
      <c r="B125" s="33"/>
      <c r="C125" s="27" t="s">
        <v>32</v>
      </c>
      <c r="F125" s="25" t="str">
        <f>IF(E18="","",E18)</f>
        <v>Vyplň údaj</v>
      </c>
      <c r="I125" s="27" t="s">
        <v>37</v>
      </c>
      <c r="J125" s="31" t="str">
        <f>E24</f>
        <v>Ing. Michal Jendruščák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8"/>
      <c r="C127" s="119" t="s">
        <v>211</v>
      </c>
      <c r="D127" s="120" t="s">
        <v>65</v>
      </c>
      <c r="E127" s="120" t="s">
        <v>61</v>
      </c>
      <c r="F127" s="120" t="s">
        <v>62</v>
      </c>
      <c r="G127" s="120" t="s">
        <v>212</v>
      </c>
      <c r="H127" s="120" t="s">
        <v>213</v>
      </c>
      <c r="I127" s="120" t="s">
        <v>214</v>
      </c>
      <c r="J127" s="120" t="s">
        <v>194</v>
      </c>
      <c r="K127" s="121" t="s">
        <v>215</v>
      </c>
      <c r="L127" s="118"/>
      <c r="M127" s="60" t="s">
        <v>1</v>
      </c>
      <c r="N127" s="61" t="s">
        <v>44</v>
      </c>
      <c r="O127" s="61" t="s">
        <v>216</v>
      </c>
      <c r="P127" s="61" t="s">
        <v>217</v>
      </c>
      <c r="Q127" s="61" t="s">
        <v>218</v>
      </c>
      <c r="R127" s="61" t="s">
        <v>219</v>
      </c>
      <c r="S127" s="61" t="s">
        <v>220</v>
      </c>
      <c r="T127" s="62" t="s">
        <v>221</v>
      </c>
    </row>
    <row r="128" spans="2:63" s="1" customFormat="1" ht="22.8" customHeight="1">
      <c r="B128" s="33"/>
      <c r="C128" s="65" t="s">
        <v>222</v>
      </c>
      <c r="J128" s="122">
        <f>BK128</f>
        <v>0</v>
      </c>
      <c r="L128" s="33"/>
      <c r="M128" s="63"/>
      <c r="N128" s="54"/>
      <c r="O128" s="54"/>
      <c r="P128" s="123">
        <f>P129+P200+P234</f>
        <v>0</v>
      </c>
      <c r="Q128" s="54"/>
      <c r="R128" s="123">
        <f>R129+R200+R234</f>
        <v>250.88103002</v>
      </c>
      <c r="S128" s="54"/>
      <c r="T128" s="124">
        <f>T129+T200+T234</f>
        <v>0</v>
      </c>
      <c r="AT128" s="17" t="s">
        <v>79</v>
      </c>
      <c r="AU128" s="17" t="s">
        <v>196</v>
      </c>
      <c r="BK128" s="125">
        <f>BK129+BK200+BK234</f>
        <v>0</v>
      </c>
    </row>
    <row r="129" spans="2:65" s="11" customFormat="1" ht="25.95" customHeight="1">
      <c r="B129" s="126"/>
      <c r="D129" s="127" t="s">
        <v>79</v>
      </c>
      <c r="E129" s="128" t="s">
        <v>223</v>
      </c>
      <c r="F129" s="128" t="s">
        <v>224</v>
      </c>
      <c r="I129" s="129"/>
      <c r="J129" s="130">
        <f>BK129</f>
        <v>0</v>
      </c>
      <c r="L129" s="126"/>
      <c r="M129" s="131"/>
      <c r="P129" s="132">
        <f>P130+P136+P142+P178+P179+P182+P197</f>
        <v>0</v>
      </c>
      <c r="R129" s="132">
        <f>R130+R136+R142+R178+R179+R182+R197</f>
        <v>248.37079001999999</v>
      </c>
      <c r="T129" s="133">
        <f>T130+T136+T142+T178+T179+T182+T197</f>
        <v>0</v>
      </c>
      <c r="AR129" s="127" t="s">
        <v>88</v>
      </c>
      <c r="AT129" s="134" t="s">
        <v>79</v>
      </c>
      <c r="AU129" s="134" t="s">
        <v>80</v>
      </c>
      <c r="AY129" s="127" t="s">
        <v>225</v>
      </c>
      <c r="BK129" s="135">
        <f>BK130+BK136+BK142+BK178+BK179+BK182+BK197</f>
        <v>0</v>
      </c>
    </row>
    <row r="130" spans="2:65" s="11" customFormat="1" ht="22.8" customHeight="1">
      <c r="B130" s="126"/>
      <c r="D130" s="127" t="s">
        <v>79</v>
      </c>
      <c r="E130" s="136" t="s">
        <v>88</v>
      </c>
      <c r="F130" s="136" t="s">
        <v>226</v>
      </c>
      <c r="I130" s="129"/>
      <c r="J130" s="137">
        <f>BK130</f>
        <v>0</v>
      </c>
      <c r="L130" s="126"/>
      <c r="M130" s="131"/>
      <c r="P130" s="132">
        <f>SUM(P131:P135)</f>
        <v>0</v>
      </c>
      <c r="R130" s="132">
        <f>SUM(R131:R135)</f>
        <v>12.8</v>
      </c>
      <c r="T130" s="133">
        <f>SUM(T131:T135)</f>
        <v>0</v>
      </c>
      <c r="AR130" s="127" t="s">
        <v>88</v>
      </c>
      <c r="AT130" s="134" t="s">
        <v>79</v>
      </c>
      <c r="AU130" s="134" t="s">
        <v>88</v>
      </c>
      <c r="AY130" s="127" t="s">
        <v>225</v>
      </c>
      <c r="BK130" s="135">
        <f>SUM(BK131:BK135)</f>
        <v>0</v>
      </c>
    </row>
    <row r="131" spans="2:65" s="1" customFormat="1" ht="33" customHeight="1">
      <c r="B131" s="33"/>
      <c r="C131" s="138" t="s">
        <v>88</v>
      </c>
      <c r="D131" s="138" t="s">
        <v>227</v>
      </c>
      <c r="E131" s="139" t="s">
        <v>983</v>
      </c>
      <c r="F131" s="140" t="s">
        <v>984</v>
      </c>
      <c r="G131" s="141" t="s">
        <v>240</v>
      </c>
      <c r="H131" s="142">
        <v>6.4</v>
      </c>
      <c r="I131" s="143"/>
      <c r="J131" s="144">
        <f>ROUND(I131*H131,2)</f>
        <v>0</v>
      </c>
      <c r="K131" s="140" t="s">
        <v>231</v>
      </c>
      <c r="L131" s="33"/>
      <c r="M131" s="145" t="s">
        <v>1</v>
      </c>
      <c r="N131" s="146" t="s">
        <v>45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232</v>
      </c>
      <c r="AT131" s="149" t="s">
        <v>227</v>
      </c>
      <c r="AU131" s="149" t="s">
        <v>21</v>
      </c>
      <c r="AY131" s="17" t="s">
        <v>225</v>
      </c>
      <c r="BE131" s="150">
        <f>IF(N131="základní",J131,0)</f>
        <v>0</v>
      </c>
      <c r="BF131" s="150">
        <f>IF(N131="snížená",J131,0)</f>
        <v>0</v>
      </c>
      <c r="BG131" s="150">
        <f>IF(N131="zákl. přenesená",J131,0)</f>
        <v>0</v>
      </c>
      <c r="BH131" s="150">
        <f>IF(N131="sníž. přenesená",J131,0)</f>
        <v>0</v>
      </c>
      <c r="BI131" s="150">
        <f>IF(N131="nulová",J131,0)</f>
        <v>0</v>
      </c>
      <c r="BJ131" s="17" t="s">
        <v>88</v>
      </c>
      <c r="BK131" s="150">
        <f>ROUND(I131*H131,2)</f>
        <v>0</v>
      </c>
      <c r="BL131" s="17" t="s">
        <v>232</v>
      </c>
      <c r="BM131" s="149" t="s">
        <v>985</v>
      </c>
    </row>
    <row r="132" spans="2:65" s="1" customFormat="1" ht="10.199999999999999">
      <c r="B132" s="33"/>
      <c r="D132" s="151" t="s">
        <v>234</v>
      </c>
      <c r="F132" s="152" t="s">
        <v>986</v>
      </c>
      <c r="I132" s="153"/>
      <c r="L132" s="33"/>
      <c r="M132" s="154"/>
      <c r="T132" s="57"/>
      <c r="AT132" s="17" t="s">
        <v>234</v>
      </c>
      <c r="AU132" s="17" t="s">
        <v>21</v>
      </c>
    </row>
    <row r="133" spans="2:65" s="12" customFormat="1" ht="10.199999999999999">
      <c r="B133" s="155"/>
      <c r="D133" s="156" t="s">
        <v>236</v>
      </c>
      <c r="E133" s="157" t="s">
        <v>1</v>
      </c>
      <c r="F133" s="158" t="s">
        <v>987</v>
      </c>
      <c r="H133" s="159">
        <v>6.4</v>
      </c>
      <c r="I133" s="160"/>
      <c r="L133" s="155"/>
      <c r="M133" s="161"/>
      <c r="T133" s="162"/>
      <c r="AT133" s="157" t="s">
        <v>236</v>
      </c>
      <c r="AU133" s="157" t="s">
        <v>21</v>
      </c>
      <c r="AV133" s="12" t="s">
        <v>21</v>
      </c>
      <c r="AW133" s="12" t="s">
        <v>36</v>
      </c>
      <c r="AX133" s="12" t="s">
        <v>88</v>
      </c>
      <c r="AY133" s="157" t="s">
        <v>225</v>
      </c>
    </row>
    <row r="134" spans="2:65" s="1" customFormat="1" ht="16.5" customHeight="1">
      <c r="B134" s="33"/>
      <c r="C134" s="178" t="s">
        <v>21</v>
      </c>
      <c r="D134" s="178" t="s">
        <v>341</v>
      </c>
      <c r="E134" s="179" t="s">
        <v>840</v>
      </c>
      <c r="F134" s="180" t="s">
        <v>841</v>
      </c>
      <c r="G134" s="181" t="s">
        <v>395</v>
      </c>
      <c r="H134" s="182">
        <v>12.8</v>
      </c>
      <c r="I134" s="183"/>
      <c r="J134" s="184">
        <f>ROUND(I134*H134,2)</f>
        <v>0</v>
      </c>
      <c r="K134" s="180" t="s">
        <v>231</v>
      </c>
      <c r="L134" s="185"/>
      <c r="M134" s="186" t="s">
        <v>1</v>
      </c>
      <c r="N134" s="187" t="s">
        <v>45</v>
      </c>
      <c r="P134" s="147">
        <f>O134*H134</f>
        <v>0</v>
      </c>
      <c r="Q134" s="147">
        <v>1</v>
      </c>
      <c r="R134" s="147">
        <f>Q134*H134</f>
        <v>12.8</v>
      </c>
      <c r="S134" s="147">
        <v>0</v>
      </c>
      <c r="T134" s="148">
        <f>S134*H134</f>
        <v>0</v>
      </c>
      <c r="AR134" s="149" t="s">
        <v>277</v>
      </c>
      <c r="AT134" s="149" t="s">
        <v>341</v>
      </c>
      <c r="AU134" s="149" t="s">
        <v>21</v>
      </c>
      <c r="AY134" s="17" t="s">
        <v>225</v>
      </c>
      <c r="BE134" s="150">
        <f>IF(N134="základní",J134,0)</f>
        <v>0</v>
      </c>
      <c r="BF134" s="150">
        <f>IF(N134="snížená",J134,0)</f>
        <v>0</v>
      </c>
      <c r="BG134" s="150">
        <f>IF(N134="zákl. přenesená",J134,0)</f>
        <v>0</v>
      </c>
      <c r="BH134" s="150">
        <f>IF(N134="sníž. přenesená",J134,0)</f>
        <v>0</v>
      </c>
      <c r="BI134" s="150">
        <f>IF(N134="nulová",J134,0)</f>
        <v>0</v>
      </c>
      <c r="BJ134" s="17" t="s">
        <v>88</v>
      </c>
      <c r="BK134" s="150">
        <f>ROUND(I134*H134,2)</f>
        <v>0</v>
      </c>
      <c r="BL134" s="17" t="s">
        <v>232</v>
      </c>
      <c r="BM134" s="149" t="s">
        <v>988</v>
      </c>
    </row>
    <row r="135" spans="2:65" s="12" customFormat="1" ht="10.199999999999999">
      <c r="B135" s="155"/>
      <c r="D135" s="156" t="s">
        <v>236</v>
      </c>
      <c r="F135" s="158" t="s">
        <v>989</v>
      </c>
      <c r="H135" s="159">
        <v>12.8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4</v>
      </c>
      <c r="AX135" s="12" t="s">
        <v>88</v>
      </c>
      <c r="AY135" s="157" t="s">
        <v>225</v>
      </c>
    </row>
    <row r="136" spans="2:65" s="11" customFormat="1" ht="22.8" customHeight="1">
      <c r="B136" s="126"/>
      <c r="D136" s="127" t="s">
        <v>79</v>
      </c>
      <c r="E136" s="136" t="s">
        <v>21</v>
      </c>
      <c r="F136" s="136" t="s">
        <v>453</v>
      </c>
      <c r="I136" s="129"/>
      <c r="J136" s="137">
        <f>BK136</f>
        <v>0</v>
      </c>
      <c r="L136" s="126"/>
      <c r="M136" s="131"/>
      <c r="P136" s="132">
        <f>SUM(P137:P141)</f>
        <v>0</v>
      </c>
      <c r="R136" s="132">
        <f>SUM(R137:R141)</f>
        <v>181.78057999999999</v>
      </c>
      <c r="T136" s="133">
        <f>SUM(T137:T141)</f>
        <v>0</v>
      </c>
      <c r="AR136" s="127" t="s">
        <v>88</v>
      </c>
      <c r="AT136" s="134" t="s">
        <v>79</v>
      </c>
      <c r="AU136" s="134" t="s">
        <v>88</v>
      </c>
      <c r="AY136" s="127" t="s">
        <v>225</v>
      </c>
      <c r="BK136" s="135">
        <f>SUM(BK137:BK141)</f>
        <v>0</v>
      </c>
    </row>
    <row r="137" spans="2:65" s="1" customFormat="1" ht="16.5" customHeight="1">
      <c r="B137" s="33"/>
      <c r="C137" s="138" t="s">
        <v>244</v>
      </c>
      <c r="D137" s="138" t="s">
        <v>227</v>
      </c>
      <c r="E137" s="139" t="s">
        <v>990</v>
      </c>
      <c r="F137" s="140" t="s">
        <v>991</v>
      </c>
      <c r="G137" s="141" t="s">
        <v>240</v>
      </c>
      <c r="H137" s="142">
        <v>79</v>
      </c>
      <c r="I137" s="143"/>
      <c r="J137" s="144">
        <f>ROUND(I137*H137,2)</f>
        <v>0</v>
      </c>
      <c r="K137" s="140" t="s">
        <v>231</v>
      </c>
      <c r="L137" s="33"/>
      <c r="M137" s="145" t="s">
        <v>1</v>
      </c>
      <c r="N137" s="146" t="s">
        <v>45</v>
      </c>
      <c r="P137" s="147">
        <f>O137*H137</f>
        <v>0</v>
      </c>
      <c r="Q137" s="147">
        <v>2.3010199999999998</v>
      </c>
      <c r="R137" s="147">
        <f>Q137*H137</f>
        <v>181.78057999999999</v>
      </c>
      <c r="S137" s="147">
        <v>0</v>
      </c>
      <c r="T137" s="148">
        <f>S137*H137</f>
        <v>0</v>
      </c>
      <c r="AR137" s="149" t="s">
        <v>232</v>
      </c>
      <c r="AT137" s="149" t="s">
        <v>227</v>
      </c>
      <c r="AU137" s="149" t="s">
        <v>21</v>
      </c>
      <c r="AY137" s="17" t="s">
        <v>225</v>
      </c>
      <c r="BE137" s="150">
        <f>IF(N137="základní",J137,0)</f>
        <v>0</v>
      </c>
      <c r="BF137" s="150">
        <f>IF(N137="snížená",J137,0)</f>
        <v>0</v>
      </c>
      <c r="BG137" s="150">
        <f>IF(N137="zákl. přenesená",J137,0)</f>
        <v>0</v>
      </c>
      <c r="BH137" s="150">
        <f>IF(N137="sníž. přenesená",J137,0)</f>
        <v>0</v>
      </c>
      <c r="BI137" s="150">
        <f>IF(N137="nulová",J137,0)</f>
        <v>0</v>
      </c>
      <c r="BJ137" s="17" t="s">
        <v>88</v>
      </c>
      <c r="BK137" s="150">
        <f>ROUND(I137*H137,2)</f>
        <v>0</v>
      </c>
      <c r="BL137" s="17" t="s">
        <v>232</v>
      </c>
      <c r="BM137" s="149" t="s">
        <v>992</v>
      </c>
    </row>
    <row r="138" spans="2:65" s="1" customFormat="1" ht="10.199999999999999">
      <c r="B138" s="33"/>
      <c r="D138" s="151" t="s">
        <v>234</v>
      </c>
      <c r="F138" s="152" t="s">
        <v>993</v>
      </c>
      <c r="I138" s="153"/>
      <c r="L138" s="33"/>
      <c r="M138" s="154"/>
      <c r="T138" s="57"/>
      <c r="AT138" s="17" t="s">
        <v>234</v>
      </c>
      <c r="AU138" s="17" t="s">
        <v>21</v>
      </c>
    </row>
    <row r="139" spans="2:65" s="12" customFormat="1" ht="10.199999999999999">
      <c r="B139" s="155"/>
      <c r="D139" s="156" t="s">
        <v>236</v>
      </c>
      <c r="E139" s="157" t="s">
        <v>1</v>
      </c>
      <c r="F139" s="158" t="s">
        <v>994</v>
      </c>
      <c r="H139" s="159">
        <v>39.5</v>
      </c>
      <c r="I139" s="160"/>
      <c r="L139" s="155"/>
      <c r="M139" s="161"/>
      <c r="T139" s="162"/>
      <c r="AT139" s="157" t="s">
        <v>236</v>
      </c>
      <c r="AU139" s="157" t="s">
        <v>21</v>
      </c>
      <c r="AV139" s="12" t="s">
        <v>21</v>
      </c>
      <c r="AW139" s="12" t="s">
        <v>36</v>
      </c>
      <c r="AX139" s="12" t="s">
        <v>80</v>
      </c>
      <c r="AY139" s="157" t="s">
        <v>225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995</v>
      </c>
      <c r="H140" s="159">
        <v>39.5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3" customFormat="1" ht="10.199999999999999">
      <c r="B141" s="164"/>
      <c r="D141" s="156" t="s">
        <v>236</v>
      </c>
      <c r="E141" s="165" t="s">
        <v>1</v>
      </c>
      <c r="F141" s="166" t="s">
        <v>270</v>
      </c>
      <c r="H141" s="167">
        <v>79</v>
      </c>
      <c r="I141" s="168"/>
      <c r="L141" s="164"/>
      <c r="M141" s="169"/>
      <c r="T141" s="170"/>
      <c r="AT141" s="165" t="s">
        <v>236</v>
      </c>
      <c r="AU141" s="165" t="s">
        <v>21</v>
      </c>
      <c r="AV141" s="13" t="s">
        <v>232</v>
      </c>
      <c r="AW141" s="13" t="s">
        <v>36</v>
      </c>
      <c r="AX141" s="13" t="s">
        <v>88</v>
      </c>
      <c r="AY141" s="165" t="s">
        <v>225</v>
      </c>
    </row>
    <row r="142" spans="2:65" s="11" customFormat="1" ht="22.8" customHeight="1">
      <c r="B142" s="126"/>
      <c r="D142" s="127" t="s">
        <v>79</v>
      </c>
      <c r="E142" s="136" t="s">
        <v>244</v>
      </c>
      <c r="F142" s="136" t="s">
        <v>471</v>
      </c>
      <c r="I142" s="129"/>
      <c r="J142" s="137">
        <f>BK142</f>
        <v>0</v>
      </c>
      <c r="L142" s="126"/>
      <c r="M142" s="131"/>
      <c r="P142" s="132">
        <f>SUM(P143:P177)</f>
        <v>0</v>
      </c>
      <c r="R142" s="132">
        <f>SUM(R143:R177)</f>
        <v>52.448942520000003</v>
      </c>
      <c r="T142" s="133">
        <f>SUM(T143:T177)</f>
        <v>0</v>
      </c>
      <c r="AR142" s="127" t="s">
        <v>88</v>
      </c>
      <c r="AT142" s="134" t="s">
        <v>79</v>
      </c>
      <c r="AU142" s="134" t="s">
        <v>88</v>
      </c>
      <c r="AY142" s="127" t="s">
        <v>225</v>
      </c>
      <c r="BK142" s="135">
        <f>SUM(BK143:BK177)</f>
        <v>0</v>
      </c>
    </row>
    <row r="143" spans="2:65" s="1" customFormat="1" ht="24.15" customHeight="1">
      <c r="B143" s="33"/>
      <c r="C143" s="138" t="s">
        <v>232</v>
      </c>
      <c r="D143" s="138" t="s">
        <v>227</v>
      </c>
      <c r="E143" s="139" t="s">
        <v>889</v>
      </c>
      <c r="F143" s="140" t="s">
        <v>890</v>
      </c>
      <c r="G143" s="141" t="s">
        <v>240</v>
      </c>
      <c r="H143" s="142">
        <v>295</v>
      </c>
      <c r="I143" s="143"/>
      <c r="J143" s="144">
        <f>ROUND(I143*H143,2)</f>
        <v>0</v>
      </c>
      <c r="K143" s="140" t="s">
        <v>231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996</v>
      </c>
    </row>
    <row r="144" spans="2:65" s="1" customFormat="1" ht="10.199999999999999">
      <c r="B144" s="33"/>
      <c r="D144" s="151" t="s">
        <v>234</v>
      </c>
      <c r="F144" s="152" t="s">
        <v>892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997</v>
      </c>
      <c r="H145" s="159">
        <v>295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21.75" customHeight="1">
      <c r="B146" s="33"/>
      <c r="C146" s="138" t="s">
        <v>256</v>
      </c>
      <c r="D146" s="138" t="s">
        <v>227</v>
      </c>
      <c r="E146" s="139" t="s">
        <v>728</v>
      </c>
      <c r="F146" s="140" t="s">
        <v>729</v>
      </c>
      <c r="G146" s="141" t="s">
        <v>230</v>
      </c>
      <c r="H146" s="142">
        <v>410.7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8.6499999999999997E-3</v>
      </c>
      <c r="R146" s="147">
        <f>Q146*H146</f>
        <v>3.5525549999999999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998</v>
      </c>
    </row>
    <row r="147" spans="2:65" s="1" customFormat="1" ht="10.199999999999999">
      <c r="B147" s="33"/>
      <c r="D147" s="151" t="s">
        <v>234</v>
      </c>
      <c r="F147" s="152" t="s">
        <v>731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999</v>
      </c>
      <c r="H148" s="159">
        <v>6.7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1000</v>
      </c>
      <c r="H149" s="159">
        <v>404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225</v>
      </c>
    </row>
    <row r="150" spans="2:65" s="13" customFormat="1" ht="10.199999999999999">
      <c r="B150" s="164"/>
      <c r="D150" s="156" t="s">
        <v>236</v>
      </c>
      <c r="E150" s="165" t="s">
        <v>1</v>
      </c>
      <c r="F150" s="166" t="s">
        <v>270</v>
      </c>
      <c r="H150" s="167">
        <v>410.7</v>
      </c>
      <c r="I150" s="168"/>
      <c r="L150" s="164"/>
      <c r="M150" s="169"/>
      <c r="T150" s="170"/>
      <c r="AT150" s="165" t="s">
        <v>236</v>
      </c>
      <c r="AU150" s="165" t="s">
        <v>21</v>
      </c>
      <c r="AV150" s="13" t="s">
        <v>232</v>
      </c>
      <c r="AW150" s="13" t="s">
        <v>36</v>
      </c>
      <c r="AX150" s="13" t="s">
        <v>88</v>
      </c>
      <c r="AY150" s="165" t="s">
        <v>225</v>
      </c>
    </row>
    <row r="151" spans="2:65" s="1" customFormat="1" ht="24.15" customHeight="1">
      <c r="B151" s="33"/>
      <c r="C151" s="138" t="s">
        <v>263</v>
      </c>
      <c r="D151" s="138" t="s">
        <v>227</v>
      </c>
      <c r="E151" s="139" t="s">
        <v>1001</v>
      </c>
      <c r="F151" s="140" t="s">
        <v>1002</v>
      </c>
      <c r="G151" s="141" t="s">
        <v>230</v>
      </c>
      <c r="H151" s="142">
        <v>22</v>
      </c>
      <c r="I151" s="143"/>
      <c r="J151" s="144">
        <f>ROUND(I151*H151,2)</f>
        <v>0</v>
      </c>
      <c r="K151" s="140" t="s">
        <v>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8.6499999999999997E-3</v>
      </c>
      <c r="R151" s="147">
        <f>Q151*H151</f>
        <v>0.1903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1003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1004</v>
      </c>
      <c r="H152" s="159">
        <v>22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225</v>
      </c>
    </row>
    <row r="153" spans="2:65" s="13" customFormat="1" ht="10.199999999999999">
      <c r="B153" s="164"/>
      <c r="D153" s="156" t="s">
        <v>236</v>
      </c>
      <c r="E153" s="165" t="s">
        <v>1</v>
      </c>
      <c r="F153" s="166" t="s">
        <v>270</v>
      </c>
      <c r="H153" s="167">
        <v>22</v>
      </c>
      <c r="I153" s="168"/>
      <c r="L153" s="164"/>
      <c r="M153" s="169"/>
      <c r="T153" s="170"/>
      <c r="AT153" s="165" t="s">
        <v>236</v>
      </c>
      <c r="AU153" s="165" t="s">
        <v>21</v>
      </c>
      <c r="AV153" s="13" t="s">
        <v>232</v>
      </c>
      <c r="AW153" s="13" t="s">
        <v>36</v>
      </c>
      <c r="AX153" s="13" t="s">
        <v>88</v>
      </c>
      <c r="AY153" s="165" t="s">
        <v>225</v>
      </c>
    </row>
    <row r="154" spans="2:65" s="1" customFormat="1" ht="21.75" customHeight="1">
      <c r="B154" s="33"/>
      <c r="C154" s="178" t="s">
        <v>271</v>
      </c>
      <c r="D154" s="178" t="s">
        <v>341</v>
      </c>
      <c r="E154" s="179" t="s">
        <v>1005</v>
      </c>
      <c r="F154" s="180" t="s">
        <v>1006</v>
      </c>
      <c r="G154" s="181" t="s">
        <v>230</v>
      </c>
      <c r="H154" s="182">
        <v>23.1</v>
      </c>
      <c r="I154" s="183"/>
      <c r="J154" s="184">
        <f>ROUND(I154*H154,2)</f>
        <v>0</v>
      </c>
      <c r="K154" s="180" t="s">
        <v>231</v>
      </c>
      <c r="L154" s="185"/>
      <c r="M154" s="186" t="s">
        <v>1</v>
      </c>
      <c r="N154" s="187" t="s">
        <v>45</v>
      </c>
      <c r="P154" s="147">
        <f>O154*H154</f>
        <v>0</v>
      </c>
      <c r="Q154" s="147">
        <v>1.3100000000000001E-2</v>
      </c>
      <c r="R154" s="147">
        <f>Q154*H154</f>
        <v>0.30261000000000005</v>
      </c>
      <c r="S154" s="147">
        <v>0</v>
      </c>
      <c r="T154" s="148">
        <f>S154*H154</f>
        <v>0</v>
      </c>
      <c r="AR154" s="149" t="s">
        <v>277</v>
      </c>
      <c r="AT154" s="149" t="s">
        <v>341</v>
      </c>
      <c r="AU154" s="149" t="s">
        <v>21</v>
      </c>
      <c r="AY154" s="17" t="s">
        <v>225</v>
      </c>
      <c r="BE154" s="150">
        <f>IF(N154="základní",J154,0)</f>
        <v>0</v>
      </c>
      <c r="BF154" s="150">
        <f>IF(N154="snížená",J154,0)</f>
        <v>0</v>
      </c>
      <c r="BG154" s="150">
        <f>IF(N154="zákl. přenesená",J154,0)</f>
        <v>0</v>
      </c>
      <c r="BH154" s="150">
        <f>IF(N154="sníž. přenesená",J154,0)</f>
        <v>0</v>
      </c>
      <c r="BI154" s="150">
        <f>IF(N154="nulová",J154,0)</f>
        <v>0</v>
      </c>
      <c r="BJ154" s="17" t="s">
        <v>88</v>
      </c>
      <c r="BK154" s="150">
        <f>ROUND(I154*H154,2)</f>
        <v>0</v>
      </c>
      <c r="BL154" s="17" t="s">
        <v>232</v>
      </c>
      <c r="BM154" s="149" t="s">
        <v>1007</v>
      </c>
    </row>
    <row r="155" spans="2:65" s="1" customFormat="1" ht="19.2">
      <c r="B155" s="33"/>
      <c r="D155" s="156" t="s">
        <v>261</v>
      </c>
      <c r="F155" s="163" t="s">
        <v>1008</v>
      </c>
      <c r="I155" s="153"/>
      <c r="L155" s="33"/>
      <c r="M155" s="154"/>
      <c r="T155" s="57"/>
      <c r="AT155" s="17" t="s">
        <v>261</v>
      </c>
      <c r="AU155" s="17" t="s">
        <v>21</v>
      </c>
    </row>
    <row r="156" spans="2:65" s="12" customFormat="1" ht="10.199999999999999">
      <c r="B156" s="155"/>
      <c r="D156" s="156" t="s">
        <v>236</v>
      </c>
      <c r="F156" s="158" t="s">
        <v>1009</v>
      </c>
      <c r="H156" s="159">
        <v>23.1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4</v>
      </c>
      <c r="AX156" s="12" t="s">
        <v>88</v>
      </c>
      <c r="AY156" s="157" t="s">
        <v>225</v>
      </c>
    </row>
    <row r="157" spans="2:65" s="1" customFormat="1" ht="21.75" customHeight="1">
      <c r="B157" s="33"/>
      <c r="C157" s="178" t="s">
        <v>277</v>
      </c>
      <c r="D157" s="178" t="s">
        <v>341</v>
      </c>
      <c r="E157" s="179" t="s">
        <v>1010</v>
      </c>
      <c r="F157" s="180" t="s">
        <v>1011</v>
      </c>
      <c r="G157" s="181" t="s">
        <v>240</v>
      </c>
      <c r="H157" s="182">
        <v>0.42299999999999999</v>
      </c>
      <c r="I157" s="183"/>
      <c r="J157" s="184">
        <f>ROUND(I157*H157,2)</f>
        <v>0</v>
      </c>
      <c r="K157" s="180" t="s">
        <v>231</v>
      </c>
      <c r="L157" s="185"/>
      <c r="M157" s="186" t="s">
        <v>1</v>
      </c>
      <c r="N157" s="187" t="s">
        <v>45</v>
      </c>
      <c r="P157" s="147">
        <f>O157*H157</f>
        <v>0</v>
      </c>
      <c r="Q157" s="147">
        <v>0.55000000000000004</v>
      </c>
      <c r="R157" s="147">
        <f>Q157*H157</f>
        <v>0.23265000000000002</v>
      </c>
      <c r="S157" s="147">
        <v>0</v>
      </c>
      <c r="T157" s="148">
        <f>S157*H157</f>
        <v>0</v>
      </c>
      <c r="AR157" s="149" t="s">
        <v>277</v>
      </c>
      <c r="AT157" s="149" t="s">
        <v>341</v>
      </c>
      <c r="AU157" s="149" t="s">
        <v>21</v>
      </c>
      <c r="AY157" s="17" t="s">
        <v>225</v>
      </c>
      <c r="BE157" s="150">
        <f>IF(N157="základní",J157,0)</f>
        <v>0</v>
      </c>
      <c r="BF157" s="150">
        <f>IF(N157="snížená",J157,0)</f>
        <v>0</v>
      </c>
      <c r="BG157" s="150">
        <f>IF(N157="zákl. přenesená",J157,0)</f>
        <v>0</v>
      </c>
      <c r="BH157" s="150">
        <f>IF(N157="sníž. přenesená",J157,0)</f>
        <v>0</v>
      </c>
      <c r="BI157" s="150">
        <f>IF(N157="nulová",J157,0)</f>
        <v>0</v>
      </c>
      <c r="BJ157" s="17" t="s">
        <v>88</v>
      </c>
      <c r="BK157" s="150">
        <f>ROUND(I157*H157,2)</f>
        <v>0</v>
      </c>
      <c r="BL157" s="17" t="s">
        <v>232</v>
      </c>
      <c r="BM157" s="149" t="s">
        <v>1012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1013</v>
      </c>
      <c r="H158" s="159">
        <v>0.42299999999999999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" customFormat="1" ht="24.15" customHeight="1">
      <c r="B159" s="33"/>
      <c r="C159" s="138" t="s">
        <v>283</v>
      </c>
      <c r="D159" s="138" t="s">
        <v>227</v>
      </c>
      <c r="E159" s="139" t="s">
        <v>1014</v>
      </c>
      <c r="F159" s="140" t="s">
        <v>1015</v>
      </c>
      <c r="G159" s="141" t="s">
        <v>230</v>
      </c>
      <c r="H159" s="142">
        <v>188</v>
      </c>
      <c r="I159" s="143"/>
      <c r="J159" s="144">
        <f>ROUND(I159*H159,2)</f>
        <v>0</v>
      </c>
      <c r="K159" s="140" t="s">
        <v>231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9.7599999999999996E-3</v>
      </c>
      <c r="R159" s="147">
        <f>Q159*H159</f>
        <v>1.8348799999999998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1016</v>
      </c>
    </row>
    <row r="160" spans="2:65" s="1" customFormat="1" ht="10.199999999999999">
      <c r="B160" s="33"/>
      <c r="D160" s="151" t="s">
        <v>234</v>
      </c>
      <c r="F160" s="152" t="s">
        <v>1017</v>
      </c>
      <c r="I160" s="153"/>
      <c r="L160" s="33"/>
      <c r="M160" s="154"/>
      <c r="T160" s="57"/>
      <c r="AT160" s="17" t="s">
        <v>234</v>
      </c>
      <c r="AU160" s="17" t="s">
        <v>21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1018</v>
      </c>
      <c r="H161" s="159">
        <v>188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88</v>
      </c>
      <c r="AY161" s="157" t="s">
        <v>225</v>
      </c>
    </row>
    <row r="162" spans="2:65" s="1" customFormat="1" ht="21.75" customHeight="1">
      <c r="B162" s="33"/>
      <c r="C162" s="138" t="s">
        <v>289</v>
      </c>
      <c r="D162" s="138" t="s">
        <v>227</v>
      </c>
      <c r="E162" s="139" t="s">
        <v>733</v>
      </c>
      <c r="F162" s="140" t="s">
        <v>734</v>
      </c>
      <c r="G162" s="141" t="s">
        <v>230</v>
      </c>
      <c r="H162" s="142">
        <v>410.7</v>
      </c>
      <c r="I162" s="143"/>
      <c r="J162" s="144">
        <f>ROUND(I162*H162,2)</f>
        <v>0</v>
      </c>
      <c r="K162" s="140" t="s">
        <v>231</v>
      </c>
      <c r="L162" s="33"/>
      <c r="M162" s="145" t="s">
        <v>1</v>
      </c>
      <c r="N162" s="146" t="s">
        <v>45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232</v>
      </c>
      <c r="AT162" s="149" t="s">
        <v>227</v>
      </c>
      <c r="AU162" s="149" t="s">
        <v>21</v>
      </c>
      <c r="AY162" s="17" t="s">
        <v>225</v>
      </c>
      <c r="BE162" s="150">
        <f>IF(N162="základní",J162,0)</f>
        <v>0</v>
      </c>
      <c r="BF162" s="150">
        <f>IF(N162="snížená",J162,0)</f>
        <v>0</v>
      </c>
      <c r="BG162" s="150">
        <f>IF(N162="zákl. přenesená",J162,0)</f>
        <v>0</v>
      </c>
      <c r="BH162" s="150">
        <f>IF(N162="sníž. přenesená",J162,0)</f>
        <v>0</v>
      </c>
      <c r="BI162" s="150">
        <f>IF(N162="nulová",J162,0)</f>
        <v>0</v>
      </c>
      <c r="BJ162" s="17" t="s">
        <v>88</v>
      </c>
      <c r="BK162" s="150">
        <f>ROUND(I162*H162,2)</f>
        <v>0</v>
      </c>
      <c r="BL162" s="17" t="s">
        <v>232</v>
      </c>
      <c r="BM162" s="149" t="s">
        <v>1019</v>
      </c>
    </row>
    <row r="163" spans="2:65" s="1" customFormat="1" ht="10.199999999999999">
      <c r="B163" s="33"/>
      <c r="D163" s="151" t="s">
        <v>234</v>
      </c>
      <c r="F163" s="152" t="s">
        <v>736</v>
      </c>
      <c r="I163" s="153"/>
      <c r="L163" s="33"/>
      <c r="M163" s="154"/>
      <c r="T163" s="57"/>
      <c r="AT163" s="17" t="s">
        <v>234</v>
      </c>
      <c r="AU163" s="17" t="s">
        <v>21</v>
      </c>
    </row>
    <row r="164" spans="2:65" s="1" customFormat="1" ht="24.15" customHeight="1">
      <c r="B164" s="33"/>
      <c r="C164" s="138" t="s">
        <v>295</v>
      </c>
      <c r="D164" s="138" t="s">
        <v>227</v>
      </c>
      <c r="E164" s="139" t="s">
        <v>1020</v>
      </c>
      <c r="F164" s="140" t="s">
        <v>1021</v>
      </c>
      <c r="G164" s="141" t="s">
        <v>230</v>
      </c>
      <c r="H164" s="142">
        <v>188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1022</v>
      </c>
    </row>
    <row r="165" spans="2:65" s="1" customFormat="1" ht="10.199999999999999">
      <c r="B165" s="33"/>
      <c r="D165" s="151" t="s">
        <v>234</v>
      </c>
      <c r="F165" s="152" t="s">
        <v>1023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" customFormat="1" ht="24.15" customHeight="1">
      <c r="B166" s="33"/>
      <c r="C166" s="138" t="s">
        <v>317</v>
      </c>
      <c r="D166" s="138" t="s">
        <v>227</v>
      </c>
      <c r="E166" s="139" t="s">
        <v>1024</v>
      </c>
      <c r="F166" s="140" t="s">
        <v>1025</v>
      </c>
      <c r="G166" s="141" t="s">
        <v>395</v>
      </c>
      <c r="H166" s="142">
        <v>3.7090000000000001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1.09528</v>
      </c>
      <c r="R166" s="147">
        <f>Q166*H166</f>
        <v>4.0623935200000005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1026</v>
      </c>
    </row>
    <row r="167" spans="2:65" s="1" customFormat="1" ht="10.199999999999999">
      <c r="B167" s="33"/>
      <c r="D167" s="151" t="s">
        <v>234</v>
      </c>
      <c r="F167" s="152" t="s">
        <v>1027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1028</v>
      </c>
      <c r="H168" s="159">
        <v>3.7090000000000001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24.15" customHeight="1">
      <c r="B169" s="33"/>
      <c r="C169" s="138" t="s">
        <v>323</v>
      </c>
      <c r="D169" s="138" t="s">
        <v>227</v>
      </c>
      <c r="E169" s="139" t="s">
        <v>737</v>
      </c>
      <c r="F169" s="140" t="s">
        <v>738</v>
      </c>
      <c r="G169" s="141" t="s">
        <v>395</v>
      </c>
      <c r="H169" s="142">
        <v>39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1.0556000000000001</v>
      </c>
      <c r="R169" s="147">
        <f>Q169*H169</f>
        <v>41.168400000000005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1029</v>
      </c>
    </row>
    <row r="170" spans="2:65" s="1" customFormat="1" ht="10.199999999999999">
      <c r="B170" s="33"/>
      <c r="D170" s="151" t="s">
        <v>234</v>
      </c>
      <c r="F170" s="152" t="s">
        <v>740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1030</v>
      </c>
      <c r="H171" s="159">
        <v>39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16.5" customHeight="1">
      <c r="B172" s="33"/>
      <c r="C172" s="138" t="s">
        <v>328</v>
      </c>
      <c r="D172" s="138" t="s">
        <v>227</v>
      </c>
      <c r="E172" s="139" t="s">
        <v>1031</v>
      </c>
      <c r="F172" s="140" t="s">
        <v>1032</v>
      </c>
      <c r="G172" s="141" t="s">
        <v>468</v>
      </c>
      <c r="H172" s="142">
        <v>8</v>
      </c>
      <c r="I172" s="143"/>
      <c r="J172" s="144">
        <f>ROUND(I172*H172,2)</f>
        <v>0</v>
      </c>
      <c r="K172" s="140" t="s">
        <v>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1033</v>
      </c>
    </row>
    <row r="173" spans="2:65" s="1" customFormat="1" ht="21.75" customHeight="1">
      <c r="B173" s="33"/>
      <c r="C173" s="138" t="s">
        <v>8</v>
      </c>
      <c r="D173" s="138" t="s">
        <v>227</v>
      </c>
      <c r="E173" s="139" t="s">
        <v>1034</v>
      </c>
      <c r="F173" s="140" t="s">
        <v>1035</v>
      </c>
      <c r="G173" s="141" t="s">
        <v>230</v>
      </c>
      <c r="H173" s="142">
        <v>12.7</v>
      </c>
      <c r="I173" s="143"/>
      <c r="J173" s="144">
        <f>ROUND(I173*H173,2)</f>
        <v>0</v>
      </c>
      <c r="K173" s="140" t="s">
        <v>1</v>
      </c>
      <c r="L173" s="33"/>
      <c r="M173" s="145" t="s">
        <v>1</v>
      </c>
      <c r="N173" s="146" t="s">
        <v>45</v>
      </c>
      <c r="P173" s="147">
        <f>O173*H173</f>
        <v>0</v>
      </c>
      <c r="Q173" s="147">
        <v>8.702E-2</v>
      </c>
      <c r="R173" s="147">
        <f>Q173*H173</f>
        <v>1.105154</v>
      </c>
      <c r="S173" s="147">
        <v>0</v>
      </c>
      <c r="T173" s="148">
        <f>S173*H173</f>
        <v>0</v>
      </c>
      <c r="AR173" s="149" t="s">
        <v>232</v>
      </c>
      <c r="AT173" s="149" t="s">
        <v>227</v>
      </c>
      <c r="AU173" s="149" t="s">
        <v>21</v>
      </c>
      <c r="AY173" s="17" t="s">
        <v>225</v>
      </c>
      <c r="BE173" s="150">
        <f>IF(N173="základní",J173,0)</f>
        <v>0</v>
      </c>
      <c r="BF173" s="150">
        <f>IF(N173="snížená",J173,0)</f>
        <v>0</v>
      </c>
      <c r="BG173" s="150">
        <f>IF(N173="zákl. přenesená",J173,0)</f>
        <v>0</v>
      </c>
      <c r="BH173" s="150">
        <f>IF(N173="sníž. přenesená",J173,0)</f>
        <v>0</v>
      </c>
      <c r="BI173" s="150">
        <f>IF(N173="nulová",J173,0)</f>
        <v>0</v>
      </c>
      <c r="BJ173" s="17" t="s">
        <v>88</v>
      </c>
      <c r="BK173" s="150">
        <f>ROUND(I173*H173,2)</f>
        <v>0</v>
      </c>
      <c r="BL173" s="17" t="s">
        <v>232</v>
      </c>
      <c r="BM173" s="149" t="s">
        <v>1036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1037</v>
      </c>
      <c r="H174" s="159">
        <v>0.7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225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1038</v>
      </c>
      <c r="H175" s="159">
        <v>12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3" customFormat="1" ht="10.199999999999999">
      <c r="B176" s="164"/>
      <c r="D176" s="156" t="s">
        <v>236</v>
      </c>
      <c r="E176" s="165" t="s">
        <v>1</v>
      </c>
      <c r="F176" s="166" t="s">
        <v>270</v>
      </c>
      <c r="H176" s="167">
        <v>12.7</v>
      </c>
      <c r="I176" s="168"/>
      <c r="L176" s="164"/>
      <c r="M176" s="169"/>
      <c r="T176" s="170"/>
      <c r="AT176" s="165" t="s">
        <v>236</v>
      </c>
      <c r="AU176" s="165" t="s">
        <v>21</v>
      </c>
      <c r="AV176" s="13" t="s">
        <v>232</v>
      </c>
      <c r="AW176" s="13" t="s">
        <v>36</v>
      </c>
      <c r="AX176" s="13" t="s">
        <v>88</v>
      </c>
      <c r="AY176" s="165" t="s">
        <v>225</v>
      </c>
    </row>
    <row r="177" spans="2:65" s="1" customFormat="1" ht="24.15" customHeight="1">
      <c r="B177" s="33"/>
      <c r="C177" s="138" t="s">
        <v>340</v>
      </c>
      <c r="D177" s="138" t="s">
        <v>227</v>
      </c>
      <c r="E177" s="139" t="s">
        <v>1039</v>
      </c>
      <c r="F177" s="140" t="s">
        <v>1040</v>
      </c>
      <c r="G177" s="141" t="s">
        <v>230</v>
      </c>
      <c r="H177" s="142">
        <v>12.7</v>
      </c>
      <c r="I177" s="143"/>
      <c r="J177" s="144">
        <f>ROUND(I177*H177,2)</f>
        <v>0</v>
      </c>
      <c r="K177" s="140" t="s">
        <v>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232</v>
      </c>
      <c r="AT177" s="149" t="s">
        <v>227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1041</v>
      </c>
    </row>
    <row r="178" spans="2:65" s="11" customFormat="1" ht="22.8" customHeight="1">
      <c r="B178" s="126"/>
      <c r="D178" s="127" t="s">
        <v>79</v>
      </c>
      <c r="E178" s="136" t="s">
        <v>232</v>
      </c>
      <c r="F178" s="136" t="s">
        <v>478</v>
      </c>
      <c r="I178" s="129"/>
      <c r="J178" s="137">
        <f>BK178</f>
        <v>0</v>
      </c>
      <c r="L178" s="126"/>
      <c r="M178" s="131"/>
      <c r="P178" s="132">
        <v>0</v>
      </c>
      <c r="R178" s="132">
        <v>0</v>
      </c>
      <c r="T178" s="133">
        <v>0</v>
      </c>
      <c r="AR178" s="127" t="s">
        <v>88</v>
      </c>
      <c r="AT178" s="134" t="s">
        <v>79</v>
      </c>
      <c r="AU178" s="134" t="s">
        <v>88</v>
      </c>
      <c r="AY178" s="127" t="s">
        <v>225</v>
      </c>
      <c r="BK178" s="135">
        <v>0</v>
      </c>
    </row>
    <row r="179" spans="2:65" s="11" customFormat="1" ht="22.8" customHeight="1">
      <c r="B179" s="126"/>
      <c r="D179" s="127" t="s">
        <v>79</v>
      </c>
      <c r="E179" s="136" t="s">
        <v>277</v>
      </c>
      <c r="F179" s="136" t="s">
        <v>763</v>
      </c>
      <c r="I179" s="129"/>
      <c r="J179" s="137">
        <f>BK179</f>
        <v>0</v>
      </c>
      <c r="L179" s="126"/>
      <c r="M179" s="131"/>
      <c r="P179" s="132">
        <f>SUM(P180:P181)</f>
        <v>0</v>
      </c>
      <c r="R179" s="132">
        <f>SUM(R180:R181)</f>
        <v>0</v>
      </c>
      <c r="T179" s="133">
        <f>SUM(T180:T181)</f>
        <v>0</v>
      </c>
      <c r="AR179" s="127" t="s">
        <v>88</v>
      </c>
      <c r="AT179" s="134" t="s">
        <v>79</v>
      </c>
      <c r="AU179" s="134" t="s">
        <v>88</v>
      </c>
      <c r="AY179" s="127" t="s">
        <v>225</v>
      </c>
      <c r="BK179" s="135">
        <f>SUM(BK180:BK181)</f>
        <v>0</v>
      </c>
    </row>
    <row r="180" spans="2:65" s="1" customFormat="1" ht="16.5" customHeight="1">
      <c r="B180" s="33"/>
      <c r="C180" s="138" t="s">
        <v>346</v>
      </c>
      <c r="D180" s="138" t="s">
        <v>227</v>
      </c>
      <c r="E180" s="139" t="s">
        <v>1042</v>
      </c>
      <c r="F180" s="140" t="s">
        <v>1043</v>
      </c>
      <c r="G180" s="141" t="s">
        <v>259</v>
      </c>
      <c r="H180" s="142">
        <v>1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1044</v>
      </c>
    </row>
    <row r="181" spans="2:65" s="1" customFormat="1" ht="19.2">
      <c r="B181" s="33"/>
      <c r="D181" s="156" t="s">
        <v>261</v>
      </c>
      <c r="F181" s="163" t="s">
        <v>1045</v>
      </c>
      <c r="I181" s="153"/>
      <c r="L181" s="33"/>
      <c r="M181" s="154"/>
      <c r="T181" s="57"/>
      <c r="AT181" s="17" t="s">
        <v>261</v>
      </c>
      <c r="AU181" s="17" t="s">
        <v>21</v>
      </c>
    </row>
    <row r="182" spans="2:65" s="11" customFormat="1" ht="22.8" customHeight="1">
      <c r="B182" s="126"/>
      <c r="D182" s="127" t="s">
        <v>79</v>
      </c>
      <c r="E182" s="136" t="s">
        <v>283</v>
      </c>
      <c r="F182" s="136" t="s">
        <v>525</v>
      </c>
      <c r="I182" s="129"/>
      <c r="J182" s="137">
        <f>BK182</f>
        <v>0</v>
      </c>
      <c r="L182" s="126"/>
      <c r="M182" s="131"/>
      <c r="P182" s="132">
        <f>SUM(P183:P196)</f>
        <v>0</v>
      </c>
      <c r="R182" s="132">
        <f>SUM(R183:R196)</f>
        <v>1.3412674999999998</v>
      </c>
      <c r="T182" s="133">
        <f>SUM(T183:T196)</f>
        <v>0</v>
      </c>
      <c r="AR182" s="127" t="s">
        <v>88</v>
      </c>
      <c r="AT182" s="134" t="s">
        <v>79</v>
      </c>
      <c r="AU182" s="134" t="s">
        <v>88</v>
      </c>
      <c r="AY182" s="127" t="s">
        <v>225</v>
      </c>
      <c r="BK182" s="135">
        <f>SUM(BK183:BK196)</f>
        <v>0</v>
      </c>
    </row>
    <row r="183" spans="2:65" s="1" customFormat="1" ht="24.15" customHeight="1">
      <c r="B183" s="33"/>
      <c r="C183" s="138" t="s">
        <v>352</v>
      </c>
      <c r="D183" s="138" t="s">
        <v>227</v>
      </c>
      <c r="E183" s="139" t="s">
        <v>1046</v>
      </c>
      <c r="F183" s="140" t="s">
        <v>1047</v>
      </c>
      <c r="G183" s="141" t="s">
        <v>230</v>
      </c>
      <c r="H183" s="142">
        <v>46</v>
      </c>
      <c r="I183" s="143"/>
      <c r="J183" s="144">
        <f>ROUND(I183*H183,2)</f>
        <v>0</v>
      </c>
      <c r="K183" s="140" t="s">
        <v>231</v>
      </c>
      <c r="L183" s="33"/>
      <c r="M183" s="145" t="s">
        <v>1</v>
      </c>
      <c r="N183" s="146" t="s">
        <v>45</v>
      </c>
      <c r="P183" s="147">
        <f>O183*H183</f>
        <v>0</v>
      </c>
      <c r="Q183" s="147">
        <v>6.3000000000000003E-4</v>
      </c>
      <c r="R183" s="147">
        <f>Q183*H183</f>
        <v>2.8980000000000002E-2</v>
      </c>
      <c r="S183" s="147">
        <v>0</v>
      </c>
      <c r="T183" s="148">
        <f>S183*H183</f>
        <v>0</v>
      </c>
      <c r="AR183" s="149" t="s">
        <v>232</v>
      </c>
      <c r="AT183" s="149" t="s">
        <v>227</v>
      </c>
      <c r="AU183" s="149" t="s">
        <v>21</v>
      </c>
      <c r="AY183" s="17" t="s">
        <v>225</v>
      </c>
      <c r="BE183" s="150">
        <f>IF(N183="základní",J183,0)</f>
        <v>0</v>
      </c>
      <c r="BF183" s="150">
        <f>IF(N183="snížená",J183,0)</f>
        <v>0</v>
      </c>
      <c r="BG183" s="150">
        <f>IF(N183="zákl. přenesená",J183,0)</f>
        <v>0</v>
      </c>
      <c r="BH183" s="150">
        <f>IF(N183="sníž. přenesená",J183,0)</f>
        <v>0</v>
      </c>
      <c r="BI183" s="150">
        <f>IF(N183="nulová",J183,0)</f>
        <v>0</v>
      </c>
      <c r="BJ183" s="17" t="s">
        <v>88</v>
      </c>
      <c r="BK183" s="150">
        <f>ROUND(I183*H183,2)</f>
        <v>0</v>
      </c>
      <c r="BL183" s="17" t="s">
        <v>232</v>
      </c>
      <c r="BM183" s="149" t="s">
        <v>1048</v>
      </c>
    </row>
    <row r="184" spans="2:65" s="1" customFormat="1" ht="10.199999999999999">
      <c r="B184" s="33"/>
      <c r="D184" s="151" t="s">
        <v>234</v>
      </c>
      <c r="F184" s="152" t="s">
        <v>1049</v>
      </c>
      <c r="I184" s="153"/>
      <c r="L184" s="33"/>
      <c r="M184" s="154"/>
      <c r="T184" s="57"/>
      <c r="AT184" s="17" t="s">
        <v>234</v>
      </c>
      <c r="AU184" s="17" t="s">
        <v>21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1050</v>
      </c>
      <c r="H185" s="159">
        <v>46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88</v>
      </c>
      <c r="AY185" s="157" t="s">
        <v>225</v>
      </c>
    </row>
    <row r="186" spans="2:65" s="1" customFormat="1" ht="24.15" customHeight="1">
      <c r="B186" s="33"/>
      <c r="C186" s="138" t="s">
        <v>358</v>
      </c>
      <c r="D186" s="138" t="s">
        <v>227</v>
      </c>
      <c r="E186" s="139" t="s">
        <v>1051</v>
      </c>
      <c r="F186" s="140" t="s">
        <v>1052</v>
      </c>
      <c r="G186" s="141" t="s">
        <v>240</v>
      </c>
      <c r="H186" s="142">
        <v>1.3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1053</v>
      </c>
    </row>
    <row r="187" spans="2:65" s="1" customFormat="1" ht="10.199999999999999">
      <c r="B187" s="33"/>
      <c r="D187" s="151" t="s">
        <v>234</v>
      </c>
      <c r="F187" s="152" t="s">
        <v>1054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1055</v>
      </c>
      <c r="H188" s="159">
        <v>1.3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16.5" customHeight="1">
      <c r="B189" s="33"/>
      <c r="C189" s="138" t="s">
        <v>364</v>
      </c>
      <c r="D189" s="138" t="s">
        <v>227</v>
      </c>
      <c r="E189" s="139" t="s">
        <v>1056</v>
      </c>
      <c r="F189" s="140" t="s">
        <v>1057</v>
      </c>
      <c r="G189" s="141" t="s">
        <v>546</v>
      </c>
      <c r="H189" s="142">
        <v>2.75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6.9250000000000006E-2</v>
      </c>
      <c r="R189" s="147">
        <f>Q189*H189</f>
        <v>0.19043750000000001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1058</v>
      </c>
    </row>
    <row r="190" spans="2:65" s="1" customFormat="1" ht="10.199999999999999">
      <c r="B190" s="33"/>
      <c r="D190" s="151" t="s">
        <v>234</v>
      </c>
      <c r="F190" s="152" t="s">
        <v>1059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1060</v>
      </c>
      <c r="H191" s="159">
        <v>2.75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225</v>
      </c>
    </row>
    <row r="192" spans="2:65" s="1" customFormat="1" ht="24.15" customHeight="1">
      <c r="B192" s="33"/>
      <c r="C192" s="138" t="s">
        <v>7</v>
      </c>
      <c r="D192" s="138" t="s">
        <v>227</v>
      </c>
      <c r="E192" s="139" t="s">
        <v>1061</v>
      </c>
      <c r="F192" s="140" t="s">
        <v>1062</v>
      </c>
      <c r="G192" s="141" t="s">
        <v>546</v>
      </c>
      <c r="H192" s="142">
        <v>65</v>
      </c>
      <c r="I192" s="143"/>
      <c r="J192" s="144">
        <f>ROUND(I192*H192,2)</f>
        <v>0</v>
      </c>
      <c r="K192" s="140" t="s">
        <v>231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1.49E-3</v>
      </c>
      <c r="R192" s="147">
        <f>Q192*H192</f>
        <v>9.6850000000000006E-2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1063</v>
      </c>
    </row>
    <row r="193" spans="2:65" s="1" customFormat="1" ht="10.199999999999999">
      <c r="B193" s="33"/>
      <c r="D193" s="151" t="s">
        <v>234</v>
      </c>
      <c r="F193" s="152" t="s">
        <v>1064</v>
      </c>
      <c r="I193" s="153"/>
      <c r="L193" s="33"/>
      <c r="M193" s="154"/>
      <c r="T193" s="57"/>
      <c r="AT193" s="17" t="s">
        <v>234</v>
      </c>
      <c r="AU193" s="17" t="s">
        <v>21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1065</v>
      </c>
      <c r="H194" s="159">
        <v>65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225</v>
      </c>
    </row>
    <row r="195" spans="2:65" s="1" customFormat="1" ht="16.5" customHeight="1">
      <c r="B195" s="33"/>
      <c r="C195" s="138" t="s">
        <v>374</v>
      </c>
      <c r="D195" s="138" t="s">
        <v>227</v>
      </c>
      <c r="E195" s="139" t="s">
        <v>1066</v>
      </c>
      <c r="F195" s="140" t="s">
        <v>1067</v>
      </c>
      <c r="G195" s="141" t="s">
        <v>259</v>
      </c>
      <c r="H195" s="142">
        <v>1</v>
      </c>
      <c r="I195" s="143"/>
      <c r="J195" s="144">
        <f>ROUND(I195*H195,2)</f>
        <v>0</v>
      </c>
      <c r="K195" s="140" t="s">
        <v>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1.0249999999999999</v>
      </c>
      <c r="R195" s="147">
        <f>Q195*H195</f>
        <v>1.0249999999999999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1068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1069</v>
      </c>
      <c r="H196" s="159">
        <v>1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88</v>
      </c>
      <c r="AY196" s="157" t="s">
        <v>225</v>
      </c>
    </row>
    <row r="197" spans="2:65" s="11" customFormat="1" ht="22.8" customHeight="1">
      <c r="B197" s="126"/>
      <c r="D197" s="127" t="s">
        <v>79</v>
      </c>
      <c r="E197" s="136" t="s">
        <v>568</v>
      </c>
      <c r="F197" s="136" t="s">
        <v>569</v>
      </c>
      <c r="I197" s="129"/>
      <c r="J197" s="137">
        <f>BK197</f>
        <v>0</v>
      </c>
      <c r="L197" s="126"/>
      <c r="M197" s="131"/>
      <c r="P197" s="132">
        <f>SUM(P198:P199)</f>
        <v>0</v>
      </c>
      <c r="R197" s="132">
        <f>SUM(R198:R199)</f>
        <v>0</v>
      </c>
      <c r="T197" s="133">
        <f>SUM(T198:T199)</f>
        <v>0</v>
      </c>
      <c r="AR197" s="127" t="s">
        <v>88</v>
      </c>
      <c r="AT197" s="134" t="s">
        <v>79</v>
      </c>
      <c r="AU197" s="134" t="s">
        <v>88</v>
      </c>
      <c r="AY197" s="127" t="s">
        <v>225</v>
      </c>
      <c r="BK197" s="135">
        <f>SUM(BK198:BK199)</f>
        <v>0</v>
      </c>
    </row>
    <row r="198" spans="2:65" s="1" customFormat="1" ht="16.5" customHeight="1">
      <c r="B198" s="33"/>
      <c r="C198" s="138" t="s">
        <v>379</v>
      </c>
      <c r="D198" s="138" t="s">
        <v>227</v>
      </c>
      <c r="E198" s="139" t="s">
        <v>571</v>
      </c>
      <c r="F198" s="140" t="s">
        <v>572</v>
      </c>
      <c r="G198" s="141" t="s">
        <v>395</v>
      </c>
      <c r="H198" s="142">
        <v>248.37100000000001</v>
      </c>
      <c r="I198" s="143"/>
      <c r="J198" s="144">
        <f>ROUND(I198*H198,2)</f>
        <v>0</v>
      </c>
      <c r="K198" s="140" t="s">
        <v>231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1070</v>
      </c>
    </row>
    <row r="199" spans="2:65" s="1" customFormat="1" ht="10.199999999999999">
      <c r="B199" s="33"/>
      <c r="D199" s="151" t="s">
        <v>234</v>
      </c>
      <c r="F199" s="152" t="s">
        <v>574</v>
      </c>
      <c r="I199" s="153"/>
      <c r="L199" s="33"/>
      <c r="M199" s="154"/>
      <c r="T199" s="57"/>
      <c r="AT199" s="17" t="s">
        <v>234</v>
      </c>
      <c r="AU199" s="17" t="s">
        <v>21</v>
      </c>
    </row>
    <row r="200" spans="2:65" s="11" customFormat="1" ht="25.95" customHeight="1">
      <c r="B200" s="126"/>
      <c r="D200" s="127" t="s">
        <v>79</v>
      </c>
      <c r="E200" s="128" t="s">
        <v>575</v>
      </c>
      <c r="F200" s="128" t="s">
        <v>576</v>
      </c>
      <c r="I200" s="129"/>
      <c r="J200" s="130">
        <f>BK200</f>
        <v>0</v>
      </c>
      <c r="L200" s="126"/>
      <c r="M200" s="131"/>
      <c r="P200" s="132">
        <f>P201+P204</f>
        <v>0</v>
      </c>
      <c r="R200" s="132">
        <f>R201+R204</f>
        <v>2.5102400000000005</v>
      </c>
      <c r="T200" s="133">
        <f>T201+T204</f>
        <v>0</v>
      </c>
      <c r="AR200" s="127" t="s">
        <v>21</v>
      </c>
      <c r="AT200" s="134" t="s">
        <v>79</v>
      </c>
      <c r="AU200" s="134" t="s">
        <v>80</v>
      </c>
      <c r="AY200" s="127" t="s">
        <v>225</v>
      </c>
      <c r="BK200" s="135">
        <f>BK201+BK204</f>
        <v>0</v>
      </c>
    </row>
    <row r="201" spans="2:65" s="11" customFormat="1" ht="22.8" customHeight="1">
      <c r="B201" s="126"/>
      <c r="D201" s="127" t="s">
        <v>79</v>
      </c>
      <c r="E201" s="136" t="s">
        <v>1071</v>
      </c>
      <c r="F201" s="136" t="s">
        <v>1072</v>
      </c>
      <c r="I201" s="129"/>
      <c r="J201" s="137">
        <f>BK201</f>
        <v>0</v>
      </c>
      <c r="L201" s="126"/>
      <c r="M201" s="131"/>
      <c r="P201" s="132">
        <f>SUM(P202:P203)</f>
        <v>0</v>
      </c>
      <c r="R201" s="132">
        <f>SUM(R202:R203)</f>
        <v>7.0500000000000007E-2</v>
      </c>
      <c r="T201" s="133">
        <f>SUM(T202:T203)</f>
        <v>0</v>
      </c>
      <c r="AR201" s="127" t="s">
        <v>21</v>
      </c>
      <c r="AT201" s="134" t="s">
        <v>79</v>
      </c>
      <c r="AU201" s="134" t="s">
        <v>88</v>
      </c>
      <c r="AY201" s="127" t="s">
        <v>225</v>
      </c>
      <c r="BK201" s="135">
        <f>SUM(BK202:BK203)</f>
        <v>0</v>
      </c>
    </row>
    <row r="202" spans="2:65" s="1" customFormat="1" ht="33" customHeight="1">
      <c r="B202" s="33"/>
      <c r="C202" s="138" t="s">
        <v>386</v>
      </c>
      <c r="D202" s="138" t="s">
        <v>227</v>
      </c>
      <c r="E202" s="139" t="s">
        <v>1073</v>
      </c>
      <c r="F202" s="140" t="s">
        <v>1074</v>
      </c>
      <c r="G202" s="141" t="s">
        <v>546</v>
      </c>
      <c r="H202" s="142">
        <v>70.5</v>
      </c>
      <c r="I202" s="143"/>
      <c r="J202" s="144">
        <f>ROUND(I202*H202,2)</f>
        <v>0</v>
      </c>
      <c r="K202" s="140" t="s">
        <v>1</v>
      </c>
      <c r="L202" s="33"/>
      <c r="M202" s="145" t="s">
        <v>1</v>
      </c>
      <c r="N202" s="146" t="s">
        <v>45</v>
      </c>
      <c r="P202" s="147">
        <f>O202*H202</f>
        <v>0</v>
      </c>
      <c r="Q202" s="147">
        <v>1E-3</v>
      </c>
      <c r="R202" s="147">
        <f>Q202*H202</f>
        <v>7.0500000000000007E-2</v>
      </c>
      <c r="S202" s="147">
        <v>0</v>
      </c>
      <c r="T202" s="148">
        <f>S202*H202</f>
        <v>0</v>
      </c>
      <c r="AR202" s="149" t="s">
        <v>340</v>
      </c>
      <c r="AT202" s="149" t="s">
        <v>227</v>
      </c>
      <c r="AU202" s="149" t="s">
        <v>21</v>
      </c>
      <c r="AY202" s="17" t="s">
        <v>225</v>
      </c>
      <c r="BE202" s="150">
        <f>IF(N202="základní",J202,0)</f>
        <v>0</v>
      </c>
      <c r="BF202" s="150">
        <f>IF(N202="snížená",J202,0)</f>
        <v>0</v>
      </c>
      <c r="BG202" s="150">
        <f>IF(N202="zákl. přenesená",J202,0)</f>
        <v>0</v>
      </c>
      <c r="BH202" s="150">
        <f>IF(N202="sníž. přenesená",J202,0)</f>
        <v>0</v>
      </c>
      <c r="BI202" s="150">
        <f>IF(N202="nulová",J202,0)</f>
        <v>0</v>
      </c>
      <c r="BJ202" s="17" t="s">
        <v>88</v>
      </c>
      <c r="BK202" s="150">
        <f>ROUND(I202*H202,2)</f>
        <v>0</v>
      </c>
      <c r="BL202" s="17" t="s">
        <v>340</v>
      </c>
      <c r="BM202" s="149" t="s">
        <v>1075</v>
      </c>
    </row>
    <row r="203" spans="2:65" s="12" customFormat="1" ht="10.199999999999999">
      <c r="B203" s="155"/>
      <c r="D203" s="156" t="s">
        <v>236</v>
      </c>
      <c r="E203" s="157" t="s">
        <v>1</v>
      </c>
      <c r="F203" s="158" t="s">
        <v>1076</v>
      </c>
      <c r="H203" s="159">
        <v>70.5</v>
      </c>
      <c r="I203" s="160"/>
      <c r="L203" s="155"/>
      <c r="M203" s="161"/>
      <c r="T203" s="162"/>
      <c r="AT203" s="157" t="s">
        <v>236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225</v>
      </c>
    </row>
    <row r="204" spans="2:65" s="11" customFormat="1" ht="22.8" customHeight="1">
      <c r="B204" s="126"/>
      <c r="D204" s="127" t="s">
        <v>79</v>
      </c>
      <c r="E204" s="136" t="s">
        <v>577</v>
      </c>
      <c r="F204" s="136" t="s">
        <v>578</v>
      </c>
      <c r="I204" s="129"/>
      <c r="J204" s="137">
        <f>BK204</f>
        <v>0</v>
      </c>
      <c r="L204" s="126"/>
      <c r="M204" s="131"/>
      <c r="P204" s="132">
        <f>SUM(P205:P233)</f>
        <v>0</v>
      </c>
      <c r="R204" s="132">
        <f>SUM(R205:R233)</f>
        <v>2.4397400000000005</v>
      </c>
      <c r="T204" s="133">
        <f>SUM(T205:T233)</f>
        <v>0</v>
      </c>
      <c r="AR204" s="127" t="s">
        <v>21</v>
      </c>
      <c r="AT204" s="134" t="s">
        <v>79</v>
      </c>
      <c r="AU204" s="134" t="s">
        <v>88</v>
      </c>
      <c r="AY204" s="127" t="s">
        <v>225</v>
      </c>
      <c r="BK204" s="135">
        <f>SUM(BK205:BK233)</f>
        <v>0</v>
      </c>
    </row>
    <row r="205" spans="2:65" s="1" customFormat="1" ht="24.15" customHeight="1">
      <c r="B205" s="33"/>
      <c r="C205" s="138" t="s">
        <v>392</v>
      </c>
      <c r="D205" s="138" t="s">
        <v>227</v>
      </c>
      <c r="E205" s="139" t="s">
        <v>1077</v>
      </c>
      <c r="F205" s="140" t="s">
        <v>1078</v>
      </c>
      <c r="G205" s="141" t="s">
        <v>546</v>
      </c>
      <c r="H205" s="142">
        <v>2.67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340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340</v>
      </c>
      <c r="BM205" s="149" t="s">
        <v>1079</v>
      </c>
    </row>
    <row r="206" spans="2:65" s="1" customFormat="1" ht="10.199999999999999">
      <c r="B206" s="33"/>
      <c r="D206" s="151" t="s">
        <v>234</v>
      </c>
      <c r="F206" s="152" t="s">
        <v>1080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1081</v>
      </c>
      <c r="H207" s="159">
        <v>2.67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88</v>
      </c>
      <c r="AY207" s="157" t="s">
        <v>225</v>
      </c>
    </row>
    <row r="208" spans="2:65" s="1" customFormat="1" ht="16.5" customHeight="1">
      <c r="B208" s="33"/>
      <c r="C208" s="178" t="s">
        <v>399</v>
      </c>
      <c r="D208" s="178" t="s">
        <v>341</v>
      </c>
      <c r="E208" s="179" t="s">
        <v>1082</v>
      </c>
      <c r="F208" s="180" t="s">
        <v>1083</v>
      </c>
      <c r="G208" s="181" t="s">
        <v>468</v>
      </c>
      <c r="H208" s="182">
        <v>1</v>
      </c>
      <c r="I208" s="183"/>
      <c r="J208" s="184">
        <f>ROUND(I208*H208,2)</f>
        <v>0</v>
      </c>
      <c r="K208" s="180" t="s">
        <v>1</v>
      </c>
      <c r="L208" s="185"/>
      <c r="M208" s="186" t="s">
        <v>1</v>
      </c>
      <c r="N208" s="187" t="s">
        <v>45</v>
      </c>
      <c r="P208" s="147">
        <f>O208*H208</f>
        <v>0</v>
      </c>
      <c r="Q208" s="147">
        <v>0.04</v>
      </c>
      <c r="R208" s="147">
        <f>Q208*H208</f>
        <v>0.04</v>
      </c>
      <c r="S208" s="147">
        <v>0</v>
      </c>
      <c r="T208" s="148">
        <f>S208*H208</f>
        <v>0</v>
      </c>
      <c r="AR208" s="149" t="s">
        <v>437</v>
      </c>
      <c r="AT208" s="149" t="s">
        <v>341</v>
      </c>
      <c r="AU208" s="149" t="s">
        <v>21</v>
      </c>
      <c r="AY208" s="17" t="s">
        <v>225</v>
      </c>
      <c r="BE208" s="150">
        <f>IF(N208="základní",J208,0)</f>
        <v>0</v>
      </c>
      <c r="BF208" s="150">
        <f>IF(N208="snížená",J208,0)</f>
        <v>0</v>
      </c>
      <c r="BG208" s="150">
        <f>IF(N208="zákl. přenesená",J208,0)</f>
        <v>0</v>
      </c>
      <c r="BH208" s="150">
        <f>IF(N208="sníž. přenesená",J208,0)</f>
        <v>0</v>
      </c>
      <c r="BI208" s="150">
        <f>IF(N208="nulová",J208,0)</f>
        <v>0</v>
      </c>
      <c r="BJ208" s="17" t="s">
        <v>88</v>
      </c>
      <c r="BK208" s="150">
        <f>ROUND(I208*H208,2)</f>
        <v>0</v>
      </c>
      <c r="BL208" s="17" t="s">
        <v>340</v>
      </c>
      <c r="BM208" s="149" t="s">
        <v>1084</v>
      </c>
    </row>
    <row r="209" spans="2:65" s="1" customFormat="1" ht="16.5" customHeight="1">
      <c r="B209" s="33"/>
      <c r="C209" s="138" t="s">
        <v>405</v>
      </c>
      <c r="D209" s="138" t="s">
        <v>227</v>
      </c>
      <c r="E209" s="139" t="s">
        <v>1085</v>
      </c>
      <c r="F209" s="140" t="s">
        <v>1086</v>
      </c>
      <c r="G209" s="141" t="s">
        <v>468</v>
      </c>
      <c r="H209" s="142">
        <v>30</v>
      </c>
      <c r="I209" s="143"/>
      <c r="J209" s="144">
        <f>ROUND(I209*H209,2)</f>
        <v>0</v>
      </c>
      <c r="K209" s="140" t="s">
        <v>1</v>
      </c>
      <c r="L209" s="33"/>
      <c r="M209" s="145" t="s">
        <v>1</v>
      </c>
      <c r="N209" s="146" t="s">
        <v>45</v>
      </c>
      <c r="P209" s="147">
        <f>O209*H209</f>
        <v>0</v>
      </c>
      <c r="Q209" s="147">
        <v>3.5999999999999999E-3</v>
      </c>
      <c r="R209" s="147">
        <f>Q209*H209</f>
        <v>0.108</v>
      </c>
      <c r="S209" s="147">
        <v>0</v>
      </c>
      <c r="T209" s="148">
        <f>S209*H209</f>
        <v>0</v>
      </c>
      <c r="AR209" s="149" t="s">
        <v>340</v>
      </c>
      <c r="AT209" s="149" t="s">
        <v>227</v>
      </c>
      <c r="AU209" s="149" t="s">
        <v>21</v>
      </c>
      <c r="AY209" s="17" t="s">
        <v>225</v>
      </c>
      <c r="BE209" s="150">
        <f>IF(N209="základní",J209,0)</f>
        <v>0</v>
      </c>
      <c r="BF209" s="150">
        <f>IF(N209="snížená",J209,0)</f>
        <v>0</v>
      </c>
      <c r="BG209" s="150">
        <f>IF(N209="zákl. přenesená",J209,0)</f>
        <v>0</v>
      </c>
      <c r="BH209" s="150">
        <f>IF(N209="sníž. přenesená",J209,0)</f>
        <v>0</v>
      </c>
      <c r="BI209" s="150">
        <f>IF(N209="nulová",J209,0)</f>
        <v>0</v>
      </c>
      <c r="BJ209" s="17" t="s">
        <v>88</v>
      </c>
      <c r="BK209" s="150">
        <f>ROUND(I209*H209,2)</f>
        <v>0</v>
      </c>
      <c r="BL209" s="17" t="s">
        <v>340</v>
      </c>
      <c r="BM209" s="149" t="s">
        <v>1087</v>
      </c>
    </row>
    <row r="210" spans="2:65" s="1" customFormat="1" ht="19.2">
      <c r="B210" s="33"/>
      <c r="D210" s="156" t="s">
        <v>261</v>
      </c>
      <c r="F210" s="163" t="s">
        <v>1088</v>
      </c>
      <c r="I210" s="153"/>
      <c r="L210" s="33"/>
      <c r="M210" s="154"/>
      <c r="T210" s="57"/>
      <c r="AT210" s="17" t="s">
        <v>261</v>
      </c>
      <c r="AU210" s="17" t="s">
        <v>21</v>
      </c>
    </row>
    <row r="211" spans="2:65" s="1" customFormat="1" ht="16.5" customHeight="1">
      <c r="B211" s="33"/>
      <c r="C211" s="138" t="s">
        <v>412</v>
      </c>
      <c r="D211" s="138" t="s">
        <v>227</v>
      </c>
      <c r="E211" s="139" t="s">
        <v>1089</v>
      </c>
      <c r="F211" s="140" t="s">
        <v>1090</v>
      </c>
      <c r="G211" s="141" t="s">
        <v>468</v>
      </c>
      <c r="H211" s="142">
        <v>5</v>
      </c>
      <c r="I211" s="143"/>
      <c r="J211" s="144">
        <f>ROUND(I211*H211,2)</f>
        <v>0</v>
      </c>
      <c r="K211" s="140" t="s">
        <v>1</v>
      </c>
      <c r="L211" s="33"/>
      <c r="M211" s="145" t="s">
        <v>1</v>
      </c>
      <c r="N211" s="146" t="s">
        <v>45</v>
      </c>
      <c r="P211" s="147">
        <f>O211*H211</f>
        <v>0</v>
      </c>
      <c r="Q211" s="147">
        <v>2.7000000000000001E-3</v>
      </c>
      <c r="R211" s="147">
        <f>Q211*H211</f>
        <v>1.3500000000000002E-2</v>
      </c>
      <c r="S211" s="147">
        <v>0</v>
      </c>
      <c r="T211" s="148">
        <f>S211*H211</f>
        <v>0</v>
      </c>
      <c r="AR211" s="149" t="s">
        <v>340</v>
      </c>
      <c r="AT211" s="149" t="s">
        <v>227</v>
      </c>
      <c r="AU211" s="149" t="s">
        <v>21</v>
      </c>
      <c r="AY211" s="17" t="s">
        <v>225</v>
      </c>
      <c r="BE211" s="150">
        <f>IF(N211="základní",J211,0)</f>
        <v>0</v>
      </c>
      <c r="BF211" s="150">
        <f>IF(N211="snížená",J211,0)</f>
        <v>0</v>
      </c>
      <c r="BG211" s="150">
        <f>IF(N211="zákl. přenesená",J211,0)</f>
        <v>0</v>
      </c>
      <c r="BH211" s="150">
        <f>IF(N211="sníž. přenesená",J211,0)</f>
        <v>0</v>
      </c>
      <c r="BI211" s="150">
        <f>IF(N211="nulová",J211,0)</f>
        <v>0</v>
      </c>
      <c r="BJ211" s="17" t="s">
        <v>88</v>
      </c>
      <c r="BK211" s="150">
        <f>ROUND(I211*H211,2)</f>
        <v>0</v>
      </c>
      <c r="BL211" s="17" t="s">
        <v>340</v>
      </c>
      <c r="BM211" s="149" t="s">
        <v>1091</v>
      </c>
    </row>
    <row r="212" spans="2:65" s="1" customFormat="1" ht="19.2">
      <c r="B212" s="33"/>
      <c r="D212" s="156" t="s">
        <v>261</v>
      </c>
      <c r="F212" s="163" t="s">
        <v>1088</v>
      </c>
      <c r="I212" s="153"/>
      <c r="L212" s="33"/>
      <c r="M212" s="154"/>
      <c r="T212" s="57"/>
      <c r="AT212" s="17" t="s">
        <v>261</v>
      </c>
      <c r="AU212" s="17" t="s">
        <v>21</v>
      </c>
    </row>
    <row r="213" spans="2:65" s="1" customFormat="1" ht="24.15" customHeight="1">
      <c r="B213" s="33"/>
      <c r="C213" s="138" t="s">
        <v>419</v>
      </c>
      <c r="D213" s="138" t="s">
        <v>227</v>
      </c>
      <c r="E213" s="139" t="s">
        <v>580</v>
      </c>
      <c r="F213" s="140" t="s">
        <v>581</v>
      </c>
      <c r="G213" s="141" t="s">
        <v>546</v>
      </c>
      <c r="H213" s="142">
        <v>68.8</v>
      </c>
      <c r="I213" s="143"/>
      <c r="J213" s="144">
        <f>ROUND(I213*H213,2)</f>
        <v>0</v>
      </c>
      <c r="K213" s="140" t="s">
        <v>231</v>
      </c>
      <c r="L213" s="33"/>
      <c r="M213" s="145" t="s">
        <v>1</v>
      </c>
      <c r="N213" s="146" t="s">
        <v>45</v>
      </c>
      <c r="P213" s="147">
        <f>O213*H213</f>
        <v>0</v>
      </c>
      <c r="Q213" s="147">
        <v>2.9999999999999997E-4</v>
      </c>
      <c r="R213" s="147">
        <f>Q213*H213</f>
        <v>2.0639999999999999E-2</v>
      </c>
      <c r="S213" s="147">
        <v>0</v>
      </c>
      <c r="T213" s="148">
        <f>S213*H213</f>
        <v>0</v>
      </c>
      <c r="AR213" s="149" t="s">
        <v>340</v>
      </c>
      <c r="AT213" s="149" t="s">
        <v>227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340</v>
      </c>
      <c r="BM213" s="149" t="s">
        <v>1092</v>
      </c>
    </row>
    <row r="214" spans="2:65" s="1" customFormat="1" ht="10.199999999999999">
      <c r="B214" s="33"/>
      <c r="D214" s="151" t="s">
        <v>234</v>
      </c>
      <c r="F214" s="152" t="s">
        <v>583</v>
      </c>
      <c r="I214" s="153"/>
      <c r="L214" s="33"/>
      <c r="M214" s="154"/>
      <c r="T214" s="57"/>
      <c r="AT214" s="17" t="s">
        <v>234</v>
      </c>
      <c r="AU214" s="17" t="s">
        <v>21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1093</v>
      </c>
      <c r="H215" s="159">
        <v>68.8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88</v>
      </c>
      <c r="AY215" s="157" t="s">
        <v>225</v>
      </c>
    </row>
    <row r="216" spans="2:65" s="1" customFormat="1" ht="24.15" customHeight="1">
      <c r="B216" s="33"/>
      <c r="C216" s="138" t="s">
        <v>425</v>
      </c>
      <c r="D216" s="138" t="s">
        <v>227</v>
      </c>
      <c r="E216" s="139" t="s">
        <v>1094</v>
      </c>
      <c r="F216" s="140" t="s">
        <v>1095</v>
      </c>
      <c r="G216" s="141" t="s">
        <v>546</v>
      </c>
      <c r="H216" s="142">
        <v>68.8</v>
      </c>
      <c r="I216" s="143"/>
      <c r="J216" s="144">
        <f>ROUND(I216*H216,2)</f>
        <v>0</v>
      </c>
      <c r="K216" s="140" t="s">
        <v>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2.7E-2</v>
      </c>
      <c r="R216" s="147">
        <f>Q216*H216</f>
        <v>1.8575999999999999</v>
      </c>
      <c r="S216" s="147">
        <v>0</v>
      </c>
      <c r="T216" s="148">
        <f>S216*H216</f>
        <v>0</v>
      </c>
      <c r="AR216" s="149" t="s">
        <v>340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340</v>
      </c>
      <c r="BM216" s="149" t="s">
        <v>1096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1093</v>
      </c>
      <c r="H217" s="159">
        <v>68.8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16.5" customHeight="1">
      <c r="B218" s="33"/>
      <c r="C218" s="138" t="s">
        <v>430</v>
      </c>
      <c r="D218" s="138" t="s">
        <v>227</v>
      </c>
      <c r="E218" s="139" t="s">
        <v>1097</v>
      </c>
      <c r="F218" s="140" t="s">
        <v>1098</v>
      </c>
      <c r="G218" s="141" t="s">
        <v>259</v>
      </c>
      <c r="H218" s="142">
        <v>1</v>
      </c>
      <c r="I218" s="143"/>
      <c r="J218" s="144">
        <f>ROUND(I218*H218,2)</f>
        <v>0</v>
      </c>
      <c r="K218" s="140" t="s">
        <v>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340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340</v>
      </c>
      <c r="BM218" s="149" t="s">
        <v>1099</v>
      </c>
    </row>
    <row r="219" spans="2:65" s="1" customFormat="1" ht="19.2">
      <c r="B219" s="33"/>
      <c r="D219" s="156" t="s">
        <v>261</v>
      </c>
      <c r="F219" s="163" t="s">
        <v>1100</v>
      </c>
      <c r="I219" s="153"/>
      <c r="L219" s="33"/>
      <c r="M219" s="154"/>
      <c r="T219" s="57"/>
      <c r="AT219" s="17" t="s">
        <v>261</v>
      </c>
      <c r="AU219" s="17" t="s">
        <v>21</v>
      </c>
    </row>
    <row r="220" spans="2:65" s="1" customFormat="1" ht="21.75" customHeight="1">
      <c r="B220" s="33"/>
      <c r="C220" s="138" t="s">
        <v>437</v>
      </c>
      <c r="D220" s="138" t="s">
        <v>227</v>
      </c>
      <c r="E220" s="139" t="s">
        <v>586</v>
      </c>
      <c r="F220" s="140" t="s">
        <v>1101</v>
      </c>
      <c r="G220" s="141" t="s">
        <v>259</v>
      </c>
      <c r="H220" s="142">
        <v>1</v>
      </c>
      <c r="I220" s="143"/>
      <c r="J220" s="144">
        <f>ROUND(I220*H220,2)</f>
        <v>0</v>
      </c>
      <c r="K220" s="140" t="s">
        <v>1</v>
      </c>
      <c r="L220" s="33"/>
      <c r="M220" s="145" t="s">
        <v>1</v>
      </c>
      <c r="N220" s="146" t="s">
        <v>45</v>
      </c>
      <c r="P220" s="147">
        <f>O220*H220</f>
        <v>0</v>
      </c>
      <c r="Q220" s="147">
        <v>6.3E-2</v>
      </c>
      <c r="R220" s="147">
        <f>Q220*H220</f>
        <v>6.3E-2</v>
      </c>
      <c r="S220" s="147">
        <v>0</v>
      </c>
      <c r="T220" s="148">
        <f>S220*H220</f>
        <v>0</v>
      </c>
      <c r="AR220" s="149" t="s">
        <v>340</v>
      </c>
      <c r="AT220" s="149" t="s">
        <v>227</v>
      </c>
      <c r="AU220" s="149" t="s">
        <v>21</v>
      </c>
      <c r="AY220" s="17" t="s">
        <v>225</v>
      </c>
      <c r="BE220" s="150">
        <f>IF(N220="základní",J220,0)</f>
        <v>0</v>
      </c>
      <c r="BF220" s="150">
        <f>IF(N220="snížená",J220,0)</f>
        <v>0</v>
      </c>
      <c r="BG220" s="150">
        <f>IF(N220="zákl. přenesená",J220,0)</f>
        <v>0</v>
      </c>
      <c r="BH220" s="150">
        <f>IF(N220="sníž. přenesená",J220,0)</f>
        <v>0</v>
      </c>
      <c r="BI220" s="150">
        <f>IF(N220="nulová",J220,0)</f>
        <v>0</v>
      </c>
      <c r="BJ220" s="17" t="s">
        <v>88</v>
      </c>
      <c r="BK220" s="150">
        <f>ROUND(I220*H220,2)</f>
        <v>0</v>
      </c>
      <c r="BL220" s="17" t="s">
        <v>340</v>
      </c>
      <c r="BM220" s="149" t="s">
        <v>1102</v>
      </c>
    </row>
    <row r="221" spans="2:65" s="1" customFormat="1" ht="19.2">
      <c r="B221" s="33"/>
      <c r="D221" s="156" t="s">
        <v>261</v>
      </c>
      <c r="F221" s="163" t="s">
        <v>1103</v>
      </c>
      <c r="I221" s="153"/>
      <c r="L221" s="33"/>
      <c r="M221" s="154"/>
      <c r="T221" s="57"/>
      <c r="AT221" s="17" t="s">
        <v>261</v>
      </c>
      <c r="AU221" s="17" t="s">
        <v>21</v>
      </c>
    </row>
    <row r="222" spans="2:65" s="1" customFormat="1" ht="16.5" customHeight="1">
      <c r="B222" s="33"/>
      <c r="C222" s="178" t="s">
        <v>443</v>
      </c>
      <c r="D222" s="178" t="s">
        <v>341</v>
      </c>
      <c r="E222" s="179" t="s">
        <v>601</v>
      </c>
      <c r="F222" s="180" t="s">
        <v>602</v>
      </c>
      <c r="G222" s="181" t="s">
        <v>433</v>
      </c>
      <c r="H222" s="182">
        <v>212</v>
      </c>
      <c r="I222" s="183"/>
      <c r="J222" s="184">
        <f>ROUND(I222*H222,2)</f>
        <v>0</v>
      </c>
      <c r="K222" s="180" t="s">
        <v>231</v>
      </c>
      <c r="L222" s="185"/>
      <c r="M222" s="186" t="s">
        <v>1</v>
      </c>
      <c r="N222" s="187" t="s">
        <v>45</v>
      </c>
      <c r="P222" s="147">
        <f>O222*H222</f>
        <v>0</v>
      </c>
      <c r="Q222" s="147">
        <v>1E-3</v>
      </c>
      <c r="R222" s="147">
        <f>Q222*H222</f>
        <v>0.21199999999999999</v>
      </c>
      <c r="S222" s="147">
        <v>0</v>
      </c>
      <c r="T222" s="148">
        <f>S222*H222</f>
        <v>0</v>
      </c>
      <c r="AR222" s="149" t="s">
        <v>437</v>
      </c>
      <c r="AT222" s="149" t="s">
        <v>341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340</v>
      </c>
      <c r="BM222" s="149" t="s">
        <v>1104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1105</v>
      </c>
      <c r="H223" s="159">
        <v>212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225</v>
      </c>
    </row>
    <row r="224" spans="2:65" s="1" customFormat="1" ht="16.5" customHeight="1">
      <c r="B224" s="33"/>
      <c r="C224" s="178" t="s">
        <v>448</v>
      </c>
      <c r="D224" s="178" t="s">
        <v>341</v>
      </c>
      <c r="E224" s="179" t="s">
        <v>1106</v>
      </c>
      <c r="F224" s="180" t="s">
        <v>1107</v>
      </c>
      <c r="G224" s="181" t="s">
        <v>433</v>
      </c>
      <c r="H224" s="182">
        <v>17</v>
      </c>
      <c r="I224" s="183"/>
      <c r="J224" s="184">
        <f>ROUND(I224*H224,2)</f>
        <v>0</v>
      </c>
      <c r="K224" s="180" t="s">
        <v>231</v>
      </c>
      <c r="L224" s="185"/>
      <c r="M224" s="186" t="s">
        <v>1</v>
      </c>
      <c r="N224" s="187" t="s">
        <v>45</v>
      </c>
      <c r="P224" s="147">
        <f>O224*H224</f>
        <v>0</v>
      </c>
      <c r="Q224" s="147">
        <v>1E-3</v>
      </c>
      <c r="R224" s="147">
        <f>Q224*H224</f>
        <v>1.7000000000000001E-2</v>
      </c>
      <c r="S224" s="147">
        <v>0</v>
      </c>
      <c r="T224" s="148">
        <f>S224*H224</f>
        <v>0</v>
      </c>
      <c r="AR224" s="149" t="s">
        <v>437</v>
      </c>
      <c r="AT224" s="149" t="s">
        <v>341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340</v>
      </c>
      <c r="BM224" s="149" t="s">
        <v>1108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1109</v>
      </c>
      <c r="H225" s="159">
        <v>17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24.15" customHeight="1">
      <c r="B226" s="33"/>
      <c r="C226" s="138" t="s">
        <v>454</v>
      </c>
      <c r="D226" s="138" t="s">
        <v>227</v>
      </c>
      <c r="E226" s="139" t="s">
        <v>1110</v>
      </c>
      <c r="F226" s="140" t="s">
        <v>1111</v>
      </c>
      <c r="G226" s="141" t="s">
        <v>259</v>
      </c>
      <c r="H226" s="142">
        <v>1</v>
      </c>
      <c r="I226" s="143"/>
      <c r="J226" s="144">
        <f>ROUND(I226*H226,2)</f>
        <v>0</v>
      </c>
      <c r="K226" s="140" t="s">
        <v>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340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340</v>
      </c>
      <c r="BM226" s="149" t="s">
        <v>1112</v>
      </c>
    </row>
    <row r="227" spans="2:65" s="1" customFormat="1" ht="19.2">
      <c r="B227" s="33"/>
      <c r="D227" s="156" t="s">
        <v>261</v>
      </c>
      <c r="F227" s="163" t="s">
        <v>1113</v>
      </c>
      <c r="I227" s="153"/>
      <c r="L227" s="33"/>
      <c r="M227" s="154"/>
      <c r="T227" s="57"/>
      <c r="AT227" s="17" t="s">
        <v>261</v>
      </c>
      <c r="AU227" s="17" t="s">
        <v>21</v>
      </c>
    </row>
    <row r="228" spans="2:65" s="1" customFormat="1" ht="16.5" customHeight="1">
      <c r="B228" s="33"/>
      <c r="C228" s="138" t="s">
        <v>459</v>
      </c>
      <c r="D228" s="138" t="s">
        <v>227</v>
      </c>
      <c r="E228" s="139" t="s">
        <v>1114</v>
      </c>
      <c r="F228" s="140" t="s">
        <v>1115</v>
      </c>
      <c r="G228" s="141" t="s">
        <v>259</v>
      </c>
      <c r="H228" s="142">
        <v>1</v>
      </c>
      <c r="I228" s="143"/>
      <c r="J228" s="144">
        <f>ROUND(I228*H228,2)</f>
        <v>0</v>
      </c>
      <c r="K228" s="140" t="s">
        <v>1</v>
      </c>
      <c r="L228" s="33"/>
      <c r="M228" s="145" t="s">
        <v>1</v>
      </c>
      <c r="N228" s="146" t="s">
        <v>45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340</v>
      </c>
      <c r="AT228" s="149" t="s">
        <v>227</v>
      </c>
      <c r="AU228" s="149" t="s">
        <v>21</v>
      </c>
      <c r="AY228" s="17" t="s">
        <v>225</v>
      </c>
      <c r="BE228" s="150">
        <f>IF(N228="základní",J228,0)</f>
        <v>0</v>
      </c>
      <c r="BF228" s="150">
        <f>IF(N228="snížená",J228,0)</f>
        <v>0</v>
      </c>
      <c r="BG228" s="150">
        <f>IF(N228="zákl. přenesená",J228,0)</f>
        <v>0</v>
      </c>
      <c r="BH228" s="150">
        <f>IF(N228="sníž. přenesená",J228,0)</f>
        <v>0</v>
      </c>
      <c r="BI228" s="150">
        <f>IF(N228="nulová",J228,0)</f>
        <v>0</v>
      </c>
      <c r="BJ228" s="17" t="s">
        <v>88</v>
      </c>
      <c r="BK228" s="150">
        <f>ROUND(I228*H228,2)</f>
        <v>0</v>
      </c>
      <c r="BL228" s="17" t="s">
        <v>340</v>
      </c>
      <c r="BM228" s="149" t="s">
        <v>1116</v>
      </c>
    </row>
    <row r="229" spans="2:65" s="1" customFormat="1" ht="19.2">
      <c r="B229" s="33"/>
      <c r="D229" s="156" t="s">
        <v>261</v>
      </c>
      <c r="F229" s="163" t="s">
        <v>1117</v>
      </c>
      <c r="I229" s="153"/>
      <c r="L229" s="33"/>
      <c r="M229" s="154"/>
      <c r="T229" s="57"/>
      <c r="AT229" s="17" t="s">
        <v>261</v>
      </c>
      <c r="AU229" s="17" t="s">
        <v>21</v>
      </c>
    </row>
    <row r="230" spans="2:65" s="1" customFormat="1" ht="16.5" customHeight="1">
      <c r="B230" s="33"/>
      <c r="C230" s="138" t="s">
        <v>465</v>
      </c>
      <c r="D230" s="138" t="s">
        <v>227</v>
      </c>
      <c r="E230" s="139" t="s">
        <v>1118</v>
      </c>
      <c r="F230" s="140" t="s">
        <v>1119</v>
      </c>
      <c r="G230" s="141" t="s">
        <v>259</v>
      </c>
      <c r="H230" s="142">
        <v>1</v>
      </c>
      <c r="I230" s="143"/>
      <c r="J230" s="144">
        <f>ROUND(I230*H230,2)</f>
        <v>0</v>
      </c>
      <c r="K230" s="140" t="s">
        <v>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340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340</v>
      </c>
      <c r="BM230" s="149" t="s">
        <v>1120</v>
      </c>
    </row>
    <row r="231" spans="2:65" s="1" customFormat="1" ht="19.2">
      <c r="B231" s="33"/>
      <c r="D231" s="156" t="s">
        <v>261</v>
      </c>
      <c r="F231" s="163" t="s">
        <v>1121</v>
      </c>
      <c r="I231" s="153"/>
      <c r="L231" s="33"/>
      <c r="M231" s="154"/>
      <c r="T231" s="57"/>
      <c r="AT231" s="17" t="s">
        <v>261</v>
      </c>
      <c r="AU231" s="17" t="s">
        <v>21</v>
      </c>
    </row>
    <row r="232" spans="2:65" s="1" customFormat="1" ht="16.5" customHeight="1">
      <c r="B232" s="33"/>
      <c r="C232" s="138" t="s">
        <v>472</v>
      </c>
      <c r="D232" s="138" t="s">
        <v>227</v>
      </c>
      <c r="E232" s="139" t="s">
        <v>1122</v>
      </c>
      <c r="F232" s="140" t="s">
        <v>1123</v>
      </c>
      <c r="G232" s="141" t="s">
        <v>259</v>
      </c>
      <c r="H232" s="142">
        <v>2</v>
      </c>
      <c r="I232" s="143"/>
      <c r="J232" s="144">
        <f>ROUND(I232*H232,2)</f>
        <v>0</v>
      </c>
      <c r="K232" s="140" t="s">
        <v>1</v>
      </c>
      <c r="L232" s="33"/>
      <c r="M232" s="145" t="s">
        <v>1</v>
      </c>
      <c r="N232" s="146" t="s">
        <v>45</v>
      </c>
      <c r="P232" s="147">
        <f>O232*H232</f>
        <v>0</v>
      </c>
      <c r="Q232" s="147">
        <v>5.3999999999999999E-2</v>
      </c>
      <c r="R232" s="147">
        <f>Q232*H232</f>
        <v>0.108</v>
      </c>
      <c r="S232" s="147">
        <v>0</v>
      </c>
      <c r="T232" s="148">
        <f>S232*H232</f>
        <v>0</v>
      </c>
      <c r="AR232" s="149" t="s">
        <v>340</v>
      </c>
      <c r="AT232" s="149" t="s">
        <v>227</v>
      </c>
      <c r="AU232" s="149" t="s">
        <v>21</v>
      </c>
      <c r="AY232" s="17" t="s">
        <v>225</v>
      </c>
      <c r="BE232" s="150">
        <f>IF(N232="základní",J232,0)</f>
        <v>0</v>
      </c>
      <c r="BF232" s="150">
        <f>IF(N232="snížená",J232,0)</f>
        <v>0</v>
      </c>
      <c r="BG232" s="150">
        <f>IF(N232="zákl. přenesená",J232,0)</f>
        <v>0</v>
      </c>
      <c r="BH232" s="150">
        <f>IF(N232="sníž. přenesená",J232,0)</f>
        <v>0</v>
      </c>
      <c r="BI232" s="150">
        <f>IF(N232="nulová",J232,0)</f>
        <v>0</v>
      </c>
      <c r="BJ232" s="17" t="s">
        <v>88</v>
      </c>
      <c r="BK232" s="150">
        <f>ROUND(I232*H232,2)</f>
        <v>0</v>
      </c>
      <c r="BL232" s="17" t="s">
        <v>340</v>
      </c>
      <c r="BM232" s="149" t="s">
        <v>1124</v>
      </c>
    </row>
    <row r="233" spans="2:65" s="1" customFormat="1" ht="19.2">
      <c r="B233" s="33"/>
      <c r="D233" s="156" t="s">
        <v>261</v>
      </c>
      <c r="F233" s="163" t="s">
        <v>1125</v>
      </c>
      <c r="I233" s="153"/>
      <c r="L233" s="33"/>
      <c r="M233" s="154"/>
      <c r="T233" s="57"/>
      <c r="AT233" s="17" t="s">
        <v>261</v>
      </c>
      <c r="AU233" s="17" t="s">
        <v>21</v>
      </c>
    </row>
    <row r="234" spans="2:65" s="11" customFormat="1" ht="25.95" customHeight="1">
      <c r="B234" s="126"/>
      <c r="D234" s="127" t="s">
        <v>79</v>
      </c>
      <c r="E234" s="128" t="s">
        <v>778</v>
      </c>
      <c r="F234" s="128" t="s">
        <v>779</v>
      </c>
      <c r="I234" s="129"/>
      <c r="J234" s="130">
        <f>BK234</f>
        <v>0</v>
      </c>
      <c r="L234" s="126"/>
      <c r="M234" s="131"/>
      <c r="P234" s="132">
        <f>SUM(P235:P238)</f>
        <v>0</v>
      </c>
      <c r="R234" s="132">
        <f>SUM(R235:R238)</f>
        <v>0</v>
      </c>
      <c r="T234" s="133">
        <f>SUM(T235:T238)</f>
        <v>0</v>
      </c>
      <c r="AR234" s="127" t="s">
        <v>232</v>
      </c>
      <c r="AT234" s="134" t="s">
        <v>79</v>
      </c>
      <c r="AU234" s="134" t="s">
        <v>80</v>
      </c>
      <c r="AY234" s="127" t="s">
        <v>225</v>
      </c>
      <c r="BK234" s="135">
        <f>SUM(BK235:BK238)</f>
        <v>0</v>
      </c>
    </row>
    <row r="235" spans="2:65" s="1" customFormat="1" ht="16.5" customHeight="1">
      <c r="B235" s="33"/>
      <c r="C235" s="138" t="s">
        <v>479</v>
      </c>
      <c r="D235" s="138" t="s">
        <v>227</v>
      </c>
      <c r="E235" s="139" t="s">
        <v>1126</v>
      </c>
      <c r="F235" s="140" t="s">
        <v>1127</v>
      </c>
      <c r="G235" s="141" t="s">
        <v>259</v>
      </c>
      <c r="H235" s="142">
        <v>1</v>
      </c>
      <c r="I235" s="143"/>
      <c r="J235" s="144">
        <f>ROUND(I235*H235,2)</f>
        <v>0</v>
      </c>
      <c r="K235" s="140" t="s">
        <v>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232</v>
      </c>
      <c r="AT235" s="149" t="s">
        <v>227</v>
      </c>
      <c r="AU235" s="149" t="s">
        <v>88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1128</v>
      </c>
    </row>
    <row r="236" spans="2:65" s="1" customFormat="1" ht="19.2">
      <c r="B236" s="33"/>
      <c r="D236" s="156" t="s">
        <v>261</v>
      </c>
      <c r="F236" s="163" t="s">
        <v>1129</v>
      </c>
      <c r="I236" s="153"/>
      <c r="L236" s="33"/>
      <c r="M236" s="154"/>
      <c r="T236" s="57"/>
      <c r="AT236" s="17" t="s">
        <v>261</v>
      </c>
      <c r="AU236" s="17" t="s">
        <v>88</v>
      </c>
    </row>
    <row r="237" spans="2:65" s="1" customFormat="1" ht="16.5" customHeight="1">
      <c r="B237" s="33"/>
      <c r="C237" s="138" t="s">
        <v>485</v>
      </c>
      <c r="D237" s="138" t="s">
        <v>227</v>
      </c>
      <c r="E237" s="139" t="s">
        <v>1130</v>
      </c>
      <c r="F237" s="140" t="s">
        <v>1131</v>
      </c>
      <c r="G237" s="141" t="s">
        <v>259</v>
      </c>
      <c r="H237" s="142">
        <v>1</v>
      </c>
      <c r="I237" s="143"/>
      <c r="J237" s="144">
        <f>ROUND(I237*H237,2)</f>
        <v>0</v>
      </c>
      <c r="K237" s="140" t="s">
        <v>1</v>
      </c>
      <c r="L237" s="33"/>
      <c r="M237" s="145" t="s">
        <v>1</v>
      </c>
      <c r="N237" s="146" t="s">
        <v>45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232</v>
      </c>
      <c r="AT237" s="149" t="s">
        <v>227</v>
      </c>
      <c r="AU237" s="149" t="s">
        <v>88</v>
      </c>
      <c r="AY237" s="17" t="s">
        <v>225</v>
      </c>
      <c r="BE237" s="150">
        <f>IF(N237="základní",J237,0)</f>
        <v>0</v>
      </c>
      <c r="BF237" s="150">
        <f>IF(N237="snížená",J237,0)</f>
        <v>0</v>
      </c>
      <c r="BG237" s="150">
        <f>IF(N237="zákl. přenesená",J237,0)</f>
        <v>0</v>
      </c>
      <c r="BH237" s="150">
        <f>IF(N237="sníž. přenesená",J237,0)</f>
        <v>0</v>
      </c>
      <c r="BI237" s="150">
        <f>IF(N237="nulová",J237,0)</f>
        <v>0</v>
      </c>
      <c r="BJ237" s="17" t="s">
        <v>88</v>
      </c>
      <c r="BK237" s="150">
        <f>ROUND(I237*H237,2)</f>
        <v>0</v>
      </c>
      <c r="BL237" s="17" t="s">
        <v>232</v>
      </c>
      <c r="BM237" s="149" t="s">
        <v>1132</v>
      </c>
    </row>
    <row r="238" spans="2:65" s="1" customFormat="1" ht="19.2">
      <c r="B238" s="33"/>
      <c r="D238" s="156" t="s">
        <v>261</v>
      </c>
      <c r="F238" s="163" t="s">
        <v>1133</v>
      </c>
      <c r="I238" s="153"/>
      <c r="L238" s="33"/>
      <c r="M238" s="195"/>
      <c r="N238" s="190"/>
      <c r="O238" s="190"/>
      <c r="P238" s="190"/>
      <c r="Q238" s="190"/>
      <c r="R238" s="190"/>
      <c r="S238" s="190"/>
      <c r="T238" s="196"/>
      <c r="AT238" s="17" t="s">
        <v>261</v>
      </c>
      <c r="AU238" s="17" t="s">
        <v>88</v>
      </c>
    </row>
    <row r="239" spans="2:65" s="1" customFormat="1" ht="6.9" customHeight="1">
      <c r="B239" s="45"/>
      <c r="C239" s="46"/>
      <c r="D239" s="46"/>
      <c r="E239" s="46"/>
      <c r="F239" s="46"/>
      <c r="G239" s="46"/>
      <c r="H239" s="46"/>
      <c r="I239" s="46"/>
      <c r="J239" s="46"/>
      <c r="K239" s="46"/>
      <c r="L239" s="33"/>
    </row>
  </sheetData>
  <sheetProtection algorithmName="SHA-512" hashValue="LzgRl48uYpDRKHy+9K17RzqeTZt36bjEs+Z+Vys1q4I7OvkDdAclumtZLWhhX00zoyy/yivKF4KTlUILWMG/Zw==" saltValue="ctMoLEAlBJPjemxNnrqEwXW4QtX4kNSsrZ6/wtp+sYyavAlubeJ/7ida9KXLPzaOjbNWC1gjx9RYkZxzotXB9w==" spinCount="100000" sheet="1" objects="1" scenarios="1" formatColumns="0" formatRows="0" autoFilter="0"/>
  <autoFilter ref="C127:K238" xr:uid="{00000000-0009-0000-0000-000004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0400-000000000000}"/>
    <hyperlink ref="F138" r:id="rId2" xr:uid="{00000000-0004-0000-0400-000001000000}"/>
    <hyperlink ref="F144" r:id="rId3" xr:uid="{00000000-0004-0000-0400-000002000000}"/>
    <hyperlink ref="F147" r:id="rId4" xr:uid="{00000000-0004-0000-0400-000003000000}"/>
    <hyperlink ref="F160" r:id="rId5" xr:uid="{00000000-0004-0000-0400-000004000000}"/>
    <hyperlink ref="F163" r:id="rId6" xr:uid="{00000000-0004-0000-0400-000005000000}"/>
    <hyperlink ref="F165" r:id="rId7" xr:uid="{00000000-0004-0000-0400-000006000000}"/>
    <hyperlink ref="F167" r:id="rId8" xr:uid="{00000000-0004-0000-0400-000007000000}"/>
    <hyperlink ref="F170" r:id="rId9" xr:uid="{00000000-0004-0000-0400-000008000000}"/>
    <hyperlink ref="F184" r:id="rId10" xr:uid="{00000000-0004-0000-0400-000009000000}"/>
    <hyperlink ref="F187" r:id="rId11" xr:uid="{00000000-0004-0000-0400-00000A000000}"/>
    <hyperlink ref="F190" r:id="rId12" xr:uid="{00000000-0004-0000-0400-00000B000000}"/>
    <hyperlink ref="F193" r:id="rId13" xr:uid="{00000000-0004-0000-0400-00000C000000}"/>
    <hyperlink ref="F199" r:id="rId14" xr:uid="{00000000-0004-0000-0400-00000D000000}"/>
    <hyperlink ref="F206" r:id="rId15" xr:uid="{00000000-0004-0000-0400-00000E000000}"/>
    <hyperlink ref="F214" r:id="rId16" xr:uid="{00000000-0004-0000-0400-00000F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7"/>
  <headerFooter>
    <oddFooter>&amp;CStrana &amp;P z &amp;N&amp;R&amp;A</oddFooter>
  </headerFooter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5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101</v>
      </c>
      <c r="AZ2" s="94" t="s">
        <v>1134</v>
      </c>
      <c r="BA2" s="94" t="s">
        <v>1</v>
      </c>
      <c r="BB2" s="94" t="s">
        <v>1</v>
      </c>
      <c r="BC2" s="94" t="s">
        <v>1135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686</v>
      </c>
      <c r="BA3" s="94" t="s">
        <v>1</v>
      </c>
      <c r="BB3" s="94" t="s">
        <v>1</v>
      </c>
      <c r="BC3" s="94" t="s">
        <v>1136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1137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ROUND(J122,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ROUND((SUM(BE122:BE249)),  2)</f>
        <v>0</v>
      </c>
      <c r="I33" s="98">
        <v>0.21</v>
      </c>
      <c r="J33" s="87">
        <f>ROUND(((SUM(BE122:BE249))*I33),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ROUND((SUM(BF122:BF249)),  2)</f>
        <v>0</v>
      </c>
      <c r="I34" s="98">
        <v>0.15</v>
      </c>
      <c r="J34" s="87">
        <f>ROUND(((SUM(BF122:BF249))*I34),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ROUND((SUM(BG122:BG249)),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ROUND((SUM(BH122:BH249)),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ROUND((SUM(BI122:BI249)),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030.11.6 - Úprava v navázání na stávající koryto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J122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201</v>
      </c>
      <c r="E99" s="116"/>
      <c r="F99" s="116"/>
      <c r="G99" s="116"/>
      <c r="H99" s="116"/>
      <c r="I99" s="116"/>
      <c r="J99" s="117">
        <f>J220</f>
        <v>0</v>
      </c>
      <c r="L99" s="114"/>
    </row>
    <row r="100" spans="2:12" s="9" customFormat="1" ht="19.95" customHeight="1">
      <c r="B100" s="114"/>
      <c r="D100" s="115" t="s">
        <v>204</v>
      </c>
      <c r="E100" s="116"/>
      <c r="F100" s="116"/>
      <c r="G100" s="116"/>
      <c r="H100" s="116"/>
      <c r="I100" s="116"/>
      <c r="J100" s="117">
        <f>J232</f>
        <v>0</v>
      </c>
      <c r="L100" s="114"/>
    </row>
    <row r="101" spans="2:12" s="9" customFormat="1" ht="19.95" customHeight="1">
      <c r="B101" s="114"/>
      <c r="D101" s="115" t="s">
        <v>205</v>
      </c>
      <c r="E101" s="116"/>
      <c r="F101" s="116"/>
      <c r="G101" s="116"/>
      <c r="H101" s="116"/>
      <c r="I101" s="116"/>
      <c r="J101" s="117">
        <f>J238</f>
        <v>0</v>
      </c>
      <c r="L101" s="114"/>
    </row>
    <row r="102" spans="2:12" s="8" customFormat="1" ht="24.9" customHeight="1">
      <c r="B102" s="110"/>
      <c r="D102" s="111" t="s">
        <v>612</v>
      </c>
      <c r="E102" s="112"/>
      <c r="F102" s="112"/>
      <c r="G102" s="112"/>
      <c r="H102" s="112"/>
      <c r="I102" s="112"/>
      <c r="J102" s="113">
        <f>J241</f>
        <v>0</v>
      </c>
      <c r="L102" s="110"/>
    </row>
    <row r="103" spans="2:12" s="1" customFormat="1" ht="21.75" customHeight="1">
      <c r="B103" s="33"/>
      <c r="L103" s="33"/>
    </row>
    <row r="104" spans="2:12" s="1" customFormat="1" ht="6.9" customHeight="1"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33"/>
    </row>
    <row r="108" spans="2:12" s="1" customFormat="1" ht="6.9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3"/>
    </row>
    <row r="109" spans="2:12" s="1" customFormat="1" ht="24.9" customHeight="1">
      <c r="B109" s="33"/>
      <c r="C109" s="21" t="s">
        <v>210</v>
      </c>
      <c r="L109" s="33"/>
    </row>
    <row r="110" spans="2:12" s="1" customFormat="1" ht="6.9" customHeight="1">
      <c r="B110" s="33"/>
      <c r="L110" s="33"/>
    </row>
    <row r="111" spans="2:12" s="1" customFormat="1" ht="12" customHeight="1">
      <c r="B111" s="33"/>
      <c r="C111" s="27" t="s">
        <v>16</v>
      </c>
      <c r="L111" s="33"/>
    </row>
    <row r="112" spans="2:12" s="1" customFormat="1" ht="26.25" customHeight="1">
      <c r="B112" s="33"/>
      <c r="E112" s="256" t="str">
        <f>E7</f>
        <v>Opatření Zátor-Loučky, OHO, Dílčí stavba 02.030 Opatření pod přehradní hrází Nové Heřminovy</v>
      </c>
      <c r="F112" s="257"/>
      <c r="G112" s="257"/>
      <c r="H112" s="257"/>
      <c r="L112" s="33"/>
    </row>
    <row r="113" spans="2:65" s="1" customFormat="1" ht="12" customHeight="1">
      <c r="B113" s="33"/>
      <c r="C113" s="27" t="s">
        <v>190</v>
      </c>
      <c r="L113" s="33"/>
    </row>
    <row r="114" spans="2:65" s="1" customFormat="1" ht="16.5" customHeight="1">
      <c r="B114" s="33"/>
      <c r="E114" s="238" t="str">
        <f>E9</f>
        <v>030.11.6 - Úprava v navázání na stávající koryto</v>
      </c>
      <c r="F114" s="258"/>
      <c r="G114" s="258"/>
      <c r="H114" s="258"/>
      <c r="L114" s="33"/>
    </row>
    <row r="115" spans="2:65" s="1" customFormat="1" ht="6.9" customHeight="1">
      <c r="B115" s="33"/>
      <c r="L115" s="33"/>
    </row>
    <row r="116" spans="2:65" s="1" customFormat="1" ht="12" customHeight="1">
      <c r="B116" s="33"/>
      <c r="C116" s="27" t="s">
        <v>22</v>
      </c>
      <c r="F116" s="25" t="str">
        <f>F12</f>
        <v>Loučky u Zátoru</v>
      </c>
      <c r="I116" s="27" t="s">
        <v>24</v>
      </c>
      <c r="J116" s="53" t="str">
        <f>IF(J12="","",J12)</f>
        <v>20. 12. 2024</v>
      </c>
      <c r="L116" s="33"/>
    </row>
    <row r="117" spans="2:65" s="1" customFormat="1" ht="6.9" customHeight="1">
      <c r="B117" s="33"/>
      <c r="L117" s="33"/>
    </row>
    <row r="118" spans="2:65" s="1" customFormat="1" ht="15.15" customHeight="1">
      <c r="B118" s="33"/>
      <c r="C118" s="27" t="s">
        <v>28</v>
      </c>
      <c r="F118" s="25" t="str">
        <f>E15</f>
        <v>Povodí Odry, státní podnik</v>
      </c>
      <c r="I118" s="27" t="s">
        <v>34</v>
      </c>
      <c r="J118" s="31" t="str">
        <f>E21</f>
        <v>AQUATIS, a.s.</v>
      </c>
      <c r="L118" s="33"/>
    </row>
    <row r="119" spans="2:65" s="1" customFormat="1" ht="25.65" customHeight="1">
      <c r="B119" s="33"/>
      <c r="C119" s="27" t="s">
        <v>32</v>
      </c>
      <c r="F119" s="25" t="str">
        <f>IF(E18="","",E18)</f>
        <v>Vyplň údaj</v>
      </c>
      <c r="I119" s="27" t="s">
        <v>37</v>
      </c>
      <c r="J119" s="31" t="str">
        <f>E24</f>
        <v>Ing. Michal Jendruščák</v>
      </c>
      <c r="L119" s="33"/>
    </row>
    <row r="120" spans="2:65" s="1" customFormat="1" ht="10.35" customHeight="1">
      <c r="B120" s="33"/>
      <c r="L120" s="33"/>
    </row>
    <row r="121" spans="2:65" s="10" customFormat="1" ht="29.25" customHeight="1">
      <c r="B121" s="118"/>
      <c r="C121" s="119" t="s">
        <v>211</v>
      </c>
      <c r="D121" s="120" t="s">
        <v>65</v>
      </c>
      <c r="E121" s="120" t="s">
        <v>61</v>
      </c>
      <c r="F121" s="120" t="s">
        <v>62</v>
      </c>
      <c r="G121" s="120" t="s">
        <v>212</v>
      </c>
      <c r="H121" s="120" t="s">
        <v>213</v>
      </c>
      <c r="I121" s="120" t="s">
        <v>214</v>
      </c>
      <c r="J121" s="120" t="s">
        <v>194</v>
      </c>
      <c r="K121" s="121" t="s">
        <v>215</v>
      </c>
      <c r="L121" s="118"/>
      <c r="M121" s="60" t="s">
        <v>1</v>
      </c>
      <c r="N121" s="61" t="s">
        <v>44</v>
      </c>
      <c r="O121" s="61" t="s">
        <v>216</v>
      </c>
      <c r="P121" s="61" t="s">
        <v>217</v>
      </c>
      <c r="Q121" s="61" t="s">
        <v>218</v>
      </c>
      <c r="R121" s="61" t="s">
        <v>219</v>
      </c>
      <c r="S121" s="61" t="s">
        <v>220</v>
      </c>
      <c r="T121" s="62" t="s">
        <v>221</v>
      </c>
    </row>
    <row r="122" spans="2:65" s="1" customFormat="1" ht="22.8" customHeight="1">
      <c r="B122" s="33"/>
      <c r="C122" s="65" t="s">
        <v>222</v>
      </c>
      <c r="J122" s="122">
        <f>BK122</f>
        <v>0</v>
      </c>
      <c r="L122" s="33"/>
      <c r="M122" s="63"/>
      <c r="N122" s="54"/>
      <c r="O122" s="54"/>
      <c r="P122" s="123">
        <f>P123+P241</f>
        <v>0</v>
      </c>
      <c r="Q122" s="54"/>
      <c r="R122" s="123">
        <f>R123+R241</f>
        <v>1897.5877839999998</v>
      </c>
      <c r="S122" s="54"/>
      <c r="T122" s="124">
        <f>T123+T241</f>
        <v>254.8</v>
      </c>
      <c r="AT122" s="17" t="s">
        <v>79</v>
      </c>
      <c r="AU122" s="17" t="s">
        <v>196</v>
      </c>
      <c r="BK122" s="125">
        <f>BK123+BK241</f>
        <v>0</v>
      </c>
    </row>
    <row r="123" spans="2:65" s="11" customFormat="1" ht="25.95" customHeight="1">
      <c r="B123" s="126"/>
      <c r="D123" s="127" t="s">
        <v>79</v>
      </c>
      <c r="E123" s="128" t="s">
        <v>223</v>
      </c>
      <c r="F123" s="128" t="s">
        <v>224</v>
      </c>
      <c r="I123" s="129"/>
      <c r="J123" s="130">
        <f>BK123</f>
        <v>0</v>
      </c>
      <c r="L123" s="126"/>
      <c r="M123" s="131"/>
      <c r="P123" s="132">
        <f>P124+P220+P232+P238</f>
        <v>0</v>
      </c>
      <c r="R123" s="132">
        <f>R124+R220+R232+R238</f>
        <v>1897.5877839999998</v>
      </c>
      <c r="T123" s="133">
        <f>T124+T220+T232+T238</f>
        <v>254.8</v>
      </c>
      <c r="AR123" s="127" t="s">
        <v>88</v>
      </c>
      <c r="AT123" s="134" t="s">
        <v>79</v>
      </c>
      <c r="AU123" s="134" t="s">
        <v>80</v>
      </c>
      <c r="AY123" s="127" t="s">
        <v>225</v>
      </c>
      <c r="BK123" s="135">
        <f>BK124+BK220+BK232+BK238</f>
        <v>0</v>
      </c>
    </row>
    <row r="124" spans="2:65" s="11" customFormat="1" ht="22.8" customHeight="1">
      <c r="B124" s="126"/>
      <c r="D124" s="127" t="s">
        <v>79</v>
      </c>
      <c r="E124" s="136" t="s">
        <v>88</v>
      </c>
      <c r="F124" s="136" t="s">
        <v>226</v>
      </c>
      <c r="I124" s="129"/>
      <c r="J124" s="137">
        <f>BK124</f>
        <v>0</v>
      </c>
      <c r="L124" s="126"/>
      <c r="M124" s="131"/>
      <c r="P124" s="132">
        <f>SUM(P125:P219)</f>
        <v>0</v>
      </c>
      <c r="R124" s="132">
        <f>SUM(R125:R219)</f>
        <v>1.6216000000000001E-2</v>
      </c>
      <c r="T124" s="133">
        <f>SUM(T125:T219)</f>
        <v>254.8</v>
      </c>
      <c r="AR124" s="127" t="s">
        <v>88</v>
      </c>
      <c r="AT124" s="134" t="s">
        <v>79</v>
      </c>
      <c r="AU124" s="134" t="s">
        <v>88</v>
      </c>
      <c r="AY124" s="127" t="s">
        <v>225</v>
      </c>
      <c r="BK124" s="135">
        <f>SUM(BK125:BK219)</f>
        <v>0</v>
      </c>
    </row>
    <row r="125" spans="2:65" s="1" customFormat="1" ht="16.5" customHeight="1">
      <c r="B125" s="33"/>
      <c r="C125" s="138" t="s">
        <v>88</v>
      </c>
      <c r="D125" s="138" t="s">
        <v>227</v>
      </c>
      <c r="E125" s="139" t="s">
        <v>238</v>
      </c>
      <c r="F125" s="140" t="s">
        <v>239</v>
      </c>
      <c r="G125" s="141" t="s">
        <v>240</v>
      </c>
      <c r="H125" s="142">
        <v>140</v>
      </c>
      <c r="I125" s="143"/>
      <c r="J125" s="144">
        <f>ROUND(I125*H125,2)</f>
        <v>0</v>
      </c>
      <c r="K125" s="140" t="s">
        <v>231</v>
      </c>
      <c r="L125" s="33"/>
      <c r="M125" s="145" t="s">
        <v>1</v>
      </c>
      <c r="N125" s="146" t="s">
        <v>45</v>
      </c>
      <c r="P125" s="147">
        <f>O125*H125</f>
        <v>0</v>
      </c>
      <c r="Q125" s="147">
        <v>0</v>
      </c>
      <c r="R125" s="147">
        <f>Q125*H125</f>
        <v>0</v>
      </c>
      <c r="S125" s="147">
        <v>1.82</v>
      </c>
      <c r="T125" s="148">
        <f>S125*H125</f>
        <v>254.8</v>
      </c>
      <c r="AR125" s="149" t="s">
        <v>232</v>
      </c>
      <c r="AT125" s="149" t="s">
        <v>227</v>
      </c>
      <c r="AU125" s="149" t="s">
        <v>21</v>
      </c>
      <c r="AY125" s="17" t="s">
        <v>225</v>
      </c>
      <c r="BE125" s="150">
        <f>IF(N125="základní",J125,0)</f>
        <v>0</v>
      </c>
      <c r="BF125" s="150">
        <f>IF(N125="snížená",J125,0)</f>
        <v>0</v>
      </c>
      <c r="BG125" s="150">
        <f>IF(N125="zákl. přenesená",J125,0)</f>
        <v>0</v>
      </c>
      <c r="BH125" s="150">
        <f>IF(N125="sníž. přenesená",J125,0)</f>
        <v>0</v>
      </c>
      <c r="BI125" s="150">
        <f>IF(N125="nulová",J125,0)</f>
        <v>0</v>
      </c>
      <c r="BJ125" s="17" t="s">
        <v>88</v>
      </c>
      <c r="BK125" s="150">
        <f>ROUND(I125*H125,2)</f>
        <v>0</v>
      </c>
      <c r="BL125" s="17" t="s">
        <v>232</v>
      </c>
      <c r="BM125" s="149" t="s">
        <v>1138</v>
      </c>
    </row>
    <row r="126" spans="2:65" s="1" customFormat="1" ht="10.199999999999999">
      <c r="B126" s="33"/>
      <c r="D126" s="151" t="s">
        <v>234</v>
      </c>
      <c r="F126" s="152" t="s">
        <v>242</v>
      </c>
      <c r="I126" s="153"/>
      <c r="L126" s="33"/>
      <c r="M126" s="154"/>
      <c r="T126" s="57"/>
      <c r="AT126" s="17" t="s">
        <v>234</v>
      </c>
      <c r="AU126" s="17" t="s">
        <v>21</v>
      </c>
    </row>
    <row r="127" spans="2:65" s="12" customFormat="1" ht="10.199999999999999">
      <c r="B127" s="155"/>
      <c r="D127" s="156" t="s">
        <v>236</v>
      </c>
      <c r="E127" s="157" t="s">
        <v>1</v>
      </c>
      <c r="F127" s="158" t="s">
        <v>1139</v>
      </c>
      <c r="H127" s="159">
        <v>140</v>
      </c>
      <c r="I127" s="160"/>
      <c r="L127" s="155"/>
      <c r="M127" s="161"/>
      <c r="T127" s="162"/>
      <c r="AT127" s="157" t="s">
        <v>236</v>
      </c>
      <c r="AU127" s="157" t="s">
        <v>21</v>
      </c>
      <c r="AV127" s="12" t="s">
        <v>21</v>
      </c>
      <c r="AW127" s="12" t="s">
        <v>36</v>
      </c>
      <c r="AX127" s="12" t="s">
        <v>88</v>
      </c>
      <c r="AY127" s="157" t="s">
        <v>225</v>
      </c>
    </row>
    <row r="128" spans="2:65" s="1" customFormat="1" ht="24.15" customHeight="1">
      <c r="B128" s="33"/>
      <c r="C128" s="138" t="s">
        <v>21</v>
      </c>
      <c r="D128" s="138" t="s">
        <v>227</v>
      </c>
      <c r="E128" s="139" t="s">
        <v>264</v>
      </c>
      <c r="F128" s="140" t="s">
        <v>265</v>
      </c>
      <c r="G128" s="141" t="s">
        <v>230</v>
      </c>
      <c r="H128" s="142">
        <v>1096.4000000000001</v>
      </c>
      <c r="I128" s="143"/>
      <c r="J128" s="144">
        <f>ROUND(I128*H128,2)</f>
        <v>0</v>
      </c>
      <c r="K128" s="140" t="s">
        <v>231</v>
      </c>
      <c r="L128" s="33"/>
      <c r="M128" s="145" t="s">
        <v>1</v>
      </c>
      <c r="N128" s="146" t="s">
        <v>45</v>
      </c>
      <c r="P128" s="147">
        <f>O128*H128</f>
        <v>0</v>
      </c>
      <c r="Q128" s="147">
        <v>0</v>
      </c>
      <c r="R128" s="147">
        <f>Q128*H128</f>
        <v>0</v>
      </c>
      <c r="S128" s="147">
        <v>0</v>
      </c>
      <c r="T128" s="148">
        <f>S128*H128</f>
        <v>0</v>
      </c>
      <c r="AR128" s="149" t="s">
        <v>232</v>
      </c>
      <c r="AT128" s="149" t="s">
        <v>227</v>
      </c>
      <c r="AU128" s="149" t="s">
        <v>21</v>
      </c>
      <c r="AY128" s="17" t="s">
        <v>225</v>
      </c>
      <c r="BE128" s="150">
        <f>IF(N128="základní",J128,0)</f>
        <v>0</v>
      </c>
      <c r="BF128" s="150">
        <f>IF(N128="snížená",J128,0)</f>
        <v>0</v>
      </c>
      <c r="BG128" s="150">
        <f>IF(N128="zákl. přenesená",J128,0)</f>
        <v>0</v>
      </c>
      <c r="BH128" s="150">
        <f>IF(N128="sníž. přenesená",J128,0)</f>
        <v>0</v>
      </c>
      <c r="BI128" s="150">
        <f>IF(N128="nulová",J128,0)</f>
        <v>0</v>
      </c>
      <c r="BJ128" s="17" t="s">
        <v>88</v>
      </c>
      <c r="BK128" s="150">
        <f>ROUND(I128*H128,2)</f>
        <v>0</v>
      </c>
      <c r="BL128" s="17" t="s">
        <v>232</v>
      </c>
      <c r="BM128" s="149" t="s">
        <v>1140</v>
      </c>
    </row>
    <row r="129" spans="2:65" s="1" customFormat="1" ht="10.199999999999999">
      <c r="B129" s="33"/>
      <c r="D129" s="151" t="s">
        <v>234</v>
      </c>
      <c r="F129" s="152" t="s">
        <v>267</v>
      </c>
      <c r="I129" s="153"/>
      <c r="L129" s="33"/>
      <c r="M129" s="154"/>
      <c r="T129" s="57"/>
      <c r="AT129" s="17" t="s">
        <v>234</v>
      </c>
      <c r="AU129" s="17" t="s">
        <v>21</v>
      </c>
    </row>
    <row r="130" spans="2:65" s="12" customFormat="1" ht="10.199999999999999">
      <c r="B130" s="155"/>
      <c r="D130" s="156" t="s">
        <v>236</v>
      </c>
      <c r="E130" s="157" t="s">
        <v>1</v>
      </c>
      <c r="F130" s="158" t="s">
        <v>1141</v>
      </c>
      <c r="H130" s="159">
        <v>1025</v>
      </c>
      <c r="I130" s="160"/>
      <c r="L130" s="155"/>
      <c r="M130" s="161"/>
      <c r="T130" s="162"/>
      <c r="AT130" s="157" t="s">
        <v>236</v>
      </c>
      <c r="AU130" s="157" t="s">
        <v>21</v>
      </c>
      <c r="AV130" s="12" t="s">
        <v>21</v>
      </c>
      <c r="AW130" s="12" t="s">
        <v>36</v>
      </c>
      <c r="AX130" s="12" t="s">
        <v>80</v>
      </c>
      <c r="AY130" s="157" t="s">
        <v>225</v>
      </c>
    </row>
    <row r="131" spans="2:65" s="12" customFormat="1" ht="10.199999999999999">
      <c r="B131" s="155"/>
      <c r="D131" s="156" t="s">
        <v>236</v>
      </c>
      <c r="E131" s="157" t="s">
        <v>1</v>
      </c>
      <c r="F131" s="158" t="s">
        <v>1142</v>
      </c>
      <c r="H131" s="159">
        <v>71.400000000000006</v>
      </c>
      <c r="I131" s="160"/>
      <c r="L131" s="155"/>
      <c r="M131" s="161"/>
      <c r="T131" s="162"/>
      <c r="AT131" s="157" t="s">
        <v>236</v>
      </c>
      <c r="AU131" s="157" t="s">
        <v>21</v>
      </c>
      <c r="AV131" s="12" t="s">
        <v>21</v>
      </c>
      <c r="AW131" s="12" t="s">
        <v>36</v>
      </c>
      <c r="AX131" s="12" t="s">
        <v>80</v>
      </c>
      <c r="AY131" s="157" t="s">
        <v>225</v>
      </c>
    </row>
    <row r="132" spans="2:65" s="13" customFormat="1" ht="10.199999999999999">
      <c r="B132" s="164"/>
      <c r="D132" s="156" t="s">
        <v>236</v>
      </c>
      <c r="E132" s="165" t="s">
        <v>1</v>
      </c>
      <c r="F132" s="166" t="s">
        <v>270</v>
      </c>
      <c r="H132" s="167">
        <v>1096.4000000000001</v>
      </c>
      <c r="I132" s="168"/>
      <c r="L132" s="164"/>
      <c r="M132" s="169"/>
      <c r="T132" s="170"/>
      <c r="AT132" s="165" t="s">
        <v>236</v>
      </c>
      <c r="AU132" s="165" t="s">
        <v>21</v>
      </c>
      <c r="AV132" s="13" t="s">
        <v>232</v>
      </c>
      <c r="AW132" s="13" t="s">
        <v>36</v>
      </c>
      <c r="AX132" s="13" t="s">
        <v>88</v>
      </c>
      <c r="AY132" s="165" t="s">
        <v>225</v>
      </c>
    </row>
    <row r="133" spans="2:65" s="1" customFormat="1" ht="33" customHeight="1">
      <c r="B133" s="33"/>
      <c r="C133" s="138" t="s">
        <v>244</v>
      </c>
      <c r="D133" s="138" t="s">
        <v>227</v>
      </c>
      <c r="E133" s="139" t="s">
        <v>1143</v>
      </c>
      <c r="F133" s="140" t="s">
        <v>1144</v>
      </c>
      <c r="G133" s="141" t="s">
        <v>240</v>
      </c>
      <c r="H133" s="142">
        <v>110.5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1145</v>
      </c>
    </row>
    <row r="134" spans="2:65" s="1" customFormat="1" ht="10.199999999999999">
      <c r="B134" s="33"/>
      <c r="D134" s="151" t="s">
        <v>234</v>
      </c>
      <c r="F134" s="152" t="s">
        <v>1146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1147</v>
      </c>
      <c r="H135" s="159">
        <v>110.5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225</v>
      </c>
    </row>
    <row r="136" spans="2:65" s="1" customFormat="1" ht="33" customHeight="1">
      <c r="B136" s="33"/>
      <c r="C136" s="138" t="s">
        <v>232</v>
      </c>
      <c r="D136" s="138" t="s">
        <v>227</v>
      </c>
      <c r="E136" s="139" t="s">
        <v>1148</v>
      </c>
      <c r="F136" s="140" t="s">
        <v>1149</v>
      </c>
      <c r="G136" s="141" t="s">
        <v>240</v>
      </c>
      <c r="H136" s="142">
        <v>1491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1150</v>
      </c>
    </row>
    <row r="137" spans="2:65" s="1" customFormat="1" ht="10.199999999999999">
      <c r="B137" s="33"/>
      <c r="D137" s="151" t="s">
        <v>234</v>
      </c>
      <c r="F137" s="152" t="s">
        <v>1151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1152</v>
      </c>
      <c r="H138" s="159">
        <v>1491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225</v>
      </c>
    </row>
    <row r="139" spans="2:65" s="1" customFormat="1" ht="37.799999999999997" customHeight="1">
      <c r="B139" s="33"/>
      <c r="C139" s="138" t="s">
        <v>256</v>
      </c>
      <c r="D139" s="138" t="s">
        <v>227</v>
      </c>
      <c r="E139" s="139" t="s">
        <v>626</v>
      </c>
      <c r="F139" s="140" t="s">
        <v>627</v>
      </c>
      <c r="G139" s="141" t="s">
        <v>240</v>
      </c>
      <c r="H139" s="142">
        <v>1321</v>
      </c>
      <c r="I139" s="143"/>
      <c r="J139" s="144">
        <f>ROUND(I139*H139,2)</f>
        <v>0</v>
      </c>
      <c r="K139" s="140" t="s">
        <v>231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1153</v>
      </c>
    </row>
    <row r="140" spans="2:65" s="1" customFormat="1" ht="10.199999999999999">
      <c r="B140" s="33"/>
      <c r="D140" s="151" t="s">
        <v>234</v>
      </c>
      <c r="F140" s="152" t="s">
        <v>629</v>
      </c>
      <c r="I140" s="153"/>
      <c r="L140" s="33"/>
      <c r="M140" s="154"/>
      <c r="T140" s="57"/>
      <c r="AT140" s="17" t="s">
        <v>234</v>
      </c>
      <c r="AU140" s="17" t="s">
        <v>21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1154</v>
      </c>
      <c r="H141" s="159">
        <v>1321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37.799999999999997" customHeight="1">
      <c r="B142" s="33"/>
      <c r="C142" s="138" t="s">
        <v>263</v>
      </c>
      <c r="D142" s="138" t="s">
        <v>227</v>
      </c>
      <c r="E142" s="139" t="s">
        <v>296</v>
      </c>
      <c r="F142" s="140" t="s">
        <v>297</v>
      </c>
      <c r="G142" s="141" t="s">
        <v>240</v>
      </c>
      <c r="H142" s="142">
        <v>2194.94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1155</v>
      </c>
    </row>
    <row r="143" spans="2:65" s="1" customFormat="1" ht="10.199999999999999">
      <c r="B143" s="33"/>
      <c r="D143" s="151" t="s">
        <v>234</v>
      </c>
      <c r="F143" s="152" t="s">
        <v>299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1156</v>
      </c>
      <c r="H144" s="159">
        <v>109.64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1147</v>
      </c>
      <c r="H145" s="159">
        <v>110.5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2" customFormat="1" ht="10.199999999999999">
      <c r="B146" s="155"/>
      <c r="D146" s="156" t="s">
        <v>236</v>
      </c>
      <c r="E146" s="157" t="s">
        <v>1</v>
      </c>
      <c r="F146" s="158" t="s">
        <v>1157</v>
      </c>
      <c r="H146" s="159">
        <v>533.20000000000005</v>
      </c>
      <c r="I146" s="160"/>
      <c r="L146" s="155"/>
      <c r="M146" s="161"/>
      <c r="T146" s="162"/>
      <c r="AT146" s="157" t="s">
        <v>236</v>
      </c>
      <c r="AU146" s="157" t="s">
        <v>21</v>
      </c>
      <c r="AV146" s="12" t="s">
        <v>21</v>
      </c>
      <c r="AW146" s="12" t="s">
        <v>36</v>
      </c>
      <c r="AX146" s="12" t="s">
        <v>80</v>
      </c>
      <c r="AY146" s="157" t="s">
        <v>225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1158</v>
      </c>
      <c r="H147" s="159">
        <v>120.3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80</v>
      </c>
      <c r="AY147" s="157" t="s">
        <v>225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1159</v>
      </c>
      <c r="H148" s="159">
        <v>120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80</v>
      </c>
      <c r="AY148" s="157" t="s">
        <v>225</v>
      </c>
    </row>
    <row r="149" spans="2:65" s="14" customFormat="1" ht="10.199999999999999">
      <c r="B149" s="171"/>
      <c r="D149" s="156" t="s">
        <v>236</v>
      </c>
      <c r="E149" s="172" t="s">
        <v>1</v>
      </c>
      <c r="F149" s="173" t="s">
        <v>303</v>
      </c>
      <c r="H149" s="174">
        <v>993.64</v>
      </c>
      <c r="I149" s="175"/>
      <c r="L149" s="171"/>
      <c r="M149" s="176"/>
      <c r="T149" s="177"/>
      <c r="AT149" s="172" t="s">
        <v>236</v>
      </c>
      <c r="AU149" s="172" t="s">
        <v>21</v>
      </c>
      <c r="AV149" s="14" t="s">
        <v>244</v>
      </c>
      <c r="AW149" s="14" t="s">
        <v>36</v>
      </c>
      <c r="AX149" s="14" t="s">
        <v>80</v>
      </c>
      <c r="AY149" s="172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1160</v>
      </c>
      <c r="H150" s="159">
        <v>120.3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1161</v>
      </c>
      <c r="H151" s="159">
        <v>24.27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225</v>
      </c>
    </row>
    <row r="152" spans="2:65" s="12" customFormat="1" ht="10.199999999999999">
      <c r="B152" s="155"/>
      <c r="D152" s="156" t="s">
        <v>236</v>
      </c>
      <c r="E152" s="157" t="s">
        <v>1</v>
      </c>
      <c r="F152" s="158" t="s">
        <v>1162</v>
      </c>
      <c r="H152" s="159">
        <v>162.25</v>
      </c>
      <c r="I152" s="160"/>
      <c r="L152" s="155"/>
      <c r="M152" s="161"/>
      <c r="T152" s="162"/>
      <c r="AT152" s="157" t="s">
        <v>236</v>
      </c>
      <c r="AU152" s="157" t="s">
        <v>21</v>
      </c>
      <c r="AV152" s="12" t="s">
        <v>21</v>
      </c>
      <c r="AW152" s="12" t="s">
        <v>36</v>
      </c>
      <c r="AX152" s="12" t="s">
        <v>80</v>
      </c>
      <c r="AY152" s="157" t="s">
        <v>225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1163</v>
      </c>
      <c r="H153" s="159">
        <v>190.38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225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1164</v>
      </c>
      <c r="H154" s="159">
        <v>176.1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225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1165</v>
      </c>
      <c r="H155" s="159">
        <v>528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4" customFormat="1" ht="10.199999999999999">
      <c r="B156" s="171"/>
      <c r="D156" s="156" t="s">
        <v>236</v>
      </c>
      <c r="E156" s="172" t="s">
        <v>1134</v>
      </c>
      <c r="F156" s="173" t="s">
        <v>303</v>
      </c>
      <c r="H156" s="174">
        <v>1201.3</v>
      </c>
      <c r="I156" s="175"/>
      <c r="L156" s="171"/>
      <c r="M156" s="176"/>
      <c r="T156" s="177"/>
      <c r="AT156" s="172" t="s">
        <v>236</v>
      </c>
      <c r="AU156" s="172" t="s">
        <v>21</v>
      </c>
      <c r="AV156" s="14" t="s">
        <v>244</v>
      </c>
      <c r="AW156" s="14" t="s">
        <v>36</v>
      </c>
      <c r="AX156" s="14" t="s">
        <v>80</v>
      </c>
      <c r="AY156" s="172" t="s">
        <v>225</v>
      </c>
    </row>
    <row r="157" spans="2:65" s="13" customFormat="1" ht="10.199999999999999">
      <c r="B157" s="164"/>
      <c r="D157" s="156" t="s">
        <v>236</v>
      </c>
      <c r="E157" s="165" t="s">
        <v>1</v>
      </c>
      <c r="F157" s="166" t="s">
        <v>270</v>
      </c>
      <c r="H157" s="167">
        <v>2194.94</v>
      </c>
      <c r="I157" s="168"/>
      <c r="L157" s="164"/>
      <c r="M157" s="169"/>
      <c r="T157" s="170"/>
      <c r="AT157" s="165" t="s">
        <v>236</v>
      </c>
      <c r="AU157" s="165" t="s">
        <v>21</v>
      </c>
      <c r="AV157" s="13" t="s">
        <v>232</v>
      </c>
      <c r="AW157" s="13" t="s">
        <v>36</v>
      </c>
      <c r="AX157" s="13" t="s">
        <v>88</v>
      </c>
      <c r="AY157" s="165" t="s">
        <v>225</v>
      </c>
    </row>
    <row r="158" spans="2:65" s="1" customFormat="1" ht="16.5" customHeight="1">
      <c r="B158" s="33"/>
      <c r="C158" s="138" t="s">
        <v>271</v>
      </c>
      <c r="D158" s="138" t="s">
        <v>227</v>
      </c>
      <c r="E158" s="139" t="s">
        <v>375</v>
      </c>
      <c r="F158" s="140" t="s">
        <v>376</v>
      </c>
      <c r="G158" s="141" t="s">
        <v>240</v>
      </c>
      <c r="H158" s="142">
        <v>1321</v>
      </c>
      <c r="I158" s="143"/>
      <c r="J158" s="144">
        <f>ROUND(I158*H158,2)</f>
        <v>0</v>
      </c>
      <c r="K158" s="140" t="s">
        <v>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232</v>
      </c>
      <c r="AT158" s="149" t="s">
        <v>227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232</v>
      </c>
      <c r="BM158" s="149" t="s">
        <v>1166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1167</v>
      </c>
      <c r="H159" s="159">
        <v>1321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88</v>
      </c>
      <c r="AY159" s="157" t="s">
        <v>225</v>
      </c>
    </row>
    <row r="160" spans="2:65" s="1" customFormat="1" ht="37.799999999999997" customHeight="1">
      <c r="B160" s="33"/>
      <c r="C160" s="138" t="s">
        <v>277</v>
      </c>
      <c r="D160" s="138" t="s">
        <v>227</v>
      </c>
      <c r="E160" s="139" t="s">
        <v>680</v>
      </c>
      <c r="F160" s="140" t="s">
        <v>681</v>
      </c>
      <c r="G160" s="141" t="s">
        <v>240</v>
      </c>
      <c r="H160" s="142">
        <v>953</v>
      </c>
      <c r="I160" s="143"/>
      <c r="J160" s="144">
        <f>ROUND(I160*H160,2)</f>
        <v>0</v>
      </c>
      <c r="K160" s="140" t="s">
        <v>231</v>
      </c>
      <c r="L160" s="33"/>
      <c r="M160" s="145" t="s">
        <v>1</v>
      </c>
      <c r="N160" s="146" t="s">
        <v>45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232</v>
      </c>
      <c r="AT160" s="149" t="s">
        <v>227</v>
      </c>
      <c r="AU160" s="149" t="s">
        <v>21</v>
      </c>
      <c r="AY160" s="17" t="s">
        <v>225</v>
      </c>
      <c r="BE160" s="150">
        <f>IF(N160="základní",J160,0)</f>
        <v>0</v>
      </c>
      <c r="BF160" s="150">
        <f>IF(N160="snížená",J160,0)</f>
        <v>0</v>
      </c>
      <c r="BG160" s="150">
        <f>IF(N160="zákl. přenesená",J160,0)</f>
        <v>0</v>
      </c>
      <c r="BH160" s="150">
        <f>IF(N160="sníž. přenesená",J160,0)</f>
        <v>0</v>
      </c>
      <c r="BI160" s="150">
        <f>IF(N160="nulová",J160,0)</f>
        <v>0</v>
      </c>
      <c r="BJ160" s="17" t="s">
        <v>88</v>
      </c>
      <c r="BK160" s="150">
        <f>ROUND(I160*H160,2)</f>
        <v>0</v>
      </c>
      <c r="BL160" s="17" t="s">
        <v>232</v>
      </c>
      <c r="BM160" s="149" t="s">
        <v>1168</v>
      </c>
    </row>
    <row r="161" spans="2:65" s="1" customFormat="1" ht="10.199999999999999">
      <c r="B161" s="33"/>
      <c r="D161" s="151" t="s">
        <v>234</v>
      </c>
      <c r="F161" s="152" t="s">
        <v>683</v>
      </c>
      <c r="I161" s="153"/>
      <c r="L161" s="33"/>
      <c r="M161" s="154"/>
      <c r="T161" s="57"/>
      <c r="AT161" s="17" t="s">
        <v>234</v>
      </c>
      <c r="AU161" s="17" t="s">
        <v>21</v>
      </c>
    </row>
    <row r="162" spans="2:65" s="12" customFormat="1" ht="10.199999999999999">
      <c r="B162" s="155"/>
      <c r="D162" s="156" t="s">
        <v>236</v>
      </c>
      <c r="E162" s="157" t="s">
        <v>1</v>
      </c>
      <c r="F162" s="158" t="s">
        <v>1169</v>
      </c>
      <c r="H162" s="159">
        <v>160</v>
      </c>
      <c r="I162" s="160"/>
      <c r="L162" s="155"/>
      <c r="M162" s="161"/>
      <c r="T162" s="162"/>
      <c r="AT162" s="157" t="s">
        <v>236</v>
      </c>
      <c r="AU162" s="157" t="s">
        <v>21</v>
      </c>
      <c r="AV162" s="12" t="s">
        <v>21</v>
      </c>
      <c r="AW162" s="12" t="s">
        <v>36</v>
      </c>
      <c r="AX162" s="12" t="s">
        <v>80</v>
      </c>
      <c r="AY162" s="157" t="s">
        <v>225</v>
      </c>
    </row>
    <row r="163" spans="2:65" s="14" customFormat="1" ht="10.199999999999999">
      <c r="B163" s="171"/>
      <c r="D163" s="156" t="s">
        <v>236</v>
      </c>
      <c r="E163" s="172" t="s">
        <v>1</v>
      </c>
      <c r="F163" s="173" t="s">
        <v>303</v>
      </c>
      <c r="H163" s="174">
        <v>160</v>
      </c>
      <c r="I163" s="175"/>
      <c r="L163" s="171"/>
      <c r="M163" s="176"/>
      <c r="T163" s="177"/>
      <c r="AT163" s="172" t="s">
        <v>236</v>
      </c>
      <c r="AU163" s="172" t="s">
        <v>21</v>
      </c>
      <c r="AV163" s="14" t="s">
        <v>244</v>
      </c>
      <c r="AW163" s="14" t="s">
        <v>36</v>
      </c>
      <c r="AX163" s="14" t="s">
        <v>80</v>
      </c>
      <c r="AY163" s="172" t="s">
        <v>225</v>
      </c>
    </row>
    <row r="164" spans="2:65" s="12" customFormat="1" ht="10.199999999999999">
      <c r="B164" s="155"/>
      <c r="D164" s="156" t="s">
        <v>236</v>
      </c>
      <c r="E164" s="157" t="s">
        <v>686</v>
      </c>
      <c r="F164" s="158" t="s">
        <v>1170</v>
      </c>
      <c r="H164" s="159">
        <v>793</v>
      </c>
      <c r="I164" s="160"/>
      <c r="L164" s="155"/>
      <c r="M164" s="161"/>
      <c r="T164" s="162"/>
      <c r="AT164" s="157" t="s">
        <v>236</v>
      </c>
      <c r="AU164" s="157" t="s">
        <v>21</v>
      </c>
      <c r="AV164" s="12" t="s">
        <v>21</v>
      </c>
      <c r="AW164" s="12" t="s">
        <v>36</v>
      </c>
      <c r="AX164" s="12" t="s">
        <v>80</v>
      </c>
      <c r="AY164" s="157" t="s">
        <v>225</v>
      </c>
    </row>
    <row r="165" spans="2:65" s="13" customFormat="1" ht="10.199999999999999">
      <c r="B165" s="164"/>
      <c r="D165" s="156" t="s">
        <v>236</v>
      </c>
      <c r="E165" s="165" t="s">
        <v>1</v>
      </c>
      <c r="F165" s="166" t="s">
        <v>270</v>
      </c>
      <c r="H165" s="167">
        <v>953</v>
      </c>
      <c r="I165" s="168"/>
      <c r="L165" s="164"/>
      <c r="M165" s="169"/>
      <c r="T165" s="170"/>
      <c r="AT165" s="165" t="s">
        <v>236</v>
      </c>
      <c r="AU165" s="165" t="s">
        <v>21</v>
      </c>
      <c r="AV165" s="13" t="s">
        <v>232</v>
      </c>
      <c r="AW165" s="13" t="s">
        <v>36</v>
      </c>
      <c r="AX165" s="13" t="s">
        <v>88</v>
      </c>
      <c r="AY165" s="165" t="s">
        <v>225</v>
      </c>
    </row>
    <row r="166" spans="2:65" s="1" customFormat="1" ht="37.799999999999997" customHeight="1">
      <c r="B166" s="33"/>
      <c r="C166" s="138" t="s">
        <v>283</v>
      </c>
      <c r="D166" s="138" t="s">
        <v>227</v>
      </c>
      <c r="E166" s="139" t="s">
        <v>687</v>
      </c>
      <c r="F166" s="140" t="s">
        <v>688</v>
      </c>
      <c r="G166" s="141" t="s">
        <v>240</v>
      </c>
      <c r="H166" s="142">
        <v>9530</v>
      </c>
      <c r="I166" s="143"/>
      <c r="J166" s="144">
        <f>ROUND(I166*H166,2)</f>
        <v>0</v>
      </c>
      <c r="K166" s="140" t="s">
        <v>231</v>
      </c>
      <c r="L166" s="33"/>
      <c r="M166" s="145" t="s">
        <v>1</v>
      </c>
      <c r="N166" s="146" t="s">
        <v>45</v>
      </c>
      <c r="P166" s="147">
        <f>O166*H166</f>
        <v>0</v>
      </c>
      <c r="Q166" s="147">
        <v>0</v>
      </c>
      <c r="R166" s="147">
        <f>Q166*H166</f>
        <v>0</v>
      </c>
      <c r="S166" s="147">
        <v>0</v>
      </c>
      <c r="T166" s="148">
        <f>S166*H166</f>
        <v>0</v>
      </c>
      <c r="AR166" s="149" t="s">
        <v>232</v>
      </c>
      <c r="AT166" s="149" t="s">
        <v>227</v>
      </c>
      <c r="AU166" s="149" t="s">
        <v>21</v>
      </c>
      <c r="AY166" s="17" t="s">
        <v>225</v>
      </c>
      <c r="BE166" s="150">
        <f>IF(N166="základní",J166,0)</f>
        <v>0</v>
      </c>
      <c r="BF166" s="150">
        <f>IF(N166="snížená",J166,0)</f>
        <v>0</v>
      </c>
      <c r="BG166" s="150">
        <f>IF(N166="zákl. přenesená",J166,0)</f>
        <v>0</v>
      </c>
      <c r="BH166" s="150">
        <f>IF(N166="sníž. přenesená",J166,0)</f>
        <v>0</v>
      </c>
      <c r="BI166" s="150">
        <f>IF(N166="nulová",J166,0)</f>
        <v>0</v>
      </c>
      <c r="BJ166" s="17" t="s">
        <v>88</v>
      </c>
      <c r="BK166" s="150">
        <f>ROUND(I166*H166,2)</f>
        <v>0</v>
      </c>
      <c r="BL166" s="17" t="s">
        <v>232</v>
      </c>
      <c r="BM166" s="149" t="s">
        <v>1171</v>
      </c>
    </row>
    <row r="167" spans="2:65" s="1" customFormat="1" ht="10.199999999999999">
      <c r="B167" s="33"/>
      <c r="D167" s="151" t="s">
        <v>234</v>
      </c>
      <c r="F167" s="152" t="s">
        <v>690</v>
      </c>
      <c r="I167" s="153"/>
      <c r="L167" s="33"/>
      <c r="M167" s="154"/>
      <c r="T167" s="57"/>
      <c r="AT167" s="17" t="s">
        <v>234</v>
      </c>
      <c r="AU167" s="17" t="s">
        <v>21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1172</v>
      </c>
      <c r="H168" s="159">
        <v>9530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88</v>
      </c>
      <c r="AY168" s="157" t="s">
        <v>225</v>
      </c>
    </row>
    <row r="169" spans="2:65" s="1" customFormat="1" ht="24.15" customHeight="1">
      <c r="B169" s="33"/>
      <c r="C169" s="138" t="s">
        <v>289</v>
      </c>
      <c r="D169" s="138" t="s">
        <v>227</v>
      </c>
      <c r="E169" s="139" t="s">
        <v>400</v>
      </c>
      <c r="F169" s="140" t="s">
        <v>401</v>
      </c>
      <c r="G169" s="141" t="s">
        <v>240</v>
      </c>
      <c r="H169" s="142">
        <v>1994.3</v>
      </c>
      <c r="I169" s="143"/>
      <c r="J169" s="144">
        <f>ROUND(I169*H169,2)</f>
        <v>0</v>
      </c>
      <c r="K169" s="140" t="s">
        <v>231</v>
      </c>
      <c r="L169" s="33"/>
      <c r="M169" s="145" t="s">
        <v>1</v>
      </c>
      <c r="N169" s="146" t="s">
        <v>45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232</v>
      </c>
      <c r="AT169" s="149" t="s">
        <v>227</v>
      </c>
      <c r="AU169" s="149" t="s">
        <v>21</v>
      </c>
      <c r="AY169" s="17" t="s">
        <v>225</v>
      </c>
      <c r="BE169" s="150">
        <f>IF(N169="základní",J169,0)</f>
        <v>0</v>
      </c>
      <c r="BF169" s="150">
        <f>IF(N169="snížená",J169,0)</f>
        <v>0</v>
      </c>
      <c r="BG169" s="150">
        <f>IF(N169="zákl. přenesená",J169,0)</f>
        <v>0</v>
      </c>
      <c r="BH169" s="150">
        <f>IF(N169="sníž. přenesená",J169,0)</f>
        <v>0</v>
      </c>
      <c r="BI169" s="150">
        <f>IF(N169="nulová",J169,0)</f>
        <v>0</v>
      </c>
      <c r="BJ169" s="17" t="s">
        <v>88</v>
      </c>
      <c r="BK169" s="150">
        <f>ROUND(I169*H169,2)</f>
        <v>0</v>
      </c>
      <c r="BL169" s="17" t="s">
        <v>232</v>
      </c>
      <c r="BM169" s="149" t="s">
        <v>1173</v>
      </c>
    </row>
    <row r="170" spans="2:65" s="1" customFormat="1" ht="10.199999999999999">
      <c r="B170" s="33"/>
      <c r="D170" s="151" t="s">
        <v>234</v>
      </c>
      <c r="F170" s="152" t="s">
        <v>403</v>
      </c>
      <c r="I170" s="153"/>
      <c r="L170" s="33"/>
      <c r="M170" s="154"/>
      <c r="T170" s="57"/>
      <c r="AT170" s="17" t="s">
        <v>234</v>
      </c>
      <c r="AU170" s="17" t="s">
        <v>21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1174</v>
      </c>
      <c r="H171" s="159">
        <v>1994.3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24.15" customHeight="1">
      <c r="B172" s="33"/>
      <c r="C172" s="138" t="s">
        <v>295</v>
      </c>
      <c r="D172" s="138" t="s">
        <v>227</v>
      </c>
      <c r="E172" s="139" t="s">
        <v>406</v>
      </c>
      <c r="F172" s="140" t="s">
        <v>407</v>
      </c>
      <c r="G172" s="141" t="s">
        <v>240</v>
      </c>
      <c r="H172" s="142">
        <v>110.5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1175</v>
      </c>
    </row>
    <row r="173" spans="2:65" s="1" customFormat="1" ht="10.199999999999999">
      <c r="B173" s="33"/>
      <c r="D173" s="151" t="s">
        <v>234</v>
      </c>
      <c r="F173" s="152" t="s">
        <v>409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2" customFormat="1" ht="10.199999999999999">
      <c r="B174" s="155"/>
      <c r="D174" s="156" t="s">
        <v>236</v>
      </c>
      <c r="E174" s="157" t="s">
        <v>1</v>
      </c>
      <c r="F174" s="158" t="s">
        <v>1176</v>
      </c>
      <c r="H174" s="159">
        <v>110.5</v>
      </c>
      <c r="I174" s="160"/>
      <c r="L174" s="155"/>
      <c r="M174" s="161"/>
      <c r="T174" s="162"/>
      <c r="AT174" s="157" t="s">
        <v>236</v>
      </c>
      <c r="AU174" s="157" t="s">
        <v>21</v>
      </c>
      <c r="AV174" s="12" t="s">
        <v>21</v>
      </c>
      <c r="AW174" s="12" t="s">
        <v>36</v>
      </c>
      <c r="AX174" s="12" t="s">
        <v>80</v>
      </c>
      <c r="AY174" s="157" t="s">
        <v>225</v>
      </c>
    </row>
    <row r="175" spans="2:65" s="13" customFormat="1" ht="10.199999999999999">
      <c r="B175" s="164"/>
      <c r="D175" s="156" t="s">
        <v>236</v>
      </c>
      <c r="E175" s="165" t="s">
        <v>1</v>
      </c>
      <c r="F175" s="166" t="s">
        <v>270</v>
      </c>
      <c r="H175" s="167">
        <v>110.5</v>
      </c>
      <c r="I175" s="168"/>
      <c r="L175" s="164"/>
      <c r="M175" s="169"/>
      <c r="T175" s="170"/>
      <c r="AT175" s="165" t="s">
        <v>236</v>
      </c>
      <c r="AU175" s="165" t="s">
        <v>21</v>
      </c>
      <c r="AV175" s="13" t="s">
        <v>232</v>
      </c>
      <c r="AW175" s="13" t="s">
        <v>36</v>
      </c>
      <c r="AX175" s="13" t="s">
        <v>88</v>
      </c>
      <c r="AY175" s="165" t="s">
        <v>225</v>
      </c>
    </row>
    <row r="176" spans="2:65" s="1" customFormat="1" ht="33" customHeight="1">
      <c r="B176" s="33"/>
      <c r="C176" s="138" t="s">
        <v>317</v>
      </c>
      <c r="D176" s="138" t="s">
        <v>227</v>
      </c>
      <c r="E176" s="139" t="s">
        <v>393</v>
      </c>
      <c r="F176" s="140" t="s">
        <v>394</v>
      </c>
      <c r="G176" s="141" t="s">
        <v>395</v>
      </c>
      <c r="H176" s="142">
        <v>1906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1177</v>
      </c>
    </row>
    <row r="177" spans="2:65" s="1" customFormat="1" ht="10.199999999999999">
      <c r="B177" s="33"/>
      <c r="D177" s="151" t="s">
        <v>234</v>
      </c>
      <c r="F177" s="152" t="s">
        <v>397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1178</v>
      </c>
      <c r="H178" s="159">
        <v>1906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16.5" customHeight="1">
      <c r="B179" s="33"/>
      <c r="C179" s="138" t="s">
        <v>323</v>
      </c>
      <c r="D179" s="138" t="s">
        <v>227</v>
      </c>
      <c r="E179" s="139" t="s">
        <v>413</v>
      </c>
      <c r="F179" s="140" t="s">
        <v>414</v>
      </c>
      <c r="G179" s="141" t="s">
        <v>240</v>
      </c>
      <c r="H179" s="142">
        <v>1830.94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1179</v>
      </c>
    </row>
    <row r="180" spans="2:65" s="1" customFormat="1" ht="10.199999999999999">
      <c r="B180" s="33"/>
      <c r="D180" s="151" t="s">
        <v>234</v>
      </c>
      <c r="F180" s="152" t="s">
        <v>416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1180</v>
      </c>
      <c r="H181" s="159">
        <v>120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2" customFormat="1" ht="10.199999999999999">
      <c r="B182" s="155"/>
      <c r="D182" s="156" t="s">
        <v>236</v>
      </c>
      <c r="E182" s="157" t="s">
        <v>1</v>
      </c>
      <c r="F182" s="158" t="s">
        <v>1181</v>
      </c>
      <c r="H182" s="159">
        <v>948</v>
      </c>
      <c r="I182" s="160"/>
      <c r="L182" s="155"/>
      <c r="M182" s="161"/>
      <c r="T182" s="162"/>
      <c r="AT182" s="157" t="s">
        <v>236</v>
      </c>
      <c r="AU182" s="157" t="s">
        <v>21</v>
      </c>
      <c r="AV182" s="12" t="s">
        <v>21</v>
      </c>
      <c r="AW182" s="12" t="s">
        <v>36</v>
      </c>
      <c r="AX182" s="12" t="s">
        <v>80</v>
      </c>
      <c r="AY182" s="157" t="s">
        <v>225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1160</v>
      </c>
      <c r="H183" s="159">
        <v>120.3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1156</v>
      </c>
      <c r="H184" s="159">
        <v>109.64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80</v>
      </c>
      <c r="AY184" s="157" t="s">
        <v>225</v>
      </c>
    </row>
    <row r="185" spans="2:65" s="12" customFormat="1" ht="10.199999999999999">
      <c r="B185" s="155"/>
      <c r="D185" s="156" t="s">
        <v>236</v>
      </c>
      <c r="E185" s="157" t="s">
        <v>1</v>
      </c>
      <c r="F185" s="158" t="s">
        <v>1182</v>
      </c>
      <c r="H185" s="159">
        <v>533</v>
      </c>
      <c r="I185" s="160"/>
      <c r="L185" s="155"/>
      <c r="M185" s="161"/>
      <c r="T185" s="162"/>
      <c r="AT185" s="157" t="s">
        <v>236</v>
      </c>
      <c r="AU185" s="157" t="s">
        <v>21</v>
      </c>
      <c r="AV185" s="12" t="s">
        <v>21</v>
      </c>
      <c r="AW185" s="12" t="s">
        <v>36</v>
      </c>
      <c r="AX185" s="12" t="s">
        <v>80</v>
      </c>
      <c r="AY185" s="157" t="s">
        <v>225</v>
      </c>
    </row>
    <row r="186" spans="2:65" s="13" customFormat="1" ht="10.199999999999999">
      <c r="B186" s="164"/>
      <c r="D186" s="156" t="s">
        <v>236</v>
      </c>
      <c r="E186" s="165" t="s">
        <v>1</v>
      </c>
      <c r="F186" s="166" t="s">
        <v>270</v>
      </c>
      <c r="H186" s="167">
        <v>1830.94</v>
      </c>
      <c r="I186" s="168"/>
      <c r="L186" s="164"/>
      <c r="M186" s="169"/>
      <c r="T186" s="170"/>
      <c r="AT186" s="165" t="s">
        <v>236</v>
      </c>
      <c r="AU186" s="165" t="s">
        <v>21</v>
      </c>
      <c r="AV186" s="13" t="s">
        <v>232</v>
      </c>
      <c r="AW186" s="13" t="s">
        <v>36</v>
      </c>
      <c r="AX186" s="13" t="s">
        <v>88</v>
      </c>
      <c r="AY186" s="165" t="s">
        <v>225</v>
      </c>
    </row>
    <row r="187" spans="2:65" s="1" customFormat="1" ht="24.15" customHeight="1">
      <c r="B187" s="33"/>
      <c r="C187" s="138" t="s">
        <v>328</v>
      </c>
      <c r="D187" s="138" t="s">
        <v>227</v>
      </c>
      <c r="E187" s="139" t="s">
        <v>324</v>
      </c>
      <c r="F187" s="140" t="s">
        <v>325</v>
      </c>
      <c r="G187" s="141" t="s">
        <v>240</v>
      </c>
      <c r="H187" s="142">
        <v>9.8000000000000007</v>
      </c>
      <c r="I187" s="143"/>
      <c r="J187" s="144">
        <f>ROUND(I187*H187,2)</f>
        <v>0</v>
      </c>
      <c r="K187" s="140" t="s">
        <v>231</v>
      </c>
      <c r="L187" s="33"/>
      <c r="M187" s="145" t="s">
        <v>1</v>
      </c>
      <c r="N187" s="146" t="s">
        <v>45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232</v>
      </c>
      <c r="AT187" s="149" t="s">
        <v>227</v>
      </c>
      <c r="AU187" s="149" t="s">
        <v>21</v>
      </c>
      <c r="AY187" s="17" t="s">
        <v>225</v>
      </c>
      <c r="BE187" s="150">
        <f>IF(N187="základní",J187,0)</f>
        <v>0</v>
      </c>
      <c r="BF187" s="150">
        <f>IF(N187="snížená",J187,0)</f>
        <v>0</v>
      </c>
      <c r="BG187" s="150">
        <f>IF(N187="zákl. přenesená",J187,0)</f>
        <v>0</v>
      </c>
      <c r="BH187" s="150">
        <f>IF(N187="sníž. přenesená",J187,0)</f>
        <v>0</v>
      </c>
      <c r="BI187" s="150">
        <f>IF(N187="nulová",J187,0)</f>
        <v>0</v>
      </c>
      <c r="BJ187" s="17" t="s">
        <v>88</v>
      </c>
      <c r="BK187" s="150">
        <f>ROUND(I187*H187,2)</f>
        <v>0</v>
      </c>
      <c r="BL187" s="17" t="s">
        <v>232</v>
      </c>
      <c r="BM187" s="149" t="s">
        <v>1183</v>
      </c>
    </row>
    <row r="188" spans="2:65" s="1" customFormat="1" ht="10.199999999999999">
      <c r="B188" s="33"/>
      <c r="D188" s="151" t="s">
        <v>234</v>
      </c>
      <c r="F188" s="152" t="s">
        <v>327</v>
      </c>
      <c r="I188" s="153"/>
      <c r="L188" s="33"/>
      <c r="M188" s="154"/>
      <c r="T188" s="57"/>
      <c r="AT188" s="17" t="s">
        <v>234</v>
      </c>
      <c r="AU188" s="17" t="s">
        <v>21</v>
      </c>
    </row>
    <row r="189" spans="2:65" s="12" customFormat="1" ht="10.199999999999999">
      <c r="B189" s="155"/>
      <c r="D189" s="156" t="s">
        <v>236</v>
      </c>
      <c r="E189" s="157" t="s">
        <v>1</v>
      </c>
      <c r="F189" s="158" t="s">
        <v>1184</v>
      </c>
      <c r="H189" s="159">
        <v>9.8000000000000007</v>
      </c>
      <c r="I189" s="160"/>
      <c r="L189" s="155"/>
      <c r="M189" s="161"/>
      <c r="T189" s="162"/>
      <c r="AT189" s="157" t="s">
        <v>236</v>
      </c>
      <c r="AU189" s="157" t="s">
        <v>21</v>
      </c>
      <c r="AV189" s="12" t="s">
        <v>21</v>
      </c>
      <c r="AW189" s="12" t="s">
        <v>36</v>
      </c>
      <c r="AX189" s="12" t="s">
        <v>88</v>
      </c>
      <c r="AY189" s="157" t="s">
        <v>225</v>
      </c>
    </row>
    <row r="190" spans="2:65" s="1" customFormat="1" ht="33" customHeight="1">
      <c r="B190" s="33"/>
      <c r="C190" s="138" t="s">
        <v>8</v>
      </c>
      <c r="D190" s="138" t="s">
        <v>227</v>
      </c>
      <c r="E190" s="139" t="s">
        <v>1185</v>
      </c>
      <c r="F190" s="140" t="s">
        <v>1186</v>
      </c>
      <c r="G190" s="141" t="s">
        <v>230</v>
      </c>
      <c r="H190" s="142">
        <v>706.4</v>
      </c>
      <c r="I190" s="143"/>
      <c r="J190" s="144">
        <f>ROUND(I190*H190,2)</f>
        <v>0</v>
      </c>
      <c r="K190" s="140" t="s">
        <v>231</v>
      </c>
      <c r="L190" s="33"/>
      <c r="M190" s="145" t="s">
        <v>1</v>
      </c>
      <c r="N190" s="146" t="s">
        <v>45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232</v>
      </c>
      <c r="AT190" s="149" t="s">
        <v>227</v>
      </c>
      <c r="AU190" s="149" t="s">
        <v>21</v>
      </c>
      <c r="AY190" s="17" t="s">
        <v>225</v>
      </c>
      <c r="BE190" s="150">
        <f>IF(N190="základní",J190,0)</f>
        <v>0</v>
      </c>
      <c r="BF190" s="150">
        <f>IF(N190="snížená",J190,0)</f>
        <v>0</v>
      </c>
      <c r="BG190" s="150">
        <f>IF(N190="zákl. přenesená",J190,0)</f>
        <v>0</v>
      </c>
      <c r="BH190" s="150">
        <f>IF(N190="sníž. přenesená",J190,0)</f>
        <v>0</v>
      </c>
      <c r="BI190" s="150">
        <f>IF(N190="nulová",J190,0)</f>
        <v>0</v>
      </c>
      <c r="BJ190" s="17" t="s">
        <v>88</v>
      </c>
      <c r="BK190" s="150">
        <f>ROUND(I190*H190,2)</f>
        <v>0</v>
      </c>
      <c r="BL190" s="17" t="s">
        <v>232</v>
      </c>
      <c r="BM190" s="149" t="s">
        <v>1187</v>
      </c>
    </row>
    <row r="191" spans="2:65" s="1" customFormat="1" ht="10.199999999999999">
      <c r="B191" s="33"/>
      <c r="D191" s="151" t="s">
        <v>234</v>
      </c>
      <c r="F191" s="152" t="s">
        <v>1188</v>
      </c>
      <c r="I191" s="153"/>
      <c r="L191" s="33"/>
      <c r="M191" s="154"/>
      <c r="T191" s="57"/>
      <c r="AT191" s="17" t="s">
        <v>234</v>
      </c>
      <c r="AU191" s="17" t="s">
        <v>21</v>
      </c>
    </row>
    <row r="192" spans="2:65" s="12" customFormat="1" ht="10.199999999999999">
      <c r="B192" s="155"/>
      <c r="D192" s="156" t="s">
        <v>236</v>
      </c>
      <c r="E192" s="157" t="s">
        <v>1</v>
      </c>
      <c r="F192" s="158" t="s">
        <v>1189</v>
      </c>
      <c r="H192" s="159">
        <v>57.4</v>
      </c>
      <c r="I192" s="160"/>
      <c r="L192" s="155"/>
      <c r="M192" s="161"/>
      <c r="T192" s="162"/>
      <c r="AT192" s="157" t="s">
        <v>236</v>
      </c>
      <c r="AU192" s="157" t="s">
        <v>21</v>
      </c>
      <c r="AV192" s="12" t="s">
        <v>21</v>
      </c>
      <c r="AW192" s="12" t="s">
        <v>36</v>
      </c>
      <c r="AX192" s="12" t="s">
        <v>80</v>
      </c>
      <c r="AY192" s="157" t="s">
        <v>225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1190</v>
      </c>
      <c r="H193" s="159">
        <v>649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3" customFormat="1" ht="10.199999999999999">
      <c r="B194" s="164"/>
      <c r="D194" s="156" t="s">
        <v>236</v>
      </c>
      <c r="E194" s="165" t="s">
        <v>1</v>
      </c>
      <c r="F194" s="166" t="s">
        <v>270</v>
      </c>
      <c r="H194" s="167">
        <v>706.4</v>
      </c>
      <c r="I194" s="168"/>
      <c r="L194" s="164"/>
      <c r="M194" s="169"/>
      <c r="T194" s="170"/>
      <c r="AT194" s="165" t="s">
        <v>236</v>
      </c>
      <c r="AU194" s="165" t="s">
        <v>21</v>
      </c>
      <c r="AV194" s="13" t="s">
        <v>232</v>
      </c>
      <c r="AW194" s="13" t="s">
        <v>36</v>
      </c>
      <c r="AX194" s="13" t="s">
        <v>88</v>
      </c>
      <c r="AY194" s="165" t="s">
        <v>225</v>
      </c>
    </row>
    <row r="195" spans="2:65" s="1" customFormat="1" ht="24.15" customHeight="1">
      <c r="B195" s="33"/>
      <c r="C195" s="138" t="s">
        <v>340</v>
      </c>
      <c r="D195" s="138" t="s">
        <v>227</v>
      </c>
      <c r="E195" s="139" t="s">
        <v>1191</v>
      </c>
      <c r="F195" s="140" t="s">
        <v>1192</v>
      </c>
      <c r="G195" s="141" t="s">
        <v>230</v>
      </c>
      <c r="H195" s="142">
        <v>706.4</v>
      </c>
      <c r="I195" s="143"/>
      <c r="J195" s="144">
        <f>ROUND(I195*H195,2)</f>
        <v>0</v>
      </c>
      <c r="K195" s="140" t="s">
        <v>231</v>
      </c>
      <c r="L195" s="33"/>
      <c r="M195" s="145" t="s">
        <v>1</v>
      </c>
      <c r="N195" s="146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232</v>
      </c>
      <c r="AT195" s="149" t="s">
        <v>227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1193</v>
      </c>
    </row>
    <row r="196" spans="2:65" s="1" customFormat="1" ht="10.199999999999999">
      <c r="B196" s="33"/>
      <c r="D196" s="151" t="s">
        <v>234</v>
      </c>
      <c r="F196" s="152" t="s">
        <v>1194</v>
      </c>
      <c r="I196" s="153"/>
      <c r="L196" s="33"/>
      <c r="M196" s="154"/>
      <c r="T196" s="57"/>
      <c r="AT196" s="17" t="s">
        <v>234</v>
      </c>
      <c r="AU196" s="17" t="s">
        <v>21</v>
      </c>
    </row>
    <row r="197" spans="2:65" s="12" customFormat="1" ht="10.199999999999999">
      <c r="B197" s="155"/>
      <c r="D197" s="156" t="s">
        <v>236</v>
      </c>
      <c r="E197" s="157" t="s">
        <v>1</v>
      </c>
      <c r="F197" s="158" t="s">
        <v>1195</v>
      </c>
      <c r="H197" s="159">
        <v>706.4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88</v>
      </c>
      <c r="AY197" s="157" t="s">
        <v>225</v>
      </c>
    </row>
    <row r="198" spans="2:65" s="1" customFormat="1" ht="24.15" customHeight="1">
      <c r="B198" s="33"/>
      <c r="C198" s="138" t="s">
        <v>346</v>
      </c>
      <c r="D198" s="138" t="s">
        <v>227</v>
      </c>
      <c r="E198" s="139" t="s">
        <v>449</v>
      </c>
      <c r="F198" s="140" t="s">
        <v>450</v>
      </c>
      <c r="G198" s="141" t="s">
        <v>230</v>
      </c>
      <c r="H198" s="142">
        <v>649</v>
      </c>
      <c r="I198" s="143"/>
      <c r="J198" s="144">
        <f>ROUND(I198*H198,2)</f>
        <v>0</v>
      </c>
      <c r="K198" s="140" t="s">
        <v>1</v>
      </c>
      <c r="L198" s="33"/>
      <c r="M198" s="145" t="s">
        <v>1</v>
      </c>
      <c r="N198" s="146" t="s">
        <v>45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232</v>
      </c>
      <c r="AT198" s="149" t="s">
        <v>227</v>
      </c>
      <c r="AU198" s="149" t="s">
        <v>21</v>
      </c>
      <c r="AY198" s="17" t="s">
        <v>225</v>
      </c>
      <c r="BE198" s="150">
        <f>IF(N198="základní",J198,0)</f>
        <v>0</v>
      </c>
      <c r="BF198" s="150">
        <f>IF(N198="snížená",J198,0)</f>
        <v>0</v>
      </c>
      <c r="BG198" s="150">
        <f>IF(N198="zákl. přenesená",J198,0)</f>
        <v>0</v>
      </c>
      <c r="BH198" s="150">
        <f>IF(N198="sníž. přenesená",J198,0)</f>
        <v>0</v>
      </c>
      <c r="BI198" s="150">
        <f>IF(N198="nulová",J198,0)</f>
        <v>0</v>
      </c>
      <c r="BJ198" s="17" t="s">
        <v>88</v>
      </c>
      <c r="BK198" s="150">
        <f>ROUND(I198*H198,2)</f>
        <v>0</v>
      </c>
      <c r="BL198" s="17" t="s">
        <v>232</v>
      </c>
      <c r="BM198" s="149" t="s">
        <v>1196</v>
      </c>
    </row>
    <row r="199" spans="2:65" s="1" customFormat="1" ht="76.8">
      <c r="B199" s="33"/>
      <c r="D199" s="156" t="s">
        <v>261</v>
      </c>
      <c r="F199" s="163" t="s">
        <v>452</v>
      </c>
      <c r="I199" s="153"/>
      <c r="L199" s="33"/>
      <c r="M199" s="154"/>
      <c r="T199" s="57"/>
      <c r="AT199" s="17" t="s">
        <v>261</v>
      </c>
      <c r="AU199" s="17" t="s">
        <v>21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1197</v>
      </c>
      <c r="H200" s="159">
        <v>649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24.15" customHeight="1">
      <c r="B201" s="33"/>
      <c r="C201" s="138" t="s">
        <v>352</v>
      </c>
      <c r="D201" s="138" t="s">
        <v>227</v>
      </c>
      <c r="E201" s="139" t="s">
        <v>716</v>
      </c>
      <c r="F201" s="140" t="s">
        <v>717</v>
      </c>
      <c r="G201" s="141" t="s">
        <v>230</v>
      </c>
      <c r="H201" s="142">
        <v>125.4</v>
      </c>
      <c r="I201" s="143"/>
      <c r="J201" s="144">
        <f>ROUND(I201*H201,2)</f>
        <v>0</v>
      </c>
      <c r="K201" s="140" t="s">
        <v>231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1198</v>
      </c>
    </row>
    <row r="202" spans="2:65" s="1" customFormat="1" ht="10.199999999999999">
      <c r="B202" s="33"/>
      <c r="D202" s="151" t="s">
        <v>234</v>
      </c>
      <c r="F202" s="152" t="s">
        <v>719</v>
      </c>
      <c r="I202" s="153"/>
      <c r="L202" s="33"/>
      <c r="M202" s="154"/>
      <c r="T202" s="57"/>
      <c r="AT202" s="17" t="s">
        <v>234</v>
      </c>
      <c r="AU202" s="17" t="s">
        <v>21</v>
      </c>
    </row>
    <row r="203" spans="2:65" s="12" customFormat="1" ht="10.199999999999999">
      <c r="B203" s="155"/>
      <c r="D203" s="156" t="s">
        <v>236</v>
      </c>
      <c r="E203" s="157" t="s">
        <v>1</v>
      </c>
      <c r="F203" s="158" t="s">
        <v>1199</v>
      </c>
      <c r="H203" s="159">
        <v>125.4</v>
      </c>
      <c r="I203" s="160"/>
      <c r="L203" s="155"/>
      <c r="M203" s="161"/>
      <c r="T203" s="162"/>
      <c r="AT203" s="157" t="s">
        <v>236</v>
      </c>
      <c r="AU203" s="157" t="s">
        <v>21</v>
      </c>
      <c r="AV203" s="12" t="s">
        <v>21</v>
      </c>
      <c r="AW203" s="12" t="s">
        <v>36</v>
      </c>
      <c r="AX203" s="12" t="s">
        <v>88</v>
      </c>
      <c r="AY203" s="157" t="s">
        <v>225</v>
      </c>
    </row>
    <row r="204" spans="2:65" s="1" customFormat="1" ht="24.15" customHeight="1">
      <c r="B204" s="33"/>
      <c r="C204" s="138" t="s">
        <v>358</v>
      </c>
      <c r="D204" s="138" t="s">
        <v>227</v>
      </c>
      <c r="E204" s="139" t="s">
        <v>848</v>
      </c>
      <c r="F204" s="140" t="s">
        <v>849</v>
      </c>
      <c r="G204" s="141" t="s">
        <v>230</v>
      </c>
      <c r="H204" s="142">
        <v>405.7</v>
      </c>
      <c r="I204" s="143"/>
      <c r="J204" s="144">
        <f>ROUND(I204*H204,2)</f>
        <v>0</v>
      </c>
      <c r="K204" s="140" t="s">
        <v>231</v>
      </c>
      <c r="L204" s="33"/>
      <c r="M204" s="145" t="s">
        <v>1</v>
      </c>
      <c r="N204" s="146" t="s">
        <v>45</v>
      </c>
      <c r="P204" s="147">
        <f>O204*H204</f>
        <v>0</v>
      </c>
      <c r="Q204" s="147">
        <v>0</v>
      </c>
      <c r="R204" s="147">
        <f>Q204*H204</f>
        <v>0</v>
      </c>
      <c r="S204" s="147">
        <v>0</v>
      </c>
      <c r="T204" s="148">
        <f>S204*H204</f>
        <v>0</v>
      </c>
      <c r="AR204" s="149" t="s">
        <v>232</v>
      </c>
      <c r="AT204" s="149" t="s">
        <v>227</v>
      </c>
      <c r="AU204" s="149" t="s">
        <v>21</v>
      </c>
      <c r="AY204" s="17" t="s">
        <v>225</v>
      </c>
      <c r="BE204" s="150">
        <f>IF(N204="základní",J204,0)</f>
        <v>0</v>
      </c>
      <c r="BF204" s="150">
        <f>IF(N204="snížená",J204,0)</f>
        <v>0</v>
      </c>
      <c r="BG204" s="150">
        <f>IF(N204="zákl. přenesená",J204,0)</f>
        <v>0</v>
      </c>
      <c r="BH204" s="150">
        <f>IF(N204="sníž. přenesená",J204,0)</f>
        <v>0</v>
      </c>
      <c r="BI204" s="150">
        <f>IF(N204="nulová",J204,0)</f>
        <v>0</v>
      </c>
      <c r="BJ204" s="17" t="s">
        <v>88</v>
      </c>
      <c r="BK204" s="150">
        <f>ROUND(I204*H204,2)</f>
        <v>0</v>
      </c>
      <c r="BL204" s="17" t="s">
        <v>232</v>
      </c>
      <c r="BM204" s="149" t="s">
        <v>1200</v>
      </c>
    </row>
    <row r="205" spans="2:65" s="1" customFormat="1" ht="10.199999999999999">
      <c r="B205" s="33"/>
      <c r="D205" s="151" t="s">
        <v>234</v>
      </c>
      <c r="F205" s="152" t="s">
        <v>851</v>
      </c>
      <c r="I205" s="153"/>
      <c r="L205" s="33"/>
      <c r="M205" s="154"/>
      <c r="T205" s="57"/>
      <c r="AT205" s="17" t="s">
        <v>234</v>
      </c>
      <c r="AU205" s="17" t="s">
        <v>21</v>
      </c>
    </row>
    <row r="206" spans="2:65" s="12" customFormat="1" ht="10.199999999999999">
      <c r="B206" s="155"/>
      <c r="D206" s="156" t="s">
        <v>236</v>
      </c>
      <c r="E206" s="157" t="s">
        <v>1</v>
      </c>
      <c r="F206" s="158" t="s">
        <v>1201</v>
      </c>
      <c r="H206" s="159">
        <v>405.7</v>
      </c>
      <c r="I206" s="160"/>
      <c r="L206" s="155"/>
      <c r="M206" s="161"/>
      <c r="T206" s="162"/>
      <c r="AT206" s="157" t="s">
        <v>236</v>
      </c>
      <c r="AU206" s="157" t="s">
        <v>21</v>
      </c>
      <c r="AV206" s="12" t="s">
        <v>21</v>
      </c>
      <c r="AW206" s="12" t="s">
        <v>36</v>
      </c>
      <c r="AX206" s="12" t="s">
        <v>88</v>
      </c>
      <c r="AY206" s="157" t="s">
        <v>225</v>
      </c>
    </row>
    <row r="207" spans="2:65" s="1" customFormat="1" ht="24.15" customHeight="1">
      <c r="B207" s="33"/>
      <c r="C207" s="138" t="s">
        <v>364</v>
      </c>
      <c r="D207" s="138" t="s">
        <v>227</v>
      </c>
      <c r="E207" s="139" t="s">
        <v>665</v>
      </c>
      <c r="F207" s="140" t="s">
        <v>666</v>
      </c>
      <c r="G207" s="141" t="s">
        <v>230</v>
      </c>
      <c r="H207" s="142">
        <v>104.4</v>
      </c>
      <c r="I207" s="143"/>
      <c r="J207" s="144">
        <f>ROUND(I207*H207,2)</f>
        <v>0</v>
      </c>
      <c r="K207" s="140" t="s">
        <v>231</v>
      </c>
      <c r="L207" s="33"/>
      <c r="M207" s="145" t="s">
        <v>1</v>
      </c>
      <c r="N207" s="146" t="s">
        <v>45</v>
      </c>
      <c r="P207" s="147">
        <f>O207*H207</f>
        <v>0</v>
      </c>
      <c r="Q207" s="147">
        <v>0</v>
      </c>
      <c r="R207" s="147">
        <f>Q207*H207</f>
        <v>0</v>
      </c>
      <c r="S207" s="147">
        <v>0</v>
      </c>
      <c r="T207" s="148">
        <f>S207*H207</f>
        <v>0</v>
      </c>
      <c r="AR207" s="149" t="s">
        <v>232</v>
      </c>
      <c r="AT207" s="149" t="s">
        <v>227</v>
      </c>
      <c r="AU207" s="149" t="s">
        <v>21</v>
      </c>
      <c r="AY207" s="17" t="s">
        <v>225</v>
      </c>
      <c r="BE207" s="150">
        <f>IF(N207="základní",J207,0)</f>
        <v>0</v>
      </c>
      <c r="BF207" s="150">
        <f>IF(N207="snížená",J207,0)</f>
        <v>0</v>
      </c>
      <c r="BG207" s="150">
        <f>IF(N207="zákl. přenesená",J207,0)</f>
        <v>0</v>
      </c>
      <c r="BH207" s="150">
        <f>IF(N207="sníž. přenesená",J207,0)</f>
        <v>0</v>
      </c>
      <c r="BI207" s="150">
        <f>IF(N207="nulová",J207,0)</f>
        <v>0</v>
      </c>
      <c r="BJ207" s="17" t="s">
        <v>88</v>
      </c>
      <c r="BK207" s="150">
        <f>ROUND(I207*H207,2)</f>
        <v>0</v>
      </c>
      <c r="BL207" s="17" t="s">
        <v>232</v>
      </c>
      <c r="BM207" s="149" t="s">
        <v>1202</v>
      </c>
    </row>
    <row r="208" spans="2:65" s="1" customFormat="1" ht="10.199999999999999">
      <c r="B208" s="33"/>
      <c r="D208" s="151" t="s">
        <v>234</v>
      </c>
      <c r="F208" s="152" t="s">
        <v>668</v>
      </c>
      <c r="I208" s="153"/>
      <c r="L208" s="33"/>
      <c r="M208" s="154"/>
      <c r="T208" s="57"/>
      <c r="AT208" s="17" t="s">
        <v>234</v>
      </c>
      <c r="AU208" s="17" t="s">
        <v>21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1203</v>
      </c>
      <c r="H209" s="159">
        <v>104.4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88</v>
      </c>
      <c r="AY209" s="157" t="s">
        <v>225</v>
      </c>
    </row>
    <row r="210" spans="2:65" s="1" customFormat="1" ht="24.15" customHeight="1">
      <c r="B210" s="33"/>
      <c r="C210" s="138" t="s">
        <v>7</v>
      </c>
      <c r="D210" s="138" t="s">
        <v>227</v>
      </c>
      <c r="E210" s="139" t="s">
        <v>1204</v>
      </c>
      <c r="F210" s="140" t="s">
        <v>1205</v>
      </c>
      <c r="G210" s="141" t="s">
        <v>230</v>
      </c>
      <c r="H210" s="142">
        <v>104.4</v>
      </c>
      <c r="I210" s="143"/>
      <c r="J210" s="144">
        <f>ROUND(I210*H210,2)</f>
        <v>0</v>
      </c>
      <c r="K210" s="140" t="s">
        <v>231</v>
      </c>
      <c r="L210" s="33"/>
      <c r="M210" s="145" t="s">
        <v>1</v>
      </c>
      <c r="N210" s="146" t="s">
        <v>45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232</v>
      </c>
      <c r="AT210" s="149" t="s">
        <v>227</v>
      </c>
      <c r="AU210" s="149" t="s">
        <v>21</v>
      </c>
      <c r="AY210" s="17" t="s">
        <v>225</v>
      </c>
      <c r="BE210" s="150">
        <f>IF(N210="základní",J210,0)</f>
        <v>0</v>
      </c>
      <c r="BF210" s="150">
        <f>IF(N210="snížená",J210,0)</f>
        <v>0</v>
      </c>
      <c r="BG210" s="150">
        <f>IF(N210="zákl. přenesená",J210,0)</f>
        <v>0</v>
      </c>
      <c r="BH210" s="150">
        <f>IF(N210="sníž. přenesená",J210,0)</f>
        <v>0</v>
      </c>
      <c r="BI210" s="150">
        <f>IF(N210="nulová",J210,0)</f>
        <v>0</v>
      </c>
      <c r="BJ210" s="17" t="s">
        <v>88</v>
      </c>
      <c r="BK210" s="150">
        <f>ROUND(I210*H210,2)</f>
        <v>0</v>
      </c>
      <c r="BL210" s="17" t="s">
        <v>232</v>
      </c>
      <c r="BM210" s="149" t="s">
        <v>1206</v>
      </c>
    </row>
    <row r="211" spans="2:65" s="1" customFormat="1" ht="10.199999999999999">
      <c r="B211" s="33"/>
      <c r="D211" s="151" t="s">
        <v>234</v>
      </c>
      <c r="F211" s="152" t="s">
        <v>1207</v>
      </c>
      <c r="I211" s="153"/>
      <c r="L211" s="33"/>
      <c r="M211" s="154"/>
      <c r="T211" s="57"/>
      <c r="AT211" s="17" t="s">
        <v>234</v>
      </c>
      <c r="AU211" s="17" t="s">
        <v>21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1203</v>
      </c>
      <c r="H212" s="159">
        <v>104.4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88</v>
      </c>
      <c r="AY212" s="157" t="s">
        <v>225</v>
      </c>
    </row>
    <row r="213" spans="2:65" s="1" customFormat="1" ht="16.5" customHeight="1">
      <c r="B213" s="33"/>
      <c r="C213" s="178" t="s">
        <v>374</v>
      </c>
      <c r="D213" s="178" t="s">
        <v>341</v>
      </c>
      <c r="E213" s="179" t="s">
        <v>431</v>
      </c>
      <c r="F213" s="180" t="s">
        <v>432</v>
      </c>
      <c r="G213" s="181" t="s">
        <v>433</v>
      </c>
      <c r="H213" s="182">
        <v>16.216000000000001</v>
      </c>
      <c r="I213" s="183"/>
      <c r="J213" s="184">
        <f>ROUND(I213*H213,2)</f>
        <v>0</v>
      </c>
      <c r="K213" s="180" t="s">
        <v>231</v>
      </c>
      <c r="L213" s="185"/>
      <c r="M213" s="186" t="s">
        <v>1</v>
      </c>
      <c r="N213" s="187" t="s">
        <v>45</v>
      </c>
      <c r="P213" s="147">
        <f>O213*H213</f>
        <v>0</v>
      </c>
      <c r="Q213" s="147">
        <v>1E-3</v>
      </c>
      <c r="R213" s="147">
        <f>Q213*H213</f>
        <v>1.6216000000000001E-2</v>
      </c>
      <c r="S213" s="147">
        <v>0</v>
      </c>
      <c r="T213" s="148">
        <f>S213*H213</f>
        <v>0</v>
      </c>
      <c r="AR213" s="149" t="s">
        <v>277</v>
      </c>
      <c r="AT213" s="149" t="s">
        <v>341</v>
      </c>
      <c r="AU213" s="149" t="s">
        <v>21</v>
      </c>
      <c r="AY213" s="17" t="s">
        <v>225</v>
      </c>
      <c r="BE213" s="150">
        <f>IF(N213="základní",J213,0)</f>
        <v>0</v>
      </c>
      <c r="BF213" s="150">
        <f>IF(N213="snížená",J213,0)</f>
        <v>0</v>
      </c>
      <c r="BG213" s="150">
        <f>IF(N213="zákl. přenesená",J213,0)</f>
        <v>0</v>
      </c>
      <c r="BH213" s="150">
        <f>IF(N213="sníž. přenesená",J213,0)</f>
        <v>0</v>
      </c>
      <c r="BI213" s="150">
        <f>IF(N213="nulová",J213,0)</f>
        <v>0</v>
      </c>
      <c r="BJ213" s="17" t="s">
        <v>88</v>
      </c>
      <c r="BK213" s="150">
        <f>ROUND(I213*H213,2)</f>
        <v>0</v>
      </c>
      <c r="BL213" s="17" t="s">
        <v>232</v>
      </c>
      <c r="BM213" s="149" t="s">
        <v>1208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1209</v>
      </c>
      <c r="H214" s="159">
        <v>810.8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2" customFormat="1" ht="10.199999999999999">
      <c r="B215" s="155"/>
      <c r="D215" s="156" t="s">
        <v>236</v>
      </c>
      <c r="F215" s="158" t="s">
        <v>1210</v>
      </c>
      <c r="H215" s="159">
        <v>16.216000000000001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4</v>
      </c>
      <c r="AX215" s="12" t="s">
        <v>88</v>
      </c>
      <c r="AY215" s="157" t="s">
        <v>225</v>
      </c>
    </row>
    <row r="216" spans="2:65" s="1" customFormat="1" ht="16.5" customHeight="1">
      <c r="B216" s="33"/>
      <c r="C216" s="138" t="s">
        <v>379</v>
      </c>
      <c r="D216" s="138" t="s">
        <v>227</v>
      </c>
      <c r="E216" s="139" t="s">
        <v>444</v>
      </c>
      <c r="F216" s="140" t="s">
        <v>445</v>
      </c>
      <c r="G216" s="141" t="s">
        <v>240</v>
      </c>
      <c r="H216" s="142">
        <v>16.216000000000001</v>
      </c>
      <c r="I216" s="143"/>
      <c r="J216" s="144">
        <f>ROUND(I216*H216,2)</f>
        <v>0</v>
      </c>
      <c r="K216" s="140" t="s">
        <v>231</v>
      </c>
      <c r="L216" s="33"/>
      <c r="M216" s="145" t="s">
        <v>1</v>
      </c>
      <c r="N216" s="146" t="s">
        <v>45</v>
      </c>
      <c r="P216" s="147">
        <f>O216*H216</f>
        <v>0</v>
      </c>
      <c r="Q216" s="147">
        <v>0</v>
      </c>
      <c r="R216" s="147">
        <f>Q216*H216</f>
        <v>0</v>
      </c>
      <c r="S216" s="147">
        <v>0</v>
      </c>
      <c r="T216" s="148">
        <f>S216*H216</f>
        <v>0</v>
      </c>
      <c r="AR216" s="149" t="s">
        <v>232</v>
      </c>
      <c r="AT216" s="149" t="s">
        <v>227</v>
      </c>
      <c r="AU216" s="149" t="s">
        <v>21</v>
      </c>
      <c r="AY216" s="17" t="s">
        <v>225</v>
      </c>
      <c r="BE216" s="150">
        <f>IF(N216="základní",J216,0)</f>
        <v>0</v>
      </c>
      <c r="BF216" s="150">
        <f>IF(N216="snížená",J216,0)</f>
        <v>0</v>
      </c>
      <c r="BG216" s="150">
        <f>IF(N216="zákl. přenesená",J216,0)</f>
        <v>0</v>
      </c>
      <c r="BH216" s="150">
        <f>IF(N216="sníž. přenesená",J216,0)</f>
        <v>0</v>
      </c>
      <c r="BI216" s="150">
        <f>IF(N216="nulová",J216,0)</f>
        <v>0</v>
      </c>
      <c r="BJ216" s="17" t="s">
        <v>88</v>
      </c>
      <c r="BK216" s="150">
        <f>ROUND(I216*H216,2)</f>
        <v>0</v>
      </c>
      <c r="BL216" s="17" t="s">
        <v>232</v>
      </c>
      <c r="BM216" s="149" t="s">
        <v>1211</v>
      </c>
    </row>
    <row r="217" spans="2:65" s="1" customFormat="1" ht="10.199999999999999">
      <c r="B217" s="33"/>
      <c r="D217" s="151" t="s">
        <v>234</v>
      </c>
      <c r="F217" s="152" t="s">
        <v>447</v>
      </c>
      <c r="I217" s="153"/>
      <c r="L217" s="33"/>
      <c r="M217" s="154"/>
      <c r="T217" s="57"/>
      <c r="AT217" s="17" t="s">
        <v>234</v>
      </c>
      <c r="AU217" s="17" t="s">
        <v>21</v>
      </c>
    </row>
    <row r="218" spans="2:65" s="1" customFormat="1" ht="16.5" customHeight="1">
      <c r="B218" s="33"/>
      <c r="C218" s="138" t="s">
        <v>386</v>
      </c>
      <c r="D218" s="138" t="s">
        <v>227</v>
      </c>
      <c r="E218" s="139" t="s">
        <v>370</v>
      </c>
      <c r="F218" s="140" t="s">
        <v>371</v>
      </c>
      <c r="G218" s="141" t="s">
        <v>259</v>
      </c>
      <c r="H218" s="142">
        <v>1</v>
      </c>
      <c r="I218" s="143"/>
      <c r="J218" s="144">
        <f>ROUND(I218*H218,2)</f>
        <v>0</v>
      </c>
      <c r="K218" s="140" t="s">
        <v>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1212</v>
      </c>
    </row>
    <row r="219" spans="2:65" s="1" customFormat="1" ht="76.8">
      <c r="B219" s="33"/>
      <c r="D219" s="156" t="s">
        <v>261</v>
      </c>
      <c r="F219" s="163" t="s">
        <v>373</v>
      </c>
      <c r="I219" s="153"/>
      <c r="L219" s="33"/>
      <c r="M219" s="154"/>
      <c r="T219" s="57"/>
      <c r="AT219" s="17" t="s">
        <v>261</v>
      </c>
      <c r="AU219" s="17" t="s">
        <v>21</v>
      </c>
    </row>
    <row r="220" spans="2:65" s="11" customFormat="1" ht="22.8" customHeight="1">
      <c r="B220" s="126"/>
      <c r="D220" s="127" t="s">
        <v>79</v>
      </c>
      <c r="E220" s="136" t="s">
        <v>232</v>
      </c>
      <c r="F220" s="136" t="s">
        <v>478</v>
      </c>
      <c r="I220" s="129"/>
      <c r="J220" s="137">
        <f>BK220</f>
        <v>0</v>
      </c>
      <c r="L220" s="126"/>
      <c r="M220" s="131"/>
      <c r="P220" s="132">
        <f>SUM(P221:P231)</f>
        <v>0</v>
      </c>
      <c r="R220" s="132">
        <f>SUM(R221:R231)</f>
        <v>1897.5715679999998</v>
      </c>
      <c r="T220" s="133">
        <f>SUM(T221:T231)</f>
        <v>0</v>
      </c>
      <c r="AR220" s="127" t="s">
        <v>88</v>
      </c>
      <c r="AT220" s="134" t="s">
        <v>79</v>
      </c>
      <c r="AU220" s="134" t="s">
        <v>88</v>
      </c>
      <c r="AY220" s="127" t="s">
        <v>225</v>
      </c>
      <c r="BK220" s="135">
        <f>SUM(BK221:BK231)</f>
        <v>0</v>
      </c>
    </row>
    <row r="221" spans="2:65" s="1" customFormat="1" ht="33" customHeight="1">
      <c r="B221" s="33"/>
      <c r="C221" s="138" t="s">
        <v>392</v>
      </c>
      <c r="D221" s="138" t="s">
        <v>227</v>
      </c>
      <c r="E221" s="139" t="s">
        <v>491</v>
      </c>
      <c r="F221" s="140" t="s">
        <v>492</v>
      </c>
      <c r="G221" s="141" t="s">
        <v>240</v>
      </c>
      <c r="H221" s="142">
        <v>522.6</v>
      </c>
      <c r="I221" s="143"/>
      <c r="J221" s="144">
        <f>ROUND(I221*H221,2)</f>
        <v>0</v>
      </c>
      <c r="K221" s="140" t="s">
        <v>1</v>
      </c>
      <c r="L221" s="33"/>
      <c r="M221" s="145" t="s">
        <v>1</v>
      </c>
      <c r="N221" s="146" t="s">
        <v>45</v>
      </c>
      <c r="P221" s="147">
        <f>O221*H221</f>
        <v>0</v>
      </c>
      <c r="Q221" s="147">
        <v>2.4340799999999998</v>
      </c>
      <c r="R221" s="147">
        <f>Q221*H221</f>
        <v>1272.0502079999999</v>
      </c>
      <c r="S221" s="147">
        <v>0</v>
      </c>
      <c r="T221" s="148">
        <f>S221*H221</f>
        <v>0</v>
      </c>
      <c r="AR221" s="149" t="s">
        <v>232</v>
      </c>
      <c r="AT221" s="149" t="s">
        <v>227</v>
      </c>
      <c r="AU221" s="149" t="s">
        <v>21</v>
      </c>
      <c r="AY221" s="17" t="s">
        <v>225</v>
      </c>
      <c r="BE221" s="150">
        <f>IF(N221="základní",J221,0)</f>
        <v>0</v>
      </c>
      <c r="BF221" s="150">
        <f>IF(N221="snížená",J221,0)</f>
        <v>0</v>
      </c>
      <c r="BG221" s="150">
        <f>IF(N221="zákl. přenesená",J221,0)</f>
        <v>0</v>
      </c>
      <c r="BH221" s="150">
        <f>IF(N221="sníž. přenesená",J221,0)</f>
        <v>0</v>
      </c>
      <c r="BI221" s="150">
        <f>IF(N221="nulová",J221,0)</f>
        <v>0</v>
      </c>
      <c r="BJ221" s="17" t="s">
        <v>88</v>
      </c>
      <c r="BK221" s="150">
        <f>ROUND(I221*H221,2)</f>
        <v>0</v>
      </c>
      <c r="BL221" s="17" t="s">
        <v>232</v>
      </c>
      <c r="BM221" s="149" t="s">
        <v>1213</v>
      </c>
    </row>
    <row r="222" spans="2:65" s="1" customFormat="1" ht="28.8">
      <c r="B222" s="33"/>
      <c r="D222" s="156" t="s">
        <v>261</v>
      </c>
      <c r="F222" s="163" t="s">
        <v>494</v>
      </c>
      <c r="I222" s="153"/>
      <c r="L222" s="33"/>
      <c r="M222" s="154"/>
      <c r="T222" s="57"/>
      <c r="AT222" s="17" t="s">
        <v>261</v>
      </c>
      <c r="AU222" s="17" t="s">
        <v>21</v>
      </c>
    </row>
    <row r="223" spans="2:65" s="12" customFormat="1" ht="10.199999999999999">
      <c r="B223" s="155"/>
      <c r="D223" s="156" t="s">
        <v>236</v>
      </c>
      <c r="E223" s="157" t="s">
        <v>1</v>
      </c>
      <c r="F223" s="158" t="s">
        <v>1214</v>
      </c>
      <c r="H223" s="159">
        <v>522.6</v>
      </c>
      <c r="I223" s="160"/>
      <c r="L223" s="155"/>
      <c r="M223" s="161"/>
      <c r="T223" s="162"/>
      <c r="AT223" s="157" t="s">
        <v>236</v>
      </c>
      <c r="AU223" s="157" t="s">
        <v>21</v>
      </c>
      <c r="AV223" s="12" t="s">
        <v>21</v>
      </c>
      <c r="AW223" s="12" t="s">
        <v>36</v>
      </c>
      <c r="AX223" s="12" t="s">
        <v>88</v>
      </c>
      <c r="AY223" s="157" t="s">
        <v>225</v>
      </c>
    </row>
    <row r="224" spans="2:65" s="1" customFormat="1" ht="37.799999999999997" customHeight="1">
      <c r="B224" s="33"/>
      <c r="C224" s="138" t="s">
        <v>399</v>
      </c>
      <c r="D224" s="138" t="s">
        <v>227</v>
      </c>
      <c r="E224" s="139" t="s">
        <v>497</v>
      </c>
      <c r="F224" s="140" t="s">
        <v>498</v>
      </c>
      <c r="G224" s="141" t="s">
        <v>240</v>
      </c>
      <c r="H224" s="142">
        <v>112</v>
      </c>
      <c r="I224" s="143"/>
      <c r="J224" s="144">
        <f>ROUND(I224*H224,2)</f>
        <v>0</v>
      </c>
      <c r="K224" s="140" t="s">
        <v>1</v>
      </c>
      <c r="L224" s="33"/>
      <c r="M224" s="145" t="s">
        <v>1</v>
      </c>
      <c r="N224" s="146" t="s">
        <v>45</v>
      </c>
      <c r="P224" s="147">
        <f>O224*H224</f>
        <v>0</v>
      </c>
      <c r="Q224" s="147">
        <v>2.4340799999999998</v>
      </c>
      <c r="R224" s="147">
        <f>Q224*H224</f>
        <v>272.61695999999995</v>
      </c>
      <c r="S224" s="147">
        <v>0</v>
      </c>
      <c r="T224" s="148">
        <f>S224*H224</f>
        <v>0</v>
      </c>
      <c r="AR224" s="149" t="s">
        <v>232</v>
      </c>
      <c r="AT224" s="149" t="s">
        <v>227</v>
      </c>
      <c r="AU224" s="149" t="s">
        <v>21</v>
      </c>
      <c r="AY224" s="17" t="s">
        <v>225</v>
      </c>
      <c r="BE224" s="150">
        <f>IF(N224="základní",J224,0)</f>
        <v>0</v>
      </c>
      <c r="BF224" s="150">
        <f>IF(N224="snížená",J224,0)</f>
        <v>0</v>
      </c>
      <c r="BG224" s="150">
        <f>IF(N224="zákl. přenesená",J224,0)</f>
        <v>0</v>
      </c>
      <c r="BH224" s="150">
        <f>IF(N224="sníž. přenesená",J224,0)</f>
        <v>0</v>
      </c>
      <c r="BI224" s="150">
        <f>IF(N224="nulová",J224,0)</f>
        <v>0</v>
      </c>
      <c r="BJ224" s="17" t="s">
        <v>88</v>
      </c>
      <c r="BK224" s="150">
        <f>ROUND(I224*H224,2)</f>
        <v>0</v>
      </c>
      <c r="BL224" s="17" t="s">
        <v>232</v>
      </c>
      <c r="BM224" s="149" t="s">
        <v>1215</v>
      </c>
    </row>
    <row r="225" spans="2:65" s="1" customFormat="1" ht="28.8">
      <c r="B225" s="33"/>
      <c r="D225" s="156" t="s">
        <v>261</v>
      </c>
      <c r="F225" s="163" t="s">
        <v>494</v>
      </c>
      <c r="I225" s="153"/>
      <c r="L225" s="33"/>
      <c r="M225" s="154"/>
      <c r="T225" s="57"/>
      <c r="AT225" s="17" t="s">
        <v>261</v>
      </c>
      <c r="AU225" s="17" t="s">
        <v>21</v>
      </c>
    </row>
    <row r="226" spans="2:65" s="12" customFormat="1" ht="10.199999999999999">
      <c r="B226" s="155"/>
      <c r="D226" s="156" t="s">
        <v>236</v>
      </c>
      <c r="E226" s="157" t="s">
        <v>1</v>
      </c>
      <c r="F226" s="158" t="s">
        <v>1216</v>
      </c>
      <c r="H226" s="159">
        <v>112</v>
      </c>
      <c r="I226" s="160"/>
      <c r="L226" s="155"/>
      <c r="M226" s="161"/>
      <c r="T226" s="162"/>
      <c r="AT226" s="157" t="s">
        <v>236</v>
      </c>
      <c r="AU226" s="157" t="s">
        <v>21</v>
      </c>
      <c r="AV226" s="12" t="s">
        <v>21</v>
      </c>
      <c r="AW226" s="12" t="s">
        <v>36</v>
      </c>
      <c r="AX226" s="12" t="s">
        <v>88</v>
      </c>
      <c r="AY226" s="157" t="s">
        <v>225</v>
      </c>
    </row>
    <row r="227" spans="2:65" s="1" customFormat="1" ht="24.15" customHeight="1">
      <c r="B227" s="33"/>
      <c r="C227" s="138" t="s">
        <v>405</v>
      </c>
      <c r="D227" s="138" t="s">
        <v>227</v>
      </c>
      <c r="E227" s="139" t="s">
        <v>502</v>
      </c>
      <c r="F227" s="140" t="s">
        <v>503</v>
      </c>
      <c r="G227" s="141" t="s">
        <v>230</v>
      </c>
      <c r="H227" s="142">
        <v>456.9</v>
      </c>
      <c r="I227" s="143"/>
      <c r="J227" s="144">
        <f>ROUND(I227*H227,2)</f>
        <v>0</v>
      </c>
      <c r="K227" s="140" t="s">
        <v>231</v>
      </c>
      <c r="L227" s="33"/>
      <c r="M227" s="145" t="s">
        <v>1</v>
      </c>
      <c r="N227" s="146" t="s">
        <v>45</v>
      </c>
      <c r="P227" s="147">
        <f>O227*H227</f>
        <v>0</v>
      </c>
      <c r="Q227" s="147">
        <v>0</v>
      </c>
      <c r="R227" s="147">
        <f>Q227*H227</f>
        <v>0</v>
      </c>
      <c r="S227" s="147">
        <v>0</v>
      </c>
      <c r="T227" s="148">
        <f>S227*H227</f>
        <v>0</v>
      </c>
      <c r="AR227" s="149" t="s">
        <v>232</v>
      </c>
      <c r="AT227" s="149" t="s">
        <v>227</v>
      </c>
      <c r="AU227" s="149" t="s">
        <v>21</v>
      </c>
      <c r="AY227" s="17" t="s">
        <v>225</v>
      </c>
      <c r="BE227" s="150">
        <f>IF(N227="základní",J227,0)</f>
        <v>0</v>
      </c>
      <c r="BF227" s="150">
        <f>IF(N227="snížená",J227,0)</f>
        <v>0</v>
      </c>
      <c r="BG227" s="150">
        <f>IF(N227="zákl. přenesená",J227,0)</f>
        <v>0</v>
      </c>
      <c r="BH227" s="150">
        <f>IF(N227="sníž. přenesená",J227,0)</f>
        <v>0</v>
      </c>
      <c r="BI227" s="150">
        <f>IF(N227="nulová",J227,0)</f>
        <v>0</v>
      </c>
      <c r="BJ227" s="17" t="s">
        <v>88</v>
      </c>
      <c r="BK227" s="150">
        <f>ROUND(I227*H227,2)</f>
        <v>0</v>
      </c>
      <c r="BL227" s="17" t="s">
        <v>232</v>
      </c>
      <c r="BM227" s="149" t="s">
        <v>1217</v>
      </c>
    </row>
    <row r="228" spans="2:65" s="1" customFormat="1" ht="10.199999999999999">
      <c r="B228" s="33"/>
      <c r="D228" s="151" t="s">
        <v>234</v>
      </c>
      <c r="F228" s="152" t="s">
        <v>505</v>
      </c>
      <c r="I228" s="153"/>
      <c r="L228" s="33"/>
      <c r="M228" s="154"/>
      <c r="T228" s="57"/>
      <c r="AT228" s="17" t="s">
        <v>234</v>
      </c>
      <c r="AU228" s="17" t="s">
        <v>21</v>
      </c>
    </row>
    <row r="229" spans="2:65" s="12" customFormat="1" ht="10.199999999999999">
      <c r="B229" s="155"/>
      <c r="D229" s="156" t="s">
        <v>236</v>
      </c>
      <c r="E229" s="157" t="s">
        <v>1</v>
      </c>
      <c r="F229" s="158" t="s">
        <v>1218</v>
      </c>
      <c r="H229" s="159">
        <v>456.9</v>
      </c>
      <c r="I229" s="160"/>
      <c r="L229" s="155"/>
      <c r="M229" s="161"/>
      <c r="T229" s="162"/>
      <c r="AT229" s="157" t="s">
        <v>236</v>
      </c>
      <c r="AU229" s="157" t="s">
        <v>21</v>
      </c>
      <c r="AV229" s="12" t="s">
        <v>21</v>
      </c>
      <c r="AW229" s="12" t="s">
        <v>36</v>
      </c>
      <c r="AX229" s="12" t="s">
        <v>88</v>
      </c>
      <c r="AY229" s="157" t="s">
        <v>225</v>
      </c>
    </row>
    <row r="230" spans="2:65" s="1" customFormat="1" ht="16.5" customHeight="1">
      <c r="B230" s="33"/>
      <c r="C230" s="138" t="s">
        <v>412</v>
      </c>
      <c r="D230" s="138" t="s">
        <v>227</v>
      </c>
      <c r="E230" s="139" t="s">
        <v>508</v>
      </c>
      <c r="F230" s="140" t="s">
        <v>509</v>
      </c>
      <c r="G230" s="141" t="s">
        <v>240</v>
      </c>
      <c r="H230" s="142">
        <v>176.1</v>
      </c>
      <c r="I230" s="143"/>
      <c r="J230" s="144">
        <f>ROUND(I230*H230,2)</f>
        <v>0</v>
      </c>
      <c r="K230" s="140" t="s">
        <v>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2.004</v>
      </c>
      <c r="R230" s="147">
        <f>Q230*H230</f>
        <v>352.90440000000001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1219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1164</v>
      </c>
      <c r="H231" s="159">
        <v>176.1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88</v>
      </c>
      <c r="AY231" s="157" t="s">
        <v>225</v>
      </c>
    </row>
    <row r="232" spans="2:65" s="11" customFormat="1" ht="22.8" customHeight="1">
      <c r="B232" s="126"/>
      <c r="D232" s="127" t="s">
        <v>79</v>
      </c>
      <c r="E232" s="136" t="s">
        <v>549</v>
      </c>
      <c r="F232" s="136" t="s">
        <v>550</v>
      </c>
      <c r="I232" s="129"/>
      <c r="J232" s="137">
        <f>BK232</f>
        <v>0</v>
      </c>
      <c r="L232" s="126"/>
      <c r="M232" s="131"/>
      <c r="P232" s="132">
        <f>SUM(P233:P237)</f>
        <v>0</v>
      </c>
      <c r="R232" s="132">
        <f>SUM(R233:R237)</f>
        <v>0</v>
      </c>
      <c r="T232" s="133">
        <f>SUM(T233:T237)</f>
        <v>0</v>
      </c>
      <c r="AR232" s="127" t="s">
        <v>88</v>
      </c>
      <c r="AT232" s="134" t="s">
        <v>79</v>
      </c>
      <c r="AU232" s="134" t="s">
        <v>88</v>
      </c>
      <c r="AY232" s="127" t="s">
        <v>225</v>
      </c>
      <c r="BK232" s="135">
        <f>SUM(BK233:BK237)</f>
        <v>0</v>
      </c>
    </row>
    <row r="233" spans="2:65" s="1" customFormat="1" ht="24.15" customHeight="1">
      <c r="B233" s="33"/>
      <c r="C233" s="138" t="s">
        <v>419</v>
      </c>
      <c r="D233" s="138" t="s">
        <v>227</v>
      </c>
      <c r="E233" s="139" t="s">
        <v>768</v>
      </c>
      <c r="F233" s="140" t="s">
        <v>769</v>
      </c>
      <c r="G233" s="141" t="s">
        <v>395</v>
      </c>
      <c r="H233" s="142">
        <v>254.8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1220</v>
      </c>
    </row>
    <row r="234" spans="2:65" s="1" customFormat="1" ht="10.199999999999999">
      <c r="B234" s="33"/>
      <c r="D234" s="151" t="s">
        <v>234</v>
      </c>
      <c r="F234" s="152" t="s">
        <v>771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" customFormat="1" ht="24.15" customHeight="1">
      <c r="B235" s="33"/>
      <c r="C235" s="138" t="s">
        <v>425</v>
      </c>
      <c r="D235" s="138" t="s">
        <v>227</v>
      </c>
      <c r="E235" s="139" t="s">
        <v>772</v>
      </c>
      <c r="F235" s="140" t="s">
        <v>773</v>
      </c>
      <c r="G235" s="141" t="s">
        <v>395</v>
      </c>
      <c r="H235" s="142">
        <v>1019.2</v>
      </c>
      <c r="I235" s="143"/>
      <c r="J235" s="144">
        <f>ROUND(I235*H235,2)</f>
        <v>0</v>
      </c>
      <c r="K235" s="140" t="s">
        <v>231</v>
      </c>
      <c r="L235" s="33"/>
      <c r="M235" s="145" t="s">
        <v>1</v>
      </c>
      <c r="N235" s="146" t="s">
        <v>45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232</v>
      </c>
      <c r="AT235" s="149" t="s">
        <v>227</v>
      </c>
      <c r="AU235" s="149" t="s">
        <v>21</v>
      </c>
      <c r="AY235" s="17" t="s">
        <v>225</v>
      </c>
      <c r="BE235" s="150">
        <f>IF(N235="základní",J235,0)</f>
        <v>0</v>
      </c>
      <c r="BF235" s="150">
        <f>IF(N235="snížená",J235,0)</f>
        <v>0</v>
      </c>
      <c r="BG235" s="150">
        <f>IF(N235="zákl. přenesená",J235,0)</f>
        <v>0</v>
      </c>
      <c r="BH235" s="150">
        <f>IF(N235="sníž. přenesená",J235,0)</f>
        <v>0</v>
      </c>
      <c r="BI235" s="150">
        <f>IF(N235="nulová",J235,0)</f>
        <v>0</v>
      </c>
      <c r="BJ235" s="17" t="s">
        <v>88</v>
      </c>
      <c r="BK235" s="150">
        <f>ROUND(I235*H235,2)</f>
        <v>0</v>
      </c>
      <c r="BL235" s="17" t="s">
        <v>232</v>
      </c>
      <c r="BM235" s="149" t="s">
        <v>1221</v>
      </c>
    </row>
    <row r="236" spans="2:65" s="1" customFormat="1" ht="10.199999999999999">
      <c r="B236" s="33"/>
      <c r="D236" s="151" t="s">
        <v>234</v>
      </c>
      <c r="F236" s="152" t="s">
        <v>775</v>
      </c>
      <c r="I236" s="153"/>
      <c r="L236" s="33"/>
      <c r="M236" s="154"/>
      <c r="T236" s="57"/>
      <c r="AT236" s="17" t="s">
        <v>234</v>
      </c>
      <c r="AU236" s="17" t="s">
        <v>21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1222</v>
      </c>
      <c r="H237" s="159">
        <v>1019.2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88</v>
      </c>
      <c r="AY237" s="157" t="s">
        <v>225</v>
      </c>
    </row>
    <row r="238" spans="2:65" s="11" customFormat="1" ht="22.8" customHeight="1">
      <c r="B238" s="126"/>
      <c r="D238" s="127" t="s">
        <v>79</v>
      </c>
      <c r="E238" s="136" t="s">
        <v>568</v>
      </c>
      <c r="F238" s="136" t="s">
        <v>569</v>
      </c>
      <c r="I238" s="129"/>
      <c r="J238" s="137">
        <f>BK238</f>
        <v>0</v>
      </c>
      <c r="L238" s="126"/>
      <c r="M238" s="131"/>
      <c r="P238" s="132">
        <f>SUM(P239:P240)</f>
        <v>0</v>
      </c>
      <c r="R238" s="132">
        <f>SUM(R239:R240)</f>
        <v>0</v>
      </c>
      <c r="T238" s="133">
        <f>SUM(T239:T240)</f>
        <v>0</v>
      </c>
      <c r="AR238" s="127" t="s">
        <v>88</v>
      </c>
      <c r="AT238" s="134" t="s">
        <v>79</v>
      </c>
      <c r="AU238" s="134" t="s">
        <v>88</v>
      </c>
      <c r="AY238" s="127" t="s">
        <v>225</v>
      </c>
      <c r="BK238" s="135">
        <f>SUM(BK239:BK240)</f>
        <v>0</v>
      </c>
    </row>
    <row r="239" spans="2:65" s="1" customFormat="1" ht="16.5" customHeight="1">
      <c r="B239" s="33"/>
      <c r="C239" s="138" t="s">
        <v>430</v>
      </c>
      <c r="D239" s="138" t="s">
        <v>227</v>
      </c>
      <c r="E239" s="139" t="s">
        <v>571</v>
      </c>
      <c r="F239" s="140" t="s">
        <v>572</v>
      </c>
      <c r="G239" s="141" t="s">
        <v>395</v>
      </c>
      <c r="H239" s="142">
        <v>1897.588</v>
      </c>
      <c r="I239" s="143"/>
      <c r="J239" s="144">
        <f>ROUND(I239*H239,2)</f>
        <v>0</v>
      </c>
      <c r="K239" s="140" t="s">
        <v>231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0</v>
      </c>
      <c r="R239" s="147">
        <f>Q239*H239</f>
        <v>0</v>
      </c>
      <c r="S239" s="147">
        <v>0</v>
      </c>
      <c r="T239" s="148">
        <f>S239*H239</f>
        <v>0</v>
      </c>
      <c r="AR239" s="149" t="s">
        <v>232</v>
      </c>
      <c r="AT239" s="149" t="s">
        <v>227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1223</v>
      </c>
    </row>
    <row r="240" spans="2:65" s="1" customFormat="1" ht="10.199999999999999">
      <c r="B240" s="33"/>
      <c r="D240" s="151" t="s">
        <v>234</v>
      </c>
      <c r="F240" s="152" t="s">
        <v>574</v>
      </c>
      <c r="I240" s="153"/>
      <c r="L240" s="33"/>
      <c r="M240" s="154"/>
      <c r="T240" s="57"/>
      <c r="AT240" s="17" t="s">
        <v>234</v>
      </c>
      <c r="AU240" s="17" t="s">
        <v>21</v>
      </c>
    </row>
    <row r="241" spans="2:65" s="11" customFormat="1" ht="25.95" customHeight="1">
      <c r="B241" s="126"/>
      <c r="D241" s="127" t="s">
        <v>79</v>
      </c>
      <c r="E241" s="128" t="s">
        <v>778</v>
      </c>
      <c r="F241" s="128" t="s">
        <v>779</v>
      </c>
      <c r="I241" s="129"/>
      <c r="J241" s="130">
        <f>BK241</f>
        <v>0</v>
      </c>
      <c r="L241" s="126"/>
      <c r="M241" s="131"/>
      <c r="P241" s="132">
        <f>SUM(P242:P249)</f>
        <v>0</v>
      </c>
      <c r="R241" s="132">
        <f>SUM(R242:R249)</f>
        <v>0</v>
      </c>
      <c r="T241" s="133">
        <f>SUM(T242:T249)</f>
        <v>0</v>
      </c>
      <c r="AR241" s="127" t="s">
        <v>232</v>
      </c>
      <c r="AT241" s="134" t="s">
        <v>79</v>
      </c>
      <c r="AU241" s="134" t="s">
        <v>80</v>
      </c>
      <c r="AY241" s="127" t="s">
        <v>225</v>
      </c>
      <c r="BK241" s="135">
        <f>SUM(BK242:BK249)</f>
        <v>0</v>
      </c>
    </row>
    <row r="242" spans="2:65" s="1" customFormat="1" ht="16.5" customHeight="1">
      <c r="B242" s="33"/>
      <c r="C242" s="138" t="s">
        <v>437</v>
      </c>
      <c r="D242" s="138" t="s">
        <v>227</v>
      </c>
      <c r="E242" s="139" t="s">
        <v>780</v>
      </c>
      <c r="F242" s="140" t="s">
        <v>781</v>
      </c>
      <c r="G242" s="141" t="s">
        <v>468</v>
      </c>
      <c r="H242" s="142">
        <v>2</v>
      </c>
      <c r="I242" s="143"/>
      <c r="J242" s="144">
        <f>ROUND(I242*H242,2)</f>
        <v>0</v>
      </c>
      <c r="K242" s="140" t="s">
        <v>1</v>
      </c>
      <c r="L242" s="33"/>
      <c r="M242" s="145" t="s">
        <v>1</v>
      </c>
      <c r="N242" s="146" t="s">
        <v>45</v>
      </c>
      <c r="P242" s="147">
        <f>O242*H242</f>
        <v>0</v>
      </c>
      <c r="Q242" s="147">
        <v>0</v>
      </c>
      <c r="R242" s="147">
        <f>Q242*H242</f>
        <v>0</v>
      </c>
      <c r="S242" s="147">
        <v>0</v>
      </c>
      <c r="T242" s="148">
        <f>S242*H242</f>
        <v>0</v>
      </c>
      <c r="AR242" s="149" t="s">
        <v>232</v>
      </c>
      <c r="AT242" s="149" t="s">
        <v>227</v>
      </c>
      <c r="AU242" s="149" t="s">
        <v>88</v>
      </c>
      <c r="AY242" s="17" t="s">
        <v>225</v>
      </c>
      <c r="BE242" s="150">
        <f>IF(N242="základní",J242,0)</f>
        <v>0</v>
      </c>
      <c r="BF242" s="150">
        <f>IF(N242="snížená",J242,0)</f>
        <v>0</v>
      </c>
      <c r="BG242" s="150">
        <f>IF(N242="zákl. přenesená",J242,0)</f>
        <v>0</v>
      </c>
      <c r="BH242" s="150">
        <f>IF(N242="sníž. přenesená",J242,0)</f>
        <v>0</v>
      </c>
      <c r="BI242" s="150">
        <f>IF(N242="nulová",J242,0)</f>
        <v>0</v>
      </c>
      <c r="BJ242" s="17" t="s">
        <v>88</v>
      </c>
      <c r="BK242" s="150">
        <f>ROUND(I242*H242,2)</f>
        <v>0</v>
      </c>
      <c r="BL242" s="17" t="s">
        <v>232</v>
      </c>
      <c r="BM242" s="149" t="s">
        <v>1224</v>
      </c>
    </row>
    <row r="243" spans="2:65" s="1" customFormat="1" ht="19.2">
      <c r="B243" s="33"/>
      <c r="D243" s="156" t="s">
        <v>261</v>
      </c>
      <c r="F243" s="163" t="s">
        <v>1225</v>
      </c>
      <c r="I243" s="153"/>
      <c r="L243" s="33"/>
      <c r="M243" s="154"/>
      <c r="T243" s="57"/>
      <c r="AT243" s="17" t="s">
        <v>261</v>
      </c>
      <c r="AU243" s="17" t="s">
        <v>88</v>
      </c>
    </row>
    <row r="244" spans="2:65" s="1" customFormat="1" ht="16.5" customHeight="1">
      <c r="B244" s="33"/>
      <c r="C244" s="138" t="s">
        <v>443</v>
      </c>
      <c r="D244" s="138" t="s">
        <v>227</v>
      </c>
      <c r="E244" s="139" t="s">
        <v>783</v>
      </c>
      <c r="F244" s="140" t="s">
        <v>784</v>
      </c>
      <c r="G244" s="141" t="s">
        <v>468</v>
      </c>
      <c r="H244" s="142">
        <v>1</v>
      </c>
      <c r="I244" s="143"/>
      <c r="J244" s="144">
        <f>ROUND(I244*H244,2)</f>
        <v>0</v>
      </c>
      <c r="K244" s="140" t="s">
        <v>1</v>
      </c>
      <c r="L244" s="33"/>
      <c r="M244" s="145" t="s">
        <v>1</v>
      </c>
      <c r="N244" s="146" t="s">
        <v>45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232</v>
      </c>
      <c r="AT244" s="149" t="s">
        <v>227</v>
      </c>
      <c r="AU244" s="149" t="s">
        <v>88</v>
      </c>
      <c r="AY244" s="17" t="s">
        <v>225</v>
      </c>
      <c r="BE244" s="150">
        <f>IF(N244="základní",J244,0)</f>
        <v>0</v>
      </c>
      <c r="BF244" s="150">
        <f>IF(N244="snížená",J244,0)</f>
        <v>0</v>
      </c>
      <c r="BG244" s="150">
        <f>IF(N244="zákl. přenesená",J244,0)</f>
        <v>0</v>
      </c>
      <c r="BH244" s="150">
        <f>IF(N244="sníž. přenesená",J244,0)</f>
        <v>0</v>
      </c>
      <c r="BI244" s="150">
        <f>IF(N244="nulová",J244,0)</f>
        <v>0</v>
      </c>
      <c r="BJ244" s="17" t="s">
        <v>88</v>
      </c>
      <c r="BK244" s="150">
        <f>ROUND(I244*H244,2)</f>
        <v>0</v>
      </c>
      <c r="BL244" s="17" t="s">
        <v>232</v>
      </c>
      <c r="BM244" s="149" t="s">
        <v>1226</v>
      </c>
    </row>
    <row r="245" spans="2:65" s="1" customFormat="1" ht="19.2">
      <c r="B245" s="33"/>
      <c r="D245" s="156" t="s">
        <v>261</v>
      </c>
      <c r="F245" s="163" t="s">
        <v>1227</v>
      </c>
      <c r="I245" s="153"/>
      <c r="L245" s="33"/>
      <c r="M245" s="154"/>
      <c r="T245" s="57"/>
      <c r="AT245" s="17" t="s">
        <v>261</v>
      </c>
      <c r="AU245" s="17" t="s">
        <v>88</v>
      </c>
    </row>
    <row r="246" spans="2:65" s="1" customFormat="1" ht="16.5" customHeight="1">
      <c r="B246" s="33"/>
      <c r="C246" s="138" t="s">
        <v>448</v>
      </c>
      <c r="D246" s="138" t="s">
        <v>227</v>
      </c>
      <c r="E246" s="139" t="s">
        <v>786</v>
      </c>
      <c r="F246" s="140" t="s">
        <v>787</v>
      </c>
      <c r="G246" s="141" t="s">
        <v>468</v>
      </c>
      <c r="H246" s="142">
        <v>2</v>
      </c>
      <c r="I246" s="143"/>
      <c r="J246" s="144">
        <f>ROUND(I246*H246,2)</f>
        <v>0</v>
      </c>
      <c r="K246" s="140" t="s">
        <v>1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232</v>
      </c>
      <c r="AT246" s="149" t="s">
        <v>227</v>
      </c>
      <c r="AU246" s="149" t="s">
        <v>88</v>
      </c>
      <c r="AY246" s="17" t="s">
        <v>225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232</v>
      </c>
      <c r="BM246" s="149" t="s">
        <v>1228</v>
      </c>
    </row>
    <row r="247" spans="2:65" s="1" customFormat="1" ht="19.2">
      <c r="B247" s="33"/>
      <c r="D247" s="156" t="s">
        <v>261</v>
      </c>
      <c r="F247" s="163" t="s">
        <v>1229</v>
      </c>
      <c r="I247" s="153"/>
      <c r="L247" s="33"/>
      <c r="M247" s="154"/>
      <c r="T247" s="57"/>
      <c r="AT247" s="17" t="s">
        <v>261</v>
      </c>
      <c r="AU247" s="17" t="s">
        <v>88</v>
      </c>
    </row>
    <row r="248" spans="2:65" s="1" customFormat="1" ht="16.5" customHeight="1">
      <c r="B248" s="33"/>
      <c r="C248" s="138" t="s">
        <v>454</v>
      </c>
      <c r="D248" s="138" t="s">
        <v>227</v>
      </c>
      <c r="E248" s="139" t="s">
        <v>789</v>
      </c>
      <c r="F248" s="140" t="s">
        <v>790</v>
      </c>
      <c r="G248" s="141" t="s">
        <v>468</v>
      </c>
      <c r="H248" s="142">
        <v>14</v>
      </c>
      <c r="I248" s="143"/>
      <c r="J248" s="144">
        <f>ROUND(I248*H248,2)</f>
        <v>0</v>
      </c>
      <c r="K248" s="140" t="s">
        <v>1</v>
      </c>
      <c r="L248" s="33"/>
      <c r="M248" s="145" t="s">
        <v>1</v>
      </c>
      <c r="N248" s="146" t="s">
        <v>45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232</v>
      </c>
      <c r="AT248" s="149" t="s">
        <v>227</v>
      </c>
      <c r="AU248" s="149" t="s">
        <v>88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1230</v>
      </c>
    </row>
    <row r="249" spans="2:65" s="1" customFormat="1" ht="19.2">
      <c r="B249" s="33"/>
      <c r="D249" s="156" t="s">
        <v>261</v>
      </c>
      <c r="F249" s="163" t="s">
        <v>1231</v>
      </c>
      <c r="I249" s="153"/>
      <c r="L249" s="33"/>
      <c r="M249" s="195"/>
      <c r="N249" s="190"/>
      <c r="O249" s="190"/>
      <c r="P249" s="190"/>
      <c r="Q249" s="190"/>
      <c r="R249" s="190"/>
      <c r="S249" s="190"/>
      <c r="T249" s="196"/>
      <c r="AT249" s="17" t="s">
        <v>261</v>
      </c>
      <c r="AU249" s="17" t="s">
        <v>88</v>
      </c>
    </row>
    <row r="250" spans="2:65" s="1" customFormat="1" ht="6.9" customHeight="1">
      <c r="B250" s="45"/>
      <c r="C250" s="46"/>
      <c r="D250" s="46"/>
      <c r="E250" s="46"/>
      <c r="F250" s="46"/>
      <c r="G250" s="46"/>
      <c r="H250" s="46"/>
      <c r="I250" s="46"/>
      <c r="J250" s="46"/>
      <c r="K250" s="46"/>
      <c r="L250" s="33"/>
    </row>
  </sheetData>
  <sheetProtection algorithmName="SHA-512" hashValue="SqUk6wKwIZaYSFBAiHpAqnCohJP9Vd132wSknJspaxuSvxdl4yk2Bnq9l6aRJ9JIb1TVu/UFMmqlH6qeiH0c/w==" saltValue="H7cgEGhUqK/mFCZ+ClvT4ZsqwNrC5K2Yp50D/chTpk9ePE368I/ssGryTQypubxPMTBOW5ljYdTAA/nTnAqRjQ==" spinCount="100000" sheet="1" objects="1" scenarios="1" formatColumns="0" formatRows="0" autoFilter="0"/>
  <autoFilter ref="C121:K249" xr:uid="{00000000-0009-0000-0000-000005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0500-000000000000}"/>
    <hyperlink ref="F129" r:id="rId2" xr:uid="{00000000-0004-0000-0500-000001000000}"/>
    <hyperlink ref="F134" r:id="rId3" xr:uid="{00000000-0004-0000-0500-000002000000}"/>
    <hyperlink ref="F137" r:id="rId4" xr:uid="{00000000-0004-0000-0500-000003000000}"/>
    <hyperlink ref="F140" r:id="rId5" xr:uid="{00000000-0004-0000-0500-000004000000}"/>
    <hyperlink ref="F143" r:id="rId6" xr:uid="{00000000-0004-0000-0500-000005000000}"/>
    <hyperlink ref="F161" r:id="rId7" xr:uid="{00000000-0004-0000-0500-000006000000}"/>
    <hyperlink ref="F167" r:id="rId8" xr:uid="{00000000-0004-0000-0500-000007000000}"/>
    <hyperlink ref="F170" r:id="rId9" xr:uid="{00000000-0004-0000-0500-000008000000}"/>
    <hyperlink ref="F173" r:id="rId10" xr:uid="{00000000-0004-0000-0500-000009000000}"/>
    <hyperlink ref="F177" r:id="rId11" xr:uid="{00000000-0004-0000-0500-00000A000000}"/>
    <hyperlink ref="F180" r:id="rId12" xr:uid="{00000000-0004-0000-0500-00000B000000}"/>
    <hyperlink ref="F188" r:id="rId13" xr:uid="{00000000-0004-0000-0500-00000C000000}"/>
    <hyperlink ref="F191" r:id="rId14" xr:uid="{00000000-0004-0000-0500-00000D000000}"/>
    <hyperlink ref="F196" r:id="rId15" xr:uid="{00000000-0004-0000-0500-00000E000000}"/>
    <hyperlink ref="F202" r:id="rId16" xr:uid="{00000000-0004-0000-0500-00000F000000}"/>
    <hyperlink ref="F205" r:id="rId17" xr:uid="{00000000-0004-0000-0500-000010000000}"/>
    <hyperlink ref="F208" r:id="rId18" xr:uid="{00000000-0004-0000-0500-000011000000}"/>
    <hyperlink ref="F211" r:id="rId19" xr:uid="{00000000-0004-0000-0500-000012000000}"/>
    <hyperlink ref="F217" r:id="rId20" xr:uid="{00000000-0004-0000-0500-000013000000}"/>
    <hyperlink ref="F228" r:id="rId21" xr:uid="{00000000-0004-0000-0500-000014000000}"/>
    <hyperlink ref="F234" r:id="rId22" xr:uid="{00000000-0004-0000-0500-000015000000}"/>
    <hyperlink ref="F236" r:id="rId23" xr:uid="{00000000-0004-0000-0500-000016000000}"/>
    <hyperlink ref="F240" r:id="rId24" xr:uid="{00000000-0004-0000-0500-000017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25"/>
  <headerFooter>
    <oddFooter>&amp;CStrana &amp;P z &amp;N&amp;R&amp;A</oddFooter>
  </headerFooter>
  <drawing r:id="rId2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39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104</v>
      </c>
      <c r="AZ2" s="94" t="s">
        <v>1232</v>
      </c>
      <c r="BA2" s="94" t="s">
        <v>1</v>
      </c>
      <c r="BB2" s="94" t="s">
        <v>1</v>
      </c>
      <c r="BC2" s="94" t="s">
        <v>1233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1234</v>
      </c>
      <c r="BA3" s="94" t="s">
        <v>1</v>
      </c>
      <c r="BB3" s="94" t="s">
        <v>1</v>
      </c>
      <c r="BC3" s="94" t="s">
        <v>1235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1236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ROUND(J127,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ROUND((SUM(BE127:BE393)),  2)</f>
        <v>0</v>
      </c>
      <c r="I33" s="98">
        <v>0.21</v>
      </c>
      <c r="J33" s="87">
        <f>ROUND(((SUM(BE127:BE393))*I33),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ROUND((SUM(BF127:BF393)),  2)</f>
        <v>0</v>
      </c>
      <c r="I34" s="98">
        <v>0.15</v>
      </c>
      <c r="J34" s="87">
        <f>ROUND(((SUM(BF127:BF393))*I34),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ROUND((SUM(BG127:BG393)),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ROUND((SUM(BH127:BH393)),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ROUND((SUM(BI127:BI393)),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>030.12.1 - Pravobřežní ochranná hráz v úseku km 0,118 80 – 0,335 70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J127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J128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J129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J283</f>
        <v>0</v>
      </c>
      <c r="L99" s="114"/>
    </row>
    <row r="100" spans="2:12" s="9" customFormat="1" ht="19.95" customHeight="1">
      <c r="B100" s="114"/>
      <c r="D100" s="115" t="s">
        <v>201</v>
      </c>
      <c r="E100" s="116"/>
      <c r="F100" s="116"/>
      <c r="G100" s="116"/>
      <c r="H100" s="116"/>
      <c r="I100" s="116"/>
      <c r="J100" s="117">
        <f>J298</f>
        <v>0</v>
      </c>
      <c r="L100" s="114"/>
    </row>
    <row r="101" spans="2:12" s="9" customFormat="1" ht="19.95" customHeight="1">
      <c r="B101" s="114"/>
      <c r="D101" s="115" t="s">
        <v>202</v>
      </c>
      <c r="E101" s="116"/>
      <c r="F101" s="116"/>
      <c r="G101" s="116"/>
      <c r="H101" s="116"/>
      <c r="I101" s="116"/>
      <c r="J101" s="117">
        <f>J320</f>
        <v>0</v>
      </c>
      <c r="L101" s="114"/>
    </row>
    <row r="102" spans="2:12" s="9" customFormat="1" ht="19.95" customHeight="1">
      <c r="B102" s="114"/>
      <c r="D102" s="115" t="s">
        <v>611</v>
      </c>
      <c r="E102" s="116"/>
      <c r="F102" s="116"/>
      <c r="G102" s="116"/>
      <c r="H102" s="116"/>
      <c r="I102" s="116"/>
      <c r="J102" s="117">
        <f>J327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J368</f>
        <v>0</v>
      </c>
      <c r="L103" s="114"/>
    </row>
    <row r="104" spans="2:12" s="9" customFormat="1" ht="19.95" customHeight="1">
      <c r="B104" s="114"/>
      <c r="D104" s="115" t="s">
        <v>205</v>
      </c>
      <c r="E104" s="116"/>
      <c r="F104" s="116"/>
      <c r="G104" s="116"/>
      <c r="H104" s="116"/>
      <c r="I104" s="116"/>
      <c r="J104" s="117">
        <f>J373</f>
        <v>0</v>
      </c>
      <c r="L104" s="114"/>
    </row>
    <row r="105" spans="2:12" s="8" customFormat="1" ht="24.9" customHeight="1">
      <c r="B105" s="110"/>
      <c r="D105" s="111" t="s">
        <v>206</v>
      </c>
      <c r="E105" s="112"/>
      <c r="F105" s="112"/>
      <c r="G105" s="112"/>
      <c r="H105" s="112"/>
      <c r="I105" s="112"/>
      <c r="J105" s="113">
        <f>J376</f>
        <v>0</v>
      </c>
      <c r="L105" s="110"/>
    </row>
    <row r="106" spans="2:12" s="9" customFormat="1" ht="19.95" customHeight="1">
      <c r="B106" s="114"/>
      <c r="D106" s="115" t="s">
        <v>207</v>
      </c>
      <c r="E106" s="116"/>
      <c r="F106" s="116"/>
      <c r="G106" s="116"/>
      <c r="H106" s="116"/>
      <c r="I106" s="116"/>
      <c r="J106" s="117">
        <f>J377</f>
        <v>0</v>
      </c>
      <c r="L106" s="114"/>
    </row>
    <row r="107" spans="2:12" s="8" customFormat="1" ht="24.9" customHeight="1">
      <c r="B107" s="110"/>
      <c r="D107" s="111" t="s">
        <v>612</v>
      </c>
      <c r="E107" s="112"/>
      <c r="F107" s="112"/>
      <c r="G107" s="112"/>
      <c r="H107" s="112"/>
      <c r="I107" s="112"/>
      <c r="J107" s="113">
        <f>J380</f>
        <v>0</v>
      </c>
      <c r="L107" s="110"/>
    </row>
    <row r="108" spans="2:12" s="1" customFormat="1" ht="21.75" customHeight="1">
      <c r="B108" s="33"/>
      <c r="L108" s="33"/>
    </row>
    <row r="109" spans="2:12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3" spans="2:63" s="1" customFormat="1" ht="6.9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" customHeight="1">
      <c r="B114" s="33"/>
      <c r="C114" s="21" t="s">
        <v>210</v>
      </c>
      <c r="L114" s="33"/>
    </row>
    <row r="115" spans="2:63" s="1" customFormat="1" ht="6.9" customHeight="1">
      <c r="B115" s="33"/>
      <c r="L115" s="33"/>
    </row>
    <row r="116" spans="2:63" s="1" customFormat="1" ht="12" customHeight="1">
      <c r="B116" s="33"/>
      <c r="C116" s="27" t="s">
        <v>16</v>
      </c>
      <c r="L116" s="33"/>
    </row>
    <row r="117" spans="2:63" s="1" customFormat="1" ht="26.25" customHeight="1">
      <c r="B117" s="33"/>
      <c r="E117" s="256" t="str">
        <f>E7</f>
        <v>Opatření Zátor-Loučky, OHO, Dílčí stavba 02.030 Opatření pod přehradní hrází Nové Heřminovy</v>
      </c>
      <c r="F117" s="257"/>
      <c r="G117" s="257"/>
      <c r="H117" s="257"/>
      <c r="L117" s="33"/>
    </row>
    <row r="118" spans="2:63" s="1" customFormat="1" ht="12" customHeight="1">
      <c r="B118" s="33"/>
      <c r="C118" s="27" t="s">
        <v>190</v>
      </c>
      <c r="L118" s="33"/>
    </row>
    <row r="119" spans="2:63" s="1" customFormat="1" ht="30" customHeight="1">
      <c r="B119" s="33"/>
      <c r="E119" s="238" t="str">
        <f>E9</f>
        <v>030.12.1 - Pravobřežní ochranná hráz v úseku km 0,118 80 – 0,335 70</v>
      </c>
      <c r="F119" s="258"/>
      <c r="G119" s="258"/>
      <c r="H119" s="258"/>
      <c r="L119" s="33"/>
    </row>
    <row r="120" spans="2:63" s="1" customFormat="1" ht="6.9" customHeight="1">
      <c r="B120" s="33"/>
      <c r="L120" s="33"/>
    </row>
    <row r="121" spans="2:63" s="1" customFormat="1" ht="12" customHeight="1">
      <c r="B121" s="33"/>
      <c r="C121" s="27" t="s">
        <v>22</v>
      </c>
      <c r="F121" s="25" t="str">
        <f>F12</f>
        <v>Loučky u Zátoru</v>
      </c>
      <c r="I121" s="27" t="s">
        <v>24</v>
      </c>
      <c r="J121" s="53" t="str">
        <f>IF(J12="","",J12)</f>
        <v>20. 12. 2024</v>
      </c>
      <c r="L121" s="33"/>
    </row>
    <row r="122" spans="2:63" s="1" customFormat="1" ht="6.9" customHeight="1">
      <c r="B122" s="33"/>
      <c r="L122" s="33"/>
    </row>
    <row r="123" spans="2:63" s="1" customFormat="1" ht="15.15" customHeight="1">
      <c r="B123" s="33"/>
      <c r="C123" s="27" t="s">
        <v>28</v>
      </c>
      <c r="F123" s="25" t="str">
        <f>E15</f>
        <v>Povodí Odry, státní podnik</v>
      </c>
      <c r="I123" s="27" t="s">
        <v>34</v>
      </c>
      <c r="J123" s="31" t="str">
        <f>E21</f>
        <v>AQUATIS, a.s.</v>
      </c>
      <c r="L123" s="33"/>
    </row>
    <row r="124" spans="2:63" s="1" customFormat="1" ht="25.65" customHeight="1">
      <c r="B124" s="33"/>
      <c r="C124" s="27" t="s">
        <v>32</v>
      </c>
      <c r="F124" s="25" t="str">
        <f>IF(E18="","",E18)</f>
        <v>Vyplň údaj</v>
      </c>
      <c r="I124" s="27" t="s">
        <v>37</v>
      </c>
      <c r="J124" s="31" t="str">
        <f>E24</f>
        <v>Ing. Michal Jendruščák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8"/>
      <c r="C126" s="119" t="s">
        <v>211</v>
      </c>
      <c r="D126" s="120" t="s">
        <v>65</v>
      </c>
      <c r="E126" s="120" t="s">
        <v>61</v>
      </c>
      <c r="F126" s="120" t="s">
        <v>62</v>
      </c>
      <c r="G126" s="120" t="s">
        <v>212</v>
      </c>
      <c r="H126" s="120" t="s">
        <v>213</v>
      </c>
      <c r="I126" s="120" t="s">
        <v>214</v>
      </c>
      <c r="J126" s="120" t="s">
        <v>194</v>
      </c>
      <c r="K126" s="121" t="s">
        <v>215</v>
      </c>
      <c r="L126" s="118"/>
      <c r="M126" s="60" t="s">
        <v>1</v>
      </c>
      <c r="N126" s="61" t="s">
        <v>44</v>
      </c>
      <c r="O126" s="61" t="s">
        <v>216</v>
      </c>
      <c r="P126" s="61" t="s">
        <v>217</v>
      </c>
      <c r="Q126" s="61" t="s">
        <v>218</v>
      </c>
      <c r="R126" s="61" t="s">
        <v>219</v>
      </c>
      <c r="S126" s="61" t="s">
        <v>220</v>
      </c>
      <c r="T126" s="62" t="s">
        <v>221</v>
      </c>
    </row>
    <row r="127" spans="2:63" s="1" customFormat="1" ht="22.8" customHeight="1">
      <c r="B127" s="33"/>
      <c r="C127" s="65" t="s">
        <v>222</v>
      </c>
      <c r="J127" s="122">
        <f>BK127</f>
        <v>0</v>
      </c>
      <c r="L127" s="33"/>
      <c r="M127" s="63"/>
      <c r="N127" s="54"/>
      <c r="O127" s="54"/>
      <c r="P127" s="123">
        <f>P128+P376+P380</f>
        <v>0</v>
      </c>
      <c r="Q127" s="54"/>
      <c r="R127" s="123">
        <f>R128+R376+R380</f>
        <v>4408.1780888999992</v>
      </c>
      <c r="S127" s="54"/>
      <c r="T127" s="124">
        <f>T128+T376+T380</f>
        <v>16.395199999999999</v>
      </c>
      <c r="AT127" s="17" t="s">
        <v>79</v>
      </c>
      <c r="AU127" s="17" t="s">
        <v>196</v>
      </c>
      <c r="BK127" s="125">
        <f>BK128+BK376+BK380</f>
        <v>0</v>
      </c>
    </row>
    <row r="128" spans="2:63" s="11" customFormat="1" ht="25.95" customHeight="1">
      <c r="B128" s="126"/>
      <c r="D128" s="127" t="s">
        <v>79</v>
      </c>
      <c r="E128" s="128" t="s">
        <v>223</v>
      </c>
      <c r="F128" s="128" t="s">
        <v>224</v>
      </c>
      <c r="I128" s="129"/>
      <c r="J128" s="130">
        <f>BK128</f>
        <v>0</v>
      </c>
      <c r="L128" s="126"/>
      <c r="M128" s="131"/>
      <c r="P128" s="132">
        <f>P129+P283+P298+P320+P327+P368+P373</f>
        <v>0</v>
      </c>
      <c r="R128" s="132">
        <f>R129+R283+R298+R320+R327+R368+R373</f>
        <v>4407.7206288999996</v>
      </c>
      <c r="T128" s="133">
        <f>T129+T283+T298+T320+T327+T368+T373</f>
        <v>16.395199999999999</v>
      </c>
      <c r="AR128" s="127" t="s">
        <v>88</v>
      </c>
      <c r="AT128" s="134" t="s">
        <v>79</v>
      </c>
      <c r="AU128" s="134" t="s">
        <v>80</v>
      </c>
      <c r="AY128" s="127" t="s">
        <v>225</v>
      </c>
      <c r="BK128" s="135">
        <f>BK129+BK283+BK298+BK320+BK327+BK368+BK373</f>
        <v>0</v>
      </c>
    </row>
    <row r="129" spans="2:65" s="11" customFormat="1" ht="22.8" customHeight="1">
      <c r="B129" s="126"/>
      <c r="D129" s="127" t="s">
        <v>79</v>
      </c>
      <c r="E129" s="136" t="s">
        <v>88</v>
      </c>
      <c r="F129" s="136" t="s">
        <v>226</v>
      </c>
      <c r="I129" s="129"/>
      <c r="J129" s="137">
        <f>BK129</f>
        <v>0</v>
      </c>
      <c r="L129" s="126"/>
      <c r="M129" s="131"/>
      <c r="P129" s="132">
        <f>SUM(P130:P282)</f>
        <v>0</v>
      </c>
      <c r="R129" s="132">
        <f>SUM(R130:R282)</f>
        <v>257.68826800000005</v>
      </c>
      <c r="T129" s="133">
        <f>SUM(T130:T282)</f>
        <v>15.751999999999999</v>
      </c>
      <c r="AR129" s="127" t="s">
        <v>88</v>
      </c>
      <c r="AT129" s="134" t="s">
        <v>79</v>
      </c>
      <c r="AU129" s="134" t="s">
        <v>88</v>
      </c>
      <c r="AY129" s="127" t="s">
        <v>225</v>
      </c>
      <c r="BK129" s="135">
        <f>SUM(BK130:BK282)</f>
        <v>0</v>
      </c>
    </row>
    <row r="130" spans="2:65" s="1" customFormat="1" ht="24.15" customHeight="1">
      <c r="B130" s="33"/>
      <c r="C130" s="138" t="s">
        <v>88</v>
      </c>
      <c r="D130" s="138" t="s">
        <v>227</v>
      </c>
      <c r="E130" s="139" t="s">
        <v>1237</v>
      </c>
      <c r="F130" s="140" t="s">
        <v>1238</v>
      </c>
      <c r="G130" s="141" t="s">
        <v>230</v>
      </c>
      <c r="H130" s="142">
        <v>35.799999999999997</v>
      </c>
      <c r="I130" s="143"/>
      <c r="J130" s="144">
        <f>ROUND(I130*H130,2)</f>
        <v>0</v>
      </c>
      <c r="K130" s="140" t="s">
        <v>231</v>
      </c>
      <c r="L130" s="33"/>
      <c r="M130" s="145" t="s">
        <v>1</v>
      </c>
      <c r="N130" s="146" t="s">
        <v>45</v>
      </c>
      <c r="P130" s="147">
        <f>O130*H130</f>
        <v>0</v>
      </c>
      <c r="Q130" s="147">
        <v>0</v>
      </c>
      <c r="R130" s="147">
        <f>Q130*H130</f>
        <v>0</v>
      </c>
      <c r="S130" s="147">
        <v>0.44</v>
      </c>
      <c r="T130" s="148">
        <f>S130*H130</f>
        <v>15.751999999999999</v>
      </c>
      <c r="AR130" s="149" t="s">
        <v>232</v>
      </c>
      <c r="AT130" s="149" t="s">
        <v>227</v>
      </c>
      <c r="AU130" s="149" t="s">
        <v>21</v>
      </c>
      <c r="AY130" s="17" t="s">
        <v>225</v>
      </c>
      <c r="BE130" s="150">
        <f>IF(N130="základní",J130,0)</f>
        <v>0</v>
      </c>
      <c r="BF130" s="150">
        <f>IF(N130="snížená",J130,0)</f>
        <v>0</v>
      </c>
      <c r="BG130" s="150">
        <f>IF(N130="zákl. přenesená",J130,0)</f>
        <v>0</v>
      </c>
      <c r="BH130" s="150">
        <f>IF(N130="sníž. přenesená",J130,0)</f>
        <v>0</v>
      </c>
      <c r="BI130" s="150">
        <f>IF(N130="nulová",J130,0)</f>
        <v>0</v>
      </c>
      <c r="BJ130" s="17" t="s">
        <v>88</v>
      </c>
      <c r="BK130" s="150">
        <f>ROUND(I130*H130,2)</f>
        <v>0</v>
      </c>
      <c r="BL130" s="17" t="s">
        <v>232</v>
      </c>
      <c r="BM130" s="149" t="s">
        <v>1239</v>
      </c>
    </row>
    <row r="131" spans="2:65" s="1" customFormat="1" ht="10.199999999999999">
      <c r="B131" s="33"/>
      <c r="D131" s="151" t="s">
        <v>234</v>
      </c>
      <c r="F131" s="152" t="s">
        <v>1240</v>
      </c>
      <c r="I131" s="153"/>
      <c r="L131" s="33"/>
      <c r="M131" s="154"/>
      <c r="T131" s="57"/>
      <c r="AT131" s="17" t="s">
        <v>234</v>
      </c>
      <c r="AU131" s="17" t="s">
        <v>21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1241</v>
      </c>
      <c r="H132" s="159">
        <v>35.799999999999997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88</v>
      </c>
      <c r="AY132" s="157" t="s">
        <v>225</v>
      </c>
    </row>
    <row r="133" spans="2:65" s="1" customFormat="1" ht="24.15" customHeight="1">
      <c r="B133" s="33"/>
      <c r="C133" s="138" t="s">
        <v>21</v>
      </c>
      <c r="D133" s="138" t="s">
        <v>227</v>
      </c>
      <c r="E133" s="139" t="s">
        <v>245</v>
      </c>
      <c r="F133" s="140" t="s">
        <v>246</v>
      </c>
      <c r="G133" s="141" t="s">
        <v>247</v>
      </c>
      <c r="H133" s="142">
        <v>72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3.0000000000000001E-5</v>
      </c>
      <c r="R133" s="147">
        <f>Q133*H133</f>
        <v>2.16E-3</v>
      </c>
      <c r="S133" s="147">
        <v>0</v>
      </c>
      <c r="T133" s="148">
        <f>S133*H133</f>
        <v>0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1242</v>
      </c>
    </row>
    <row r="134" spans="2:65" s="1" customFormat="1" ht="10.199999999999999">
      <c r="B134" s="33"/>
      <c r="D134" s="151" t="s">
        <v>234</v>
      </c>
      <c r="F134" s="152" t="s">
        <v>249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1243</v>
      </c>
      <c r="H135" s="159">
        <v>72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225</v>
      </c>
    </row>
    <row r="136" spans="2:65" s="1" customFormat="1" ht="24.15" customHeight="1">
      <c r="B136" s="33"/>
      <c r="C136" s="138" t="s">
        <v>244</v>
      </c>
      <c r="D136" s="138" t="s">
        <v>227</v>
      </c>
      <c r="E136" s="139" t="s">
        <v>251</v>
      </c>
      <c r="F136" s="140" t="s">
        <v>252</v>
      </c>
      <c r="G136" s="141" t="s">
        <v>253</v>
      </c>
      <c r="H136" s="142">
        <v>3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1244</v>
      </c>
    </row>
    <row r="137" spans="2:65" s="1" customFormat="1" ht="10.199999999999999">
      <c r="B137" s="33"/>
      <c r="D137" s="151" t="s">
        <v>234</v>
      </c>
      <c r="F137" s="152" t="s">
        <v>255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" customFormat="1" ht="24.15" customHeight="1">
      <c r="B138" s="33"/>
      <c r="C138" s="138" t="s">
        <v>232</v>
      </c>
      <c r="D138" s="138" t="s">
        <v>227</v>
      </c>
      <c r="E138" s="139" t="s">
        <v>1245</v>
      </c>
      <c r="F138" s="140" t="s">
        <v>1246</v>
      </c>
      <c r="G138" s="141" t="s">
        <v>546</v>
      </c>
      <c r="H138" s="142">
        <v>14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1.3999999999999999E-4</v>
      </c>
      <c r="R138" s="147">
        <f>Q138*H138</f>
        <v>1.9599999999999999E-3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1247</v>
      </c>
    </row>
    <row r="139" spans="2:65" s="1" customFormat="1" ht="10.199999999999999">
      <c r="B139" s="33"/>
      <c r="D139" s="151" t="s">
        <v>234</v>
      </c>
      <c r="F139" s="152" t="s">
        <v>1248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" customFormat="1" ht="24.15" customHeight="1">
      <c r="B140" s="33"/>
      <c r="C140" s="138" t="s">
        <v>256</v>
      </c>
      <c r="D140" s="138" t="s">
        <v>227</v>
      </c>
      <c r="E140" s="139" t="s">
        <v>1249</v>
      </c>
      <c r="F140" s="140" t="s">
        <v>1250</v>
      </c>
      <c r="G140" s="141" t="s">
        <v>546</v>
      </c>
      <c r="H140" s="142">
        <v>14</v>
      </c>
      <c r="I140" s="143"/>
      <c r="J140" s="144">
        <f>ROUND(I140*H140,2)</f>
        <v>0</v>
      </c>
      <c r="K140" s="140" t="s">
        <v>231</v>
      </c>
      <c r="L140" s="33"/>
      <c r="M140" s="145" t="s">
        <v>1</v>
      </c>
      <c r="N140" s="146" t="s">
        <v>45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232</v>
      </c>
      <c r="AT140" s="149" t="s">
        <v>227</v>
      </c>
      <c r="AU140" s="149" t="s">
        <v>21</v>
      </c>
      <c r="AY140" s="17" t="s">
        <v>225</v>
      </c>
      <c r="BE140" s="150">
        <f>IF(N140="základní",J140,0)</f>
        <v>0</v>
      </c>
      <c r="BF140" s="150">
        <f>IF(N140="snížená",J140,0)</f>
        <v>0</v>
      </c>
      <c r="BG140" s="150">
        <f>IF(N140="zákl. přenesená",J140,0)</f>
        <v>0</v>
      </c>
      <c r="BH140" s="150">
        <f>IF(N140="sníž. přenesená",J140,0)</f>
        <v>0</v>
      </c>
      <c r="BI140" s="150">
        <f>IF(N140="nulová",J140,0)</f>
        <v>0</v>
      </c>
      <c r="BJ140" s="17" t="s">
        <v>88</v>
      </c>
      <c r="BK140" s="150">
        <f>ROUND(I140*H140,2)</f>
        <v>0</v>
      </c>
      <c r="BL140" s="17" t="s">
        <v>232</v>
      </c>
      <c r="BM140" s="149" t="s">
        <v>1251</v>
      </c>
    </row>
    <row r="141" spans="2:65" s="1" customFormat="1" ht="10.199999999999999">
      <c r="B141" s="33"/>
      <c r="D141" s="151" t="s">
        <v>234</v>
      </c>
      <c r="F141" s="152" t="s">
        <v>1252</v>
      </c>
      <c r="I141" s="153"/>
      <c r="L141" s="33"/>
      <c r="M141" s="154"/>
      <c r="T141" s="57"/>
      <c r="AT141" s="17" t="s">
        <v>234</v>
      </c>
      <c r="AU141" s="17" t="s">
        <v>21</v>
      </c>
    </row>
    <row r="142" spans="2:65" s="1" customFormat="1" ht="24.15" customHeight="1">
      <c r="B142" s="33"/>
      <c r="C142" s="138" t="s">
        <v>263</v>
      </c>
      <c r="D142" s="138" t="s">
        <v>227</v>
      </c>
      <c r="E142" s="139" t="s">
        <v>264</v>
      </c>
      <c r="F142" s="140" t="s">
        <v>265</v>
      </c>
      <c r="G142" s="141" t="s">
        <v>230</v>
      </c>
      <c r="H142" s="142">
        <v>6686.2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1253</v>
      </c>
    </row>
    <row r="143" spans="2:65" s="1" customFormat="1" ht="10.199999999999999">
      <c r="B143" s="33"/>
      <c r="D143" s="151" t="s">
        <v>234</v>
      </c>
      <c r="F143" s="152" t="s">
        <v>267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1254</v>
      </c>
      <c r="H144" s="159">
        <v>6543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80</v>
      </c>
      <c r="AY144" s="157" t="s">
        <v>225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1255</v>
      </c>
      <c r="H145" s="159">
        <v>143.19999999999999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80</v>
      </c>
      <c r="AY145" s="157" t="s">
        <v>225</v>
      </c>
    </row>
    <row r="146" spans="2:65" s="13" customFormat="1" ht="10.199999999999999">
      <c r="B146" s="164"/>
      <c r="D146" s="156" t="s">
        <v>236</v>
      </c>
      <c r="E146" s="165" t="s">
        <v>1</v>
      </c>
      <c r="F146" s="166" t="s">
        <v>270</v>
      </c>
      <c r="H146" s="167">
        <v>6686.2</v>
      </c>
      <c r="I146" s="168"/>
      <c r="L146" s="164"/>
      <c r="M146" s="169"/>
      <c r="T146" s="170"/>
      <c r="AT146" s="165" t="s">
        <v>236</v>
      </c>
      <c r="AU146" s="165" t="s">
        <v>21</v>
      </c>
      <c r="AV146" s="13" t="s">
        <v>232</v>
      </c>
      <c r="AW146" s="13" t="s">
        <v>36</v>
      </c>
      <c r="AX146" s="13" t="s">
        <v>88</v>
      </c>
      <c r="AY146" s="165" t="s">
        <v>225</v>
      </c>
    </row>
    <row r="147" spans="2:65" s="1" customFormat="1" ht="33" customHeight="1">
      <c r="B147" s="33"/>
      <c r="C147" s="138" t="s">
        <v>271</v>
      </c>
      <c r="D147" s="138" t="s">
        <v>227</v>
      </c>
      <c r="E147" s="139" t="s">
        <v>1256</v>
      </c>
      <c r="F147" s="140" t="s">
        <v>1257</v>
      </c>
      <c r="G147" s="141" t="s">
        <v>240</v>
      </c>
      <c r="H147" s="142">
        <v>1501.5</v>
      </c>
      <c r="I147" s="143"/>
      <c r="J147" s="144">
        <f>ROUND(I147*H147,2)</f>
        <v>0</v>
      </c>
      <c r="K147" s="140" t="s">
        <v>231</v>
      </c>
      <c r="L147" s="33"/>
      <c r="M147" s="145" t="s">
        <v>1</v>
      </c>
      <c r="N147" s="146" t="s">
        <v>45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232</v>
      </c>
      <c r="AT147" s="149" t="s">
        <v>227</v>
      </c>
      <c r="AU147" s="149" t="s">
        <v>21</v>
      </c>
      <c r="AY147" s="17" t="s">
        <v>225</v>
      </c>
      <c r="BE147" s="150">
        <f>IF(N147="základní",J147,0)</f>
        <v>0</v>
      </c>
      <c r="BF147" s="150">
        <f>IF(N147="snížená",J147,0)</f>
        <v>0</v>
      </c>
      <c r="BG147" s="150">
        <f>IF(N147="zákl. přenesená",J147,0)</f>
        <v>0</v>
      </c>
      <c r="BH147" s="150">
        <f>IF(N147="sníž. přenesená",J147,0)</f>
        <v>0</v>
      </c>
      <c r="BI147" s="150">
        <f>IF(N147="nulová",J147,0)</f>
        <v>0</v>
      </c>
      <c r="BJ147" s="17" t="s">
        <v>88</v>
      </c>
      <c r="BK147" s="150">
        <f>ROUND(I147*H147,2)</f>
        <v>0</v>
      </c>
      <c r="BL147" s="17" t="s">
        <v>232</v>
      </c>
      <c r="BM147" s="149" t="s">
        <v>1258</v>
      </c>
    </row>
    <row r="148" spans="2:65" s="1" customFormat="1" ht="10.199999999999999">
      <c r="B148" s="33"/>
      <c r="D148" s="151" t="s">
        <v>234</v>
      </c>
      <c r="F148" s="152" t="s">
        <v>1259</v>
      </c>
      <c r="I148" s="153"/>
      <c r="L148" s="33"/>
      <c r="M148" s="154"/>
      <c r="T148" s="57"/>
      <c r="AT148" s="17" t="s">
        <v>234</v>
      </c>
      <c r="AU148" s="17" t="s">
        <v>21</v>
      </c>
    </row>
    <row r="149" spans="2:65" s="12" customFormat="1" ht="10.199999999999999">
      <c r="B149" s="155"/>
      <c r="D149" s="156" t="s">
        <v>236</v>
      </c>
      <c r="E149" s="157" t="s">
        <v>1</v>
      </c>
      <c r="F149" s="158" t="s">
        <v>1260</v>
      </c>
      <c r="H149" s="159">
        <v>1066.5</v>
      </c>
      <c r="I149" s="160"/>
      <c r="L149" s="155"/>
      <c r="M149" s="161"/>
      <c r="T149" s="162"/>
      <c r="AT149" s="157" t="s">
        <v>236</v>
      </c>
      <c r="AU149" s="157" t="s">
        <v>21</v>
      </c>
      <c r="AV149" s="12" t="s">
        <v>21</v>
      </c>
      <c r="AW149" s="12" t="s">
        <v>36</v>
      </c>
      <c r="AX149" s="12" t="s">
        <v>80</v>
      </c>
      <c r="AY149" s="157" t="s">
        <v>225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1261</v>
      </c>
      <c r="H150" s="159">
        <v>405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80</v>
      </c>
      <c r="AY150" s="157" t="s">
        <v>225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1262</v>
      </c>
      <c r="H151" s="159">
        <v>30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80</v>
      </c>
      <c r="AY151" s="157" t="s">
        <v>225</v>
      </c>
    </row>
    <row r="152" spans="2:65" s="13" customFormat="1" ht="10.199999999999999">
      <c r="B152" s="164"/>
      <c r="D152" s="156" t="s">
        <v>236</v>
      </c>
      <c r="E152" s="165" t="s">
        <v>1</v>
      </c>
      <c r="F152" s="166" t="s">
        <v>270</v>
      </c>
      <c r="H152" s="167">
        <v>1501.5</v>
      </c>
      <c r="I152" s="168"/>
      <c r="L152" s="164"/>
      <c r="M152" s="169"/>
      <c r="T152" s="170"/>
      <c r="AT152" s="165" t="s">
        <v>236</v>
      </c>
      <c r="AU152" s="165" t="s">
        <v>21</v>
      </c>
      <c r="AV152" s="13" t="s">
        <v>232</v>
      </c>
      <c r="AW152" s="13" t="s">
        <v>36</v>
      </c>
      <c r="AX152" s="13" t="s">
        <v>88</v>
      </c>
      <c r="AY152" s="165" t="s">
        <v>225</v>
      </c>
    </row>
    <row r="153" spans="2:65" s="1" customFormat="1" ht="33" customHeight="1">
      <c r="B153" s="33"/>
      <c r="C153" s="138" t="s">
        <v>277</v>
      </c>
      <c r="D153" s="138" t="s">
        <v>227</v>
      </c>
      <c r="E153" s="139" t="s">
        <v>1263</v>
      </c>
      <c r="F153" s="140" t="s">
        <v>1264</v>
      </c>
      <c r="G153" s="141" t="s">
        <v>240</v>
      </c>
      <c r="H153" s="142">
        <v>3789</v>
      </c>
      <c r="I153" s="143"/>
      <c r="J153" s="144">
        <f>ROUND(I153*H153,2)</f>
        <v>0</v>
      </c>
      <c r="K153" s="140" t="s">
        <v>231</v>
      </c>
      <c r="L153" s="33"/>
      <c r="M153" s="145" t="s">
        <v>1</v>
      </c>
      <c r="N153" s="146" t="s">
        <v>45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232</v>
      </c>
      <c r="AT153" s="149" t="s">
        <v>227</v>
      </c>
      <c r="AU153" s="149" t="s">
        <v>21</v>
      </c>
      <c r="AY153" s="17" t="s">
        <v>225</v>
      </c>
      <c r="BE153" s="150">
        <f>IF(N153="základní",J153,0)</f>
        <v>0</v>
      </c>
      <c r="BF153" s="150">
        <f>IF(N153="snížená",J153,0)</f>
        <v>0</v>
      </c>
      <c r="BG153" s="150">
        <f>IF(N153="zákl. přenesená",J153,0)</f>
        <v>0</v>
      </c>
      <c r="BH153" s="150">
        <f>IF(N153="sníž. přenesená",J153,0)</f>
        <v>0</v>
      </c>
      <c r="BI153" s="150">
        <f>IF(N153="nulová",J153,0)</f>
        <v>0</v>
      </c>
      <c r="BJ153" s="17" t="s">
        <v>88</v>
      </c>
      <c r="BK153" s="150">
        <f>ROUND(I153*H153,2)</f>
        <v>0</v>
      </c>
      <c r="BL153" s="17" t="s">
        <v>232</v>
      </c>
      <c r="BM153" s="149" t="s">
        <v>1265</v>
      </c>
    </row>
    <row r="154" spans="2:65" s="1" customFormat="1" ht="10.199999999999999">
      <c r="B154" s="33"/>
      <c r="D154" s="151" t="s">
        <v>234</v>
      </c>
      <c r="F154" s="152" t="s">
        <v>1266</v>
      </c>
      <c r="I154" s="153"/>
      <c r="L154" s="33"/>
      <c r="M154" s="154"/>
      <c r="T154" s="57"/>
      <c r="AT154" s="17" t="s">
        <v>234</v>
      </c>
      <c r="AU154" s="17" t="s">
        <v>21</v>
      </c>
    </row>
    <row r="155" spans="2:65" s="12" customFormat="1" ht="10.199999999999999">
      <c r="B155" s="155"/>
      <c r="D155" s="156" t="s">
        <v>236</v>
      </c>
      <c r="E155" s="157" t="s">
        <v>1</v>
      </c>
      <c r="F155" s="158" t="s">
        <v>1267</v>
      </c>
      <c r="H155" s="159">
        <v>8</v>
      </c>
      <c r="I155" s="160"/>
      <c r="L155" s="155"/>
      <c r="M155" s="161"/>
      <c r="T155" s="162"/>
      <c r="AT155" s="157" t="s">
        <v>236</v>
      </c>
      <c r="AU155" s="157" t="s">
        <v>21</v>
      </c>
      <c r="AV155" s="12" t="s">
        <v>21</v>
      </c>
      <c r="AW155" s="12" t="s">
        <v>36</v>
      </c>
      <c r="AX155" s="12" t="s">
        <v>80</v>
      </c>
      <c r="AY155" s="157" t="s">
        <v>225</v>
      </c>
    </row>
    <row r="156" spans="2:65" s="12" customFormat="1" ht="10.199999999999999">
      <c r="B156" s="155"/>
      <c r="D156" s="156" t="s">
        <v>236</v>
      </c>
      <c r="E156" s="157" t="s">
        <v>1</v>
      </c>
      <c r="F156" s="158" t="s">
        <v>1268</v>
      </c>
      <c r="H156" s="159">
        <v>3781</v>
      </c>
      <c r="I156" s="160"/>
      <c r="L156" s="155"/>
      <c r="M156" s="161"/>
      <c r="T156" s="162"/>
      <c r="AT156" s="157" t="s">
        <v>236</v>
      </c>
      <c r="AU156" s="157" t="s">
        <v>21</v>
      </c>
      <c r="AV156" s="12" t="s">
        <v>21</v>
      </c>
      <c r="AW156" s="12" t="s">
        <v>36</v>
      </c>
      <c r="AX156" s="12" t="s">
        <v>80</v>
      </c>
      <c r="AY156" s="157" t="s">
        <v>225</v>
      </c>
    </row>
    <row r="157" spans="2:65" s="13" customFormat="1" ht="10.199999999999999">
      <c r="B157" s="164"/>
      <c r="D157" s="156" t="s">
        <v>236</v>
      </c>
      <c r="E157" s="165" t="s">
        <v>1</v>
      </c>
      <c r="F157" s="166" t="s">
        <v>270</v>
      </c>
      <c r="H157" s="167">
        <v>3789</v>
      </c>
      <c r="I157" s="168"/>
      <c r="L157" s="164"/>
      <c r="M157" s="169"/>
      <c r="T157" s="170"/>
      <c r="AT157" s="165" t="s">
        <v>236</v>
      </c>
      <c r="AU157" s="165" t="s">
        <v>21</v>
      </c>
      <c r="AV157" s="13" t="s">
        <v>232</v>
      </c>
      <c r="AW157" s="13" t="s">
        <v>36</v>
      </c>
      <c r="AX157" s="13" t="s">
        <v>88</v>
      </c>
      <c r="AY157" s="165" t="s">
        <v>225</v>
      </c>
    </row>
    <row r="158" spans="2:65" s="1" customFormat="1" ht="24.15" customHeight="1">
      <c r="B158" s="33"/>
      <c r="C158" s="138" t="s">
        <v>283</v>
      </c>
      <c r="D158" s="138" t="s">
        <v>227</v>
      </c>
      <c r="E158" s="139" t="s">
        <v>1269</v>
      </c>
      <c r="F158" s="140" t="s">
        <v>1270</v>
      </c>
      <c r="G158" s="141" t="s">
        <v>240</v>
      </c>
      <c r="H158" s="142">
        <v>4.3</v>
      </c>
      <c r="I158" s="143"/>
      <c r="J158" s="144">
        <f>ROUND(I158*H158,2)</f>
        <v>0</v>
      </c>
      <c r="K158" s="140" t="s">
        <v>231</v>
      </c>
      <c r="L158" s="33"/>
      <c r="M158" s="145" t="s">
        <v>1</v>
      </c>
      <c r="N158" s="146" t="s">
        <v>45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232</v>
      </c>
      <c r="AT158" s="149" t="s">
        <v>227</v>
      </c>
      <c r="AU158" s="149" t="s">
        <v>21</v>
      </c>
      <c r="AY158" s="17" t="s">
        <v>225</v>
      </c>
      <c r="BE158" s="150">
        <f>IF(N158="základní",J158,0)</f>
        <v>0</v>
      </c>
      <c r="BF158" s="150">
        <f>IF(N158="snížená",J158,0)</f>
        <v>0</v>
      </c>
      <c r="BG158" s="150">
        <f>IF(N158="zákl. přenesená",J158,0)</f>
        <v>0</v>
      </c>
      <c r="BH158" s="150">
        <f>IF(N158="sníž. přenesená",J158,0)</f>
        <v>0</v>
      </c>
      <c r="BI158" s="150">
        <f>IF(N158="nulová",J158,0)</f>
        <v>0</v>
      </c>
      <c r="BJ158" s="17" t="s">
        <v>88</v>
      </c>
      <c r="BK158" s="150">
        <f>ROUND(I158*H158,2)</f>
        <v>0</v>
      </c>
      <c r="BL158" s="17" t="s">
        <v>232</v>
      </c>
      <c r="BM158" s="149" t="s">
        <v>1271</v>
      </c>
    </row>
    <row r="159" spans="2:65" s="1" customFormat="1" ht="10.199999999999999">
      <c r="B159" s="33"/>
      <c r="D159" s="151" t="s">
        <v>234</v>
      </c>
      <c r="F159" s="152" t="s">
        <v>1272</v>
      </c>
      <c r="I159" s="153"/>
      <c r="L159" s="33"/>
      <c r="M159" s="154"/>
      <c r="T159" s="57"/>
      <c r="AT159" s="17" t="s">
        <v>234</v>
      </c>
      <c r="AU159" s="17" t="s">
        <v>21</v>
      </c>
    </row>
    <row r="160" spans="2:65" s="12" customFormat="1" ht="10.199999999999999">
      <c r="B160" s="155"/>
      <c r="D160" s="156" t="s">
        <v>236</v>
      </c>
      <c r="E160" s="157" t="s">
        <v>1</v>
      </c>
      <c r="F160" s="158" t="s">
        <v>1273</v>
      </c>
      <c r="H160" s="159">
        <v>2.9</v>
      </c>
      <c r="I160" s="160"/>
      <c r="L160" s="155"/>
      <c r="M160" s="161"/>
      <c r="T160" s="162"/>
      <c r="AT160" s="157" t="s">
        <v>236</v>
      </c>
      <c r="AU160" s="157" t="s">
        <v>21</v>
      </c>
      <c r="AV160" s="12" t="s">
        <v>21</v>
      </c>
      <c r="AW160" s="12" t="s">
        <v>36</v>
      </c>
      <c r="AX160" s="12" t="s">
        <v>80</v>
      </c>
      <c r="AY160" s="157" t="s">
        <v>225</v>
      </c>
    </row>
    <row r="161" spans="2:65" s="12" customFormat="1" ht="10.199999999999999">
      <c r="B161" s="155"/>
      <c r="D161" s="156" t="s">
        <v>236</v>
      </c>
      <c r="E161" s="157" t="s">
        <v>1</v>
      </c>
      <c r="F161" s="158" t="s">
        <v>1274</v>
      </c>
      <c r="H161" s="159">
        <v>1.4</v>
      </c>
      <c r="I161" s="160"/>
      <c r="L161" s="155"/>
      <c r="M161" s="161"/>
      <c r="T161" s="162"/>
      <c r="AT161" s="157" t="s">
        <v>236</v>
      </c>
      <c r="AU161" s="157" t="s">
        <v>21</v>
      </c>
      <c r="AV161" s="12" t="s">
        <v>21</v>
      </c>
      <c r="AW161" s="12" t="s">
        <v>36</v>
      </c>
      <c r="AX161" s="12" t="s">
        <v>80</v>
      </c>
      <c r="AY161" s="157" t="s">
        <v>225</v>
      </c>
    </row>
    <row r="162" spans="2:65" s="13" customFormat="1" ht="10.199999999999999">
      <c r="B162" s="164"/>
      <c r="D162" s="156" t="s">
        <v>236</v>
      </c>
      <c r="E162" s="165" t="s">
        <v>1</v>
      </c>
      <c r="F162" s="166" t="s">
        <v>270</v>
      </c>
      <c r="H162" s="167">
        <v>4.3</v>
      </c>
      <c r="I162" s="168"/>
      <c r="L162" s="164"/>
      <c r="M162" s="169"/>
      <c r="T162" s="170"/>
      <c r="AT162" s="165" t="s">
        <v>236</v>
      </c>
      <c r="AU162" s="165" t="s">
        <v>21</v>
      </c>
      <c r="AV162" s="13" t="s">
        <v>232</v>
      </c>
      <c r="AW162" s="13" t="s">
        <v>36</v>
      </c>
      <c r="AX162" s="13" t="s">
        <v>88</v>
      </c>
      <c r="AY162" s="165" t="s">
        <v>225</v>
      </c>
    </row>
    <row r="163" spans="2:65" s="1" customFormat="1" ht="33" customHeight="1">
      <c r="B163" s="33"/>
      <c r="C163" s="138" t="s">
        <v>289</v>
      </c>
      <c r="D163" s="138" t="s">
        <v>227</v>
      </c>
      <c r="E163" s="139" t="s">
        <v>1263</v>
      </c>
      <c r="F163" s="140" t="s">
        <v>1264</v>
      </c>
      <c r="G163" s="141" t="s">
        <v>240</v>
      </c>
      <c r="H163" s="142">
        <v>1895.5</v>
      </c>
      <c r="I163" s="143"/>
      <c r="J163" s="144">
        <f>ROUND(I163*H163,2)</f>
        <v>0</v>
      </c>
      <c r="K163" s="140" t="s">
        <v>231</v>
      </c>
      <c r="L163" s="33"/>
      <c r="M163" s="145" t="s">
        <v>1</v>
      </c>
      <c r="N163" s="146" t="s">
        <v>45</v>
      </c>
      <c r="P163" s="147">
        <f>O163*H163</f>
        <v>0</v>
      </c>
      <c r="Q163" s="147">
        <v>0</v>
      </c>
      <c r="R163" s="147">
        <f>Q163*H163</f>
        <v>0</v>
      </c>
      <c r="S163" s="147">
        <v>0</v>
      </c>
      <c r="T163" s="148">
        <f>S163*H163</f>
        <v>0</v>
      </c>
      <c r="AR163" s="149" t="s">
        <v>232</v>
      </c>
      <c r="AT163" s="149" t="s">
        <v>227</v>
      </c>
      <c r="AU163" s="149" t="s">
        <v>21</v>
      </c>
      <c r="AY163" s="17" t="s">
        <v>225</v>
      </c>
      <c r="BE163" s="150">
        <f>IF(N163="základní",J163,0)</f>
        <v>0</v>
      </c>
      <c r="BF163" s="150">
        <f>IF(N163="snížená",J163,0)</f>
        <v>0</v>
      </c>
      <c r="BG163" s="150">
        <f>IF(N163="zákl. přenesená",J163,0)</f>
        <v>0</v>
      </c>
      <c r="BH163" s="150">
        <f>IF(N163="sníž. přenesená",J163,0)</f>
        <v>0</v>
      </c>
      <c r="BI163" s="150">
        <f>IF(N163="nulová",J163,0)</f>
        <v>0</v>
      </c>
      <c r="BJ163" s="17" t="s">
        <v>88</v>
      </c>
      <c r="BK163" s="150">
        <f>ROUND(I163*H163,2)</f>
        <v>0</v>
      </c>
      <c r="BL163" s="17" t="s">
        <v>232</v>
      </c>
      <c r="BM163" s="149" t="s">
        <v>1275</v>
      </c>
    </row>
    <row r="164" spans="2:65" s="1" customFormat="1" ht="10.199999999999999">
      <c r="B164" s="33"/>
      <c r="D164" s="151" t="s">
        <v>234</v>
      </c>
      <c r="F164" s="152" t="s">
        <v>1266</v>
      </c>
      <c r="I164" s="153"/>
      <c r="L164" s="33"/>
      <c r="M164" s="154"/>
      <c r="T164" s="57"/>
      <c r="AT164" s="17" t="s">
        <v>234</v>
      </c>
      <c r="AU164" s="17" t="s">
        <v>21</v>
      </c>
    </row>
    <row r="165" spans="2:65" s="1" customFormat="1" ht="37.799999999999997" customHeight="1">
      <c r="B165" s="33"/>
      <c r="C165" s="138" t="s">
        <v>295</v>
      </c>
      <c r="D165" s="138" t="s">
        <v>227</v>
      </c>
      <c r="E165" s="139" t="s">
        <v>640</v>
      </c>
      <c r="F165" s="140" t="s">
        <v>641</v>
      </c>
      <c r="G165" s="141" t="s">
        <v>240</v>
      </c>
      <c r="H165" s="142">
        <v>4126.93</v>
      </c>
      <c r="I165" s="143"/>
      <c r="J165" s="144">
        <f>ROUND(I165*H165,2)</f>
        <v>0</v>
      </c>
      <c r="K165" s="140" t="s">
        <v>231</v>
      </c>
      <c r="L165" s="33"/>
      <c r="M165" s="145" t="s">
        <v>1</v>
      </c>
      <c r="N165" s="146" t="s">
        <v>45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232</v>
      </c>
      <c r="AT165" s="149" t="s">
        <v>227</v>
      </c>
      <c r="AU165" s="149" t="s">
        <v>21</v>
      </c>
      <c r="AY165" s="17" t="s">
        <v>225</v>
      </c>
      <c r="BE165" s="150">
        <f>IF(N165="základní",J165,0)</f>
        <v>0</v>
      </c>
      <c r="BF165" s="150">
        <f>IF(N165="snížená",J165,0)</f>
        <v>0</v>
      </c>
      <c r="BG165" s="150">
        <f>IF(N165="zákl. přenesená",J165,0)</f>
        <v>0</v>
      </c>
      <c r="BH165" s="150">
        <f>IF(N165="sníž. přenesená",J165,0)</f>
        <v>0</v>
      </c>
      <c r="BI165" s="150">
        <f>IF(N165="nulová",J165,0)</f>
        <v>0</v>
      </c>
      <c r="BJ165" s="17" t="s">
        <v>88</v>
      </c>
      <c r="BK165" s="150">
        <f>ROUND(I165*H165,2)</f>
        <v>0</v>
      </c>
      <c r="BL165" s="17" t="s">
        <v>232</v>
      </c>
      <c r="BM165" s="149" t="s">
        <v>1276</v>
      </c>
    </row>
    <row r="166" spans="2:65" s="1" customFormat="1" ht="10.199999999999999">
      <c r="B166" s="33"/>
      <c r="D166" s="151" t="s">
        <v>234</v>
      </c>
      <c r="F166" s="152" t="s">
        <v>643</v>
      </c>
      <c r="I166" s="153"/>
      <c r="L166" s="33"/>
      <c r="M166" s="154"/>
      <c r="T166" s="57"/>
      <c r="AT166" s="17" t="s">
        <v>234</v>
      </c>
      <c r="AU166" s="17" t="s">
        <v>21</v>
      </c>
    </row>
    <row r="167" spans="2:65" s="12" customFormat="1" ht="10.199999999999999">
      <c r="B167" s="155"/>
      <c r="D167" s="156" t="s">
        <v>236</v>
      </c>
      <c r="E167" s="157" t="s">
        <v>1</v>
      </c>
      <c r="F167" s="158" t="s">
        <v>1277</v>
      </c>
      <c r="H167" s="159">
        <v>1002.93</v>
      </c>
      <c r="I167" s="160"/>
      <c r="L167" s="155"/>
      <c r="M167" s="161"/>
      <c r="T167" s="162"/>
      <c r="AT167" s="157" t="s">
        <v>236</v>
      </c>
      <c r="AU167" s="157" t="s">
        <v>21</v>
      </c>
      <c r="AV167" s="12" t="s">
        <v>21</v>
      </c>
      <c r="AW167" s="12" t="s">
        <v>36</v>
      </c>
      <c r="AX167" s="12" t="s">
        <v>80</v>
      </c>
      <c r="AY167" s="157" t="s">
        <v>225</v>
      </c>
    </row>
    <row r="168" spans="2:65" s="12" customFormat="1" ht="10.199999999999999">
      <c r="B168" s="155"/>
      <c r="D168" s="156" t="s">
        <v>236</v>
      </c>
      <c r="E168" s="157" t="s">
        <v>1</v>
      </c>
      <c r="F168" s="158" t="s">
        <v>1278</v>
      </c>
      <c r="H168" s="159">
        <v>41.5</v>
      </c>
      <c r="I168" s="160"/>
      <c r="L168" s="155"/>
      <c r="M168" s="161"/>
      <c r="T168" s="162"/>
      <c r="AT168" s="157" t="s">
        <v>236</v>
      </c>
      <c r="AU168" s="157" t="s">
        <v>21</v>
      </c>
      <c r="AV168" s="12" t="s">
        <v>21</v>
      </c>
      <c r="AW168" s="12" t="s">
        <v>36</v>
      </c>
      <c r="AX168" s="12" t="s">
        <v>80</v>
      </c>
      <c r="AY168" s="157" t="s">
        <v>225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1279</v>
      </c>
      <c r="H169" s="159">
        <v>2165.59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80</v>
      </c>
      <c r="AY169" s="157" t="s">
        <v>225</v>
      </c>
    </row>
    <row r="170" spans="2:65" s="14" customFormat="1" ht="10.199999999999999">
      <c r="B170" s="171"/>
      <c r="D170" s="156" t="s">
        <v>236</v>
      </c>
      <c r="E170" s="172" t="s">
        <v>1</v>
      </c>
      <c r="F170" s="173" t="s">
        <v>303</v>
      </c>
      <c r="H170" s="174">
        <v>3210.02</v>
      </c>
      <c r="I170" s="175"/>
      <c r="L170" s="171"/>
      <c r="M170" s="176"/>
      <c r="T170" s="177"/>
      <c r="AT170" s="172" t="s">
        <v>236</v>
      </c>
      <c r="AU170" s="172" t="s">
        <v>21</v>
      </c>
      <c r="AV170" s="14" t="s">
        <v>244</v>
      </c>
      <c r="AW170" s="14" t="s">
        <v>36</v>
      </c>
      <c r="AX170" s="14" t="s">
        <v>80</v>
      </c>
      <c r="AY170" s="172" t="s">
        <v>225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1280</v>
      </c>
      <c r="H171" s="159">
        <v>55.35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1281</v>
      </c>
      <c r="H172" s="159">
        <v>147.06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225</v>
      </c>
    </row>
    <row r="173" spans="2:65" s="12" customFormat="1" ht="10.199999999999999">
      <c r="B173" s="155"/>
      <c r="D173" s="156" t="s">
        <v>236</v>
      </c>
      <c r="E173" s="157" t="s">
        <v>1</v>
      </c>
      <c r="F173" s="158" t="s">
        <v>1282</v>
      </c>
      <c r="H173" s="159">
        <v>714.5</v>
      </c>
      <c r="I173" s="160"/>
      <c r="L173" s="155"/>
      <c r="M173" s="161"/>
      <c r="T173" s="162"/>
      <c r="AT173" s="157" t="s">
        <v>236</v>
      </c>
      <c r="AU173" s="157" t="s">
        <v>21</v>
      </c>
      <c r="AV173" s="12" t="s">
        <v>21</v>
      </c>
      <c r="AW173" s="12" t="s">
        <v>36</v>
      </c>
      <c r="AX173" s="12" t="s">
        <v>80</v>
      </c>
      <c r="AY173" s="157" t="s">
        <v>225</v>
      </c>
    </row>
    <row r="174" spans="2:65" s="14" customFormat="1" ht="10.199999999999999">
      <c r="B174" s="171"/>
      <c r="D174" s="156" t="s">
        <v>236</v>
      </c>
      <c r="E174" s="172" t="s">
        <v>1283</v>
      </c>
      <c r="F174" s="173" t="s">
        <v>303</v>
      </c>
      <c r="H174" s="174">
        <v>916.91</v>
      </c>
      <c r="I174" s="175"/>
      <c r="L174" s="171"/>
      <c r="M174" s="176"/>
      <c r="T174" s="177"/>
      <c r="AT174" s="172" t="s">
        <v>236</v>
      </c>
      <c r="AU174" s="172" t="s">
        <v>21</v>
      </c>
      <c r="AV174" s="14" t="s">
        <v>244</v>
      </c>
      <c r="AW174" s="14" t="s">
        <v>36</v>
      </c>
      <c r="AX174" s="14" t="s">
        <v>80</v>
      </c>
      <c r="AY174" s="172" t="s">
        <v>225</v>
      </c>
    </row>
    <row r="175" spans="2:65" s="13" customFormat="1" ht="10.199999999999999">
      <c r="B175" s="164"/>
      <c r="D175" s="156" t="s">
        <v>236</v>
      </c>
      <c r="E175" s="165" t="s">
        <v>1</v>
      </c>
      <c r="F175" s="166" t="s">
        <v>270</v>
      </c>
      <c r="H175" s="167">
        <v>4126.93</v>
      </c>
      <c r="I175" s="168"/>
      <c r="L175" s="164"/>
      <c r="M175" s="169"/>
      <c r="T175" s="170"/>
      <c r="AT175" s="165" t="s">
        <v>236</v>
      </c>
      <c r="AU175" s="165" t="s">
        <v>21</v>
      </c>
      <c r="AV175" s="13" t="s">
        <v>232</v>
      </c>
      <c r="AW175" s="13" t="s">
        <v>36</v>
      </c>
      <c r="AX175" s="13" t="s">
        <v>88</v>
      </c>
      <c r="AY175" s="165" t="s">
        <v>225</v>
      </c>
    </row>
    <row r="176" spans="2:65" s="1" customFormat="1" ht="37.799999999999997" customHeight="1">
      <c r="B176" s="33"/>
      <c r="C176" s="138" t="s">
        <v>317</v>
      </c>
      <c r="D176" s="138" t="s">
        <v>227</v>
      </c>
      <c r="E176" s="139" t="s">
        <v>626</v>
      </c>
      <c r="F176" s="140" t="s">
        <v>627</v>
      </c>
      <c r="G176" s="141" t="s">
        <v>240</v>
      </c>
      <c r="H176" s="142">
        <v>2165.59</v>
      </c>
      <c r="I176" s="143"/>
      <c r="J176" s="144">
        <f>ROUND(I176*H176,2)</f>
        <v>0</v>
      </c>
      <c r="K176" s="140" t="s">
        <v>231</v>
      </c>
      <c r="L176" s="33"/>
      <c r="M176" s="145" t="s">
        <v>1</v>
      </c>
      <c r="N176" s="146" t="s">
        <v>45</v>
      </c>
      <c r="P176" s="147">
        <f>O176*H176</f>
        <v>0</v>
      </c>
      <c r="Q176" s="147">
        <v>0</v>
      </c>
      <c r="R176" s="147">
        <f>Q176*H176</f>
        <v>0</v>
      </c>
      <c r="S176" s="147">
        <v>0</v>
      </c>
      <c r="T176" s="148">
        <f>S176*H176</f>
        <v>0</v>
      </c>
      <c r="AR176" s="149" t="s">
        <v>232</v>
      </c>
      <c r="AT176" s="149" t="s">
        <v>227</v>
      </c>
      <c r="AU176" s="149" t="s">
        <v>21</v>
      </c>
      <c r="AY176" s="17" t="s">
        <v>225</v>
      </c>
      <c r="BE176" s="150">
        <f>IF(N176="základní",J176,0)</f>
        <v>0</v>
      </c>
      <c r="BF176" s="150">
        <f>IF(N176="snížená",J176,0)</f>
        <v>0</v>
      </c>
      <c r="BG176" s="150">
        <f>IF(N176="zákl. přenesená",J176,0)</f>
        <v>0</v>
      </c>
      <c r="BH176" s="150">
        <f>IF(N176="sníž. přenesená",J176,0)</f>
        <v>0</v>
      </c>
      <c r="BI176" s="150">
        <f>IF(N176="nulová",J176,0)</f>
        <v>0</v>
      </c>
      <c r="BJ176" s="17" t="s">
        <v>88</v>
      </c>
      <c r="BK176" s="150">
        <f>ROUND(I176*H176,2)</f>
        <v>0</v>
      </c>
      <c r="BL176" s="17" t="s">
        <v>232</v>
      </c>
      <c r="BM176" s="149" t="s">
        <v>1284</v>
      </c>
    </row>
    <row r="177" spans="2:65" s="1" customFormat="1" ht="10.199999999999999">
      <c r="B177" s="33"/>
      <c r="D177" s="151" t="s">
        <v>234</v>
      </c>
      <c r="F177" s="152" t="s">
        <v>629</v>
      </c>
      <c r="I177" s="153"/>
      <c r="L177" s="33"/>
      <c r="M177" s="154"/>
      <c r="T177" s="57"/>
      <c r="AT177" s="17" t="s">
        <v>234</v>
      </c>
      <c r="AU177" s="17" t="s">
        <v>21</v>
      </c>
    </row>
    <row r="178" spans="2:65" s="12" customFormat="1" ht="10.199999999999999">
      <c r="B178" s="155"/>
      <c r="D178" s="156" t="s">
        <v>236</v>
      </c>
      <c r="E178" s="157" t="s">
        <v>1</v>
      </c>
      <c r="F178" s="158" t="s">
        <v>1279</v>
      </c>
      <c r="H178" s="159">
        <v>2165.59</v>
      </c>
      <c r="I178" s="160"/>
      <c r="L178" s="155"/>
      <c r="M178" s="161"/>
      <c r="T178" s="162"/>
      <c r="AT178" s="157" t="s">
        <v>236</v>
      </c>
      <c r="AU178" s="157" t="s">
        <v>21</v>
      </c>
      <c r="AV178" s="12" t="s">
        <v>21</v>
      </c>
      <c r="AW178" s="12" t="s">
        <v>36</v>
      </c>
      <c r="AX178" s="12" t="s">
        <v>88</v>
      </c>
      <c r="AY178" s="157" t="s">
        <v>225</v>
      </c>
    </row>
    <row r="179" spans="2:65" s="1" customFormat="1" ht="37.799999999999997" customHeight="1">
      <c r="B179" s="33"/>
      <c r="C179" s="138" t="s">
        <v>323</v>
      </c>
      <c r="D179" s="138" t="s">
        <v>227</v>
      </c>
      <c r="E179" s="139" t="s">
        <v>380</v>
      </c>
      <c r="F179" s="140" t="s">
        <v>381</v>
      </c>
      <c r="G179" s="141" t="s">
        <v>240</v>
      </c>
      <c r="H179" s="142">
        <v>3362.9</v>
      </c>
      <c r="I179" s="143"/>
      <c r="J179" s="144">
        <f>ROUND(I179*H179,2)</f>
        <v>0</v>
      </c>
      <c r="K179" s="140" t="s">
        <v>231</v>
      </c>
      <c r="L179" s="33"/>
      <c r="M179" s="145" t="s">
        <v>1</v>
      </c>
      <c r="N179" s="146" t="s">
        <v>45</v>
      </c>
      <c r="P179" s="147">
        <f>O179*H179</f>
        <v>0</v>
      </c>
      <c r="Q179" s="147">
        <v>0</v>
      </c>
      <c r="R179" s="147">
        <f>Q179*H179</f>
        <v>0</v>
      </c>
      <c r="S179" s="147">
        <v>0</v>
      </c>
      <c r="T179" s="148">
        <f>S179*H179</f>
        <v>0</v>
      </c>
      <c r="AR179" s="149" t="s">
        <v>232</v>
      </c>
      <c r="AT179" s="149" t="s">
        <v>227</v>
      </c>
      <c r="AU179" s="149" t="s">
        <v>21</v>
      </c>
      <c r="AY179" s="17" t="s">
        <v>225</v>
      </c>
      <c r="BE179" s="150">
        <f>IF(N179="základní",J179,0)</f>
        <v>0</v>
      </c>
      <c r="BF179" s="150">
        <f>IF(N179="snížená",J179,0)</f>
        <v>0</v>
      </c>
      <c r="BG179" s="150">
        <f>IF(N179="zákl. přenesená",J179,0)</f>
        <v>0</v>
      </c>
      <c r="BH179" s="150">
        <f>IF(N179="sníž. přenesená",J179,0)</f>
        <v>0</v>
      </c>
      <c r="BI179" s="150">
        <f>IF(N179="nulová",J179,0)</f>
        <v>0</v>
      </c>
      <c r="BJ179" s="17" t="s">
        <v>88</v>
      </c>
      <c r="BK179" s="150">
        <f>ROUND(I179*H179,2)</f>
        <v>0</v>
      </c>
      <c r="BL179" s="17" t="s">
        <v>232</v>
      </c>
      <c r="BM179" s="149" t="s">
        <v>1285</v>
      </c>
    </row>
    <row r="180" spans="2:65" s="1" customFormat="1" ht="10.199999999999999">
      <c r="B180" s="33"/>
      <c r="D180" s="151" t="s">
        <v>234</v>
      </c>
      <c r="F180" s="152" t="s">
        <v>383</v>
      </c>
      <c r="I180" s="153"/>
      <c r="L180" s="33"/>
      <c r="M180" s="154"/>
      <c r="T180" s="57"/>
      <c r="AT180" s="17" t="s">
        <v>234</v>
      </c>
      <c r="AU180" s="17" t="s">
        <v>21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1286</v>
      </c>
      <c r="H181" s="159">
        <v>529.29999999999995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80</v>
      </c>
      <c r="AY181" s="157" t="s">
        <v>225</v>
      </c>
    </row>
    <row r="182" spans="2:65" s="14" customFormat="1" ht="10.199999999999999">
      <c r="B182" s="171"/>
      <c r="D182" s="156" t="s">
        <v>236</v>
      </c>
      <c r="E182" s="172" t="s">
        <v>1</v>
      </c>
      <c r="F182" s="173" t="s">
        <v>303</v>
      </c>
      <c r="H182" s="174">
        <v>529.29999999999995</v>
      </c>
      <c r="I182" s="175"/>
      <c r="L182" s="171"/>
      <c r="M182" s="176"/>
      <c r="T182" s="177"/>
      <c r="AT182" s="172" t="s">
        <v>236</v>
      </c>
      <c r="AU182" s="172" t="s">
        <v>21</v>
      </c>
      <c r="AV182" s="14" t="s">
        <v>244</v>
      </c>
      <c r="AW182" s="14" t="s">
        <v>36</v>
      </c>
      <c r="AX182" s="14" t="s">
        <v>80</v>
      </c>
      <c r="AY182" s="172" t="s">
        <v>225</v>
      </c>
    </row>
    <row r="183" spans="2:65" s="12" customFormat="1" ht="10.199999999999999">
      <c r="B183" s="155"/>
      <c r="D183" s="156" t="s">
        <v>236</v>
      </c>
      <c r="E183" s="157" t="s">
        <v>1</v>
      </c>
      <c r="F183" s="158" t="s">
        <v>1287</v>
      </c>
      <c r="H183" s="159">
        <v>2833.6</v>
      </c>
      <c r="I183" s="160"/>
      <c r="L183" s="155"/>
      <c r="M183" s="161"/>
      <c r="T183" s="162"/>
      <c r="AT183" s="157" t="s">
        <v>236</v>
      </c>
      <c r="AU183" s="157" t="s">
        <v>21</v>
      </c>
      <c r="AV183" s="12" t="s">
        <v>21</v>
      </c>
      <c r="AW183" s="12" t="s">
        <v>36</v>
      </c>
      <c r="AX183" s="12" t="s">
        <v>80</v>
      </c>
      <c r="AY183" s="157" t="s">
        <v>225</v>
      </c>
    </row>
    <row r="184" spans="2:65" s="14" customFormat="1" ht="10.199999999999999">
      <c r="B184" s="171"/>
      <c r="D184" s="156" t="s">
        <v>236</v>
      </c>
      <c r="E184" s="172" t="s">
        <v>1288</v>
      </c>
      <c r="F184" s="173" t="s">
        <v>303</v>
      </c>
      <c r="H184" s="174">
        <v>2833.6</v>
      </c>
      <c r="I184" s="175"/>
      <c r="L184" s="171"/>
      <c r="M184" s="176"/>
      <c r="T184" s="177"/>
      <c r="AT184" s="172" t="s">
        <v>236</v>
      </c>
      <c r="AU184" s="172" t="s">
        <v>21</v>
      </c>
      <c r="AV184" s="14" t="s">
        <v>244</v>
      </c>
      <c r="AW184" s="14" t="s">
        <v>36</v>
      </c>
      <c r="AX184" s="14" t="s">
        <v>80</v>
      </c>
      <c r="AY184" s="172" t="s">
        <v>225</v>
      </c>
    </row>
    <row r="185" spans="2:65" s="13" customFormat="1" ht="10.199999999999999">
      <c r="B185" s="164"/>
      <c r="D185" s="156" t="s">
        <v>236</v>
      </c>
      <c r="E185" s="165" t="s">
        <v>1</v>
      </c>
      <c r="F185" s="166" t="s">
        <v>270</v>
      </c>
      <c r="H185" s="167">
        <v>3362.9</v>
      </c>
      <c r="I185" s="168"/>
      <c r="L185" s="164"/>
      <c r="M185" s="169"/>
      <c r="T185" s="170"/>
      <c r="AT185" s="165" t="s">
        <v>236</v>
      </c>
      <c r="AU185" s="165" t="s">
        <v>21</v>
      </c>
      <c r="AV185" s="13" t="s">
        <v>232</v>
      </c>
      <c r="AW185" s="13" t="s">
        <v>36</v>
      </c>
      <c r="AX185" s="13" t="s">
        <v>88</v>
      </c>
      <c r="AY185" s="165" t="s">
        <v>225</v>
      </c>
    </row>
    <row r="186" spans="2:65" s="1" customFormat="1" ht="37.799999999999997" customHeight="1">
      <c r="B186" s="33"/>
      <c r="C186" s="138" t="s">
        <v>328</v>
      </c>
      <c r="D186" s="138" t="s">
        <v>227</v>
      </c>
      <c r="E186" s="139" t="s">
        <v>387</v>
      </c>
      <c r="F186" s="140" t="s">
        <v>388</v>
      </c>
      <c r="G186" s="141" t="s">
        <v>240</v>
      </c>
      <c r="H186" s="142">
        <v>33629</v>
      </c>
      <c r="I186" s="143"/>
      <c r="J186" s="144">
        <f>ROUND(I186*H186,2)</f>
        <v>0</v>
      </c>
      <c r="K186" s="140" t="s">
        <v>231</v>
      </c>
      <c r="L186" s="33"/>
      <c r="M186" s="145" t="s">
        <v>1</v>
      </c>
      <c r="N186" s="146" t="s">
        <v>45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232</v>
      </c>
      <c r="AT186" s="149" t="s">
        <v>227</v>
      </c>
      <c r="AU186" s="149" t="s">
        <v>21</v>
      </c>
      <c r="AY186" s="17" t="s">
        <v>225</v>
      </c>
      <c r="BE186" s="150">
        <f>IF(N186="základní",J186,0)</f>
        <v>0</v>
      </c>
      <c r="BF186" s="150">
        <f>IF(N186="snížená",J186,0)</f>
        <v>0</v>
      </c>
      <c r="BG186" s="150">
        <f>IF(N186="zákl. přenesená",J186,0)</f>
        <v>0</v>
      </c>
      <c r="BH186" s="150">
        <f>IF(N186="sníž. přenesená",J186,0)</f>
        <v>0</v>
      </c>
      <c r="BI186" s="150">
        <f>IF(N186="nulová",J186,0)</f>
        <v>0</v>
      </c>
      <c r="BJ186" s="17" t="s">
        <v>88</v>
      </c>
      <c r="BK186" s="150">
        <f>ROUND(I186*H186,2)</f>
        <v>0</v>
      </c>
      <c r="BL186" s="17" t="s">
        <v>232</v>
      </c>
      <c r="BM186" s="149" t="s">
        <v>1289</v>
      </c>
    </row>
    <row r="187" spans="2:65" s="1" customFormat="1" ht="10.199999999999999">
      <c r="B187" s="33"/>
      <c r="D187" s="151" t="s">
        <v>234</v>
      </c>
      <c r="F187" s="152" t="s">
        <v>390</v>
      </c>
      <c r="I187" s="153"/>
      <c r="L187" s="33"/>
      <c r="M187" s="154"/>
      <c r="T187" s="57"/>
      <c r="AT187" s="17" t="s">
        <v>234</v>
      </c>
      <c r="AU187" s="17" t="s">
        <v>21</v>
      </c>
    </row>
    <row r="188" spans="2:65" s="12" customFormat="1" ht="10.199999999999999">
      <c r="B188" s="155"/>
      <c r="D188" s="156" t="s">
        <v>236</v>
      </c>
      <c r="E188" s="157" t="s">
        <v>1</v>
      </c>
      <c r="F188" s="158" t="s">
        <v>1290</v>
      </c>
      <c r="H188" s="159">
        <v>33629</v>
      </c>
      <c r="I188" s="160"/>
      <c r="L188" s="155"/>
      <c r="M188" s="161"/>
      <c r="T188" s="162"/>
      <c r="AT188" s="157" t="s">
        <v>236</v>
      </c>
      <c r="AU188" s="157" t="s">
        <v>21</v>
      </c>
      <c r="AV188" s="12" t="s">
        <v>21</v>
      </c>
      <c r="AW188" s="12" t="s">
        <v>36</v>
      </c>
      <c r="AX188" s="12" t="s">
        <v>88</v>
      </c>
      <c r="AY188" s="157" t="s">
        <v>225</v>
      </c>
    </row>
    <row r="189" spans="2:65" s="1" customFormat="1" ht="33" customHeight="1">
      <c r="B189" s="33"/>
      <c r="C189" s="138" t="s">
        <v>8</v>
      </c>
      <c r="D189" s="138" t="s">
        <v>227</v>
      </c>
      <c r="E189" s="139" t="s">
        <v>393</v>
      </c>
      <c r="F189" s="140" t="s">
        <v>394</v>
      </c>
      <c r="G189" s="141" t="s">
        <v>395</v>
      </c>
      <c r="H189" s="142">
        <v>6725.8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1291</v>
      </c>
    </row>
    <row r="190" spans="2:65" s="1" customFormat="1" ht="10.199999999999999">
      <c r="B190" s="33"/>
      <c r="D190" s="151" t="s">
        <v>234</v>
      </c>
      <c r="F190" s="152" t="s">
        <v>397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1292</v>
      </c>
      <c r="H191" s="159">
        <v>6725.8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88</v>
      </c>
      <c r="AY191" s="157" t="s">
        <v>225</v>
      </c>
    </row>
    <row r="192" spans="2:65" s="1" customFormat="1" ht="24.15" customHeight="1">
      <c r="B192" s="33"/>
      <c r="C192" s="138" t="s">
        <v>340</v>
      </c>
      <c r="D192" s="138" t="s">
        <v>227</v>
      </c>
      <c r="E192" s="139" t="s">
        <v>335</v>
      </c>
      <c r="F192" s="140" t="s">
        <v>336</v>
      </c>
      <c r="G192" s="141" t="s">
        <v>230</v>
      </c>
      <c r="H192" s="142">
        <v>750</v>
      </c>
      <c r="I192" s="143"/>
      <c r="J192" s="144">
        <f>ROUND(I192*H192,2)</f>
        <v>0</v>
      </c>
      <c r="K192" s="140" t="s">
        <v>231</v>
      </c>
      <c r="L192" s="33"/>
      <c r="M192" s="145" t="s">
        <v>1</v>
      </c>
      <c r="N192" s="146" t="s">
        <v>45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232</v>
      </c>
      <c r="AT192" s="149" t="s">
        <v>227</v>
      </c>
      <c r="AU192" s="149" t="s">
        <v>21</v>
      </c>
      <c r="AY192" s="17" t="s">
        <v>225</v>
      </c>
      <c r="BE192" s="150">
        <f>IF(N192="základní",J192,0)</f>
        <v>0</v>
      </c>
      <c r="BF192" s="150">
        <f>IF(N192="snížená",J192,0)</f>
        <v>0</v>
      </c>
      <c r="BG192" s="150">
        <f>IF(N192="zákl. přenesená",J192,0)</f>
        <v>0</v>
      </c>
      <c r="BH192" s="150">
        <f>IF(N192="sníž. přenesená",J192,0)</f>
        <v>0</v>
      </c>
      <c r="BI192" s="150">
        <f>IF(N192="nulová",J192,0)</f>
        <v>0</v>
      </c>
      <c r="BJ192" s="17" t="s">
        <v>88</v>
      </c>
      <c r="BK192" s="150">
        <f>ROUND(I192*H192,2)</f>
        <v>0</v>
      </c>
      <c r="BL192" s="17" t="s">
        <v>232</v>
      </c>
      <c r="BM192" s="149" t="s">
        <v>1293</v>
      </c>
    </row>
    <row r="193" spans="2:65" s="1" customFormat="1" ht="10.199999999999999">
      <c r="B193" s="33"/>
      <c r="D193" s="151" t="s">
        <v>234</v>
      </c>
      <c r="F193" s="152" t="s">
        <v>338</v>
      </c>
      <c r="I193" s="153"/>
      <c r="L193" s="33"/>
      <c r="M193" s="154"/>
      <c r="T193" s="57"/>
      <c r="AT193" s="17" t="s">
        <v>234</v>
      </c>
      <c r="AU193" s="17" t="s">
        <v>21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1294</v>
      </c>
      <c r="H194" s="159">
        <v>750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88</v>
      </c>
      <c r="AY194" s="157" t="s">
        <v>225</v>
      </c>
    </row>
    <row r="195" spans="2:65" s="1" customFormat="1" ht="16.5" customHeight="1">
      <c r="B195" s="33"/>
      <c r="C195" s="178" t="s">
        <v>346</v>
      </c>
      <c r="D195" s="178" t="s">
        <v>341</v>
      </c>
      <c r="E195" s="179" t="s">
        <v>342</v>
      </c>
      <c r="F195" s="180" t="s">
        <v>343</v>
      </c>
      <c r="G195" s="181" t="s">
        <v>230</v>
      </c>
      <c r="H195" s="182">
        <v>787.5</v>
      </c>
      <c r="I195" s="183"/>
      <c r="J195" s="184">
        <f>ROUND(I195*H195,2)</f>
        <v>0</v>
      </c>
      <c r="K195" s="180" t="s">
        <v>1</v>
      </c>
      <c r="L195" s="185"/>
      <c r="M195" s="186" t="s">
        <v>1</v>
      </c>
      <c r="N195" s="187" t="s">
        <v>45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277</v>
      </c>
      <c r="AT195" s="149" t="s">
        <v>341</v>
      </c>
      <c r="AU195" s="149" t="s">
        <v>21</v>
      </c>
      <c r="AY195" s="17" t="s">
        <v>225</v>
      </c>
      <c r="BE195" s="150">
        <f>IF(N195="základní",J195,0)</f>
        <v>0</v>
      </c>
      <c r="BF195" s="150">
        <f>IF(N195="snížená",J195,0)</f>
        <v>0</v>
      </c>
      <c r="BG195" s="150">
        <f>IF(N195="zákl. přenesená",J195,0)</f>
        <v>0</v>
      </c>
      <c r="BH195" s="150">
        <f>IF(N195="sníž. přenesená",J195,0)</f>
        <v>0</v>
      </c>
      <c r="BI195" s="150">
        <f>IF(N195="nulová",J195,0)</f>
        <v>0</v>
      </c>
      <c r="BJ195" s="17" t="s">
        <v>88</v>
      </c>
      <c r="BK195" s="150">
        <f>ROUND(I195*H195,2)</f>
        <v>0</v>
      </c>
      <c r="BL195" s="17" t="s">
        <v>232</v>
      </c>
      <c r="BM195" s="149" t="s">
        <v>1295</v>
      </c>
    </row>
    <row r="196" spans="2:65" s="12" customFormat="1" ht="10.199999999999999">
      <c r="B196" s="155"/>
      <c r="D196" s="156" t="s">
        <v>236</v>
      </c>
      <c r="F196" s="158" t="s">
        <v>1296</v>
      </c>
      <c r="H196" s="159">
        <v>787.5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4</v>
      </c>
      <c r="AX196" s="12" t="s">
        <v>88</v>
      </c>
      <c r="AY196" s="157" t="s">
        <v>225</v>
      </c>
    </row>
    <row r="197" spans="2:65" s="1" customFormat="1" ht="16.5" customHeight="1">
      <c r="B197" s="33"/>
      <c r="C197" s="138" t="s">
        <v>352</v>
      </c>
      <c r="D197" s="138" t="s">
        <v>227</v>
      </c>
      <c r="E197" s="139" t="s">
        <v>370</v>
      </c>
      <c r="F197" s="140" t="s">
        <v>371</v>
      </c>
      <c r="G197" s="141" t="s">
        <v>259</v>
      </c>
      <c r="H197" s="142">
        <v>1</v>
      </c>
      <c r="I197" s="143"/>
      <c r="J197" s="144">
        <f>ROUND(I197*H197,2)</f>
        <v>0</v>
      </c>
      <c r="K197" s="140" t="s">
        <v>1</v>
      </c>
      <c r="L197" s="33"/>
      <c r="M197" s="145" t="s">
        <v>1</v>
      </c>
      <c r="N197" s="146" t="s">
        <v>45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232</v>
      </c>
      <c r="AT197" s="149" t="s">
        <v>227</v>
      </c>
      <c r="AU197" s="149" t="s">
        <v>21</v>
      </c>
      <c r="AY197" s="17" t="s">
        <v>225</v>
      </c>
      <c r="BE197" s="150">
        <f>IF(N197="základní",J197,0)</f>
        <v>0</v>
      </c>
      <c r="BF197" s="150">
        <f>IF(N197="snížená",J197,0)</f>
        <v>0</v>
      </c>
      <c r="BG197" s="150">
        <f>IF(N197="zákl. přenesená",J197,0)</f>
        <v>0</v>
      </c>
      <c r="BH197" s="150">
        <f>IF(N197="sníž. přenesená",J197,0)</f>
        <v>0</v>
      </c>
      <c r="BI197" s="150">
        <f>IF(N197="nulová",J197,0)</f>
        <v>0</v>
      </c>
      <c r="BJ197" s="17" t="s">
        <v>88</v>
      </c>
      <c r="BK197" s="150">
        <f>ROUND(I197*H197,2)</f>
        <v>0</v>
      </c>
      <c r="BL197" s="17" t="s">
        <v>232</v>
      </c>
      <c r="BM197" s="149" t="s">
        <v>1297</v>
      </c>
    </row>
    <row r="198" spans="2:65" s="1" customFormat="1" ht="76.8">
      <c r="B198" s="33"/>
      <c r="D198" s="156" t="s">
        <v>261</v>
      </c>
      <c r="F198" s="163" t="s">
        <v>373</v>
      </c>
      <c r="I198" s="153"/>
      <c r="L198" s="33"/>
      <c r="M198" s="154"/>
      <c r="T198" s="57"/>
      <c r="AT198" s="17" t="s">
        <v>261</v>
      </c>
      <c r="AU198" s="17" t="s">
        <v>21</v>
      </c>
    </row>
    <row r="199" spans="2:65" s="1" customFormat="1" ht="16.5" customHeight="1">
      <c r="B199" s="33"/>
      <c r="C199" s="138" t="s">
        <v>358</v>
      </c>
      <c r="D199" s="138" t="s">
        <v>227</v>
      </c>
      <c r="E199" s="139" t="s">
        <v>375</v>
      </c>
      <c r="F199" s="140" t="s">
        <v>376</v>
      </c>
      <c r="G199" s="141" t="s">
        <v>240</v>
      </c>
      <c r="H199" s="142">
        <v>4722.6000000000004</v>
      </c>
      <c r="I199" s="143"/>
      <c r="J199" s="144">
        <f>ROUND(I199*H199,2)</f>
        <v>0</v>
      </c>
      <c r="K199" s="140" t="s">
        <v>1</v>
      </c>
      <c r="L199" s="33"/>
      <c r="M199" s="145" t="s">
        <v>1</v>
      </c>
      <c r="N199" s="146" t="s">
        <v>45</v>
      </c>
      <c r="P199" s="147">
        <f>O199*H199</f>
        <v>0</v>
      </c>
      <c r="Q199" s="147">
        <v>0</v>
      </c>
      <c r="R199" s="147">
        <f>Q199*H199</f>
        <v>0</v>
      </c>
      <c r="S199" s="147">
        <v>0</v>
      </c>
      <c r="T199" s="148">
        <f>S199*H199</f>
        <v>0</v>
      </c>
      <c r="AR199" s="149" t="s">
        <v>232</v>
      </c>
      <c r="AT199" s="149" t="s">
        <v>227</v>
      </c>
      <c r="AU199" s="149" t="s">
        <v>21</v>
      </c>
      <c r="AY199" s="17" t="s">
        <v>225</v>
      </c>
      <c r="BE199" s="150">
        <f>IF(N199="základní",J199,0)</f>
        <v>0</v>
      </c>
      <c r="BF199" s="150">
        <f>IF(N199="snížená",J199,0)</f>
        <v>0</v>
      </c>
      <c r="BG199" s="150">
        <f>IF(N199="zákl. přenesená",J199,0)</f>
        <v>0</v>
      </c>
      <c r="BH199" s="150">
        <f>IF(N199="sníž. přenesená",J199,0)</f>
        <v>0</v>
      </c>
      <c r="BI199" s="150">
        <f>IF(N199="nulová",J199,0)</f>
        <v>0</v>
      </c>
      <c r="BJ199" s="17" t="s">
        <v>88</v>
      </c>
      <c r="BK199" s="150">
        <f>ROUND(I199*H199,2)</f>
        <v>0</v>
      </c>
      <c r="BL199" s="17" t="s">
        <v>232</v>
      </c>
      <c r="BM199" s="149" t="s">
        <v>1298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1299</v>
      </c>
      <c r="H200" s="159">
        <v>4722.6000000000004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88</v>
      </c>
      <c r="AY200" s="157" t="s">
        <v>225</v>
      </c>
    </row>
    <row r="201" spans="2:65" s="1" customFormat="1" ht="24.15" customHeight="1">
      <c r="B201" s="33"/>
      <c r="C201" s="138" t="s">
        <v>364</v>
      </c>
      <c r="D201" s="138" t="s">
        <v>227</v>
      </c>
      <c r="E201" s="139" t="s">
        <v>1300</v>
      </c>
      <c r="F201" s="140" t="s">
        <v>1301</v>
      </c>
      <c r="G201" s="141" t="s">
        <v>240</v>
      </c>
      <c r="H201" s="142">
        <v>1923</v>
      </c>
      <c r="I201" s="143"/>
      <c r="J201" s="144">
        <f>ROUND(I201*H201,2)</f>
        <v>0</v>
      </c>
      <c r="K201" s="140" t="s">
        <v>1</v>
      </c>
      <c r="L201" s="33"/>
      <c r="M201" s="145" t="s">
        <v>1</v>
      </c>
      <c r="N201" s="146" t="s">
        <v>45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232</v>
      </c>
      <c r="AT201" s="149" t="s">
        <v>227</v>
      </c>
      <c r="AU201" s="149" t="s">
        <v>21</v>
      </c>
      <c r="AY201" s="17" t="s">
        <v>225</v>
      </c>
      <c r="BE201" s="150">
        <f>IF(N201="základní",J201,0)</f>
        <v>0</v>
      </c>
      <c r="BF201" s="150">
        <f>IF(N201="snížená",J201,0)</f>
        <v>0</v>
      </c>
      <c r="BG201" s="150">
        <f>IF(N201="zákl. přenesená",J201,0)</f>
        <v>0</v>
      </c>
      <c r="BH201" s="150">
        <f>IF(N201="sníž. přenesená",J201,0)</f>
        <v>0</v>
      </c>
      <c r="BI201" s="150">
        <f>IF(N201="nulová",J201,0)</f>
        <v>0</v>
      </c>
      <c r="BJ201" s="17" t="s">
        <v>88</v>
      </c>
      <c r="BK201" s="150">
        <f>ROUND(I201*H201,2)</f>
        <v>0</v>
      </c>
      <c r="BL201" s="17" t="s">
        <v>232</v>
      </c>
      <c r="BM201" s="149" t="s">
        <v>1302</v>
      </c>
    </row>
    <row r="202" spans="2:65" s="1" customFormat="1" ht="19.2">
      <c r="B202" s="33"/>
      <c r="D202" s="156" t="s">
        <v>261</v>
      </c>
      <c r="F202" s="163" t="s">
        <v>1303</v>
      </c>
      <c r="I202" s="153"/>
      <c r="L202" s="33"/>
      <c r="M202" s="154"/>
      <c r="T202" s="57"/>
      <c r="AT202" s="17" t="s">
        <v>261</v>
      </c>
      <c r="AU202" s="17" t="s">
        <v>21</v>
      </c>
    </row>
    <row r="203" spans="2:65" s="1" customFormat="1" ht="37.799999999999997" customHeight="1">
      <c r="B203" s="33"/>
      <c r="C203" s="138" t="s">
        <v>7</v>
      </c>
      <c r="D203" s="138" t="s">
        <v>227</v>
      </c>
      <c r="E203" s="139" t="s">
        <v>296</v>
      </c>
      <c r="F203" s="140" t="s">
        <v>297</v>
      </c>
      <c r="G203" s="141" t="s">
        <v>240</v>
      </c>
      <c r="H203" s="142">
        <v>10209.129999999999</v>
      </c>
      <c r="I203" s="143"/>
      <c r="J203" s="144">
        <f>ROUND(I203*H203,2)</f>
        <v>0</v>
      </c>
      <c r="K203" s="140" t="s">
        <v>231</v>
      </c>
      <c r="L203" s="33"/>
      <c r="M203" s="145" t="s">
        <v>1</v>
      </c>
      <c r="N203" s="146" t="s">
        <v>45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232</v>
      </c>
      <c r="AT203" s="149" t="s">
        <v>227</v>
      </c>
      <c r="AU203" s="149" t="s">
        <v>21</v>
      </c>
      <c r="AY203" s="17" t="s">
        <v>225</v>
      </c>
      <c r="BE203" s="150">
        <f>IF(N203="základní",J203,0)</f>
        <v>0</v>
      </c>
      <c r="BF203" s="150">
        <f>IF(N203="snížená",J203,0)</f>
        <v>0</v>
      </c>
      <c r="BG203" s="150">
        <f>IF(N203="zákl. přenesená",J203,0)</f>
        <v>0</v>
      </c>
      <c r="BH203" s="150">
        <f>IF(N203="sníž. přenesená",J203,0)</f>
        <v>0</v>
      </c>
      <c r="BI203" s="150">
        <f>IF(N203="nulová",J203,0)</f>
        <v>0</v>
      </c>
      <c r="BJ203" s="17" t="s">
        <v>88</v>
      </c>
      <c r="BK203" s="150">
        <f>ROUND(I203*H203,2)</f>
        <v>0</v>
      </c>
      <c r="BL203" s="17" t="s">
        <v>232</v>
      </c>
      <c r="BM203" s="149" t="s">
        <v>1304</v>
      </c>
    </row>
    <row r="204" spans="2:65" s="1" customFormat="1" ht="10.199999999999999">
      <c r="B204" s="33"/>
      <c r="D204" s="151" t="s">
        <v>234</v>
      </c>
      <c r="F204" s="152" t="s">
        <v>299</v>
      </c>
      <c r="I204" s="153"/>
      <c r="L204" s="33"/>
      <c r="M204" s="154"/>
      <c r="T204" s="57"/>
      <c r="AT204" s="17" t="s">
        <v>234</v>
      </c>
      <c r="AU204" s="17" t="s">
        <v>21</v>
      </c>
    </row>
    <row r="205" spans="2:65" s="12" customFormat="1" ht="10.199999999999999">
      <c r="B205" s="155"/>
      <c r="D205" s="156" t="s">
        <v>236</v>
      </c>
      <c r="E205" s="157" t="s">
        <v>1</v>
      </c>
      <c r="F205" s="158" t="s">
        <v>1305</v>
      </c>
      <c r="H205" s="159">
        <v>41.5</v>
      </c>
      <c r="I205" s="160"/>
      <c r="L205" s="155"/>
      <c r="M205" s="161"/>
      <c r="T205" s="162"/>
      <c r="AT205" s="157" t="s">
        <v>236</v>
      </c>
      <c r="AU205" s="157" t="s">
        <v>21</v>
      </c>
      <c r="AV205" s="12" t="s">
        <v>21</v>
      </c>
      <c r="AW205" s="12" t="s">
        <v>36</v>
      </c>
      <c r="AX205" s="12" t="s">
        <v>80</v>
      </c>
      <c r="AY205" s="157" t="s">
        <v>225</v>
      </c>
    </row>
    <row r="206" spans="2:65" s="14" customFormat="1" ht="10.199999999999999">
      <c r="B206" s="171"/>
      <c r="D206" s="156" t="s">
        <v>236</v>
      </c>
      <c r="E206" s="172" t="s">
        <v>1</v>
      </c>
      <c r="F206" s="173" t="s">
        <v>303</v>
      </c>
      <c r="H206" s="174">
        <v>41.5</v>
      </c>
      <c r="I206" s="175"/>
      <c r="L206" s="171"/>
      <c r="M206" s="176"/>
      <c r="T206" s="177"/>
      <c r="AT206" s="172" t="s">
        <v>236</v>
      </c>
      <c r="AU206" s="172" t="s">
        <v>21</v>
      </c>
      <c r="AV206" s="14" t="s">
        <v>244</v>
      </c>
      <c r="AW206" s="14" t="s">
        <v>36</v>
      </c>
      <c r="AX206" s="14" t="s">
        <v>80</v>
      </c>
      <c r="AY206" s="172" t="s">
        <v>225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1306</v>
      </c>
      <c r="H207" s="159">
        <v>221.1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225</v>
      </c>
    </row>
    <row r="208" spans="2:65" s="12" customFormat="1" ht="10.199999999999999">
      <c r="B208" s="155"/>
      <c r="D208" s="156" t="s">
        <v>236</v>
      </c>
      <c r="E208" s="157" t="s">
        <v>1</v>
      </c>
      <c r="F208" s="158" t="s">
        <v>1307</v>
      </c>
      <c r="H208" s="159">
        <v>3411.32</v>
      </c>
      <c r="I208" s="160"/>
      <c r="L208" s="155"/>
      <c r="M208" s="161"/>
      <c r="T208" s="162"/>
      <c r="AT208" s="157" t="s">
        <v>236</v>
      </c>
      <c r="AU208" s="157" t="s">
        <v>21</v>
      </c>
      <c r="AV208" s="12" t="s">
        <v>21</v>
      </c>
      <c r="AW208" s="12" t="s">
        <v>36</v>
      </c>
      <c r="AX208" s="12" t="s">
        <v>80</v>
      </c>
      <c r="AY208" s="157" t="s">
        <v>225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1308</v>
      </c>
      <c r="H209" s="159">
        <v>405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225</v>
      </c>
    </row>
    <row r="210" spans="2:65" s="12" customFormat="1" ht="10.199999999999999">
      <c r="B210" s="155"/>
      <c r="D210" s="156" t="s">
        <v>236</v>
      </c>
      <c r="E210" s="157" t="s">
        <v>1</v>
      </c>
      <c r="F210" s="158" t="s">
        <v>1309</v>
      </c>
      <c r="H210" s="159">
        <v>30</v>
      </c>
      <c r="I210" s="160"/>
      <c r="L210" s="155"/>
      <c r="M210" s="161"/>
      <c r="T210" s="162"/>
      <c r="AT210" s="157" t="s">
        <v>236</v>
      </c>
      <c r="AU210" s="157" t="s">
        <v>21</v>
      </c>
      <c r="AV210" s="12" t="s">
        <v>21</v>
      </c>
      <c r="AW210" s="12" t="s">
        <v>36</v>
      </c>
      <c r="AX210" s="12" t="s">
        <v>80</v>
      </c>
      <c r="AY210" s="157" t="s">
        <v>225</v>
      </c>
    </row>
    <row r="211" spans="2:65" s="12" customFormat="1" ht="10.199999999999999">
      <c r="B211" s="155"/>
      <c r="D211" s="156" t="s">
        <v>236</v>
      </c>
      <c r="E211" s="157" t="s">
        <v>1</v>
      </c>
      <c r="F211" s="158" t="s">
        <v>1310</v>
      </c>
      <c r="H211" s="159">
        <v>41.5</v>
      </c>
      <c r="I211" s="160"/>
      <c r="L211" s="155"/>
      <c r="M211" s="161"/>
      <c r="T211" s="162"/>
      <c r="AT211" s="157" t="s">
        <v>236</v>
      </c>
      <c r="AU211" s="157" t="s">
        <v>21</v>
      </c>
      <c r="AV211" s="12" t="s">
        <v>21</v>
      </c>
      <c r="AW211" s="12" t="s">
        <v>36</v>
      </c>
      <c r="AX211" s="12" t="s">
        <v>80</v>
      </c>
      <c r="AY211" s="157" t="s">
        <v>225</v>
      </c>
    </row>
    <row r="212" spans="2:65" s="12" customFormat="1" ht="10.199999999999999">
      <c r="B212" s="155"/>
      <c r="D212" s="156" t="s">
        <v>236</v>
      </c>
      <c r="E212" s="157" t="s">
        <v>1</v>
      </c>
      <c r="F212" s="158" t="s">
        <v>1311</v>
      </c>
      <c r="H212" s="159">
        <v>3411</v>
      </c>
      <c r="I212" s="160"/>
      <c r="L212" s="155"/>
      <c r="M212" s="161"/>
      <c r="T212" s="162"/>
      <c r="AT212" s="157" t="s">
        <v>236</v>
      </c>
      <c r="AU212" s="157" t="s">
        <v>21</v>
      </c>
      <c r="AV212" s="12" t="s">
        <v>21</v>
      </c>
      <c r="AW212" s="12" t="s">
        <v>36</v>
      </c>
      <c r="AX212" s="12" t="s">
        <v>80</v>
      </c>
      <c r="AY212" s="157" t="s">
        <v>225</v>
      </c>
    </row>
    <row r="213" spans="2:65" s="12" customFormat="1" ht="10.199999999999999">
      <c r="B213" s="155"/>
      <c r="D213" s="156" t="s">
        <v>236</v>
      </c>
      <c r="E213" s="157" t="s">
        <v>1</v>
      </c>
      <c r="F213" s="158" t="s">
        <v>1312</v>
      </c>
      <c r="H213" s="159">
        <v>1889</v>
      </c>
      <c r="I213" s="160"/>
      <c r="L213" s="155"/>
      <c r="M213" s="161"/>
      <c r="T213" s="162"/>
      <c r="AT213" s="157" t="s">
        <v>236</v>
      </c>
      <c r="AU213" s="157" t="s">
        <v>21</v>
      </c>
      <c r="AV213" s="12" t="s">
        <v>21</v>
      </c>
      <c r="AW213" s="12" t="s">
        <v>36</v>
      </c>
      <c r="AX213" s="12" t="s">
        <v>80</v>
      </c>
      <c r="AY213" s="157" t="s">
        <v>225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1313</v>
      </c>
      <c r="H214" s="159">
        <v>260.5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80</v>
      </c>
      <c r="AY214" s="157" t="s">
        <v>225</v>
      </c>
    </row>
    <row r="215" spans="2:65" s="12" customFormat="1" ht="10.199999999999999">
      <c r="B215" s="155"/>
      <c r="D215" s="156" t="s">
        <v>236</v>
      </c>
      <c r="E215" s="157" t="s">
        <v>1</v>
      </c>
      <c r="F215" s="158" t="s">
        <v>1314</v>
      </c>
      <c r="H215" s="159">
        <v>498.21</v>
      </c>
      <c r="I215" s="160"/>
      <c r="L215" s="155"/>
      <c r="M215" s="161"/>
      <c r="T215" s="162"/>
      <c r="AT215" s="157" t="s">
        <v>236</v>
      </c>
      <c r="AU215" s="157" t="s">
        <v>21</v>
      </c>
      <c r="AV215" s="12" t="s">
        <v>21</v>
      </c>
      <c r="AW215" s="12" t="s">
        <v>36</v>
      </c>
      <c r="AX215" s="12" t="s">
        <v>80</v>
      </c>
      <c r="AY215" s="157" t="s">
        <v>225</v>
      </c>
    </row>
    <row r="216" spans="2:65" s="14" customFormat="1" ht="10.199999999999999">
      <c r="B216" s="171"/>
      <c r="D216" s="156" t="s">
        <v>236</v>
      </c>
      <c r="E216" s="172" t="s">
        <v>1232</v>
      </c>
      <c r="F216" s="173" t="s">
        <v>303</v>
      </c>
      <c r="H216" s="174">
        <v>10167.629999999999</v>
      </c>
      <c r="I216" s="175"/>
      <c r="L216" s="171"/>
      <c r="M216" s="176"/>
      <c r="T216" s="177"/>
      <c r="AT216" s="172" t="s">
        <v>236</v>
      </c>
      <c r="AU216" s="172" t="s">
        <v>21</v>
      </c>
      <c r="AV216" s="14" t="s">
        <v>244</v>
      </c>
      <c r="AW216" s="14" t="s">
        <v>36</v>
      </c>
      <c r="AX216" s="14" t="s">
        <v>80</v>
      </c>
      <c r="AY216" s="172" t="s">
        <v>225</v>
      </c>
    </row>
    <row r="217" spans="2:65" s="13" customFormat="1" ht="10.199999999999999">
      <c r="B217" s="164"/>
      <c r="D217" s="156" t="s">
        <v>236</v>
      </c>
      <c r="E217" s="165" t="s">
        <v>1</v>
      </c>
      <c r="F217" s="166" t="s">
        <v>270</v>
      </c>
      <c r="H217" s="167">
        <v>10209.129999999999</v>
      </c>
      <c r="I217" s="168"/>
      <c r="L217" s="164"/>
      <c r="M217" s="169"/>
      <c r="T217" s="170"/>
      <c r="AT217" s="165" t="s">
        <v>236</v>
      </c>
      <c r="AU217" s="165" t="s">
        <v>21</v>
      </c>
      <c r="AV217" s="13" t="s">
        <v>232</v>
      </c>
      <c r="AW217" s="13" t="s">
        <v>36</v>
      </c>
      <c r="AX217" s="13" t="s">
        <v>88</v>
      </c>
      <c r="AY217" s="165" t="s">
        <v>225</v>
      </c>
    </row>
    <row r="218" spans="2:65" s="1" customFormat="1" ht="37.799999999999997" customHeight="1">
      <c r="B218" s="33"/>
      <c r="C218" s="138" t="s">
        <v>374</v>
      </c>
      <c r="D218" s="138" t="s">
        <v>227</v>
      </c>
      <c r="E218" s="139" t="s">
        <v>680</v>
      </c>
      <c r="F218" s="140" t="s">
        <v>681</v>
      </c>
      <c r="G218" s="141" t="s">
        <v>240</v>
      </c>
      <c r="H218" s="142">
        <v>461.15499999999997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1315</v>
      </c>
    </row>
    <row r="219" spans="2:65" s="1" customFormat="1" ht="10.199999999999999">
      <c r="B219" s="33"/>
      <c r="D219" s="151" t="s">
        <v>234</v>
      </c>
      <c r="F219" s="152" t="s">
        <v>683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2" customFormat="1" ht="10.199999999999999">
      <c r="B220" s="155"/>
      <c r="D220" s="156" t="s">
        <v>236</v>
      </c>
      <c r="E220" s="157" t="s">
        <v>1</v>
      </c>
      <c r="F220" s="158" t="s">
        <v>1316</v>
      </c>
      <c r="H220" s="159">
        <v>461.15499999999997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225</v>
      </c>
    </row>
    <row r="221" spans="2:65" s="13" customFormat="1" ht="10.199999999999999">
      <c r="B221" s="164"/>
      <c r="D221" s="156" t="s">
        <v>236</v>
      </c>
      <c r="E221" s="165" t="s">
        <v>1317</v>
      </c>
      <c r="F221" s="166" t="s">
        <v>270</v>
      </c>
      <c r="H221" s="167">
        <v>461.15499999999997</v>
      </c>
      <c r="I221" s="168"/>
      <c r="L221" s="164"/>
      <c r="M221" s="169"/>
      <c r="T221" s="170"/>
      <c r="AT221" s="165" t="s">
        <v>236</v>
      </c>
      <c r="AU221" s="165" t="s">
        <v>21</v>
      </c>
      <c r="AV221" s="13" t="s">
        <v>232</v>
      </c>
      <c r="AW221" s="13" t="s">
        <v>36</v>
      </c>
      <c r="AX221" s="13" t="s">
        <v>88</v>
      </c>
      <c r="AY221" s="165" t="s">
        <v>225</v>
      </c>
    </row>
    <row r="222" spans="2:65" s="1" customFormat="1" ht="37.799999999999997" customHeight="1">
      <c r="B222" s="33"/>
      <c r="C222" s="138" t="s">
        <v>379</v>
      </c>
      <c r="D222" s="138" t="s">
        <v>227</v>
      </c>
      <c r="E222" s="139" t="s">
        <v>687</v>
      </c>
      <c r="F222" s="140" t="s">
        <v>688</v>
      </c>
      <c r="G222" s="141" t="s">
        <v>240</v>
      </c>
      <c r="H222" s="142">
        <v>4611.55</v>
      </c>
      <c r="I222" s="143"/>
      <c r="J222" s="144">
        <f>ROUND(I222*H222,2)</f>
        <v>0</v>
      </c>
      <c r="K222" s="140" t="s">
        <v>231</v>
      </c>
      <c r="L222" s="33"/>
      <c r="M222" s="145" t="s">
        <v>1</v>
      </c>
      <c r="N222" s="146" t="s">
        <v>45</v>
      </c>
      <c r="P222" s="147">
        <f>O222*H222</f>
        <v>0</v>
      </c>
      <c r="Q222" s="147">
        <v>0</v>
      </c>
      <c r="R222" s="147">
        <f>Q222*H222</f>
        <v>0</v>
      </c>
      <c r="S222" s="147">
        <v>0</v>
      </c>
      <c r="T222" s="148">
        <f>S222*H222</f>
        <v>0</v>
      </c>
      <c r="AR222" s="149" t="s">
        <v>232</v>
      </c>
      <c r="AT222" s="149" t="s">
        <v>227</v>
      </c>
      <c r="AU222" s="149" t="s">
        <v>21</v>
      </c>
      <c r="AY222" s="17" t="s">
        <v>225</v>
      </c>
      <c r="BE222" s="150">
        <f>IF(N222="základní",J222,0)</f>
        <v>0</v>
      </c>
      <c r="BF222" s="150">
        <f>IF(N222="snížená",J222,0)</f>
        <v>0</v>
      </c>
      <c r="BG222" s="150">
        <f>IF(N222="zákl. přenesená",J222,0)</f>
        <v>0</v>
      </c>
      <c r="BH222" s="150">
        <f>IF(N222="sníž. přenesená",J222,0)</f>
        <v>0</v>
      </c>
      <c r="BI222" s="150">
        <f>IF(N222="nulová",J222,0)</f>
        <v>0</v>
      </c>
      <c r="BJ222" s="17" t="s">
        <v>88</v>
      </c>
      <c r="BK222" s="150">
        <f>ROUND(I222*H222,2)</f>
        <v>0</v>
      </c>
      <c r="BL222" s="17" t="s">
        <v>232</v>
      </c>
      <c r="BM222" s="149" t="s">
        <v>1318</v>
      </c>
    </row>
    <row r="223" spans="2:65" s="1" customFormat="1" ht="10.199999999999999">
      <c r="B223" s="33"/>
      <c r="D223" s="151" t="s">
        <v>234</v>
      </c>
      <c r="F223" s="152" t="s">
        <v>690</v>
      </c>
      <c r="I223" s="153"/>
      <c r="L223" s="33"/>
      <c r="M223" s="154"/>
      <c r="T223" s="57"/>
      <c r="AT223" s="17" t="s">
        <v>234</v>
      </c>
      <c r="AU223" s="17" t="s">
        <v>21</v>
      </c>
    </row>
    <row r="224" spans="2:65" s="12" customFormat="1" ht="10.199999999999999">
      <c r="B224" s="155"/>
      <c r="D224" s="156" t="s">
        <v>236</v>
      </c>
      <c r="E224" s="157" t="s">
        <v>1</v>
      </c>
      <c r="F224" s="158" t="s">
        <v>1319</v>
      </c>
      <c r="H224" s="159">
        <v>4611.55</v>
      </c>
      <c r="I224" s="160"/>
      <c r="L224" s="155"/>
      <c r="M224" s="161"/>
      <c r="T224" s="162"/>
      <c r="AT224" s="157" t="s">
        <v>236</v>
      </c>
      <c r="AU224" s="157" t="s">
        <v>21</v>
      </c>
      <c r="AV224" s="12" t="s">
        <v>21</v>
      </c>
      <c r="AW224" s="12" t="s">
        <v>36</v>
      </c>
      <c r="AX224" s="12" t="s">
        <v>88</v>
      </c>
      <c r="AY224" s="157" t="s">
        <v>225</v>
      </c>
    </row>
    <row r="225" spans="2:65" s="1" customFormat="1" ht="24.15" customHeight="1">
      <c r="B225" s="33"/>
      <c r="C225" s="138" t="s">
        <v>386</v>
      </c>
      <c r="D225" s="138" t="s">
        <v>227</v>
      </c>
      <c r="E225" s="139" t="s">
        <v>400</v>
      </c>
      <c r="F225" s="140" t="s">
        <v>401</v>
      </c>
      <c r="G225" s="141" t="s">
        <v>240</v>
      </c>
      <c r="H225" s="142">
        <v>10956.257</v>
      </c>
      <c r="I225" s="143"/>
      <c r="J225" s="144">
        <f>ROUND(I225*H225,2)</f>
        <v>0</v>
      </c>
      <c r="K225" s="140" t="s">
        <v>231</v>
      </c>
      <c r="L225" s="33"/>
      <c r="M225" s="145" t="s">
        <v>1</v>
      </c>
      <c r="N225" s="146" t="s">
        <v>45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232</v>
      </c>
      <c r="AT225" s="149" t="s">
        <v>227</v>
      </c>
      <c r="AU225" s="149" t="s">
        <v>21</v>
      </c>
      <c r="AY225" s="17" t="s">
        <v>225</v>
      </c>
      <c r="BE225" s="150">
        <f>IF(N225="základní",J225,0)</f>
        <v>0</v>
      </c>
      <c r="BF225" s="150">
        <f>IF(N225="snížená",J225,0)</f>
        <v>0</v>
      </c>
      <c r="BG225" s="150">
        <f>IF(N225="zákl. přenesená",J225,0)</f>
        <v>0</v>
      </c>
      <c r="BH225" s="150">
        <f>IF(N225="sníž. přenesená",J225,0)</f>
        <v>0</v>
      </c>
      <c r="BI225" s="150">
        <f>IF(N225="nulová",J225,0)</f>
        <v>0</v>
      </c>
      <c r="BJ225" s="17" t="s">
        <v>88</v>
      </c>
      <c r="BK225" s="150">
        <f>ROUND(I225*H225,2)</f>
        <v>0</v>
      </c>
      <c r="BL225" s="17" t="s">
        <v>232</v>
      </c>
      <c r="BM225" s="149" t="s">
        <v>1320</v>
      </c>
    </row>
    <row r="226" spans="2:65" s="1" customFormat="1" ht="10.199999999999999">
      <c r="B226" s="33"/>
      <c r="D226" s="151" t="s">
        <v>234</v>
      </c>
      <c r="F226" s="152" t="s">
        <v>403</v>
      </c>
      <c r="I226" s="153"/>
      <c r="L226" s="33"/>
      <c r="M226" s="154"/>
      <c r="T226" s="57"/>
      <c r="AT226" s="17" t="s">
        <v>234</v>
      </c>
      <c r="AU226" s="17" t="s">
        <v>21</v>
      </c>
    </row>
    <row r="227" spans="2:65" s="12" customFormat="1" ht="10.199999999999999">
      <c r="B227" s="155"/>
      <c r="D227" s="156" t="s">
        <v>236</v>
      </c>
      <c r="E227" s="157" t="s">
        <v>1</v>
      </c>
      <c r="F227" s="158" t="s">
        <v>1232</v>
      </c>
      <c r="H227" s="159">
        <v>10167.629999999999</v>
      </c>
      <c r="I227" s="160"/>
      <c r="L227" s="155"/>
      <c r="M227" s="161"/>
      <c r="T227" s="162"/>
      <c r="AT227" s="157" t="s">
        <v>236</v>
      </c>
      <c r="AU227" s="157" t="s">
        <v>21</v>
      </c>
      <c r="AV227" s="12" t="s">
        <v>21</v>
      </c>
      <c r="AW227" s="12" t="s">
        <v>36</v>
      </c>
      <c r="AX227" s="12" t="s">
        <v>80</v>
      </c>
      <c r="AY227" s="157" t="s">
        <v>225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1234</v>
      </c>
      <c r="H228" s="159">
        <v>788.62699999999995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80</v>
      </c>
      <c r="AY228" s="157" t="s">
        <v>225</v>
      </c>
    </row>
    <row r="229" spans="2:65" s="13" customFormat="1" ht="10.199999999999999">
      <c r="B229" s="164"/>
      <c r="D229" s="156" t="s">
        <v>236</v>
      </c>
      <c r="E229" s="165" t="s">
        <v>1</v>
      </c>
      <c r="F229" s="166" t="s">
        <v>270</v>
      </c>
      <c r="H229" s="167">
        <v>10956.257</v>
      </c>
      <c r="I229" s="168"/>
      <c r="L229" s="164"/>
      <c r="M229" s="169"/>
      <c r="T229" s="170"/>
      <c r="AT229" s="165" t="s">
        <v>236</v>
      </c>
      <c r="AU229" s="165" t="s">
        <v>21</v>
      </c>
      <c r="AV229" s="13" t="s">
        <v>232</v>
      </c>
      <c r="AW229" s="13" t="s">
        <v>36</v>
      </c>
      <c r="AX229" s="13" t="s">
        <v>88</v>
      </c>
      <c r="AY229" s="165" t="s">
        <v>225</v>
      </c>
    </row>
    <row r="230" spans="2:65" s="1" customFormat="1" ht="37.799999999999997" customHeight="1">
      <c r="B230" s="33"/>
      <c r="C230" s="138" t="s">
        <v>392</v>
      </c>
      <c r="D230" s="138" t="s">
        <v>227</v>
      </c>
      <c r="E230" s="139" t="s">
        <v>1321</v>
      </c>
      <c r="F230" s="140" t="s">
        <v>1322</v>
      </c>
      <c r="G230" s="141" t="s">
        <v>240</v>
      </c>
      <c r="H230" s="142">
        <v>3411.32</v>
      </c>
      <c r="I230" s="143"/>
      <c r="J230" s="144">
        <f>ROUND(I230*H230,2)</f>
        <v>0</v>
      </c>
      <c r="K230" s="140" t="s">
        <v>231</v>
      </c>
      <c r="L230" s="33"/>
      <c r="M230" s="145" t="s">
        <v>1</v>
      </c>
      <c r="N230" s="146" t="s">
        <v>45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232</v>
      </c>
      <c r="AT230" s="149" t="s">
        <v>227</v>
      </c>
      <c r="AU230" s="149" t="s">
        <v>21</v>
      </c>
      <c r="AY230" s="17" t="s">
        <v>225</v>
      </c>
      <c r="BE230" s="150">
        <f>IF(N230="základní",J230,0)</f>
        <v>0</v>
      </c>
      <c r="BF230" s="150">
        <f>IF(N230="snížená",J230,0)</f>
        <v>0</v>
      </c>
      <c r="BG230" s="150">
        <f>IF(N230="zákl. přenesená",J230,0)</f>
        <v>0</v>
      </c>
      <c r="BH230" s="150">
        <f>IF(N230="sníž. přenesená",J230,0)</f>
        <v>0</v>
      </c>
      <c r="BI230" s="150">
        <f>IF(N230="nulová",J230,0)</f>
        <v>0</v>
      </c>
      <c r="BJ230" s="17" t="s">
        <v>88</v>
      </c>
      <c r="BK230" s="150">
        <f>ROUND(I230*H230,2)</f>
        <v>0</v>
      </c>
      <c r="BL230" s="17" t="s">
        <v>232</v>
      </c>
      <c r="BM230" s="149" t="s">
        <v>1323</v>
      </c>
    </row>
    <row r="231" spans="2:65" s="1" customFormat="1" ht="10.199999999999999">
      <c r="B231" s="33"/>
      <c r="D231" s="151" t="s">
        <v>234</v>
      </c>
      <c r="F231" s="152" t="s">
        <v>1324</v>
      </c>
      <c r="I231" s="153"/>
      <c r="L231" s="33"/>
      <c r="M231" s="154"/>
      <c r="T231" s="57"/>
      <c r="AT231" s="17" t="s">
        <v>234</v>
      </c>
      <c r="AU231" s="17" t="s">
        <v>21</v>
      </c>
    </row>
    <row r="232" spans="2:65" s="12" customFormat="1" ht="10.199999999999999">
      <c r="B232" s="155"/>
      <c r="D232" s="156" t="s">
        <v>236</v>
      </c>
      <c r="E232" s="157" t="s">
        <v>1</v>
      </c>
      <c r="F232" s="158" t="s">
        <v>1325</v>
      </c>
      <c r="H232" s="159">
        <v>3411.32</v>
      </c>
      <c r="I232" s="160"/>
      <c r="L232" s="155"/>
      <c r="M232" s="161"/>
      <c r="T232" s="162"/>
      <c r="AT232" s="157" t="s">
        <v>236</v>
      </c>
      <c r="AU232" s="157" t="s">
        <v>21</v>
      </c>
      <c r="AV232" s="12" t="s">
        <v>21</v>
      </c>
      <c r="AW232" s="12" t="s">
        <v>36</v>
      </c>
      <c r="AX232" s="12" t="s">
        <v>88</v>
      </c>
      <c r="AY232" s="157" t="s">
        <v>225</v>
      </c>
    </row>
    <row r="233" spans="2:65" s="1" customFormat="1" ht="24.15" customHeight="1">
      <c r="B233" s="33"/>
      <c r="C233" s="138" t="s">
        <v>399</v>
      </c>
      <c r="D233" s="138" t="s">
        <v>227</v>
      </c>
      <c r="E233" s="139" t="s">
        <v>318</v>
      </c>
      <c r="F233" s="140" t="s">
        <v>319</v>
      </c>
      <c r="G233" s="141" t="s">
        <v>230</v>
      </c>
      <c r="H233" s="142">
        <v>2378.1</v>
      </c>
      <c r="I233" s="143"/>
      <c r="J233" s="144">
        <f>ROUND(I233*H233,2)</f>
        <v>0</v>
      </c>
      <c r="K233" s="140" t="s">
        <v>231</v>
      </c>
      <c r="L233" s="33"/>
      <c r="M233" s="145" t="s">
        <v>1</v>
      </c>
      <c r="N233" s="146" t="s">
        <v>45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232</v>
      </c>
      <c r="AT233" s="149" t="s">
        <v>227</v>
      </c>
      <c r="AU233" s="149" t="s">
        <v>21</v>
      </c>
      <c r="AY233" s="17" t="s">
        <v>225</v>
      </c>
      <c r="BE233" s="150">
        <f>IF(N233="základní",J233,0)</f>
        <v>0</v>
      </c>
      <c r="BF233" s="150">
        <f>IF(N233="snížená",J233,0)</f>
        <v>0</v>
      </c>
      <c r="BG233" s="150">
        <f>IF(N233="zákl. přenesená",J233,0)</f>
        <v>0</v>
      </c>
      <c r="BH233" s="150">
        <f>IF(N233="sníž. přenesená",J233,0)</f>
        <v>0</v>
      </c>
      <c r="BI233" s="150">
        <f>IF(N233="nulová",J233,0)</f>
        <v>0</v>
      </c>
      <c r="BJ233" s="17" t="s">
        <v>88</v>
      </c>
      <c r="BK233" s="150">
        <f>ROUND(I233*H233,2)</f>
        <v>0</v>
      </c>
      <c r="BL233" s="17" t="s">
        <v>232</v>
      </c>
      <c r="BM233" s="149" t="s">
        <v>1326</v>
      </c>
    </row>
    <row r="234" spans="2:65" s="1" customFormat="1" ht="10.199999999999999">
      <c r="B234" s="33"/>
      <c r="D234" s="151" t="s">
        <v>234</v>
      </c>
      <c r="F234" s="152" t="s">
        <v>321</v>
      </c>
      <c r="I234" s="153"/>
      <c r="L234" s="33"/>
      <c r="M234" s="154"/>
      <c r="T234" s="57"/>
      <c r="AT234" s="17" t="s">
        <v>234</v>
      </c>
      <c r="AU234" s="17" t="s">
        <v>21</v>
      </c>
    </row>
    <row r="235" spans="2:65" s="12" customFormat="1" ht="10.199999999999999">
      <c r="B235" s="155"/>
      <c r="D235" s="156" t="s">
        <v>236</v>
      </c>
      <c r="E235" s="157" t="s">
        <v>1</v>
      </c>
      <c r="F235" s="158" t="s">
        <v>1327</v>
      </c>
      <c r="H235" s="159">
        <v>2378.1</v>
      </c>
      <c r="I235" s="160"/>
      <c r="L235" s="155"/>
      <c r="M235" s="161"/>
      <c r="T235" s="162"/>
      <c r="AT235" s="157" t="s">
        <v>236</v>
      </c>
      <c r="AU235" s="157" t="s">
        <v>21</v>
      </c>
      <c r="AV235" s="12" t="s">
        <v>21</v>
      </c>
      <c r="AW235" s="12" t="s">
        <v>36</v>
      </c>
      <c r="AX235" s="12" t="s">
        <v>88</v>
      </c>
      <c r="AY235" s="157" t="s">
        <v>225</v>
      </c>
    </row>
    <row r="236" spans="2:65" s="1" customFormat="1" ht="16.5" customHeight="1">
      <c r="B236" s="33"/>
      <c r="C236" s="138" t="s">
        <v>405</v>
      </c>
      <c r="D236" s="138" t="s">
        <v>227</v>
      </c>
      <c r="E236" s="139" t="s">
        <v>413</v>
      </c>
      <c r="F236" s="140" t="s">
        <v>414</v>
      </c>
      <c r="G236" s="141" t="s">
        <v>240</v>
      </c>
      <c r="H236" s="142">
        <v>1200</v>
      </c>
      <c r="I236" s="143"/>
      <c r="J236" s="144">
        <f>ROUND(I236*H236,2)</f>
        <v>0</v>
      </c>
      <c r="K236" s="140" t="s">
        <v>231</v>
      </c>
      <c r="L236" s="33"/>
      <c r="M236" s="145" t="s">
        <v>1</v>
      </c>
      <c r="N236" s="146" t="s">
        <v>45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232</v>
      </c>
      <c r="AT236" s="149" t="s">
        <v>227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1328</v>
      </c>
    </row>
    <row r="237" spans="2:65" s="1" customFormat="1" ht="10.199999999999999">
      <c r="B237" s="33"/>
      <c r="D237" s="151" t="s">
        <v>234</v>
      </c>
      <c r="F237" s="152" t="s">
        <v>416</v>
      </c>
      <c r="I237" s="153"/>
      <c r="L237" s="33"/>
      <c r="M237" s="154"/>
      <c r="T237" s="57"/>
      <c r="AT237" s="17" t="s">
        <v>234</v>
      </c>
      <c r="AU237" s="17" t="s">
        <v>21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1329</v>
      </c>
      <c r="H238" s="159">
        <v>1200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88</v>
      </c>
      <c r="AY238" s="157" t="s">
        <v>225</v>
      </c>
    </row>
    <row r="239" spans="2:65" s="1" customFormat="1" ht="24.15" customHeight="1">
      <c r="B239" s="33"/>
      <c r="C239" s="138" t="s">
        <v>412</v>
      </c>
      <c r="D239" s="138" t="s">
        <v>227</v>
      </c>
      <c r="E239" s="139" t="s">
        <v>324</v>
      </c>
      <c r="F239" s="140" t="s">
        <v>325</v>
      </c>
      <c r="G239" s="141" t="s">
        <v>240</v>
      </c>
      <c r="H239" s="142">
        <v>627.38</v>
      </c>
      <c r="I239" s="143"/>
      <c r="J239" s="144">
        <f>ROUND(I239*H239,2)</f>
        <v>0</v>
      </c>
      <c r="K239" s="140" t="s">
        <v>231</v>
      </c>
      <c r="L239" s="33"/>
      <c r="M239" s="145" t="s">
        <v>1</v>
      </c>
      <c r="N239" s="146" t="s">
        <v>45</v>
      </c>
      <c r="P239" s="147">
        <f>O239*H239</f>
        <v>0</v>
      </c>
      <c r="Q239" s="147">
        <v>0</v>
      </c>
      <c r="R239" s="147">
        <f>Q239*H239</f>
        <v>0</v>
      </c>
      <c r="S239" s="147">
        <v>0</v>
      </c>
      <c r="T239" s="148">
        <f>S239*H239</f>
        <v>0</v>
      </c>
      <c r="AR239" s="149" t="s">
        <v>232</v>
      </c>
      <c r="AT239" s="149" t="s">
        <v>227</v>
      </c>
      <c r="AU239" s="149" t="s">
        <v>21</v>
      </c>
      <c r="AY239" s="17" t="s">
        <v>225</v>
      </c>
      <c r="BE239" s="150">
        <f>IF(N239="základní",J239,0)</f>
        <v>0</v>
      </c>
      <c r="BF239" s="150">
        <f>IF(N239="snížená",J239,0)</f>
        <v>0</v>
      </c>
      <c r="BG239" s="150">
        <f>IF(N239="zákl. přenesená",J239,0)</f>
        <v>0</v>
      </c>
      <c r="BH239" s="150">
        <f>IF(N239="sníž. přenesená",J239,0)</f>
        <v>0</v>
      </c>
      <c r="BI239" s="150">
        <f>IF(N239="nulová",J239,0)</f>
        <v>0</v>
      </c>
      <c r="BJ239" s="17" t="s">
        <v>88</v>
      </c>
      <c r="BK239" s="150">
        <f>ROUND(I239*H239,2)</f>
        <v>0</v>
      </c>
      <c r="BL239" s="17" t="s">
        <v>232</v>
      </c>
      <c r="BM239" s="149" t="s">
        <v>1330</v>
      </c>
    </row>
    <row r="240" spans="2:65" s="1" customFormat="1" ht="10.199999999999999">
      <c r="B240" s="33"/>
      <c r="D240" s="151" t="s">
        <v>234</v>
      </c>
      <c r="F240" s="152" t="s">
        <v>327</v>
      </c>
      <c r="I240" s="153"/>
      <c r="L240" s="33"/>
      <c r="M240" s="154"/>
      <c r="T240" s="57"/>
      <c r="AT240" s="17" t="s">
        <v>234</v>
      </c>
      <c r="AU240" s="17" t="s">
        <v>21</v>
      </c>
    </row>
    <row r="241" spans="2:65" s="12" customFormat="1" ht="10.199999999999999">
      <c r="B241" s="155"/>
      <c r="D241" s="156" t="s">
        <v>236</v>
      </c>
      <c r="E241" s="157" t="s">
        <v>1</v>
      </c>
      <c r="F241" s="158" t="s">
        <v>1331</v>
      </c>
      <c r="H241" s="159">
        <v>77.28</v>
      </c>
      <c r="I241" s="160"/>
      <c r="L241" s="155"/>
      <c r="M241" s="161"/>
      <c r="T241" s="162"/>
      <c r="AT241" s="157" t="s">
        <v>236</v>
      </c>
      <c r="AU241" s="157" t="s">
        <v>21</v>
      </c>
      <c r="AV241" s="12" t="s">
        <v>21</v>
      </c>
      <c r="AW241" s="12" t="s">
        <v>36</v>
      </c>
      <c r="AX241" s="12" t="s">
        <v>80</v>
      </c>
      <c r="AY241" s="157" t="s">
        <v>225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1332</v>
      </c>
      <c r="H242" s="159">
        <v>51.52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1333</v>
      </c>
      <c r="H243" s="159">
        <v>22.08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1334</v>
      </c>
      <c r="H244" s="159">
        <v>41.5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2" customFormat="1" ht="10.199999999999999">
      <c r="B245" s="155"/>
      <c r="D245" s="156" t="s">
        <v>236</v>
      </c>
      <c r="E245" s="157" t="s">
        <v>1</v>
      </c>
      <c r="F245" s="158" t="s">
        <v>1308</v>
      </c>
      <c r="H245" s="159">
        <v>405</v>
      </c>
      <c r="I245" s="160"/>
      <c r="L245" s="155"/>
      <c r="M245" s="161"/>
      <c r="T245" s="162"/>
      <c r="AT245" s="157" t="s">
        <v>236</v>
      </c>
      <c r="AU245" s="157" t="s">
        <v>21</v>
      </c>
      <c r="AV245" s="12" t="s">
        <v>21</v>
      </c>
      <c r="AW245" s="12" t="s">
        <v>36</v>
      </c>
      <c r="AX245" s="12" t="s">
        <v>80</v>
      </c>
      <c r="AY245" s="157" t="s">
        <v>225</v>
      </c>
    </row>
    <row r="246" spans="2:65" s="12" customFormat="1" ht="10.199999999999999">
      <c r="B246" s="155"/>
      <c r="D246" s="156" t="s">
        <v>236</v>
      </c>
      <c r="E246" s="157" t="s">
        <v>1</v>
      </c>
      <c r="F246" s="158" t="s">
        <v>1309</v>
      </c>
      <c r="H246" s="159">
        <v>30</v>
      </c>
      <c r="I246" s="160"/>
      <c r="L246" s="155"/>
      <c r="M246" s="161"/>
      <c r="T246" s="162"/>
      <c r="AT246" s="157" t="s">
        <v>236</v>
      </c>
      <c r="AU246" s="157" t="s">
        <v>21</v>
      </c>
      <c r="AV246" s="12" t="s">
        <v>21</v>
      </c>
      <c r="AW246" s="12" t="s">
        <v>36</v>
      </c>
      <c r="AX246" s="12" t="s">
        <v>80</v>
      </c>
      <c r="AY246" s="157" t="s">
        <v>225</v>
      </c>
    </row>
    <row r="247" spans="2:65" s="13" customFormat="1" ht="10.199999999999999">
      <c r="B247" s="164"/>
      <c r="D247" s="156" t="s">
        <v>236</v>
      </c>
      <c r="E247" s="165" t="s">
        <v>1</v>
      </c>
      <c r="F247" s="166" t="s">
        <v>270</v>
      </c>
      <c r="H247" s="167">
        <v>627.38</v>
      </c>
      <c r="I247" s="168"/>
      <c r="L247" s="164"/>
      <c r="M247" s="169"/>
      <c r="T247" s="170"/>
      <c r="AT247" s="165" t="s">
        <v>236</v>
      </c>
      <c r="AU247" s="165" t="s">
        <v>21</v>
      </c>
      <c r="AV247" s="13" t="s">
        <v>232</v>
      </c>
      <c r="AW247" s="13" t="s">
        <v>36</v>
      </c>
      <c r="AX247" s="13" t="s">
        <v>88</v>
      </c>
      <c r="AY247" s="165" t="s">
        <v>225</v>
      </c>
    </row>
    <row r="248" spans="2:65" s="1" customFormat="1" ht="16.5" customHeight="1">
      <c r="B248" s="33"/>
      <c r="C248" s="178" t="s">
        <v>419</v>
      </c>
      <c r="D248" s="178" t="s">
        <v>341</v>
      </c>
      <c r="E248" s="179" t="s">
        <v>1335</v>
      </c>
      <c r="F248" s="180" t="s">
        <v>1336</v>
      </c>
      <c r="G248" s="181" t="s">
        <v>395</v>
      </c>
      <c r="H248" s="182">
        <v>154.56</v>
      </c>
      <c r="I248" s="183"/>
      <c r="J248" s="184">
        <f>ROUND(I248*H248,2)</f>
        <v>0</v>
      </c>
      <c r="K248" s="180" t="s">
        <v>231</v>
      </c>
      <c r="L248" s="185"/>
      <c r="M248" s="186" t="s">
        <v>1</v>
      </c>
      <c r="N248" s="187" t="s">
        <v>45</v>
      </c>
      <c r="P248" s="147">
        <f>O248*H248</f>
        <v>0</v>
      </c>
      <c r="Q248" s="147">
        <v>1</v>
      </c>
      <c r="R248" s="147">
        <f>Q248*H248</f>
        <v>154.56</v>
      </c>
      <c r="S248" s="147">
        <v>0</v>
      </c>
      <c r="T248" s="148">
        <f>S248*H248</f>
        <v>0</v>
      </c>
      <c r="AR248" s="149" t="s">
        <v>277</v>
      </c>
      <c r="AT248" s="149" t="s">
        <v>341</v>
      </c>
      <c r="AU248" s="149" t="s">
        <v>21</v>
      </c>
      <c r="AY248" s="17" t="s">
        <v>225</v>
      </c>
      <c r="BE248" s="150">
        <f>IF(N248="základní",J248,0)</f>
        <v>0</v>
      </c>
      <c r="BF248" s="150">
        <f>IF(N248="snížená",J248,0)</f>
        <v>0</v>
      </c>
      <c r="BG248" s="150">
        <f>IF(N248="zákl. přenesená",J248,0)</f>
        <v>0</v>
      </c>
      <c r="BH248" s="150">
        <f>IF(N248="sníž. přenesená",J248,0)</f>
        <v>0</v>
      </c>
      <c r="BI248" s="150">
        <f>IF(N248="nulová",J248,0)</f>
        <v>0</v>
      </c>
      <c r="BJ248" s="17" t="s">
        <v>88</v>
      </c>
      <c r="BK248" s="150">
        <f>ROUND(I248*H248,2)</f>
        <v>0</v>
      </c>
      <c r="BL248" s="17" t="s">
        <v>232</v>
      </c>
      <c r="BM248" s="149" t="s">
        <v>1337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1338</v>
      </c>
      <c r="H249" s="159">
        <v>154.56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88</v>
      </c>
      <c r="AY249" s="157" t="s">
        <v>225</v>
      </c>
    </row>
    <row r="250" spans="2:65" s="1" customFormat="1" ht="16.5" customHeight="1">
      <c r="B250" s="33"/>
      <c r="C250" s="178" t="s">
        <v>425</v>
      </c>
      <c r="D250" s="178" t="s">
        <v>341</v>
      </c>
      <c r="E250" s="179" t="s">
        <v>840</v>
      </c>
      <c r="F250" s="180" t="s">
        <v>841</v>
      </c>
      <c r="G250" s="181" t="s">
        <v>395</v>
      </c>
      <c r="H250" s="182">
        <v>103.04</v>
      </c>
      <c r="I250" s="183"/>
      <c r="J250" s="184">
        <f>ROUND(I250*H250,2)</f>
        <v>0</v>
      </c>
      <c r="K250" s="180" t="s">
        <v>231</v>
      </c>
      <c r="L250" s="185"/>
      <c r="M250" s="186" t="s">
        <v>1</v>
      </c>
      <c r="N250" s="187" t="s">
        <v>45</v>
      </c>
      <c r="P250" s="147">
        <f>O250*H250</f>
        <v>0</v>
      </c>
      <c r="Q250" s="147">
        <v>1</v>
      </c>
      <c r="R250" s="147">
        <f>Q250*H250</f>
        <v>103.04</v>
      </c>
      <c r="S250" s="147">
        <v>0</v>
      </c>
      <c r="T250" s="148">
        <f>S250*H250</f>
        <v>0</v>
      </c>
      <c r="AR250" s="149" t="s">
        <v>277</v>
      </c>
      <c r="AT250" s="149" t="s">
        <v>341</v>
      </c>
      <c r="AU250" s="149" t="s">
        <v>21</v>
      </c>
      <c r="AY250" s="17" t="s">
        <v>225</v>
      </c>
      <c r="BE250" s="150">
        <f>IF(N250="základní",J250,0)</f>
        <v>0</v>
      </c>
      <c r="BF250" s="150">
        <f>IF(N250="snížená",J250,0)</f>
        <v>0</v>
      </c>
      <c r="BG250" s="150">
        <f>IF(N250="zákl. přenesená",J250,0)</f>
        <v>0</v>
      </c>
      <c r="BH250" s="150">
        <f>IF(N250="sníž. přenesená",J250,0)</f>
        <v>0</v>
      </c>
      <c r="BI250" s="150">
        <f>IF(N250="nulová",J250,0)</f>
        <v>0</v>
      </c>
      <c r="BJ250" s="17" t="s">
        <v>88</v>
      </c>
      <c r="BK250" s="150">
        <f>ROUND(I250*H250,2)</f>
        <v>0</v>
      </c>
      <c r="BL250" s="17" t="s">
        <v>232</v>
      </c>
      <c r="BM250" s="149" t="s">
        <v>1339</v>
      </c>
    </row>
    <row r="251" spans="2:65" s="12" customFormat="1" ht="10.199999999999999">
      <c r="B251" s="155"/>
      <c r="D251" s="156" t="s">
        <v>236</v>
      </c>
      <c r="E251" s="157" t="s">
        <v>1</v>
      </c>
      <c r="F251" s="158" t="s">
        <v>1340</v>
      </c>
      <c r="H251" s="159">
        <v>103.04</v>
      </c>
      <c r="I251" s="160"/>
      <c r="L251" s="155"/>
      <c r="M251" s="161"/>
      <c r="T251" s="162"/>
      <c r="AT251" s="157" t="s">
        <v>236</v>
      </c>
      <c r="AU251" s="157" t="s">
        <v>21</v>
      </c>
      <c r="AV251" s="12" t="s">
        <v>21</v>
      </c>
      <c r="AW251" s="12" t="s">
        <v>36</v>
      </c>
      <c r="AX251" s="12" t="s">
        <v>88</v>
      </c>
      <c r="AY251" s="157" t="s">
        <v>225</v>
      </c>
    </row>
    <row r="252" spans="2:65" s="1" customFormat="1" ht="33" customHeight="1">
      <c r="B252" s="33"/>
      <c r="C252" s="138" t="s">
        <v>430</v>
      </c>
      <c r="D252" s="138" t="s">
        <v>227</v>
      </c>
      <c r="E252" s="139" t="s">
        <v>1185</v>
      </c>
      <c r="F252" s="140" t="s">
        <v>1186</v>
      </c>
      <c r="G252" s="141" t="s">
        <v>230</v>
      </c>
      <c r="H252" s="142">
        <v>3227</v>
      </c>
      <c r="I252" s="143"/>
      <c r="J252" s="144">
        <f>ROUND(I252*H252,2)</f>
        <v>0</v>
      </c>
      <c r="K252" s="140" t="s">
        <v>231</v>
      </c>
      <c r="L252" s="33"/>
      <c r="M252" s="145" t="s">
        <v>1</v>
      </c>
      <c r="N252" s="146" t="s">
        <v>45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232</v>
      </c>
      <c r="AT252" s="149" t="s">
        <v>227</v>
      </c>
      <c r="AU252" s="149" t="s">
        <v>21</v>
      </c>
      <c r="AY252" s="17" t="s">
        <v>225</v>
      </c>
      <c r="BE252" s="150">
        <f>IF(N252="základní",J252,0)</f>
        <v>0</v>
      </c>
      <c r="BF252" s="150">
        <f>IF(N252="snížená",J252,0)</f>
        <v>0</v>
      </c>
      <c r="BG252" s="150">
        <f>IF(N252="zákl. přenesená",J252,0)</f>
        <v>0</v>
      </c>
      <c r="BH252" s="150">
        <f>IF(N252="sníž. přenesená",J252,0)</f>
        <v>0</v>
      </c>
      <c r="BI252" s="150">
        <f>IF(N252="nulová",J252,0)</f>
        <v>0</v>
      </c>
      <c r="BJ252" s="17" t="s">
        <v>88</v>
      </c>
      <c r="BK252" s="150">
        <f>ROUND(I252*H252,2)</f>
        <v>0</v>
      </c>
      <c r="BL252" s="17" t="s">
        <v>232</v>
      </c>
      <c r="BM252" s="149" t="s">
        <v>1341</v>
      </c>
    </row>
    <row r="253" spans="2:65" s="1" customFormat="1" ht="10.199999999999999">
      <c r="B253" s="33"/>
      <c r="D253" s="151" t="s">
        <v>234</v>
      </c>
      <c r="F253" s="152" t="s">
        <v>1188</v>
      </c>
      <c r="I253" s="153"/>
      <c r="L253" s="33"/>
      <c r="M253" s="154"/>
      <c r="T253" s="57"/>
      <c r="AT253" s="17" t="s">
        <v>234</v>
      </c>
      <c r="AU253" s="17" t="s">
        <v>21</v>
      </c>
    </row>
    <row r="254" spans="2:65" s="12" customFormat="1" ht="10.199999999999999">
      <c r="B254" s="155"/>
      <c r="D254" s="156" t="s">
        <v>236</v>
      </c>
      <c r="E254" s="157" t="s">
        <v>1</v>
      </c>
      <c r="F254" s="158" t="s">
        <v>1342</v>
      </c>
      <c r="H254" s="159">
        <v>369</v>
      </c>
      <c r="I254" s="160"/>
      <c r="L254" s="155"/>
      <c r="M254" s="161"/>
      <c r="T254" s="162"/>
      <c r="AT254" s="157" t="s">
        <v>236</v>
      </c>
      <c r="AU254" s="157" t="s">
        <v>21</v>
      </c>
      <c r="AV254" s="12" t="s">
        <v>21</v>
      </c>
      <c r="AW254" s="12" t="s">
        <v>36</v>
      </c>
      <c r="AX254" s="12" t="s">
        <v>80</v>
      </c>
      <c r="AY254" s="157" t="s">
        <v>225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1343</v>
      </c>
      <c r="H255" s="159">
        <v>2858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80</v>
      </c>
      <c r="AY255" s="157" t="s">
        <v>225</v>
      </c>
    </row>
    <row r="256" spans="2:65" s="13" customFormat="1" ht="10.199999999999999">
      <c r="B256" s="164"/>
      <c r="D256" s="156" t="s">
        <v>236</v>
      </c>
      <c r="E256" s="165" t="s">
        <v>1</v>
      </c>
      <c r="F256" s="166" t="s">
        <v>270</v>
      </c>
      <c r="H256" s="167">
        <v>3227</v>
      </c>
      <c r="I256" s="168"/>
      <c r="L256" s="164"/>
      <c r="M256" s="169"/>
      <c r="T256" s="170"/>
      <c r="AT256" s="165" t="s">
        <v>236</v>
      </c>
      <c r="AU256" s="165" t="s">
        <v>21</v>
      </c>
      <c r="AV256" s="13" t="s">
        <v>232</v>
      </c>
      <c r="AW256" s="13" t="s">
        <v>36</v>
      </c>
      <c r="AX256" s="13" t="s">
        <v>88</v>
      </c>
      <c r="AY256" s="165" t="s">
        <v>225</v>
      </c>
    </row>
    <row r="257" spans="2:65" s="1" customFormat="1" ht="24.15" customHeight="1">
      <c r="B257" s="33"/>
      <c r="C257" s="138" t="s">
        <v>437</v>
      </c>
      <c r="D257" s="138" t="s">
        <v>227</v>
      </c>
      <c r="E257" s="139" t="s">
        <v>1191</v>
      </c>
      <c r="F257" s="140" t="s">
        <v>1192</v>
      </c>
      <c r="G257" s="141" t="s">
        <v>230</v>
      </c>
      <c r="H257" s="142">
        <v>3227.6</v>
      </c>
      <c r="I257" s="143"/>
      <c r="J257" s="144">
        <f>ROUND(I257*H257,2)</f>
        <v>0</v>
      </c>
      <c r="K257" s="140" t="s">
        <v>231</v>
      </c>
      <c r="L257" s="33"/>
      <c r="M257" s="145" t="s">
        <v>1</v>
      </c>
      <c r="N257" s="146" t="s">
        <v>45</v>
      </c>
      <c r="P257" s="147">
        <f>O257*H257</f>
        <v>0</v>
      </c>
      <c r="Q257" s="147">
        <v>0</v>
      </c>
      <c r="R257" s="147">
        <f>Q257*H257</f>
        <v>0</v>
      </c>
      <c r="S257" s="147">
        <v>0</v>
      </c>
      <c r="T257" s="148">
        <f>S257*H257</f>
        <v>0</v>
      </c>
      <c r="AR257" s="149" t="s">
        <v>232</v>
      </c>
      <c r="AT257" s="149" t="s">
        <v>227</v>
      </c>
      <c r="AU257" s="149" t="s">
        <v>21</v>
      </c>
      <c r="AY257" s="17" t="s">
        <v>225</v>
      </c>
      <c r="BE257" s="150">
        <f>IF(N257="základní",J257,0)</f>
        <v>0</v>
      </c>
      <c r="BF257" s="150">
        <f>IF(N257="snížená",J257,0)</f>
        <v>0</v>
      </c>
      <c r="BG257" s="150">
        <f>IF(N257="zákl. přenesená",J257,0)</f>
        <v>0</v>
      </c>
      <c r="BH257" s="150">
        <f>IF(N257="sníž. přenesená",J257,0)</f>
        <v>0</v>
      </c>
      <c r="BI257" s="150">
        <f>IF(N257="nulová",J257,0)</f>
        <v>0</v>
      </c>
      <c r="BJ257" s="17" t="s">
        <v>88</v>
      </c>
      <c r="BK257" s="150">
        <f>ROUND(I257*H257,2)</f>
        <v>0</v>
      </c>
      <c r="BL257" s="17" t="s">
        <v>232</v>
      </c>
      <c r="BM257" s="149" t="s">
        <v>1344</v>
      </c>
    </row>
    <row r="258" spans="2:65" s="1" customFormat="1" ht="10.199999999999999">
      <c r="B258" s="33"/>
      <c r="D258" s="151" t="s">
        <v>234</v>
      </c>
      <c r="F258" s="152" t="s">
        <v>1194</v>
      </c>
      <c r="I258" s="153"/>
      <c r="L258" s="33"/>
      <c r="M258" s="154"/>
      <c r="T258" s="57"/>
      <c r="AT258" s="17" t="s">
        <v>234</v>
      </c>
      <c r="AU258" s="17" t="s">
        <v>21</v>
      </c>
    </row>
    <row r="259" spans="2:65" s="12" customFormat="1" ht="10.199999999999999">
      <c r="B259" s="155"/>
      <c r="D259" s="156" t="s">
        <v>236</v>
      </c>
      <c r="E259" s="157" t="s">
        <v>1</v>
      </c>
      <c r="F259" s="158" t="s">
        <v>1345</v>
      </c>
      <c r="H259" s="159">
        <v>3227.6</v>
      </c>
      <c r="I259" s="160"/>
      <c r="L259" s="155"/>
      <c r="M259" s="161"/>
      <c r="T259" s="162"/>
      <c r="AT259" s="157" t="s">
        <v>236</v>
      </c>
      <c r="AU259" s="157" t="s">
        <v>21</v>
      </c>
      <c r="AV259" s="12" t="s">
        <v>21</v>
      </c>
      <c r="AW259" s="12" t="s">
        <v>36</v>
      </c>
      <c r="AX259" s="12" t="s">
        <v>88</v>
      </c>
      <c r="AY259" s="157" t="s">
        <v>225</v>
      </c>
    </row>
    <row r="260" spans="2:65" s="1" customFormat="1" ht="24.15" customHeight="1">
      <c r="B260" s="33"/>
      <c r="C260" s="138" t="s">
        <v>443</v>
      </c>
      <c r="D260" s="138" t="s">
        <v>227</v>
      </c>
      <c r="E260" s="139" t="s">
        <v>359</v>
      </c>
      <c r="F260" s="140" t="s">
        <v>360</v>
      </c>
      <c r="G260" s="141" t="s">
        <v>230</v>
      </c>
      <c r="H260" s="142">
        <v>980.4</v>
      </c>
      <c r="I260" s="143"/>
      <c r="J260" s="144">
        <f>ROUND(I260*H260,2)</f>
        <v>0</v>
      </c>
      <c r="K260" s="140" t="s">
        <v>231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232</v>
      </c>
      <c r="AT260" s="149" t="s">
        <v>227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1346</v>
      </c>
    </row>
    <row r="261" spans="2:65" s="1" customFormat="1" ht="10.199999999999999">
      <c r="B261" s="33"/>
      <c r="D261" s="151" t="s">
        <v>234</v>
      </c>
      <c r="F261" s="152" t="s">
        <v>362</v>
      </c>
      <c r="I261" s="153"/>
      <c r="L261" s="33"/>
      <c r="M261" s="154"/>
      <c r="T261" s="57"/>
      <c r="AT261" s="17" t="s">
        <v>234</v>
      </c>
      <c r="AU261" s="17" t="s">
        <v>21</v>
      </c>
    </row>
    <row r="262" spans="2:65" s="12" customFormat="1" ht="10.199999999999999">
      <c r="B262" s="155"/>
      <c r="D262" s="156" t="s">
        <v>236</v>
      </c>
      <c r="E262" s="157" t="s">
        <v>1</v>
      </c>
      <c r="F262" s="158" t="s">
        <v>1347</v>
      </c>
      <c r="H262" s="159">
        <v>980.4</v>
      </c>
      <c r="I262" s="160"/>
      <c r="L262" s="155"/>
      <c r="M262" s="161"/>
      <c r="T262" s="162"/>
      <c r="AT262" s="157" t="s">
        <v>236</v>
      </c>
      <c r="AU262" s="157" t="s">
        <v>21</v>
      </c>
      <c r="AV262" s="12" t="s">
        <v>21</v>
      </c>
      <c r="AW262" s="12" t="s">
        <v>36</v>
      </c>
      <c r="AX262" s="12" t="s">
        <v>88</v>
      </c>
      <c r="AY262" s="157" t="s">
        <v>225</v>
      </c>
    </row>
    <row r="263" spans="2:65" s="1" customFormat="1" ht="24.15" customHeight="1">
      <c r="B263" s="33"/>
      <c r="C263" s="138" t="s">
        <v>448</v>
      </c>
      <c r="D263" s="138" t="s">
        <v>227</v>
      </c>
      <c r="E263" s="139" t="s">
        <v>1204</v>
      </c>
      <c r="F263" s="140" t="s">
        <v>1205</v>
      </c>
      <c r="G263" s="141" t="s">
        <v>230</v>
      </c>
      <c r="H263" s="142">
        <v>980.4</v>
      </c>
      <c r="I263" s="143"/>
      <c r="J263" s="144">
        <f>ROUND(I263*H263,2)</f>
        <v>0</v>
      </c>
      <c r="K263" s="140" t="s">
        <v>231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232</v>
      </c>
      <c r="AT263" s="149" t="s">
        <v>227</v>
      </c>
      <c r="AU263" s="149" t="s">
        <v>21</v>
      </c>
      <c r="AY263" s="17" t="s">
        <v>225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232</v>
      </c>
      <c r="BM263" s="149" t="s">
        <v>1348</v>
      </c>
    </row>
    <row r="264" spans="2:65" s="1" customFormat="1" ht="10.199999999999999">
      <c r="B264" s="33"/>
      <c r="D264" s="151" t="s">
        <v>234</v>
      </c>
      <c r="F264" s="152" t="s">
        <v>1207</v>
      </c>
      <c r="I264" s="153"/>
      <c r="L264" s="33"/>
      <c r="M264" s="154"/>
      <c r="T264" s="57"/>
      <c r="AT264" s="17" t="s">
        <v>234</v>
      </c>
      <c r="AU264" s="17" t="s">
        <v>21</v>
      </c>
    </row>
    <row r="265" spans="2:65" s="12" customFormat="1" ht="10.199999999999999">
      <c r="B265" s="155"/>
      <c r="D265" s="156" t="s">
        <v>236</v>
      </c>
      <c r="E265" s="157" t="s">
        <v>1</v>
      </c>
      <c r="F265" s="158" t="s">
        <v>1347</v>
      </c>
      <c r="H265" s="159">
        <v>980.4</v>
      </c>
      <c r="I265" s="160"/>
      <c r="L265" s="155"/>
      <c r="M265" s="161"/>
      <c r="T265" s="162"/>
      <c r="AT265" s="157" t="s">
        <v>236</v>
      </c>
      <c r="AU265" s="157" t="s">
        <v>21</v>
      </c>
      <c r="AV265" s="12" t="s">
        <v>21</v>
      </c>
      <c r="AW265" s="12" t="s">
        <v>36</v>
      </c>
      <c r="AX265" s="12" t="s">
        <v>88</v>
      </c>
      <c r="AY265" s="157" t="s">
        <v>225</v>
      </c>
    </row>
    <row r="266" spans="2:65" s="1" customFormat="1" ht="16.5" customHeight="1">
      <c r="B266" s="33"/>
      <c r="C266" s="178" t="s">
        <v>454</v>
      </c>
      <c r="D266" s="178" t="s">
        <v>341</v>
      </c>
      <c r="E266" s="179" t="s">
        <v>431</v>
      </c>
      <c r="F266" s="180" t="s">
        <v>432</v>
      </c>
      <c r="G266" s="181" t="s">
        <v>433</v>
      </c>
      <c r="H266" s="182">
        <v>84.147999999999996</v>
      </c>
      <c r="I266" s="183"/>
      <c r="J266" s="184">
        <f>ROUND(I266*H266,2)</f>
        <v>0</v>
      </c>
      <c r="K266" s="180" t="s">
        <v>231</v>
      </c>
      <c r="L266" s="185"/>
      <c r="M266" s="186" t="s">
        <v>1</v>
      </c>
      <c r="N266" s="187" t="s">
        <v>45</v>
      </c>
      <c r="P266" s="147">
        <f>O266*H266</f>
        <v>0</v>
      </c>
      <c r="Q266" s="147">
        <v>1E-3</v>
      </c>
      <c r="R266" s="147">
        <f>Q266*H266</f>
        <v>8.4148000000000001E-2</v>
      </c>
      <c r="S266" s="147">
        <v>0</v>
      </c>
      <c r="T266" s="148">
        <f>S266*H266</f>
        <v>0</v>
      </c>
      <c r="AR266" s="149" t="s">
        <v>277</v>
      </c>
      <c r="AT266" s="149" t="s">
        <v>341</v>
      </c>
      <c r="AU266" s="149" t="s">
        <v>21</v>
      </c>
      <c r="AY266" s="17" t="s">
        <v>225</v>
      </c>
      <c r="BE266" s="150">
        <f>IF(N266="základní",J266,0)</f>
        <v>0</v>
      </c>
      <c r="BF266" s="150">
        <f>IF(N266="snížená",J266,0)</f>
        <v>0</v>
      </c>
      <c r="BG266" s="150">
        <f>IF(N266="zákl. přenesená",J266,0)</f>
        <v>0</v>
      </c>
      <c r="BH266" s="150">
        <f>IF(N266="sníž. přenesená",J266,0)</f>
        <v>0</v>
      </c>
      <c r="BI266" s="150">
        <f>IF(N266="nulová",J266,0)</f>
        <v>0</v>
      </c>
      <c r="BJ266" s="17" t="s">
        <v>88</v>
      </c>
      <c r="BK266" s="150">
        <f>ROUND(I266*H266,2)</f>
        <v>0</v>
      </c>
      <c r="BL266" s="17" t="s">
        <v>232</v>
      </c>
      <c r="BM266" s="149" t="s">
        <v>1349</v>
      </c>
    </row>
    <row r="267" spans="2:65" s="12" customFormat="1" ht="10.199999999999999">
      <c r="B267" s="155"/>
      <c r="D267" s="156" t="s">
        <v>236</v>
      </c>
      <c r="E267" s="157" t="s">
        <v>1</v>
      </c>
      <c r="F267" s="158" t="s">
        <v>1350</v>
      </c>
      <c r="H267" s="159">
        <v>4207.3999999999996</v>
      </c>
      <c r="I267" s="160"/>
      <c r="L267" s="155"/>
      <c r="M267" s="161"/>
      <c r="T267" s="162"/>
      <c r="AT267" s="157" t="s">
        <v>236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225</v>
      </c>
    </row>
    <row r="268" spans="2:65" s="12" customFormat="1" ht="10.199999999999999">
      <c r="B268" s="155"/>
      <c r="D268" s="156" t="s">
        <v>236</v>
      </c>
      <c r="F268" s="158" t="s">
        <v>1351</v>
      </c>
      <c r="H268" s="159">
        <v>84.147999999999996</v>
      </c>
      <c r="I268" s="160"/>
      <c r="L268" s="155"/>
      <c r="M268" s="161"/>
      <c r="T268" s="162"/>
      <c r="AT268" s="157" t="s">
        <v>236</v>
      </c>
      <c r="AU268" s="157" t="s">
        <v>21</v>
      </c>
      <c r="AV268" s="12" t="s">
        <v>21</v>
      </c>
      <c r="AW268" s="12" t="s">
        <v>4</v>
      </c>
      <c r="AX268" s="12" t="s">
        <v>88</v>
      </c>
      <c r="AY268" s="157" t="s">
        <v>225</v>
      </c>
    </row>
    <row r="269" spans="2:65" s="1" customFormat="1" ht="24.15" customHeight="1">
      <c r="B269" s="33"/>
      <c r="C269" s="138" t="s">
        <v>459</v>
      </c>
      <c r="D269" s="138" t="s">
        <v>227</v>
      </c>
      <c r="E269" s="139" t="s">
        <v>449</v>
      </c>
      <c r="F269" s="140" t="s">
        <v>450</v>
      </c>
      <c r="G269" s="141" t="s">
        <v>230</v>
      </c>
      <c r="H269" s="142">
        <v>2858</v>
      </c>
      <c r="I269" s="143"/>
      <c r="J269" s="144">
        <f>ROUND(I269*H269,2)</f>
        <v>0</v>
      </c>
      <c r="K269" s="140" t="s">
        <v>1</v>
      </c>
      <c r="L269" s="33"/>
      <c r="M269" s="145" t="s">
        <v>1</v>
      </c>
      <c r="N269" s="146" t="s">
        <v>45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232</v>
      </c>
      <c r="AT269" s="149" t="s">
        <v>227</v>
      </c>
      <c r="AU269" s="149" t="s">
        <v>21</v>
      </c>
      <c r="AY269" s="17" t="s">
        <v>225</v>
      </c>
      <c r="BE269" s="150">
        <f>IF(N269="základní",J269,0)</f>
        <v>0</v>
      </c>
      <c r="BF269" s="150">
        <f>IF(N269="snížená",J269,0)</f>
        <v>0</v>
      </c>
      <c r="BG269" s="150">
        <f>IF(N269="zákl. přenesená",J269,0)</f>
        <v>0</v>
      </c>
      <c r="BH269" s="150">
        <f>IF(N269="sníž. přenesená",J269,0)</f>
        <v>0</v>
      </c>
      <c r="BI269" s="150">
        <f>IF(N269="nulová",J269,0)</f>
        <v>0</v>
      </c>
      <c r="BJ269" s="17" t="s">
        <v>88</v>
      </c>
      <c r="BK269" s="150">
        <f>ROUND(I269*H269,2)</f>
        <v>0</v>
      </c>
      <c r="BL269" s="17" t="s">
        <v>232</v>
      </c>
      <c r="BM269" s="149" t="s">
        <v>1352</v>
      </c>
    </row>
    <row r="270" spans="2:65" s="1" customFormat="1" ht="76.8">
      <c r="B270" s="33"/>
      <c r="D270" s="156" t="s">
        <v>261</v>
      </c>
      <c r="F270" s="163" t="s">
        <v>452</v>
      </c>
      <c r="I270" s="153"/>
      <c r="L270" s="33"/>
      <c r="M270" s="154"/>
      <c r="T270" s="57"/>
      <c r="AT270" s="17" t="s">
        <v>261</v>
      </c>
      <c r="AU270" s="17" t="s">
        <v>21</v>
      </c>
    </row>
    <row r="271" spans="2:65" s="12" customFormat="1" ht="10.199999999999999">
      <c r="B271" s="155"/>
      <c r="D271" s="156" t="s">
        <v>236</v>
      </c>
      <c r="E271" s="157" t="s">
        <v>1</v>
      </c>
      <c r="F271" s="158" t="s">
        <v>1353</v>
      </c>
      <c r="H271" s="159">
        <v>2858</v>
      </c>
      <c r="I271" s="160"/>
      <c r="L271" s="155"/>
      <c r="M271" s="161"/>
      <c r="T271" s="162"/>
      <c r="AT271" s="157" t="s">
        <v>236</v>
      </c>
      <c r="AU271" s="157" t="s">
        <v>21</v>
      </c>
      <c r="AV271" s="12" t="s">
        <v>21</v>
      </c>
      <c r="AW271" s="12" t="s">
        <v>36</v>
      </c>
      <c r="AX271" s="12" t="s">
        <v>88</v>
      </c>
      <c r="AY271" s="157" t="s">
        <v>225</v>
      </c>
    </row>
    <row r="272" spans="2:65" s="1" customFormat="1" ht="24.15" customHeight="1">
      <c r="B272" s="33"/>
      <c r="C272" s="138" t="s">
        <v>465</v>
      </c>
      <c r="D272" s="138" t="s">
        <v>227</v>
      </c>
      <c r="E272" s="139" t="s">
        <v>347</v>
      </c>
      <c r="F272" s="140" t="s">
        <v>348</v>
      </c>
      <c r="G272" s="141" t="s">
        <v>230</v>
      </c>
      <c r="H272" s="142">
        <v>357.7</v>
      </c>
      <c r="I272" s="143"/>
      <c r="J272" s="144">
        <f>ROUND(I272*H272,2)</f>
        <v>0</v>
      </c>
      <c r="K272" s="140" t="s">
        <v>231</v>
      </c>
      <c r="L272" s="33"/>
      <c r="M272" s="145" t="s">
        <v>1</v>
      </c>
      <c r="N272" s="146" t="s">
        <v>45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232</v>
      </c>
      <c r="AT272" s="149" t="s">
        <v>227</v>
      </c>
      <c r="AU272" s="149" t="s">
        <v>21</v>
      </c>
      <c r="AY272" s="17" t="s">
        <v>225</v>
      </c>
      <c r="BE272" s="150">
        <f>IF(N272="základní",J272,0)</f>
        <v>0</v>
      </c>
      <c r="BF272" s="150">
        <f>IF(N272="snížená",J272,0)</f>
        <v>0</v>
      </c>
      <c r="BG272" s="150">
        <f>IF(N272="zákl. přenesená",J272,0)</f>
        <v>0</v>
      </c>
      <c r="BH272" s="150">
        <f>IF(N272="sníž. přenesená",J272,0)</f>
        <v>0</v>
      </c>
      <c r="BI272" s="150">
        <f>IF(N272="nulová",J272,0)</f>
        <v>0</v>
      </c>
      <c r="BJ272" s="17" t="s">
        <v>88</v>
      </c>
      <c r="BK272" s="150">
        <f>ROUND(I272*H272,2)</f>
        <v>0</v>
      </c>
      <c r="BL272" s="17" t="s">
        <v>232</v>
      </c>
      <c r="BM272" s="149" t="s">
        <v>1354</v>
      </c>
    </row>
    <row r="273" spans="2:65" s="1" customFormat="1" ht="10.199999999999999">
      <c r="B273" s="33"/>
      <c r="D273" s="151" t="s">
        <v>234</v>
      </c>
      <c r="F273" s="152" t="s">
        <v>350</v>
      </c>
      <c r="I273" s="153"/>
      <c r="L273" s="33"/>
      <c r="M273" s="154"/>
      <c r="T273" s="57"/>
      <c r="AT273" s="17" t="s">
        <v>234</v>
      </c>
      <c r="AU273" s="17" t="s">
        <v>21</v>
      </c>
    </row>
    <row r="274" spans="2:65" s="12" customFormat="1" ht="10.199999999999999">
      <c r="B274" s="155"/>
      <c r="D274" s="156" t="s">
        <v>236</v>
      </c>
      <c r="E274" s="157" t="s">
        <v>1</v>
      </c>
      <c r="F274" s="158" t="s">
        <v>1355</v>
      </c>
      <c r="H274" s="159">
        <v>357.7</v>
      </c>
      <c r="I274" s="160"/>
      <c r="L274" s="155"/>
      <c r="M274" s="161"/>
      <c r="T274" s="162"/>
      <c r="AT274" s="157" t="s">
        <v>236</v>
      </c>
      <c r="AU274" s="157" t="s">
        <v>21</v>
      </c>
      <c r="AV274" s="12" t="s">
        <v>21</v>
      </c>
      <c r="AW274" s="12" t="s">
        <v>36</v>
      </c>
      <c r="AX274" s="12" t="s">
        <v>88</v>
      </c>
      <c r="AY274" s="157" t="s">
        <v>225</v>
      </c>
    </row>
    <row r="275" spans="2:65" s="1" customFormat="1" ht="16.5" customHeight="1">
      <c r="B275" s="33"/>
      <c r="C275" s="138" t="s">
        <v>472</v>
      </c>
      <c r="D275" s="138" t="s">
        <v>227</v>
      </c>
      <c r="E275" s="139" t="s">
        <v>353</v>
      </c>
      <c r="F275" s="140" t="s">
        <v>354</v>
      </c>
      <c r="G275" s="141" t="s">
        <v>230</v>
      </c>
      <c r="H275" s="142">
        <v>1785.8</v>
      </c>
      <c r="I275" s="143"/>
      <c r="J275" s="144">
        <f>ROUND(I275*H275,2)</f>
        <v>0</v>
      </c>
      <c r="K275" s="140" t="s">
        <v>231</v>
      </c>
      <c r="L275" s="33"/>
      <c r="M275" s="145" t="s">
        <v>1</v>
      </c>
      <c r="N275" s="146" t="s">
        <v>45</v>
      </c>
      <c r="P275" s="147">
        <f>O275*H275</f>
        <v>0</v>
      </c>
      <c r="Q275" s="147">
        <v>0</v>
      </c>
      <c r="R275" s="147">
        <f>Q275*H275</f>
        <v>0</v>
      </c>
      <c r="S275" s="147">
        <v>0</v>
      </c>
      <c r="T275" s="148">
        <f>S275*H275</f>
        <v>0</v>
      </c>
      <c r="AR275" s="149" t="s">
        <v>232</v>
      </c>
      <c r="AT275" s="149" t="s">
        <v>227</v>
      </c>
      <c r="AU275" s="149" t="s">
        <v>21</v>
      </c>
      <c r="AY275" s="17" t="s">
        <v>225</v>
      </c>
      <c r="BE275" s="150">
        <f>IF(N275="základní",J275,0)</f>
        <v>0</v>
      </c>
      <c r="BF275" s="150">
        <f>IF(N275="snížená",J275,0)</f>
        <v>0</v>
      </c>
      <c r="BG275" s="150">
        <f>IF(N275="zákl. přenesená",J275,0)</f>
        <v>0</v>
      </c>
      <c r="BH275" s="150">
        <f>IF(N275="sníž. přenesená",J275,0)</f>
        <v>0</v>
      </c>
      <c r="BI275" s="150">
        <f>IF(N275="nulová",J275,0)</f>
        <v>0</v>
      </c>
      <c r="BJ275" s="17" t="s">
        <v>88</v>
      </c>
      <c r="BK275" s="150">
        <f>ROUND(I275*H275,2)</f>
        <v>0</v>
      </c>
      <c r="BL275" s="17" t="s">
        <v>232</v>
      </c>
      <c r="BM275" s="149" t="s">
        <v>1356</v>
      </c>
    </row>
    <row r="276" spans="2:65" s="1" customFormat="1" ht="10.199999999999999">
      <c r="B276" s="33"/>
      <c r="D276" s="151" t="s">
        <v>234</v>
      </c>
      <c r="F276" s="152" t="s">
        <v>356</v>
      </c>
      <c r="I276" s="153"/>
      <c r="L276" s="33"/>
      <c r="M276" s="154"/>
      <c r="T276" s="57"/>
      <c r="AT276" s="17" t="s">
        <v>234</v>
      </c>
      <c r="AU276" s="17" t="s">
        <v>21</v>
      </c>
    </row>
    <row r="277" spans="2:65" s="12" customFormat="1" ht="10.199999999999999">
      <c r="B277" s="155"/>
      <c r="D277" s="156" t="s">
        <v>236</v>
      </c>
      <c r="E277" s="157" t="s">
        <v>1</v>
      </c>
      <c r="F277" s="158" t="s">
        <v>1357</v>
      </c>
      <c r="H277" s="159">
        <v>1785.8</v>
      </c>
      <c r="I277" s="160"/>
      <c r="L277" s="155"/>
      <c r="M277" s="161"/>
      <c r="T277" s="162"/>
      <c r="AT277" s="157" t="s">
        <v>236</v>
      </c>
      <c r="AU277" s="157" t="s">
        <v>21</v>
      </c>
      <c r="AV277" s="12" t="s">
        <v>21</v>
      </c>
      <c r="AW277" s="12" t="s">
        <v>36</v>
      </c>
      <c r="AX277" s="12" t="s">
        <v>88</v>
      </c>
      <c r="AY277" s="157" t="s">
        <v>225</v>
      </c>
    </row>
    <row r="278" spans="2:65" s="1" customFormat="1" ht="16.5" customHeight="1">
      <c r="B278" s="33"/>
      <c r="C278" s="138" t="s">
        <v>479</v>
      </c>
      <c r="D278" s="138" t="s">
        <v>227</v>
      </c>
      <c r="E278" s="139" t="s">
        <v>444</v>
      </c>
      <c r="F278" s="140" t="s">
        <v>445</v>
      </c>
      <c r="G278" s="141" t="s">
        <v>240</v>
      </c>
      <c r="H278" s="142">
        <v>84.147999999999996</v>
      </c>
      <c r="I278" s="143"/>
      <c r="J278" s="144">
        <f>ROUND(I278*H278,2)</f>
        <v>0</v>
      </c>
      <c r="K278" s="140" t="s">
        <v>231</v>
      </c>
      <c r="L278" s="33"/>
      <c r="M278" s="145" t="s">
        <v>1</v>
      </c>
      <c r="N278" s="146" t="s">
        <v>45</v>
      </c>
      <c r="P278" s="147">
        <f>O278*H278</f>
        <v>0</v>
      </c>
      <c r="Q278" s="147">
        <v>0</v>
      </c>
      <c r="R278" s="147">
        <f>Q278*H278</f>
        <v>0</v>
      </c>
      <c r="S278" s="147">
        <v>0</v>
      </c>
      <c r="T278" s="148">
        <f>S278*H278</f>
        <v>0</v>
      </c>
      <c r="AR278" s="149" t="s">
        <v>232</v>
      </c>
      <c r="AT278" s="149" t="s">
        <v>227</v>
      </c>
      <c r="AU278" s="149" t="s">
        <v>21</v>
      </c>
      <c r="AY278" s="17" t="s">
        <v>225</v>
      </c>
      <c r="BE278" s="150">
        <f>IF(N278="základní",J278,0)</f>
        <v>0</v>
      </c>
      <c r="BF278" s="150">
        <f>IF(N278="snížená",J278,0)</f>
        <v>0</v>
      </c>
      <c r="BG278" s="150">
        <f>IF(N278="zákl. přenesená",J278,0)</f>
        <v>0</v>
      </c>
      <c r="BH278" s="150">
        <f>IF(N278="sníž. přenesená",J278,0)</f>
        <v>0</v>
      </c>
      <c r="BI278" s="150">
        <f>IF(N278="nulová",J278,0)</f>
        <v>0</v>
      </c>
      <c r="BJ278" s="17" t="s">
        <v>88</v>
      </c>
      <c r="BK278" s="150">
        <f>ROUND(I278*H278,2)</f>
        <v>0</v>
      </c>
      <c r="BL278" s="17" t="s">
        <v>232</v>
      </c>
      <c r="BM278" s="149" t="s">
        <v>1358</v>
      </c>
    </row>
    <row r="279" spans="2:65" s="1" customFormat="1" ht="10.199999999999999">
      <c r="B279" s="33"/>
      <c r="D279" s="151" t="s">
        <v>234</v>
      </c>
      <c r="F279" s="152" t="s">
        <v>447</v>
      </c>
      <c r="I279" s="153"/>
      <c r="L279" s="33"/>
      <c r="M279" s="154"/>
      <c r="T279" s="57"/>
      <c r="AT279" s="17" t="s">
        <v>234</v>
      </c>
      <c r="AU279" s="17" t="s">
        <v>21</v>
      </c>
    </row>
    <row r="280" spans="2:65" s="1" customFormat="1" ht="24.15" customHeight="1">
      <c r="B280" s="33"/>
      <c r="C280" s="138" t="s">
        <v>485</v>
      </c>
      <c r="D280" s="138" t="s">
        <v>227</v>
      </c>
      <c r="E280" s="139" t="s">
        <v>716</v>
      </c>
      <c r="F280" s="140" t="s">
        <v>717</v>
      </c>
      <c r="G280" s="141" t="s">
        <v>230</v>
      </c>
      <c r="H280" s="142">
        <v>3197.1</v>
      </c>
      <c r="I280" s="143"/>
      <c r="J280" s="144">
        <f>ROUND(I280*H280,2)</f>
        <v>0</v>
      </c>
      <c r="K280" s="140" t="s">
        <v>231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0</v>
      </c>
      <c r="R280" s="147">
        <f>Q280*H280</f>
        <v>0</v>
      </c>
      <c r="S280" s="147">
        <v>0</v>
      </c>
      <c r="T280" s="148">
        <f>S280*H280</f>
        <v>0</v>
      </c>
      <c r="AR280" s="149" t="s">
        <v>232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232</v>
      </c>
      <c r="BM280" s="149" t="s">
        <v>1359</v>
      </c>
    </row>
    <row r="281" spans="2:65" s="1" customFormat="1" ht="10.199999999999999">
      <c r="B281" s="33"/>
      <c r="D281" s="151" t="s">
        <v>234</v>
      </c>
      <c r="F281" s="152" t="s">
        <v>719</v>
      </c>
      <c r="I281" s="153"/>
      <c r="L281" s="33"/>
      <c r="M281" s="154"/>
      <c r="T281" s="57"/>
      <c r="AT281" s="17" t="s">
        <v>234</v>
      </c>
      <c r="AU281" s="17" t="s">
        <v>21</v>
      </c>
    </row>
    <row r="282" spans="2:65" s="12" customFormat="1" ht="10.199999999999999">
      <c r="B282" s="155"/>
      <c r="D282" s="156" t="s">
        <v>236</v>
      </c>
      <c r="E282" s="157" t="s">
        <v>1</v>
      </c>
      <c r="F282" s="158" t="s">
        <v>1360</v>
      </c>
      <c r="H282" s="159">
        <v>3197.1</v>
      </c>
      <c r="I282" s="160"/>
      <c r="L282" s="155"/>
      <c r="M282" s="161"/>
      <c r="T282" s="162"/>
      <c r="AT282" s="157" t="s">
        <v>236</v>
      </c>
      <c r="AU282" s="157" t="s">
        <v>21</v>
      </c>
      <c r="AV282" s="12" t="s">
        <v>21</v>
      </c>
      <c r="AW282" s="12" t="s">
        <v>36</v>
      </c>
      <c r="AX282" s="12" t="s">
        <v>88</v>
      </c>
      <c r="AY282" s="157" t="s">
        <v>225</v>
      </c>
    </row>
    <row r="283" spans="2:65" s="11" customFormat="1" ht="22.8" customHeight="1">
      <c r="B283" s="126"/>
      <c r="D283" s="127" t="s">
        <v>79</v>
      </c>
      <c r="E283" s="136" t="s">
        <v>21</v>
      </c>
      <c r="F283" s="136" t="s">
        <v>453</v>
      </c>
      <c r="I283" s="129"/>
      <c r="J283" s="137">
        <f>BK283</f>
        <v>0</v>
      </c>
      <c r="L283" s="126"/>
      <c r="M283" s="131"/>
      <c r="P283" s="132">
        <f>SUM(P284:P297)</f>
        <v>0</v>
      </c>
      <c r="R283" s="132">
        <f>SUM(R284:R297)</f>
        <v>43.787340399999991</v>
      </c>
      <c r="T283" s="133">
        <f>SUM(T284:T297)</f>
        <v>0</v>
      </c>
      <c r="AR283" s="127" t="s">
        <v>88</v>
      </c>
      <c r="AT283" s="134" t="s">
        <v>79</v>
      </c>
      <c r="AU283" s="134" t="s">
        <v>88</v>
      </c>
      <c r="AY283" s="127" t="s">
        <v>225</v>
      </c>
      <c r="BK283" s="135">
        <f>SUM(BK284:BK297)</f>
        <v>0</v>
      </c>
    </row>
    <row r="284" spans="2:65" s="1" customFormat="1" ht="16.5" customHeight="1">
      <c r="B284" s="33"/>
      <c r="C284" s="138" t="s">
        <v>490</v>
      </c>
      <c r="D284" s="138" t="s">
        <v>227</v>
      </c>
      <c r="E284" s="139" t="s">
        <v>1361</v>
      </c>
      <c r="F284" s="140" t="s">
        <v>1362</v>
      </c>
      <c r="G284" s="141" t="s">
        <v>240</v>
      </c>
      <c r="H284" s="142">
        <v>0.48</v>
      </c>
      <c r="I284" s="143"/>
      <c r="J284" s="144">
        <f>ROUND(I284*H284,2)</f>
        <v>0</v>
      </c>
      <c r="K284" s="140" t="s">
        <v>231</v>
      </c>
      <c r="L284" s="33"/>
      <c r="M284" s="145" t="s">
        <v>1</v>
      </c>
      <c r="N284" s="146" t="s">
        <v>45</v>
      </c>
      <c r="P284" s="147">
        <f>O284*H284</f>
        <v>0</v>
      </c>
      <c r="Q284" s="147">
        <v>2.5018699999999998</v>
      </c>
      <c r="R284" s="147">
        <f>Q284*H284</f>
        <v>1.2008975999999998</v>
      </c>
      <c r="S284" s="147">
        <v>0</v>
      </c>
      <c r="T284" s="148">
        <f>S284*H284</f>
        <v>0</v>
      </c>
      <c r="AR284" s="149" t="s">
        <v>232</v>
      </c>
      <c r="AT284" s="149" t="s">
        <v>227</v>
      </c>
      <c r="AU284" s="149" t="s">
        <v>21</v>
      </c>
      <c r="AY284" s="17" t="s">
        <v>225</v>
      </c>
      <c r="BE284" s="150">
        <f>IF(N284="základní",J284,0)</f>
        <v>0</v>
      </c>
      <c r="BF284" s="150">
        <f>IF(N284="snížená",J284,0)</f>
        <v>0</v>
      </c>
      <c r="BG284" s="150">
        <f>IF(N284="zákl. přenesená",J284,0)</f>
        <v>0</v>
      </c>
      <c r="BH284" s="150">
        <f>IF(N284="sníž. přenesená",J284,0)</f>
        <v>0</v>
      </c>
      <c r="BI284" s="150">
        <f>IF(N284="nulová",J284,0)</f>
        <v>0</v>
      </c>
      <c r="BJ284" s="17" t="s">
        <v>88</v>
      </c>
      <c r="BK284" s="150">
        <f>ROUND(I284*H284,2)</f>
        <v>0</v>
      </c>
      <c r="BL284" s="17" t="s">
        <v>232</v>
      </c>
      <c r="BM284" s="149" t="s">
        <v>1363</v>
      </c>
    </row>
    <row r="285" spans="2:65" s="1" customFormat="1" ht="10.199999999999999">
      <c r="B285" s="33"/>
      <c r="D285" s="151" t="s">
        <v>234</v>
      </c>
      <c r="F285" s="152" t="s">
        <v>1364</v>
      </c>
      <c r="I285" s="153"/>
      <c r="L285" s="33"/>
      <c r="M285" s="154"/>
      <c r="T285" s="57"/>
      <c r="AT285" s="17" t="s">
        <v>234</v>
      </c>
      <c r="AU285" s="17" t="s">
        <v>21</v>
      </c>
    </row>
    <row r="286" spans="2:65" s="12" customFormat="1" ht="10.199999999999999">
      <c r="B286" s="155"/>
      <c r="D286" s="156" t="s">
        <v>236</v>
      </c>
      <c r="E286" s="157" t="s">
        <v>1</v>
      </c>
      <c r="F286" s="158" t="s">
        <v>1365</v>
      </c>
      <c r="H286" s="159">
        <v>0.48</v>
      </c>
      <c r="I286" s="160"/>
      <c r="L286" s="155"/>
      <c r="M286" s="161"/>
      <c r="T286" s="162"/>
      <c r="AT286" s="157" t="s">
        <v>236</v>
      </c>
      <c r="AU286" s="157" t="s">
        <v>21</v>
      </c>
      <c r="AV286" s="12" t="s">
        <v>21</v>
      </c>
      <c r="AW286" s="12" t="s">
        <v>36</v>
      </c>
      <c r="AX286" s="12" t="s">
        <v>88</v>
      </c>
      <c r="AY286" s="157" t="s">
        <v>225</v>
      </c>
    </row>
    <row r="287" spans="2:65" s="1" customFormat="1" ht="16.5" customHeight="1">
      <c r="B287" s="33"/>
      <c r="C287" s="138" t="s">
        <v>496</v>
      </c>
      <c r="D287" s="138" t="s">
        <v>227</v>
      </c>
      <c r="E287" s="139" t="s">
        <v>1366</v>
      </c>
      <c r="F287" s="140" t="s">
        <v>1367</v>
      </c>
      <c r="G287" s="141" t="s">
        <v>240</v>
      </c>
      <c r="H287" s="142">
        <v>1.44</v>
      </c>
      <c r="I287" s="143"/>
      <c r="J287" s="144">
        <f>ROUND(I287*H287,2)</f>
        <v>0</v>
      </c>
      <c r="K287" s="140" t="s">
        <v>231</v>
      </c>
      <c r="L287" s="33"/>
      <c r="M287" s="145" t="s">
        <v>1</v>
      </c>
      <c r="N287" s="146" t="s">
        <v>45</v>
      </c>
      <c r="P287" s="147">
        <f>O287*H287</f>
        <v>0</v>
      </c>
      <c r="Q287" s="147">
        <v>2.5018699999999998</v>
      </c>
      <c r="R287" s="147">
        <f>Q287*H287</f>
        <v>3.6026927999999998</v>
      </c>
      <c r="S287" s="147">
        <v>0</v>
      </c>
      <c r="T287" s="148">
        <f>S287*H287</f>
        <v>0</v>
      </c>
      <c r="AR287" s="149" t="s">
        <v>232</v>
      </c>
      <c r="AT287" s="149" t="s">
        <v>227</v>
      </c>
      <c r="AU287" s="149" t="s">
        <v>21</v>
      </c>
      <c r="AY287" s="17" t="s">
        <v>225</v>
      </c>
      <c r="BE287" s="150">
        <f>IF(N287="základní",J287,0)</f>
        <v>0</v>
      </c>
      <c r="BF287" s="150">
        <f>IF(N287="snížená",J287,0)</f>
        <v>0</v>
      </c>
      <c r="BG287" s="150">
        <f>IF(N287="zákl. přenesená",J287,0)</f>
        <v>0</v>
      </c>
      <c r="BH287" s="150">
        <f>IF(N287="sníž. přenesená",J287,0)</f>
        <v>0</v>
      </c>
      <c r="BI287" s="150">
        <f>IF(N287="nulová",J287,0)</f>
        <v>0</v>
      </c>
      <c r="BJ287" s="17" t="s">
        <v>88</v>
      </c>
      <c r="BK287" s="150">
        <f>ROUND(I287*H287,2)</f>
        <v>0</v>
      </c>
      <c r="BL287" s="17" t="s">
        <v>232</v>
      </c>
      <c r="BM287" s="149" t="s">
        <v>1368</v>
      </c>
    </row>
    <row r="288" spans="2:65" s="1" customFormat="1" ht="10.199999999999999">
      <c r="B288" s="33"/>
      <c r="D288" s="151" t="s">
        <v>234</v>
      </c>
      <c r="F288" s="152" t="s">
        <v>1369</v>
      </c>
      <c r="I288" s="153"/>
      <c r="L288" s="33"/>
      <c r="M288" s="154"/>
      <c r="T288" s="57"/>
      <c r="AT288" s="17" t="s">
        <v>234</v>
      </c>
      <c r="AU288" s="17" t="s">
        <v>21</v>
      </c>
    </row>
    <row r="289" spans="2:65" s="12" customFormat="1" ht="10.199999999999999">
      <c r="B289" s="155"/>
      <c r="D289" s="156" t="s">
        <v>236</v>
      </c>
      <c r="E289" s="157" t="s">
        <v>1</v>
      </c>
      <c r="F289" s="158" t="s">
        <v>1370</v>
      </c>
      <c r="H289" s="159">
        <v>1.44</v>
      </c>
      <c r="I289" s="160"/>
      <c r="L289" s="155"/>
      <c r="M289" s="161"/>
      <c r="T289" s="162"/>
      <c r="AT289" s="157" t="s">
        <v>236</v>
      </c>
      <c r="AU289" s="157" t="s">
        <v>21</v>
      </c>
      <c r="AV289" s="12" t="s">
        <v>21</v>
      </c>
      <c r="AW289" s="12" t="s">
        <v>36</v>
      </c>
      <c r="AX289" s="12" t="s">
        <v>88</v>
      </c>
      <c r="AY289" s="157" t="s">
        <v>225</v>
      </c>
    </row>
    <row r="290" spans="2:65" s="1" customFormat="1" ht="24.15" customHeight="1">
      <c r="B290" s="33"/>
      <c r="C290" s="138" t="s">
        <v>501</v>
      </c>
      <c r="D290" s="138" t="s">
        <v>227</v>
      </c>
      <c r="E290" s="139" t="s">
        <v>455</v>
      </c>
      <c r="F290" s="140" t="s">
        <v>456</v>
      </c>
      <c r="G290" s="141" t="s">
        <v>240</v>
      </c>
      <c r="H290" s="142">
        <v>7.8</v>
      </c>
      <c r="I290" s="143"/>
      <c r="J290" s="144">
        <f>ROUND(I290*H290,2)</f>
        <v>0</v>
      </c>
      <c r="K290" s="140" t="s">
        <v>231</v>
      </c>
      <c r="L290" s="33"/>
      <c r="M290" s="145" t="s">
        <v>1</v>
      </c>
      <c r="N290" s="146" t="s">
        <v>45</v>
      </c>
      <c r="P290" s="147">
        <f>O290*H290</f>
        <v>0</v>
      </c>
      <c r="Q290" s="147">
        <v>1.9312499999999999</v>
      </c>
      <c r="R290" s="147">
        <f>Q290*H290</f>
        <v>15.063749999999999</v>
      </c>
      <c r="S290" s="147">
        <v>0</v>
      </c>
      <c r="T290" s="148">
        <f>S290*H290</f>
        <v>0</v>
      </c>
      <c r="AR290" s="149" t="s">
        <v>232</v>
      </c>
      <c r="AT290" s="149" t="s">
        <v>227</v>
      </c>
      <c r="AU290" s="149" t="s">
        <v>21</v>
      </c>
      <c r="AY290" s="17" t="s">
        <v>225</v>
      </c>
      <c r="BE290" s="150">
        <f>IF(N290="základní",J290,0)</f>
        <v>0</v>
      </c>
      <c r="BF290" s="150">
        <f>IF(N290="snížená",J290,0)</f>
        <v>0</v>
      </c>
      <c r="BG290" s="150">
        <f>IF(N290="zákl. přenesená",J290,0)</f>
        <v>0</v>
      </c>
      <c r="BH290" s="150">
        <f>IF(N290="sníž. přenesená",J290,0)</f>
        <v>0</v>
      </c>
      <c r="BI290" s="150">
        <f>IF(N290="nulová",J290,0)</f>
        <v>0</v>
      </c>
      <c r="BJ290" s="17" t="s">
        <v>88</v>
      </c>
      <c r="BK290" s="150">
        <f>ROUND(I290*H290,2)</f>
        <v>0</v>
      </c>
      <c r="BL290" s="17" t="s">
        <v>232</v>
      </c>
      <c r="BM290" s="149" t="s">
        <v>1371</v>
      </c>
    </row>
    <row r="291" spans="2:65" s="1" customFormat="1" ht="10.199999999999999">
      <c r="B291" s="33"/>
      <c r="D291" s="151" t="s">
        <v>234</v>
      </c>
      <c r="F291" s="152" t="s">
        <v>458</v>
      </c>
      <c r="I291" s="153"/>
      <c r="L291" s="33"/>
      <c r="M291" s="154"/>
      <c r="T291" s="57"/>
      <c r="AT291" s="17" t="s">
        <v>234</v>
      </c>
      <c r="AU291" s="17" t="s">
        <v>21</v>
      </c>
    </row>
    <row r="292" spans="2:65" s="12" customFormat="1" ht="10.199999999999999">
      <c r="B292" s="155"/>
      <c r="D292" s="156" t="s">
        <v>236</v>
      </c>
      <c r="E292" s="157" t="s">
        <v>1</v>
      </c>
      <c r="F292" s="158" t="s">
        <v>1372</v>
      </c>
      <c r="H292" s="159">
        <v>7.8</v>
      </c>
      <c r="I292" s="160"/>
      <c r="L292" s="155"/>
      <c r="M292" s="161"/>
      <c r="T292" s="162"/>
      <c r="AT292" s="157" t="s">
        <v>236</v>
      </c>
      <c r="AU292" s="157" t="s">
        <v>21</v>
      </c>
      <c r="AV292" s="12" t="s">
        <v>21</v>
      </c>
      <c r="AW292" s="12" t="s">
        <v>36</v>
      </c>
      <c r="AX292" s="12" t="s">
        <v>88</v>
      </c>
      <c r="AY292" s="157" t="s">
        <v>225</v>
      </c>
    </row>
    <row r="293" spans="2:65" s="1" customFormat="1" ht="24.15" customHeight="1">
      <c r="B293" s="33"/>
      <c r="C293" s="138" t="s">
        <v>507</v>
      </c>
      <c r="D293" s="138" t="s">
        <v>227</v>
      </c>
      <c r="E293" s="139" t="s">
        <v>460</v>
      </c>
      <c r="F293" s="140" t="s">
        <v>461</v>
      </c>
      <c r="G293" s="141" t="s">
        <v>230</v>
      </c>
      <c r="H293" s="142">
        <v>39</v>
      </c>
      <c r="I293" s="143"/>
      <c r="J293" s="144">
        <f>ROUND(I293*H293,2)</f>
        <v>0</v>
      </c>
      <c r="K293" s="140" t="s">
        <v>231</v>
      </c>
      <c r="L293" s="33"/>
      <c r="M293" s="145" t="s">
        <v>1</v>
      </c>
      <c r="N293" s="146" t="s">
        <v>45</v>
      </c>
      <c r="P293" s="147">
        <f>O293*H293</f>
        <v>0</v>
      </c>
      <c r="Q293" s="147">
        <v>0.108</v>
      </c>
      <c r="R293" s="147">
        <f>Q293*H293</f>
        <v>4.2119999999999997</v>
      </c>
      <c r="S293" s="147">
        <v>0</v>
      </c>
      <c r="T293" s="148">
        <f>S293*H293</f>
        <v>0</v>
      </c>
      <c r="AR293" s="149" t="s">
        <v>232</v>
      </c>
      <c r="AT293" s="149" t="s">
        <v>227</v>
      </c>
      <c r="AU293" s="149" t="s">
        <v>21</v>
      </c>
      <c r="AY293" s="17" t="s">
        <v>225</v>
      </c>
      <c r="BE293" s="150">
        <f>IF(N293="základní",J293,0)</f>
        <v>0</v>
      </c>
      <c r="BF293" s="150">
        <f>IF(N293="snížená",J293,0)</f>
        <v>0</v>
      </c>
      <c r="BG293" s="150">
        <f>IF(N293="zákl. přenesená",J293,0)</f>
        <v>0</v>
      </c>
      <c r="BH293" s="150">
        <f>IF(N293="sníž. přenesená",J293,0)</f>
        <v>0</v>
      </c>
      <c r="BI293" s="150">
        <f>IF(N293="nulová",J293,0)</f>
        <v>0</v>
      </c>
      <c r="BJ293" s="17" t="s">
        <v>88</v>
      </c>
      <c r="BK293" s="150">
        <f>ROUND(I293*H293,2)</f>
        <v>0</v>
      </c>
      <c r="BL293" s="17" t="s">
        <v>232</v>
      </c>
      <c r="BM293" s="149" t="s">
        <v>1373</v>
      </c>
    </row>
    <row r="294" spans="2:65" s="1" customFormat="1" ht="10.199999999999999">
      <c r="B294" s="33"/>
      <c r="D294" s="151" t="s">
        <v>234</v>
      </c>
      <c r="F294" s="152" t="s">
        <v>463</v>
      </c>
      <c r="I294" s="153"/>
      <c r="L294" s="33"/>
      <c r="M294" s="154"/>
      <c r="T294" s="57"/>
      <c r="AT294" s="17" t="s">
        <v>234</v>
      </c>
      <c r="AU294" s="17" t="s">
        <v>21</v>
      </c>
    </row>
    <row r="295" spans="2:65" s="12" customFormat="1" ht="10.199999999999999">
      <c r="B295" s="155"/>
      <c r="D295" s="156" t="s">
        <v>236</v>
      </c>
      <c r="E295" s="157" t="s">
        <v>1</v>
      </c>
      <c r="F295" s="158" t="s">
        <v>1374</v>
      </c>
      <c r="H295" s="159">
        <v>39</v>
      </c>
      <c r="I295" s="160"/>
      <c r="L295" s="155"/>
      <c r="M295" s="161"/>
      <c r="T295" s="162"/>
      <c r="AT295" s="157" t="s">
        <v>236</v>
      </c>
      <c r="AU295" s="157" t="s">
        <v>21</v>
      </c>
      <c r="AV295" s="12" t="s">
        <v>21</v>
      </c>
      <c r="AW295" s="12" t="s">
        <v>36</v>
      </c>
      <c r="AX295" s="12" t="s">
        <v>88</v>
      </c>
      <c r="AY295" s="157" t="s">
        <v>225</v>
      </c>
    </row>
    <row r="296" spans="2:65" s="1" customFormat="1" ht="16.5" customHeight="1">
      <c r="B296" s="33"/>
      <c r="C296" s="178" t="s">
        <v>514</v>
      </c>
      <c r="D296" s="178" t="s">
        <v>341</v>
      </c>
      <c r="E296" s="179" t="s">
        <v>466</v>
      </c>
      <c r="F296" s="180" t="s">
        <v>467</v>
      </c>
      <c r="G296" s="181" t="s">
        <v>468</v>
      </c>
      <c r="H296" s="182">
        <v>13</v>
      </c>
      <c r="I296" s="183"/>
      <c r="J296" s="184">
        <f>ROUND(I296*H296,2)</f>
        <v>0</v>
      </c>
      <c r="K296" s="180" t="s">
        <v>231</v>
      </c>
      <c r="L296" s="185"/>
      <c r="M296" s="186" t="s">
        <v>1</v>
      </c>
      <c r="N296" s="187" t="s">
        <v>45</v>
      </c>
      <c r="P296" s="147">
        <f>O296*H296</f>
        <v>0</v>
      </c>
      <c r="Q296" s="147">
        <v>1.516</v>
      </c>
      <c r="R296" s="147">
        <f>Q296*H296</f>
        <v>19.707999999999998</v>
      </c>
      <c r="S296" s="147">
        <v>0</v>
      </c>
      <c r="T296" s="148">
        <f>S296*H296</f>
        <v>0</v>
      </c>
      <c r="AR296" s="149" t="s">
        <v>277</v>
      </c>
      <c r="AT296" s="149" t="s">
        <v>341</v>
      </c>
      <c r="AU296" s="149" t="s">
        <v>21</v>
      </c>
      <c r="AY296" s="17" t="s">
        <v>225</v>
      </c>
      <c r="BE296" s="150">
        <f>IF(N296="základní",J296,0)</f>
        <v>0</v>
      </c>
      <c r="BF296" s="150">
        <f>IF(N296="snížená",J296,0)</f>
        <v>0</v>
      </c>
      <c r="BG296" s="150">
        <f>IF(N296="zákl. přenesená",J296,0)</f>
        <v>0</v>
      </c>
      <c r="BH296" s="150">
        <f>IF(N296="sníž. přenesená",J296,0)</f>
        <v>0</v>
      </c>
      <c r="BI296" s="150">
        <f>IF(N296="nulová",J296,0)</f>
        <v>0</v>
      </c>
      <c r="BJ296" s="17" t="s">
        <v>88</v>
      </c>
      <c r="BK296" s="150">
        <f>ROUND(I296*H296,2)</f>
        <v>0</v>
      </c>
      <c r="BL296" s="17" t="s">
        <v>232</v>
      </c>
      <c r="BM296" s="149" t="s">
        <v>1375</v>
      </c>
    </row>
    <row r="297" spans="2:65" s="12" customFormat="1" ht="10.199999999999999">
      <c r="B297" s="155"/>
      <c r="D297" s="156" t="s">
        <v>236</v>
      </c>
      <c r="F297" s="158" t="s">
        <v>1376</v>
      </c>
      <c r="H297" s="159">
        <v>13</v>
      </c>
      <c r="I297" s="160"/>
      <c r="L297" s="155"/>
      <c r="M297" s="161"/>
      <c r="T297" s="162"/>
      <c r="AT297" s="157" t="s">
        <v>236</v>
      </c>
      <c r="AU297" s="157" t="s">
        <v>21</v>
      </c>
      <c r="AV297" s="12" t="s">
        <v>21</v>
      </c>
      <c r="AW297" s="12" t="s">
        <v>4</v>
      </c>
      <c r="AX297" s="12" t="s">
        <v>88</v>
      </c>
      <c r="AY297" s="157" t="s">
        <v>225</v>
      </c>
    </row>
    <row r="298" spans="2:65" s="11" customFormat="1" ht="22.8" customHeight="1">
      <c r="B298" s="126"/>
      <c r="D298" s="127" t="s">
        <v>79</v>
      </c>
      <c r="E298" s="136" t="s">
        <v>232</v>
      </c>
      <c r="F298" s="136" t="s">
        <v>478</v>
      </c>
      <c r="I298" s="129"/>
      <c r="J298" s="137">
        <f>BK298</f>
        <v>0</v>
      </c>
      <c r="L298" s="126"/>
      <c r="M298" s="131"/>
      <c r="P298" s="132">
        <f>SUM(P299:P319)</f>
        <v>0</v>
      </c>
      <c r="R298" s="132">
        <f>SUM(R299:R319)</f>
        <v>4049.5521647999999</v>
      </c>
      <c r="T298" s="133">
        <f>SUM(T299:T319)</f>
        <v>0</v>
      </c>
      <c r="AR298" s="127" t="s">
        <v>88</v>
      </c>
      <c r="AT298" s="134" t="s">
        <v>79</v>
      </c>
      <c r="AU298" s="134" t="s">
        <v>88</v>
      </c>
      <c r="AY298" s="127" t="s">
        <v>225</v>
      </c>
      <c r="BK298" s="135">
        <f>SUM(BK299:BK319)</f>
        <v>0</v>
      </c>
    </row>
    <row r="299" spans="2:65" s="1" customFormat="1" ht="24.15" customHeight="1">
      <c r="B299" s="33"/>
      <c r="C299" s="138" t="s">
        <v>520</v>
      </c>
      <c r="D299" s="138" t="s">
        <v>227</v>
      </c>
      <c r="E299" s="139" t="s">
        <v>1377</v>
      </c>
      <c r="F299" s="140" t="s">
        <v>1378</v>
      </c>
      <c r="G299" s="141" t="s">
        <v>230</v>
      </c>
      <c r="H299" s="142">
        <v>4.4800000000000004</v>
      </c>
      <c r="I299" s="143"/>
      <c r="J299" s="144">
        <f>ROUND(I299*H299,2)</f>
        <v>0</v>
      </c>
      <c r="K299" s="140" t="s">
        <v>231</v>
      </c>
      <c r="L299" s="33"/>
      <c r="M299" s="145" t="s">
        <v>1</v>
      </c>
      <c r="N299" s="146" t="s">
        <v>45</v>
      </c>
      <c r="P299" s="147">
        <f>O299*H299</f>
        <v>0</v>
      </c>
      <c r="Q299" s="147">
        <v>0</v>
      </c>
      <c r="R299" s="147">
        <f>Q299*H299</f>
        <v>0</v>
      </c>
      <c r="S299" s="147">
        <v>0</v>
      </c>
      <c r="T299" s="148">
        <f>S299*H299</f>
        <v>0</v>
      </c>
      <c r="AR299" s="149" t="s">
        <v>232</v>
      </c>
      <c r="AT299" s="149" t="s">
        <v>227</v>
      </c>
      <c r="AU299" s="149" t="s">
        <v>21</v>
      </c>
      <c r="AY299" s="17" t="s">
        <v>225</v>
      </c>
      <c r="BE299" s="150">
        <f>IF(N299="základní",J299,0)</f>
        <v>0</v>
      </c>
      <c r="BF299" s="150">
        <f>IF(N299="snížená",J299,0)</f>
        <v>0</v>
      </c>
      <c r="BG299" s="150">
        <f>IF(N299="zákl. přenesená",J299,0)</f>
        <v>0</v>
      </c>
      <c r="BH299" s="150">
        <f>IF(N299="sníž. přenesená",J299,0)</f>
        <v>0</v>
      </c>
      <c r="BI299" s="150">
        <f>IF(N299="nulová",J299,0)</f>
        <v>0</v>
      </c>
      <c r="BJ299" s="17" t="s">
        <v>88</v>
      </c>
      <c r="BK299" s="150">
        <f>ROUND(I299*H299,2)</f>
        <v>0</v>
      </c>
      <c r="BL299" s="17" t="s">
        <v>232</v>
      </c>
      <c r="BM299" s="149" t="s">
        <v>1379</v>
      </c>
    </row>
    <row r="300" spans="2:65" s="1" customFormat="1" ht="10.199999999999999">
      <c r="B300" s="33"/>
      <c r="D300" s="151" t="s">
        <v>234</v>
      </c>
      <c r="F300" s="152" t="s">
        <v>1380</v>
      </c>
      <c r="I300" s="153"/>
      <c r="L300" s="33"/>
      <c r="M300" s="154"/>
      <c r="T300" s="57"/>
      <c r="AT300" s="17" t="s">
        <v>234</v>
      </c>
      <c r="AU300" s="17" t="s">
        <v>21</v>
      </c>
    </row>
    <row r="301" spans="2:65" s="1" customFormat="1" ht="24.15" customHeight="1">
      <c r="B301" s="33"/>
      <c r="C301" s="138" t="s">
        <v>526</v>
      </c>
      <c r="D301" s="138" t="s">
        <v>227</v>
      </c>
      <c r="E301" s="139" t="s">
        <v>1381</v>
      </c>
      <c r="F301" s="140" t="s">
        <v>1382</v>
      </c>
      <c r="G301" s="141" t="s">
        <v>230</v>
      </c>
      <c r="H301" s="142">
        <v>521.08000000000004</v>
      </c>
      <c r="I301" s="143"/>
      <c r="J301" s="144">
        <f>ROUND(I301*H301,2)</f>
        <v>0</v>
      </c>
      <c r="K301" s="140" t="s">
        <v>1</v>
      </c>
      <c r="L301" s="33"/>
      <c r="M301" s="145" t="s">
        <v>1</v>
      </c>
      <c r="N301" s="146" t="s">
        <v>45</v>
      </c>
      <c r="P301" s="147">
        <f>O301*H301</f>
        <v>0</v>
      </c>
      <c r="Q301" s="147">
        <v>0</v>
      </c>
      <c r="R301" s="147">
        <f>Q301*H301</f>
        <v>0</v>
      </c>
      <c r="S301" s="147">
        <v>0</v>
      </c>
      <c r="T301" s="148">
        <f>S301*H301</f>
        <v>0</v>
      </c>
      <c r="AR301" s="149" t="s">
        <v>232</v>
      </c>
      <c r="AT301" s="149" t="s">
        <v>227</v>
      </c>
      <c r="AU301" s="149" t="s">
        <v>21</v>
      </c>
      <c r="AY301" s="17" t="s">
        <v>225</v>
      </c>
      <c r="BE301" s="150">
        <f>IF(N301="základní",J301,0)</f>
        <v>0</v>
      </c>
      <c r="BF301" s="150">
        <f>IF(N301="snížená",J301,0)</f>
        <v>0</v>
      </c>
      <c r="BG301" s="150">
        <f>IF(N301="zákl. přenesená",J301,0)</f>
        <v>0</v>
      </c>
      <c r="BH301" s="150">
        <f>IF(N301="sníž. přenesená",J301,0)</f>
        <v>0</v>
      </c>
      <c r="BI301" s="150">
        <f>IF(N301="nulová",J301,0)</f>
        <v>0</v>
      </c>
      <c r="BJ301" s="17" t="s">
        <v>88</v>
      </c>
      <c r="BK301" s="150">
        <f>ROUND(I301*H301,2)</f>
        <v>0</v>
      </c>
      <c r="BL301" s="17" t="s">
        <v>232</v>
      </c>
      <c r="BM301" s="149" t="s">
        <v>1383</v>
      </c>
    </row>
    <row r="302" spans="2:65" s="12" customFormat="1" ht="10.199999999999999">
      <c r="B302" s="155"/>
      <c r="D302" s="156" t="s">
        <v>236</v>
      </c>
      <c r="E302" s="157" t="s">
        <v>1</v>
      </c>
      <c r="F302" s="158" t="s">
        <v>1384</v>
      </c>
      <c r="H302" s="159">
        <v>521.08000000000004</v>
      </c>
      <c r="I302" s="160"/>
      <c r="L302" s="155"/>
      <c r="M302" s="161"/>
      <c r="T302" s="162"/>
      <c r="AT302" s="157" t="s">
        <v>236</v>
      </c>
      <c r="AU302" s="157" t="s">
        <v>21</v>
      </c>
      <c r="AV302" s="12" t="s">
        <v>21</v>
      </c>
      <c r="AW302" s="12" t="s">
        <v>36</v>
      </c>
      <c r="AX302" s="12" t="s">
        <v>88</v>
      </c>
      <c r="AY302" s="157" t="s">
        <v>225</v>
      </c>
    </row>
    <row r="303" spans="2:65" s="1" customFormat="1" ht="33" customHeight="1">
      <c r="B303" s="33"/>
      <c r="C303" s="138" t="s">
        <v>532</v>
      </c>
      <c r="D303" s="138" t="s">
        <v>227</v>
      </c>
      <c r="E303" s="139" t="s">
        <v>1385</v>
      </c>
      <c r="F303" s="140" t="s">
        <v>1386</v>
      </c>
      <c r="G303" s="141" t="s">
        <v>230</v>
      </c>
      <c r="H303" s="142">
        <v>111</v>
      </c>
      <c r="I303" s="143"/>
      <c r="J303" s="144">
        <f>ROUND(I303*H303,2)</f>
        <v>0</v>
      </c>
      <c r="K303" s="140" t="s">
        <v>231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0</v>
      </c>
      <c r="R303" s="147">
        <f>Q303*H303</f>
        <v>0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1387</v>
      </c>
    </row>
    <row r="304" spans="2:65" s="1" customFormat="1" ht="10.199999999999999">
      <c r="B304" s="33"/>
      <c r="D304" s="151" t="s">
        <v>234</v>
      </c>
      <c r="F304" s="152" t="s">
        <v>1388</v>
      </c>
      <c r="I304" s="153"/>
      <c r="L304" s="33"/>
      <c r="M304" s="154"/>
      <c r="T304" s="57"/>
      <c r="AT304" s="17" t="s">
        <v>234</v>
      </c>
      <c r="AU304" s="17" t="s">
        <v>21</v>
      </c>
    </row>
    <row r="305" spans="2:65" s="12" customFormat="1" ht="10.199999999999999">
      <c r="B305" s="155"/>
      <c r="D305" s="156" t="s">
        <v>236</v>
      </c>
      <c r="E305" s="157" t="s">
        <v>1</v>
      </c>
      <c r="F305" s="158" t="s">
        <v>1389</v>
      </c>
      <c r="H305" s="159">
        <v>111</v>
      </c>
      <c r="I305" s="160"/>
      <c r="L305" s="155"/>
      <c r="M305" s="161"/>
      <c r="T305" s="162"/>
      <c r="AT305" s="157" t="s">
        <v>236</v>
      </c>
      <c r="AU305" s="157" t="s">
        <v>21</v>
      </c>
      <c r="AV305" s="12" t="s">
        <v>21</v>
      </c>
      <c r="AW305" s="12" t="s">
        <v>36</v>
      </c>
      <c r="AX305" s="12" t="s">
        <v>88</v>
      </c>
      <c r="AY305" s="157" t="s">
        <v>225</v>
      </c>
    </row>
    <row r="306" spans="2:65" s="1" customFormat="1" ht="24.15" customHeight="1">
      <c r="B306" s="33"/>
      <c r="C306" s="138" t="s">
        <v>537</v>
      </c>
      <c r="D306" s="138" t="s">
        <v>227</v>
      </c>
      <c r="E306" s="139" t="s">
        <v>480</v>
      </c>
      <c r="F306" s="140" t="s">
        <v>481</v>
      </c>
      <c r="G306" s="141" t="s">
        <v>230</v>
      </c>
      <c r="H306" s="142">
        <v>3970</v>
      </c>
      <c r="I306" s="143"/>
      <c r="J306" s="144">
        <f>ROUND(I306*H306,2)</f>
        <v>0</v>
      </c>
      <c r="K306" s="140" t="s">
        <v>231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2.7999999999999998E-4</v>
      </c>
      <c r="R306" s="147">
        <f>Q306*H306</f>
        <v>1.1115999999999999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1390</v>
      </c>
    </row>
    <row r="307" spans="2:65" s="1" customFormat="1" ht="10.199999999999999">
      <c r="B307" s="33"/>
      <c r="D307" s="151" t="s">
        <v>234</v>
      </c>
      <c r="F307" s="152" t="s">
        <v>483</v>
      </c>
      <c r="I307" s="153"/>
      <c r="L307" s="33"/>
      <c r="M307" s="154"/>
      <c r="T307" s="57"/>
      <c r="AT307" s="17" t="s">
        <v>234</v>
      </c>
      <c r="AU307" s="17" t="s">
        <v>21</v>
      </c>
    </row>
    <row r="308" spans="2:65" s="12" customFormat="1" ht="10.199999999999999">
      <c r="B308" s="155"/>
      <c r="D308" s="156" t="s">
        <v>236</v>
      </c>
      <c r="E308" s="157" t="s">
        <v>1</v>
      </c>
      <c r="F308" s="158" t="s">
        <v>1391</v>
      </c>
      <c r="H308" s="159">
        <v>3970</v>
      </c>
      <c r="I308" s="160"/>
      <c r="L308" s="155"/>
      <c r="M308" s="161"/>
      <c r="T308" s="162"/>
      <c r="AT308" s="157" t="s">
        <v>236</v>
      </c>
      <c r="AU308" s="157" t="s">
        <v>21</v>
      </c>
      <c r="AV308" s="12" t="s">
        <v>21</v>
      </c>
      <c r="AW308" s="12" t="s">
        <v>36</v>
      </c>
      <c r="AX308" s="12" t="s">
        <v>88</v>
      </c>
      <c r="AY308" s="157" t="s">
        <v>225</v>
      </c>
    </row>
    <row r="309" spans="2:65" s="1" customFormat="1" ht="24.15" customHeight="1">
      <c r="B309" s="33"/>
      <c r="C309" s="178" t="s">
        <v>543</v>
      </c>
      <c r="D309" s="178" t="s">
        <v>341</v>
      </c>
      <c r="E309" s="179" t="s">
        <v>486</v>
      </c>
      <c r="F309" s="180" t="s">
        <v>487</v>
      </c>
      <c r="G309" s="181" t="s">
        <v>230</v>
      </c>
      <c r="H309" s="182">
        <v>4764</v>
      </c>
      <c r="I309" s="183"/>
      <c r="J309" s="184">
        <f>ROUND(I309*H309,2)</f>
        <v>0</v>
      </c>
      <c r="K309" s="180" t="s">
        <v>231</v>
      </c>
      <c r="L309" s="185"/>
      <c r="M309" s="186" t="s">
        <v>1</v>
      </c>
      <c r="N309" s="187" t="s">
        <v>45</v>
      </c>
      <c r="P309" s="147">
        <f>O309*H309</f>
        <v>0</v>
      </c>
      <c r="Q309" s="147">
        <v>5.9999999999999995E-4</v>
      </c>
      <c r="R309" s="147">
        <f>Q309*H309</f>
        <v>2.8583999999999996</v>
      </c>
      <c r="S309" s="147">
        <v>0</v>
      </c>
      <c r="T309" s="148">
        <f>S309*H309</f>
        <v>0</v>
      </c>
      <c r="AR309" s="149" t="s">
        <v>277</v>
      </c>
      <c r="AT309" s="149" t="s">
        <v>341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1392</v>
      </c>
    </row>
    <row r="310" spans="2:65" s="12" customFormat="1" ht="10.199999999999999">
      <c r="B310" s="155"/>
      <c r="D310" s="156" t="s">
        <v>236</v>
      </c>
      <c r="F310" s="158" t="s">
        <v>1393</v>
      </c>
      <c r="H310" s="159">
        <v>4764</v>
      </c>
      <c r="I310" s="160"/>
      <c r="L310" s="155"/>
      <c r="M310" s="161"/>
      <c r="T310" s="162"/>
      <c r="AT310" s="157" t="s">
        <v>236</v>
      </c>
      <c r="AU310" s="157" t="s">
        <v>21</v>
      </c>
      <c r="AV310" s="12" t="s">
        <v>21</v>
      </c>
      <c r="AW310" s="12" t="s">
        <v>4</v>
      </c>
      <c r="AX310" s="12" t="s">
        <v>88</v>
      </c>
      <c r="AY310" s="157" t="s">
        <v>225</v>
      </c>
    </row>
    <row r="311" spans="2:65" s="1" customFormat="1" ht="33" customHeight="1">
      <c r="B311" s="33"/>
      <c r="C311" s="138" t="s">
        <v>551</v>
      </c>
      <c r="D311" s="138" t="s">
        <v>227</v>
      </c>
      <c r="E311" s="139" t="s">
        <v>491</v>
      </c>
      <c r="F311" s="140" t="s">
        <v>492</v>
      </c>
      <c r="G311" s="141" t="s">
        <v>240</v>
      </c>
      <c r="H311" s="142">
        <v>1660.69</v>
      </c>
      <c r="I311" s="143"/>
      <c r="J311" s="144">
        <f>ROUND(I311*H311,2)</f>
        <v>0</v>
      </c>
      <c r="K311" s="140" t="s">
        <v>1</v>
      </c>
      <c r="L311" s="33"/>
      <c r="M311" s="145" t="s">
        <v>1</v>
      </c>
      <c r="N311" s="146" t="s">
        <v>45</v>
      </c>
      <c r="P311" s="147">
        <f>O311*H311</f>
        <v>0</v>
      </c>
      <c r="Q311" s="147">
        <v>2.4340799999999998</v>
      </c>
      <c r="R311" s="147">
        <f>Q311*H311</f>
        <v>4042.2523151999999</v>
      </c>
      <c r="S311" s="147">
        <v>0</v>
      </c>
      <c r="T311" s="148">
        <f>S311*H311</f>
        <v>0</v>
      </c>
      <c r="AR311" s="149" t="s">
        <v>232</v>
      </c>
      <c r="AT311" s="149" t="s">
        <v>227</v>
      </c>
      <c r="AU311" s="149" t="s">
        <v>21</v>
      </c>
      <c r="AY311" s="17" t="s">
        <v>225</v>
      </c>
      <c r="BE311" s="150">
        <f>IF(N311="základní",J311,0)</f>
        <v>0</v>
      </c>
      <c r="BF311" s="150">
        <f>IF(N311="snížená",J311,0)</f>
        <v>0</v>
      </c>
      <c r="BG311" s="150">
        <f>IF(N311="zákl. přenesená",J311,0)</f>
        <v>0</v>
      </c>
      <c r="BH311" s="150">
        <f>IF(N311="sníž. přenesená",J311,0)</f>
        <v>0</v>
      </c>
      <c r="BI311" s="150">
        <f>IF(N311="nulová",J311,0)</f>
        <v>0</v>
      </c>
      <c r="BJ311" s="17" t="s">
        <v>88</v>
      </c>
      <c r="BK311" s="150">
        <f>ROUND(I311*H311,2)</f>
        <v>0</v>
      </c>
      <c r="BL311" s="17" t="s">
        <v>232</v>
      </c>
      <c r="BM311" s="149" t="s">
        <v>1394</v>
      </c>
    </row>
    <row r="312" spans="2:65" s="1" customFormat="1" ht="28.8">
      <c r="B312" s="33"/>
      <c r="D312" s="156" t="s">
        <v>261</v>
      </c>
      <c r="F312" s="163" t="s">
        <v>494</v>
      </c>
      <c r="I312" s="153"/>
      <c r="L312" s="33"/>
      <c r="M312" s="154"/>
      <c r="T312" s="57"/>
      <c r="AT312" s="17" t="s">
        <v>261</v>
      </c>
      <c r="AU312" s="17" t="s">
        <v>21</v>
      </c>
    </row>
    <row r="313" spans="2:65" s="12" customFormat="1" ht="10.199999999999999">
      <c r="B313" s="155"/>
      <c r="D313" s="156" t="s">
        <v>236</v>
      </c>
      <c r="E313" s="157" t="s">
        <v>1</v>
      </c>
      <c r="F313" s="158" t="s">
        <v>1395</v>
      </c>
      <c r="H313" s="159">
        <v>1660.69</v>
      </c>
      <c r="I313" s="160"/>
      <c r="L313" s="155"/>
      <c r="M313" s="161"/>
      <c r="T313" s="162"/>
      <c r="AT313" s="157" t="s">
        <v>236</v>
      </c>
      <c r="AU313" s="157" t="s">
        <v>21</v>
      </c>
      <c r="AV313" s="12" t="s">
        <v>21</v>
      </c>
      <c r="AW313" s="12" t="s">
        <v>36</v>
      </c>
      <c r="AX313" s="12" t="s">
        <v>88</v>
      </c>
      <c r="AY313" s="157" t="s">
        <v>225</v>
      </c>
    </row>
    <row r="314" spans="2:65" s="1" customFormat="1" ht="24.15" customHeight="1">
      <c r="B314" s="33"/>
      <c r="C314" s="138" t="s">
        <v>556</v>
      </c>
      <c r="D314" s="138" t="s">
        <v>227</v>
      </c>
      <c r="E314" s="139" t="s">
        <v>502</v>
      </c>
      <c r="F314" s="140" t="s">
        <v>503</v>
      </c>
      <c r="G314" s="141" t="s">
        <v>230</v>
      </c>
      <c r="H314" s="142">
        <v>1943.75</v>
      </c>
      <c r="I314" s="143"/>
      <c r="J314" s="144">
        <f>ROUND(I314*H314,2)</f>
        <v>0</v>
      </c>
      <c r="K314" s="140" t="s">
        <v>231</v>
      </c>
      <c r="L314" s="33"/>
      <c r="M314" s="145" t="s">
        <v>1</v>
      </c>
      <c r="N314" s="146" t="s">
        <v>45</v>
      </c>
      <c r="P314" s="147">
        <f>O314*H314</f>
        <v>0</v>
      </c>
      <c r="Q314" s="147">
        <v>0</v>
      </c>
      <c r="R314" s="147">
        <f>Q314*H314</f>
        <v>0</v>
      </c>
      <c r="S314" s="147">
        <v>0</v>
      </c>
      <c r="T314" s="148">
        <f>S314*H314</f>
        <v>0</v>
      </c>
      <c r="AR314" s="149" t="s">
        <v>232</v>
      </c>
      <c r="AT314" s="149" t="s">
        <v>227</v>
      </c>
      <c r="AU314" s="149" t="s">
        <v>21</v>
      </c>
      <c r="AY314" s="17" t="s">
        <v>225</v>
      </c>
      <c r="BE314" s="150">
        <f>IF(N314="základní",J314,0)</f>
        <v>0</v>
      </c>
      <c r="BF314" s="150">
        <f>IF(N314="snížená",J314,0)</f>
        <v>0</v>
      </c>
      <c r="BG314" s="150">
        <f>IF(N314="zákl. přenesená",J314,0)</f>
        <v>0</v>
      </c>
      <c r="BH314" s="150">
        <f>IF(N314="sníž. přenesená",J314,0)</f>
        <v>0</v>
      </c>
      <c r="BI314" s="150">
        <f>IF(N314="nulová",J314,0)</f>
        <v>0</v>
      </c>
      <c r="BJ314" s="17" t="s">
        <v>88</v>
      </c>
      <c r="BK314" s="150">
        <f>ROUND(I314*H314,2)</f>
        <v>0</v>
      </c>
      <c r="BL314" s="17" t="s">
        <v>232</v>
      </c>
      <c r="BM314" s="149" t="s">
        <v>1396</v>
      </c>
    </row>
    <row r="315" spans="2:65" s="1" customFormat="1" ht="10.199999999999999">
      <c r="B315" s="33"/>
      <c r="D315" s="151" t="s">
        <v>234</v>
      </c>
      <c r="F315" s="152" t="s">
        <v>505</v>
      </c>
      <c r="I315" s="153"/>
      <c r="L315" s="33"/>
      <c r="M315" s="154"/>
      <c r="T315" s="57"/>
      <c r="AT315" s="17" t="s">
        <v>234</v>
      </c>
      <c r="AU315" s="17" t="s">
        <v>21</v>
      </c>
    </row>
    <row r="316" spans="2:65" s="12" customFormat="1" ht="10.199999999999999">
      <c r="B316" s="155"/>
      <c r="D316" s="156" t="s">
        <v>236</v>
      </c>
      <c r="E316" s="157" t="s">
        <v>1</v>
      </c>
      <c r="F316" s="158" t="s">
        <v>1397</v>
      </c>
      <c r="H316" s="159">
        <v>1943.75</v>
      </c>
      <c r="I316" s="160"/>
      <c r="L316" s="155"/>
      <c r="M316" s="161"/>
      <c r="T316" s="162"/>
      <c r="AT316" s="157" t="s">
        <v>236</v>
      </c>
      <c r="AU316" s="157" t="s">
        <v>21</v>
      </c>
      <c r="AV316" s="12" t="s">
        <v>21</v>
      </c>
      <c r="AW316" s="12" t="s">
        <v>36</v>
      </c>
      <c r="AX316" s="12" t="s">
        <v>88</v>
      </c>
      <c r="AY316" s="157" t="s">
        <v>225</v>
      </c>
    </row>
    <row r="317" spans="2:65" s="1" customFormat="1" ht="24.15" customHeight="1">
      <c r="B317" s="33"/>
      <c r="C317" s="138" t="s">
        <v>563</v>
      </c>
      <c r="D317" s="138" t="s">
        <v>227</v>
      </c>
      <c r="E317" s="139" t="s">
        <v>1398</v>
      </c>
      <c r="F317" s="140" t="s">
        <v>1399</v>
      </c>
      <c r="G317" s="141" t="s">
        <v>230</v>
      </c>
      <c r="H317" s="142">
        <v>4.4800000000000004</v>
      </c>
      <c r="I317" s="143"/>
      <c r="J317" s="144">
        <f>ROUND(I317*H317,2)</f>
        <v>0</v>
      </c>
      <c r="K317" s="140" t="s">
        <v>231</v>
      </c>
      <c r="L317" s="33"/>
      <c r="M317" s="145" t="s">
        <v>1</v>
      </c>
      <c r="N317" s="146" t="s">
        <v>45</v>
      </c>
      <c r="P317" s="147">
        <f>O317*H317</f>
        <v>0</v>
      </c>
      <c r="Q317" s="147">
        <v>0.74326999999999999</v>
      </c>
      <c r="R317" s="147">
        <f>Q317*H317</f>
        <v>3.3298496000000002</v>
      </c>
      <c r="S317" s="147">
        <v>0</v>
      </c>
      <c r="T317" s="148">
        <f>S317*H317</f>
        <v>0</v>
      </c>
      <c r="AR317" s="149" t="s">
        <v>232</v>
      </c>
      <c r="AT317" s="149" t="s">
        <v>227</v>
      </c>
      <c r="AU317" s="149" t="s">
        <v>21</v>
      </c>
      <c r="AY317" s="17" t="s">
        <v>225</v>
      </c>
      <c r="BE317" s="150">
        <f>IF(N317="základní",J317,0)</f>
        <v>0</v>
      </c>
      <c r="BF317" s="150">
        <f>IF(N317="snížená",J317,0)</f>
        <v>0</v>
      </c>
      <c r="BG317" s="150">
        <f>IF(N317="zákl. přenesená",J317,0)</f>
        <v>0</v>
      </c>
      <c r="BH317" s="150">
        <f>IF(N317="sníž. přenesená",J317,0)</f>
        <v>0</v>
      </c>
      <c r="BI317" s="150">
        <f>IF(N317="nulová",J317,0)</f>
        <v>0</v>
      </c>
      <c r="BJ317" s="17" t="s">
        <v>88</v>
      </c>
      <c r="BK317" s="150">
        <f>ROUND(I317*H317,2)</f>
        <v>0</v>
      </c>
      <c r="BL317" s="17" t="s">
        <v>232</v>
      </c>
      <c r="BM317" s="149" t="s">
        <v>1400</v>
      </c>
    </row>
    <row r="318" spans="2:65" s="1" customFormat="1" ht="10.199999999999999">
      <c r="B318" s="33"/>
      <c r="D318" s="151" t="s">
        <v>234</v>
      </c>
      <c r="F318" s="152" t="s">
        <v>1401</v>
      </c>
      <c r="I318" s="153"/>
      <c r="L318" s="33"/>
      <c r="M318" s="154"/>
      <c r="T318" s="57"/>
      <c r="AT318" s="17" t="s">
        <v>234</v>
      </c>
      <c r="AU318" s="17" t="s">
        <v>21</v>
      </c>
    </row>
    <row r="319" spans="2:65" s="12" customFormat="1" ht="10.199999999999999">
      <c r="B319" s="155"/>
      <c r="D319" s="156" t="s">
        <v>236</v>
      </c>
      <c r="E319" s="157" t="s">
        <v>1</v>
      </c>
      <c r="F319" s="158" t="s">
        <v>1402</v>
      </c>
      <c r="H319" s="159">
        <v>4.4800000000000004</v>
      </c>
      <c r="I319" s="160"/>
      <c r="L319" s="155"/>
      <c r="M319" s="161"/>
      <c r="T319" s="162"/>
      <c r="AT319" s="157" t="s">
        <v>236</v>
      </c>
      <c r="AU319" s="157" t="s">
        <v>21</v>
      </c>
      <c r="AV319" s="12" t="s">
        <v>21</v>
      </c>
      <c r="AW319" s="12" t="s">
        <v>36</v>
      </c>
      <c r="AX319" s="12" t="s">
        <v>88</v>
      </c>
      <c r="AY319" s="157" t="s">
        <v>225</v>
      </c>
    </row>
    <row r="320" spans="2:65" s="11" customFormat="1" ht="22.8" customHeight="1">
      <c r="B320" s="126"/>
      <c r="D320" s="127" t="s">
        <v>79</v>
      </c>
      <c r="E320" s="136" t="s">
        <v>256</v>
      </c>
      <c r="F320" s="136" t="s">
        <v>513</v>
      </c>
      <c r="I320" s="129"/>
      <c r="J320" s="137">
        <f>BK320</f>
        <v>0</v>
      </c>
      <c r="L320" s="126"/>
      <c r="M320" s="131"/>
      <c r="P320" s="132">
        <f>SUM(P321:P326)</f>
        <v>0</v>
      </c>
      <c r="R320" s="132">
        <f>SUM(R321:R326)</f>
        <v>0</v>
      </c>
      <c r="T320" s="133">
        <f>SUM(T321:T326)</f>
        <v>0</v>
      </c>
      <c r="AR320" s="127" t="s">
        <v>88</v>
      </c>
      <c r="AT320" s="134" t="s">
        <v>79</v>
      </c>
      <c r="AU320" s="134" t="s">
        <v>88</v>
      </c>
      <c r="AY320" s="127" t="s">
        <v>225</v>
      </c>
      <c r="BK320" s="135">
        <f>SUM(BK321:BK326)</f>
        <v>0</v>
      </c>
    </row>
    <row r="321" spans="2:65" s="1" customFormat="1" ht="24.15" customHeight="1">
      <c r="B321" s="33"/>
      <c r="C321" s="138" t="s">
        <v>570</v>
      </c>
      <c r="D321" s="138" t="s">
        <v>227</v>
      </c>
      <c r="E321" s="139" t="s">
        <v>521</v>
      </c>
      <c r="F321" s="140" t="s">
        <v>522</v>
      </c>
      <c r="G321" s="141" t="s">
        <v>230</v>
      </c>
      <c r="H321" s="142">
        <v>840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232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1403</v>
      </c>
    </row>
    <row r="322" spans="2:65" s="1" customFormat="1" ht="10.199999999999999">
      <c r="B322" s="33"/>
      <c r="D322" s="151" t="s">
        <v>234</v>
      </c>
      <c r="F322" s="152" t="s">
        <v>524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2" customFormat="1" ht="10.199999999999999">
      <c r="B323" s="155"/>
      <c r="D323" s="156" t="s">
        <v>236</v>
      </c>
      <c r="E323" s="157" t="s">
        <v>1</v>
      </c>
      <c r="F323" s="158" t="s">
        <v>1404</v>
      </c>
      <c r="H323" s="159">
        <v>840</v>
      </c>
      <c r="I323" s="160"/>
      <c r="L323" s="155"/>
      <c r="M323" s="161"/>
      <c r="T323" s="162"/>
      <c r="AT323" s="157" t="s">
        <v>236</v>
      </c>
      <c r="AU323" s="157" t="s">
        <v>21</v>
      </c>
      <c r="AV323" s="12" t="s">
        <v>21</v>
      </c>
      <c r="AW323" s="12" t="s">
        <v>36</v>
      </c>
      <c r="AX323" s="12" t="s">
        <v>88</v>
      </c>
      <c r="AY323" s="157" t="s">
        <v>225</v>
      </c>
    </row>
    <row r="324" spans="2:65" s="1" customFormat="1" ht="21.75" customHeight="1">
      <c r="B324" s="33"/>
      <c r="C324" s="138" t="s">
        <v>579</v>
      </c>
      <c r="D324" s="138" t="s">
        <v>227</v>
      </c>
      <c r="E324" s="139" t="s">
        <v>515</v>
      </c>
      <c r="F324" s="140" t="s">
        <v>516</v>
      </c>
      <c r="G324" s="141" t="s">
        <v>230</v>
      </c>
      <c r="H324" s="142">
        <v>840</v>
      </c>
      <c r="I324" s="143"/>
      <c r="J324" s="144">
        <f>ROUND(I324*H324,2)</f>
        <v>0</v>
      </c>
      <c r="K324" s="140" t="s">
        <v>231</v>
      </c>
      <c r="L324" s="33"/>
      <c r="M324" s="145" t="s">
        <v>1</v>
      </c>
      <c r="N324" s="146" t="s">
        <v>45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232</v>
      </c>
      <c r="AT324" s="149" t="s">
        <v>227</v>
      </c>
      <c r="AU324" s="149" t="s">
        <v>21</v>
      </c>
      <c r="AY324" s="17" t="s">
        <v>225</v>
      </c>
      <c r="BE324" s="150">
        <f>IF(N324="základní",J324,0)</f>
        <v>0</v>
      </c>
      <c r="BF324" s="150">
        <f>IF(N324="snížená",J324,0)</f>
        <v>0</v>
      </c>
      <c r="BG324" s="150">
        <f>IF(N324="zákl. přenesená",J324,0)</f>
        <v>0</v>
      </c>
      <c r="BH324" s="150">
        <f>IF(N324="sníž. přenesená",J324,0)</f>
        <v>0</v>
      </c>
      <c r="BI324" s="150">
        <f>IF(N324="nulová",J324,0)</f>
        <v>0</v>
      </c>
      <c r="BJ324" s="17" t="s">
        <v>88</v>
      </c>
      <c r="BK324" s="150">
        <f>ROUND(I324*H324,2)</f>
        <v>0</v>
      </c>
      <c r="BL324" s="17" t="s">
        <v>232</v>
      </c>
      <c r="BM324" s="149" t="s">
        <v>1405</v>
      </c>
    </row>
    <row r="325" spans="2:65" s="1" customFormat="1" ht="10.199999999999999">
      <c r="B325" s="33"/>
      <c r="D325" s="151" t="s">
        <v>234</v>
      </c>
      <c r="F325" s="152" t="s">
        <v>518</v>
      </c>
      <c r="I325" s="153"/>
      <c r="L325" s="33"/>
      <c r="M325" s="154"/>
      <c r="T325" s="57"/>
      <c r="AT325" s="17" t="s">
        <v>234</v>
      </c>
      <c r="AU325" s="17" t="s">
        <v>21</v>
      </c>
    </row>
    <row r="326" spans="2:65" s="12" customFormat="1" ht="10.199999999999999">
      <c r="B326" s="155"/>
      <c r="D326" s="156" t="s">
        <v>236</v>
      </c>
      <c r="E326" s="157" t="s">
        <v>1</v>
      </c>
      <c r="F326" s="158" t="s">
        <v>1404</v>
      </c>
      <c r="H326" s="159">
        <v>840</v>
      </c>
      <c r="I326" s="160"/>
      <c r="L326" s="155"/>
      <c r="M326" s="161"/>
      <c r="T326" s="162"/>
      <c r="AT326" s="157" t="s">
        <v>236</v>
      </c>
      <c r="AU326" s="157" t="s">
        <v>21</v>
      </c>
      <c r="AV326" s="12" t="s">
        <v>21</v>
      </c>
      <c r="AW326" s="12" t="s">
        <v>36</v>
      </c>
      <c r="AX326" s="12" t="s">
        <v>88</v>
      </c>
      <c r="AY326" s="157" t="s">
        <v>225</v>
      </c>
    </row>
    <row r="327" spans="2:65" s="11" customFormat="1" ht="22.8" customHeight="1">
      <c r="B327" s="126"/>
      <c r="D327" s="127" t="s">
        <v>79</v>
      </c>
      <c r="E327" s="136" t="s">
        <v>277</v>
      </c>
      <c r="F327" s="136" t="s">
        <v>763</v>
      </c>
      <c r="I327" s="129"/>
      <c r="J327" s="137">
        <f>BK327</f>
        <v>0</v>
      </c>
      <c r="L327" s="126"/>
      <c r="M327" s="131"/>
      <c r="P327" s="132">
        <f>SUM(P328:P367)</f>
        <v>0</v>
      </c>
      <c r="R327" s="132">
        <f>SUM(R328:R367)</f>
        <v>5.3276056999999994</v>
      </c>
      <c r="T327" s="133">
        <f>SUM(T328:T367)</f>
        <v>0.64319999999999999</v>
      </c>
      <c r="AR327" s="127" t="s">
        <v>88</v>
      </c>
      <c r="AT327" s="134" t="s">
        <v>79</v>
      </c>
      <c r="AU327" s="134" t="s">
        <v>88</v>
      </c>
      <c r="AY327" s="127" t="s">
        <v>225</v>
      </c>
      <c r="BK327" s="135">
        <f>SUM(BK328:BK367)</f>
        <v>0</v>
      </c>
    </row>
    <row r="328" spans="2:65" s="1" customFormat="1" ht="24.15" customHeight="1">
      <c r="B328" s="33"/>
      <c r="C328" s="138" t="s">
        <v>585</v>
      </c>
      <c r="D328" s="138" t="s">
        <v>227</v>
      </c>
      <c r="E328" s="139" t="s">
        <v>1406</v>
      </c>
      <c r="F328" s="140" t="s">
        <v>1407</v>
      </c>
      <c r="G328" s="141" t="s">
        <v>240</v>
      </c>
      <c r="H328" s="142">
        <v>0.33500000000000002</v>
      </c>
      <c r="I328" s="143"/>
      <c r="J328" s="144">
        <f>ROUND(I328*H328,2)</f>
        <v>0</v>
      </c>
      <c r="K328" s="140" t="s">
        <v>231</v>
      </c>
      <c r="L328" s="33"/>
      <c r="M328" s="145" t="s">
        <v>1</v>
      </c>
      <c r="N328" s="146" t="s">
        <v>45</v>
      </c>
      <c r="P328" s="147">
        <f>O328*H328</f>
        <v>0</v>
      </c>
      <c r="Q328" s="147">
        <v>0</v>
      </c>
      <c r="R328" s="147">
        <f>Q328*H328</f>
        <v>0</v>
      </c>
      <c r="S328" s="147">
        <v>1.92</v>
      </c>
      <c r="T328" s="148">
        <f>S328*H328</f>
        <v>0.64319999999999999</v>
      </c>
      <c r="AR328" s="149" t="s">
        <v>232</v>
      </c>
      <c r="AT328" s="149" t="s">
        <v>227</v>
      </c>
      <c r="AU328" s="149" t="s">
        <v>21</v>
      </c>
      <c r="AY328" s="17" t="s">
        <v>225</v>
      </c>
      <c r="BE328" s="150">
        <f>IF(N328="základní",J328,0)</f>
        <v>0</v>
      </c>
      <c r="BF328" s="150">
        <f>IF(N328="snížená",J328,0)</f>
        <v>0</v>
      </c>
      <c r="BG328" s="150">
        <f>IF(N328="zákl. přenesená",J328,0)</f>
        <v>0</v>
      </c>
      <c r="BH328" s="150">
        <f>IF(N328="sníž. přenesená",J328,0)</f>
        <v>0</v>
      </c>
      <c r="BI328" s="150">
        <f>IF(N328="nulová",J328,0)</f>
        <v>0</v>
      </c>
      <c r="BJ328" s="17" t="s">
        <v>88</v>
      </c>
      <c r="BK328" s="150">
        <f>ROUND(I328*H328,2)</f>
        <v>0</v>
      </c>
      <c r="BL328" s="17" t="s">
        <v>232</v>
      </c>
      <c r="BM328" s="149" t="s">
        <v>1408</v>
      </c>
    </row>
    <row r="329" spans="2:65" s="1" customFormat="1" ht="10.199999999999999">
      <c r="B329" s="33"/>
      <c r="D329" s="151" t="s">
        <v>234</v>
      </c>
      <c r="F329" s="152" t="s">
        <v>1409</v>
      </c>
      <c r="I329" s="153"/>
      <c r="L329" s="33"/>
      <c r="M329" s="154"/>
      <c r="T329" s="57"/>
      <c r="AT329" s="17" t="s">
        <v>234</v>
      </c>
      <c r="AU329" s="17" t="s">
        <v>21</v>
      </c>
    </row>
    <row r="330" spans="2:65" s="1" customFormat="1" ht="19.2">
      <c r="B330" s="33"/>
      <c r="D330" s="156" t="s">
        <v>261</v>
      </c>
      <c r="F330" s="163" t="s">
        <v>1410</v>
      </c>
      <c r="I330" s="153"/>
      <c r="L330" s="33"/>
      <c r="M330" s="154"/>
      <c r="T330" s="57"/>
      <c r="AT330" s="17" t="s">
        <v>261</v>
      </c>
      <c r="AU330" s="17" t="s">
        <v>21</v>
      </c>
    </row>
    <row r="331" spans="2:65" s="12" customFormat="1" ht="10.199999999999999">
      <c r="B331" s="155"/>
      <c r="D331" s="156" t="s">
        <v>236</v>
      </c>
      <c r="E331" s="157" t="s">
        <v>1</v>
      </c>
      <c r="F331" s="158" t="s">
        <v>1411</v>
      </c>
      <c r="H331" s="159">
        <v>0.05</v>
      </c>
      <c r="I331" s="160"/>
      <c r="L331" s="155"/>
      <c r="M331" s="161"/>
      <c r="T331" s="162"/>
      <c r="AT331" s="157" t="s">
        <v>236</v>
      </c>
      <c r="AU331" s="157" t="s">
        <v>21</v>
      </c>
      <c r="AV331" s="12" t="s">
        <v>21</v>
      </c>
      <c r="AW331" s="12" t="s">
        <v>36</v>
      </c>
      <c r="AX331" s="12" t="s">
        <v>80</v>
      </c>
      <c r="AY331" s="157" t="s">
        <v>225</v>
      </c>
    </row>
    <row r="332" spans="2:65" s="12" customFormat="1" ht="10.199999999999999">
      <c r="B332" s="155"/>
      <c r="D332" s="156" t="s">
        <v>236</v>
      </c>
      <c r="E332" s="157" t="s">
        <v>1</v>
      </c>
      <c r="F332" s="158" t="s">
        <v>1412</v>
      </c>
      <c r="H332" s="159">
        <v>0.28499999999999998</v>
      </c>
      <c r="I332" s="160"/>
      <c r="L332" s="155"/>
      <c r="M332" s="161"/>
      <c r="T332" s="162"/>
      <c r="AT332" s="157" t="s">
        <v>236</v>
      </c>
      <c r="AU332" s="157" t="s">
        <v>21</v>
      </c>
      <c r="AV332" s="12" t="s">
        <v>21</v>
      </c>
      <c r="AW332" s="12" t="s">
        <v>36</v>
      </c>
      <c r="AX332" s="12" t="s">
        <v>80</v>
      </c>
      <c r="AY332" s="157" t="s">
        <v>225</v>
      </c>
    </row>
    <row r="333" spans="2:65" s="13" customFormat="1" ht="10.199999999999999">
      <c r="B333" s="164"/>
      <c r="D333" s="156" t="s">
        <v>236</v>
      </c>
      <c r="E333" s="165" t="s">
        <v>1</v>
      </c>
      <c r="F333" s="166" t="s">
        <v>270</v>
      </c>
      <c r="H333" s="167">
        <v>0.33500000000000002</v>
      </c>
      <c r="I333" s="168"/>
      <c r="L333" s="164"/>
      <c r="M333" s="169"/>
      <c r="T333" s="170"/>
      <c r="AT333" s="165" t="s">
        <v>236</v>
      </c>
      <c r="AU333" s="165" t="s">
        <v>21</v>
      </c>
      <c r="AV333" s="13" t="s">
        <v>232</v>
      </c>
      <c r="AW333" s="13" t="s">
        <v>36</v>
      </c>
      <c r="AX333" s="13" t="s">
        <v>88</v>
      </c>
      <c r="AY333" s="165" t="s">
        <v>225</v>
      </c>
    </row>
    <row r="334" spans="2:65" s="1" customFormat="1" ht="16.5" customHeight="1">
      <c r="B334" s="33"/>
      <c r="C334" s="138" t="s">
        <v>593</v>
      </c>
      <c r="D334" s="138" t="s">
        <v>227</v>
      </c>
      <c r="E334" s="139" t="s">
        <v>1413</v>
      </c>
      <c r="F334" s="140" t="s">
        <v>1414</v>
      </c>
      <c r="G334" s="141" t="s">
        <v>395</v>
      </c>
      <c r="H334" s="142">
        <v>1</v>
      </c>
      <c r="I334" s="143"/>
      <c r="J334" s="144">
        <f>ROUND(I334*H334,2)</f>
        <v>0</v>
      </c>
      <c r="K334" s="140" t="s">
        <v>231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0.10445</v>
      </c>
      <c r="R334" s="147">
        <f>Q334*H334</f>
        <v>0.10445</v>
      </c>
      <c r="S334" s="147">
        <v>0</v>
      </c>
      <c r="T334" s="148">
        <f>S334*H334</f>
        <v>0</v>
      </c>
      <c r="AR334" s="149" t="s">
        <v>232</v>
      </c>
      <c r="AT334" s="149" t="s">
        <v>227</v>
      </c>
      <c r="AU334" s="149" t="s">
        <v>21</v>
      </c>
      <c r="AY334" s="17" t="s">
        <v>225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232</v>
      </c>
      <c r="BM334" s="149" t="s">
        <v>1415</v>
      </c>
    </row>
    <row r="335" spans="2:65" s="1" customFormat="1" ht="10.199999999999999">
      <c r="B335" s="33"/>
      <c r="D335" s="151" t="s">
        <v>234</v>
      </c>
      <c r="F335" s="152" t="s">
        <v>1416</v>
      </c>
      <c r="I335" s="153"/>
      <c r="L335" s="33"/>
      <c r="M335" s="154"/>
      <c r="T335" s="57"/>
      <c r="AT335" s="17" t="s">
        <v>234</v>
      </c>
      <c r="AU335" s="17" t="s">
        <v>21</v>
      </c>
    </row>
    <row r="336" spans="2:65" s="1" customFormat="1" ht="16.5" customHeight="1">
      <c r="B336" s="33"/>
      <c r="C336" s="178" t="s">
        <v>600</v>
      </c>
      <c r="D336" s="178" t="s">
        <v>341</v>
      </c>
      <c r="E336" s="179" t="s">
        <v>1417</v>
      </c>
      <c r="F336" s="180" t="s">
        <v>1418</v>
      </c>
      <c r="G336" s="181" t="s">
        <v>468</v>
      </c>
      <c r="H336" s="182">
        <v>1</v>
      </c>
      <c r="I336" s="183"/>
      <c r="J336" s="184">
        <f>ROUND(I336*H336,2)</f>
        <v>0</v>
      </c>
      <c r="K336" s="180" t="s">
        <v>231</v>
      </c>
      <c r="L336" s="185"/>
      <c r="M336" s="186" t="s">
        <v>1</v>
      </c>
      <c r="N336" s="187" t="s">
        <v>45</v>
      </c>
      <c r="P336" s="147">
        <f>O336*H336</f>
        <v>0</v>
      </c>
      <c r="Q336" s="147">
        <v>0.21</v>
      </c>
      <c r="R336" s="147">
        <f>Q336*H336</f>
        <v>0.21</v>
      </c>
      <c r="S336" s="147">
        <v>0</v>
      </c>
      <c r="T336" s="148">
        <f>S336*H336</f>
        <v>0</v>
      </c>
      <c r="AR336" s="149" t="s">
        <v>277</v>
      </c>
      <c r="AT336" s="149" t="s">
        <v>341</v>
      </c>
      <c r="AU336" s="149" t="s">
        <v>21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232</v>
      </c>
      <c r="BM336" s="149" t="s">
        <v>1419</v>
      </c>
    </row>
    <row r="337" spans="2:65" s="1" customFormat="1" ht="16.5" customHeight="1">
      <c r="B337" s="33"/>
      <c r="C337" s="178" t="s">
        <v>962</v>
      </c>
      <c r="D337" s="178" t="s">
        <v>341</v>
      </c>
      <c r="E337" s="179" t="s">
        <v>1420</v>
      </c>
      <c r="F337" s="180" t="s">
        <v>1421</v>
      </c>
      <c r="G337" s="181" t="s">
        <v>468</v>
      </c>
      <c r="H337" s="182">
        <v>1</v>
      </c>
      <c r="I337" s="183"/>
      <c r="J337" s="184">
        <f>ROUND(I337*H337,2)</f>
        <v>0</v>
      </c>
      <c r="K337" s="180" t="s">
        <v>1</v>
      </c>
      <c r="L337" s="185"/>
      <c r="M337" s="186" t="s">
        <v>1</v>
      </c>
      <c r="N337" s="187" t="s">
        <v>45</v>
      </c>
      <c r="P337" s="147">
        <f>O337*H337</f>
        <v>0</v>
      </c>
      <c r="Q337" s="147">
        <v>0.21</v>
      </c>
      <c r="R337" s="147">
        <f>Q337*H337</f>
        <v>0.21</v>
      </c>
      <c r="S337" s="147">
        <v>0</v>
      </c>
      <c r="T337" s="148">
        <f>S337*H337</f>
        <v>0</v>
      </c>
      <c r="AR337" s="149" t="s">
        <v>277</v>
      </c>
      <c r="AT337" s="149" t="s">
        <v>341</v>
      </c>
      <c r="AU337" s="149" t="s">
        <v>21</v>
      </c>
      <c r="AY337" s="17" t="s">
        <v>225</v>
      </c>
      <c r="BE337" s="150">
        <f>IF(N337="základní",J337,0)</f>
        <v>0</v>
      </c>
      <c r="BF337" s="150">
        <f>IF(N337="snížená",J337,0)</f>
        <v>0</v>
      </c>
      <c r="BG337" s="150">
        <f>IF(N337="zákl. přenesená",J337,0)</f>
        <v>0</v>
      </c>
      <c r="BH337" s="150">
        <f>IF(N337="sníž. přenesená",J337,0)</f>
        <v>0</v>
      </c>
      <c r="BI337" s="150">
        <f>IF(N337="nulová",J337,0)</f>
        <v>0</v>
      </c>
      <c r="BJ337" s="17" t="s">
        <v>88</v>
      </c>
      <c r="BK337" s="150">
        <f>ROUND(I337*H337,2)</f>
        <v>0</v>
      </c>
      <c r="BL337" s="17" t="s">
        <v>232</v>
      </c>
      <c r="BM337" s="149" t="s">
        <v>1422</v>
      </c>
    </row>
    <row r="338" spans="2:65" s="1" customFormat="1" ht="24.15" customHeight="1">
      <c r="B338" s="33"/>
      <c r="C338" s="138" t="s">
        <v>966</v>
      </c>
      <c r="D338" s="138" t="s">
        <v>227</v>
      </c>
      <c r="E338" s="139" t="s">
        <v>1423</v>
      </c>
      <c r="F338" s="140" t="s">
        <v>1424</v>
      </c>
      <c r="G338" s="141" t="s">
        <v>468</v>
      </c>
      <c r="H338" s="142">
        <v>3</v>
      </c>
      <c r="I338" s="143"/>
      <c r="J338" s="144">
        <f>ROUND(I338*H338,2)</f>
        <v>0</v>
      </c>
      <c r="K338" s="140" t="s">
        <v>231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1.0189999999999999E-2</v>
      </c>
      <c r="R338" s="147">
        <f>Q338*H338</f>
        <v>3.057E-2</v>
      </c>
      <c r="S338" s="147">
        <v>0</v>
      </c>
      <c r="T338" s="148">
        <f>S338*H338</f>
        <v>0</v>
      </c>
      <c r="AR338" s="149" t="s">
        <v>232</v>
      </c>
      <c r="AT338" s="149" t="s">
        <v>227</v>
      </c>
      <c r="AU338" s="149" t="s">
        <v>21</v>
      </c>
      <c r="AY338" s="17" t="s">
        <v>225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232</v>
      </c>
      <c r="BM338" s="149" t="s">
        <v>1425</v>
      </c>
    </row>
    <row r="339" spans="2:65" s="1" customFormat="1" ht="10.199999999999999">
      <c r="B339" s="33"/>
      <c r="D339" s="151" t="s">
        <v>234</v>
      </c>
      <c r="F339" s="152" t="s">
        <v>1426</v>
      </c>
      <c r="I339" s="153"/>
      <c r="L339" s="33"/>
      <c r="M339" s="154"/>
      <c r="T339" s="57"/>
      <c r="AT339" s="17" t="s">
        <v>234</v>
      </c>
      <c r="AU339" s="17" t="s">
        <v>21</v>
      </c>
    </row>
    <row r="340" spans="2:65" s="1" customFormat="1" ht="24.15" customHeight="1">
      <c r="B340" s="33"/>
      <c r="C340" s="178" t="s">
        <v>970</v>
      </c>
      <c r="D340" s="178" t="s">
        <v>341</v>
      </c>
      <c r="E340" s="179" t="s">
        <v>1427</v>
      </c>
      <c r="F340" s="180" t="s">
        <v>1428</v>
      </c>
      <c r="G340" s="181" t="s">
        <v>468</v>
      </c>
      <c r="H340" s="182">
        <v>1</v>
      </c>
      <c r="I340" s="183"/>
      <c r="J340" s="184">
        <f>ROUND(I340*H340,2)</f>
        <v>0</v>
      </c>
      <c r="K340" s="180" t="s">
        <v>231</v>
      </c>
      <c r="L340" s="185"/>
      <c r="M340" s="186" t="s">
        <v>1</v>
      </c>
      <c r="N340" s="187" t="s">
        <v>45</v>
      </c>
      <c r="P340" s="147">
        <f>O340*H340</f>
        <v>0</v>
      </c>
      <c r="Q340" s="147">
        <v>1.054</v>
      </c>
      <c r="R340" s="147">
        <f>Q340*H340</f>
        <v>1.054</v>
      </c>
      <c r="S340" s="147">
        <v>0</v>
      </c>
      <c r="T340" s="148">
        <f>S340*H340</f>
        <v>0</v>
      </c>
      <c r="AR340" s="149" t="s">
        <v>277</v>
      </c>
      <c r="AT340" s="149" t="s">
        <v>341</v>
      </c>
      <c r="AU340" s="149" t="s">
        <v>21</v>
      </c>
      <c r="AY340" s="17" t="s">
        <v>225</v>
      </c>
      <c r="BE340" s="150">
        <f>IF(N340="základní",J340,0)</f>
        <v>0</v>
      </c>
      <c r="BF340" s="150">
        <f>IF(N340="snížená",J340,0)</f>
        <v>0</v>
      </c>
      <c r="BG340" s="150">
        <f>IF(N340="zákl. přenesená",J340,0)</f>
        <v>0</v>
      </c>
      <c r="BH340" s="150">
        <f>IF(N340="sníž. přenesená",J340,0)</f>
        <v>0</v>
      </c>
      <c r="BI340" s="150">
        <f>IF(N340="nulová",J340,0)</f>
        <v>0</v>
      </c>
      <c r="BJ340" s="17" t="s">
        <v>88</v>
      </c>
      <c r="BK340" s="150">
        <f>ROUND(I340*H340,2)</f>
        <v>0</v>
      </c>
      <c r="BL340" s="17" t="s">
        <v>232</v>
      </c>
      <c r="BM340" s="149" t="s">
        <v>1429</v>
      </c>
    </row>
    <row r="341" spans="2:65" s="1" customFormat="1" ht="19.2">
      <c r="B341" s="33"/>
      <c r="D341" s="156" t="s">
        <v>261</v>
      </c>
      <c r="F341" s="163" t="s">
        <v>1430</v>
      </c>
      <c r="I341" s="153"/>
      <c r="L341" s="33"/>
      <c r="M341" s="154"/>
      <c r="T341" s="57"/>
      <c r="AT341" s="17" t="s">
        <v>261</v>
      </c>
      <c r="AU341" s="17" t="s">
        <v>21</v>
      </c>
    </row>
    <row r="342" spans="2:65" s="1" customFormat="1" ht="33" customHeight="1">
      <c r="B342" s="33"/>
      <c r="C342" s="178" t="s">
        <v>973</v>
      </c>
      <c r="D342" s="178" t="s">
        <v>341</v>
      </c>
      <c r="E342" s="179" t="s">
        <v>1431</v>
      </c>
      <c r="F342" s="180" t="s">
        <v>1432</v>
      </c>
      <c r="G342" s="181" t="s">
        <v>468</v>
      </c>
      <c r="H342" s="182">
        <v>1</v>
      </c>
      <c r="I342" s="183"/>
      <c r="J342" s="184">
        <f>ROUND(I342*H342,2)</f>
        <v>0</v>
      </c>
      <c r="K342" s="180" t="s">
        <v>1</v>
      </c>
      <c r="L342" s="185"/>
      <c r="M342" s="186" t="s">
        <v>1</v>
      </c>
      <c r="N342" s="187" t="s">
        <v>45</v>
      </c>
      <c r="P342" s="147">
        <f>O342*H342</f>
        <v>0</v>
      </c>
      <c r="Q342" s="147">
        <v>1.02</v>
      </c>
      <c r="R342" s="147">
        <f>Q342*H342</f>
        <v>1.02</v>
      </c>
      <c r="S342" s="147">
        <v>0</v>
      </c>
      <c r="T342" s="148">
        <f>S342*H342</f>
        <v>0</v>
      </c>
      <c r="AR342" s="149" t="s">
        <v>277</v>
      </c>
      <c r="AT342" s="149" t="s">
        <v>341</v>
      </c>
      <c r="AU342" s="149" t="s">
        <v>21</v>
      </c>
      <c r="AY342" s="17" t="s">
        <v>225</v>
      </c>
      <c r="BE342" s="150">
        <f>IF(N342="základní",J342,0)</f>
        <v>0</v>
      </c>
      <c r="BF342" s="150">
        <f>IF(N342="snížená",J342,0)</f>
        <v>0</v>
      </c>
      <c r="BG342" s="150">
        <f>IF(N342="zákl. přenesená",J342,0)</f>
        <v>0</v>
      </c>
      <c r="BH342" s="150">
        <f>IF(N342="sníž. přenesená",J342,0)</f>
        <v>0</v>
      </c>
      <c r="BI342" s="150">
        <f>IF(N342="nulová",J342,0)</f>
        <v>0</v>
      </c>
      <c r="BJ342" s="17" t="s">
        <v>88</v>
      </c>
      <c r="BK342" s="150">
        <f>ROUND(I342*H342,2)</f>
        <v>0</v>
      </c>
      <c r="BL342" s="17" t="s">
        <v>232</v>
      </c>
      <c r="BM342" s="149" t="s">
        <v>1433</v>
      </c>
    </row>
    <row r="343" spans="2:65" s="1" customFormat="1" ht="19.2">
      <c r="B343" s="33"/>
      <c r="D343" s="156" t="s">
        <v>261</v>
      </c>
      <c r="F343" s="163" t="s">
        <v>1434</v>
      </c>
      <c r="I343" s="153"/>
      <c r="L343" s="33"/>
      <c r="M343" s="154"/>
      <c r="T343" s="57"/>
      <c r="AT343" s="17" t="s">
        <v>261</v>
      </c>
      <c r="AU343" s="17" t="s">
        <v>21</v>
      </c>
    </row>
    <row r="344" spans="2:65" s="1" customFormat="1" ht="24.15" customHeight="1">
      <c r="B344" s="33"/>
      <c r="C344" s="178" t="s">
        <v>976</v>
      </c>
      <c r="D344" s="178" t="s">
        <v>341</v>
      </c>
      <c r="E344" s="179" t="s">
        <v>1435</v>
      </c>
      <c r="F344" s="180" t="s">
        <v>1436</v>
      </c>
      <c r="G344" s="181" t="s">
        <v>468</v>
      </c>
      <c r="H344" s="182">
        <v>1</v>
      </c>
      <c r="I344" s="183"/>
      <c r="J344" s="184">
        <f>ROUND(I344*H344,2)</f>
        <v>0</v>
      </c>
      <c r="K344" s="180" t="s">
        <v>231</v>
      </c>
      <c r="L344" s="185"/>
      <c r="M344" s="186" t="s">
        <v>1</v>
      </c>
      <c r="N344" s="187" t="s">
        <v>45</v>
      </c>
      <c r="P344" s="147">
        <f>O344*H344</f>
        <v>0</v>
      </c>
      <c r="Q344" s="147">
        <v>0.36199999999999999</v>
      </c>
      <c r="R344" s="147">
        <f>Q344*H344</f>
        <v>0.36199999999999999</v>
      </c>
      <c r="S344" s="147">
        <v>0</v>
      </c>
      <c r="T344" s="148">
        <f>S344*H344</f>
        <v>0</v>
      </c>
      <c r="AR344" s="149" t="s">
        <v>277</v>
      </c>
      <c r="AT344" s="149" t="s">
        <v>341</v>
      </c>
      <c r="AU344" s="149" t="s">
        <v>21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1437</v>
      </c>
    </row>
    <row r="345" spans="2:65" s="1" customFormat="1" ht="19.2">
      <c r="B345" s="33"/>
      <c r="D345" s="156" t="s">
        <v>261</v>
      </c>
      <c r="F345" s="163" t="s">
        <v>1430</v>
      </c>
      <c r="I345" s="153"/>
      <c r="L345" s="33"/>
      <c r="M345" s="154"/>
      <c r="T345" s="57"/>
      <c r="AT345" s="17" t="s">
        <v>261</v>
      </c>
      <c r="AU345" s="17" t="s">
        <v>21</v>
      </c>
    </row>
    <row r="346" spans="2:65" s="1" customFormat="1" ht="24.15" customHeight="1">
      <c r="B346" s="33"/>
      <c r="C346" s="138" t="s">
        <v>596</v>
      </c>
      <c r="D346" s="138" t="s">
        <v>227</v>
      </c>
      <c r="E346" s="139" t="s">
        <v>1438</v>
      </c>
      <c r="F346" s="140" t="s">
        <v>1439</v>
      </c>
      <c r="G346" s="141" t="s">
        <v>468</v>
      </c>
      <c r="H346" s="142">
        <v>1</v>
      </c>
      <c r="I346" s="143"/>
      <c r="J346" s="144">
        <f>ROUND(I346*H346,2)</f>
        <v>0</v>
      </c>
      <c r="K346" s="140" t="s">
        <v>231</v>
      </c>
      <c r="L346" s="33"/>
      <c r="M346" s="145" t="s">
        <v>1</v>
      </c>
      <c r="N346" s="146" t="s">
        <v>45</v>
      </c>
      <c r="P346" s="147">
        <f>O346*H346</f>
        <v>0</v>
      </c>
      <c r="Q346" s="147">
        <v>2.8539999999999999E-2</v>
      </c>
      <c r="R346" s="147">
        <f>Q346*H346</f>
        <v>2.8539999999999999E-2</v>
      </c>
      <c r="S346" s="147">
        <v>0</v>
      </c>
      <c r="T346" s="148">
        <f>S346*H346</f>
        <v>0</v>
      </c>
      <c r="AR346" s="149" t="s">
        <v>232</v>
      </c>
      <c r="AT346" s="149" t="s">
        <v>227</v>
      </c>
      <c r="AU346" s="149" t="s">
        <v>21</v>
      </c>
      <c r="AY346" s="17" t="s">
        <v>225</v>
      </c>
      <c r="BE346" s="150">
        <f>IF(N346="základní",J346,0)</f>
        <v>0</v>
      </c>
      <c r="BF346" s="150">
        <f>IF(N346="snížená",J346,0)</f>
        <v>0</v>
      </c>
      <c r="BG346" s="150">
        <f>IF(N346="zákl. přenesená",J346,0)</f>
        <v>0</v>
      </c>
      <c r="BH346" s="150">
        <f>IF(N346="sníž. přenesená",J346,0)</f>
        <v>0</v>
      </c>
      <c r="BI346" s="150">
        <f>IF(N346="nulová",J346,0)</f>
        <v>0</v>
      </c>
      <c r="BJ346" s="17" t="s">
        <v>88</v>
      </c>
      <c r="BK346" s="150">
        <f>ROUND(I346*H346,2)</f>
        <v>0</v>
      </c>
      <c r="BL346" s="17" t="s">
        <v>232</v>
      </c>
      <c r="BM346" s="149" t="s">
        <v>1440</v>
      </c>
    </row>
    <row r="347" spans="2:65" s="1" customFormat="1" ht="10.199999999999999">
      <c r="B347" s="33"/>
      <c r="D347" s="151" t="s">
        <v>234</v>
      </c>
      <c r="F347" s="152" t="s">
        <v>1441</v>
      </c>
      <c r="I347" s="153"/>
      <c r="L347" s="33"/>
      <c r="M347" s="154"/>
      <c r="T347" s="57"/>
      <c r="AT347" s="17" t="s">
        <v>234</v>
      </c>
      <c r="AU347" s="17" t="s">
        <v>21</v>
      </c>
    </row>
    <row r="348" spans="2:65" s="1" customFormat="1" ht="21.75" customHeight="1">
      <c r="B348" s="33"/>
      <c r="C348" s="178" t="s">
        <v>1442</v>
      </c>
      <c r="D348" s="178" t="s">
        <v>341</v>
      </c>
      <c r="E348" s="179" t="s">
        <v>1443</v>
      </c>
      <c r="F348" s="180" t="s">
        <v>1444</v>
      </c>
      <c r="G348" s="181" t="s">
        <v>468</v>
      </c>
      <c r="H348" s="182">
        <v>1</v>
      </c>
      <c r="I348" s="183"/>
      <c r="J348" s="184">
        <f>ROUND(I348*H348,2)</f>
        <v>0</v>
      </c>
      <c r="K348" s="180" t="s">
        <v>231</v>
      </c>
      <c r="L348" s="185"/>
      <c r="M348" s="186" t="s">
        <v>1</v>
      </c>
      <c r="N348" s="187" t="s">
        <v>45</v>
      </c>
      <c r="P348" s="147">
        <f>O348*H348</f>
        <v>0</v>
      </c>
      <c r="Q348" s="147">
        <v>1.6</v>
      </c>
      <c r="R348" s="147">
        <f>Q348*H348</f>
        <v>1.6</v>
      </c>
      <c r="S348" s="147">
        <v>0</v>
      </c>
      <c r="T348" s="148">
        <f>S348*H348</f>
        <v>0</v>
      </c>
      <c r="AR348" s="149" t="s">
        <v>277</v>
      </c>
      <c r="AT348" s="149" t="s">
        <v>341</v>
      </c>
      <c r="AU348" s="149" t="s">
        <v>21</v>
      </c>
      <c r="AY348" s="17" t="s">
        <v>225</v>
      </c>
      <c r="BE348" s="150">
        <f>IF(N348="základní",J348,0)</f>
        <v>0</v>
      </c>
      <c r="BF348" s="150">
        <f>IF(N348="snížená",J348,0)</f>
        <v>0</v>
      </c>
      <c r="BG348" s="150">
        <f>IF(N348="zákl. přenesená",J348,0)</f>
        <v>0</v>
      </c>
      <c r="BH348" s="150">
        <f>IF(N348="sníž. přenesená",J348,0)</f>
        <v>0</v>
      </c>
      <c r="BI348" s="150">
        <f>IF(N348="nulová",J348,0)</f>
        <v>0</v>
      </c>
      <c r="BJ348" s="17" t="s">
        <v>88</v>
      </c>
      <c r="BK348" s="150">
        <f>ROUND(I348*H348,2)</f>
        <v>0</v>
      </c>
      <c r="BL348" s="17" t="s">
        <v>232</v>
      </c>
      <c r="BM348" s="149" t="s">
        <v>1445</v>
      </c>
    </row>
    <row r="349" spans="2:65" s="1" customFormat="1" ht="19.2">
      <c r="B349" s="33"/>
      <c r="D349" s="156" t="s">
        <v>261</v>
      </c>
      <c r="F349" s="163" t="s">
        <v>1434</v>
      </c>
      <c r="I349" s="153"/>
      <c r="L349" s="33"/>
      <c r="M349" s="154"/>
      <c r="T349" s="57"/>
      <c r="AT349" s="17" t="s">
        <v>261</v>
      </c>
      <c r="AU349" s="17" t="s">
        <v>21</v>
      </c>
    </row>
    <row r="350" spans="2:65" s="1" customFormat="1" ht="24.15" customHeight="1">
      <c r="B350" s="33"/>
      <c r="C350" s="138" t="s">
        <v>1446</v>
      </c>
      <c r="D350" s="138" t="s">
        <v>227</v>
      </c>
      <c r="E350" s="139" t="s">
        <v>1447</v>
      </c>
      <c r="F350" s="140" t="s">
        <v>1448</v>
      </c>
      <c r="G350" s="141" t="s">
        <v>468</v>
      </c>
      <c r="H350" s="142">
        <v>1</v>
      </c>
      <c r="I350" s="143"/>
      <c r="J350" s="144">
        <f>ROUND(I350*H350,2)</f>
        <v>0</v>
      </c>
      <c r="K350" s="140" t="s">
        <v>231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3.9269999999999999E-2</v>
      </c>
      <c r="R350" s="147">
        <f>Q350*H350</f>
        <v>3.9269999999999999E-2</v>
      </c>
      <c r="S350" s="147">
        <v>0</v>
      </c>
      <c r="T350" s="148">
        <f>S350*H350</f>
        <v>0</v>
      </c>
      <c r="AR350" s="149" t="s">
        <v>232</v>
      </c>
      <c r="AT350" s="149" t="s">
        <v>227</v>
      </c>
      <c r="AU350" s="149" t="s">
        <v>21</v>
      </c>
      <c r="AY350" s="17" t="s">
        <v>225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232</v>
      </c>
      <c r="BM350" s="149" t="s">
        <v>1449</v>
      </c>
    </row>
    <row r="351" spans="2:65" s="1" customFormat="1" ht="10.199999999999999">
      <c r="B351" s="33"/>
      <c r="D351" s="151" t="s">
        <v>234</v>
      </c>
      <c r="F351" s="152" t="s">
        <v>1450</v>
      </c>
      <c r="I351" s="153"/>
      <c r="L351" s="33"/>
      <c r="M351" s="154"/>
      <c r="T351" s="57"/>
      <c r="AT351" s="17" t="s">
        <v>234</v>
      </c>
      <c r="AU351" s="17" t="s">
        <v>21</v>
      </c>
    </row>
    <row r="352" spans="2:65" s="1" customFormat="1" ht="19.2">
      <c r="B352" s="33"/>
      <c r="D352" s="156" t="s">
        <v>261</v>
      </c>
      <c r="F352" s="163" t="s">
        <v>1434</v>
      </c>
      <c r="I352" s="153"/>
      <c r="L352" s="33"/>
      <c r="M352" s="154"/>
      <c r="T352" s="57"/>
      <c r="AT352" s="17" t="s">
        <v>261</v>
      </c>
      <c r="AU352" s="17" t="s">
        <v>21</v>
      </c>
    </row>
    <row r="353" spans="2:65" s="1" customFormat="1" ht="16.5" customHeight="1">
      <c r="B353" s="33"/>
      <c r="C353" s="178" t="s">
        <v>1451</v>
      </c>
      <c r="D353" s="178" t="s">
        <v>341</v>
      </c>
      <c r="E353" s="179" t="s">
        <v>1452</v>
      </c>
      <c r="F353" s="180" t="s">
        <v>1453</v>
      </c>
      <c r="G353" s="181" t="s">
        <v>468</v>
      </c>
      <c r="H353" s="182">
        <v>1</v>
      </c>
      <c r="I353" s="183"/>
      <c r="J353" s="184">
        <f>ROUND(I353*H353,2)</f>
        <v>0</v>
      </c>
      <c r="K353" s="180" t="s">
        <v>1</v>
      </c>
      <c r="L353" s="185"/>
      <c r="M353" s="186" t="s">
        <v>1</v>
      </c>
      <c r="N353" s="187" t="s">
        <v>45</v>
      </c>
      <c r="P353" s="147">
        <f>O353*H353</f>
        <v>0</v>
      </c>
      <c r="Q353" s="147">
        <v>0.44900000000000001</v>
      </c>
      <c r="R353" s="147">
        <f>Q353*H353</f>
        <v>0.44900000000000001</v>
      </c>
      <c r="S353" s="147">
        <v>0</v>
      </c>
      <c r="T353" s="148">
        <f>S353*H353</f>
        <v>0</v>
      </c>
      <c r="AR353" s="149" t="s">
        <v>277</v>
      </c>
      <c r="AT353" s="149" t="s">
        <v>341</v>
      </c>
      <c r="AU353" s="149" t="s">
        <v>21</v>
      </c>
      <c r="AY353" s="17" t="s">
        <v>225</v>
      </c>
      <c r="BE353" s="150">
        <f>IF(N353="základní",J353,0)</f>
        <v>0</v>
      </c>
      <c r="BF353" s="150">
        <f>IF(N353="snížená",J353,0)</f>
        <v>0</v>
      </c>
      <c r="BG353" s="150">
        <f>IF(N353="zákl. přenesená",J353,0)</f>
        <v>0</v>
      </c>
      <c r="BH353" s="150">
        <f>IF(N353="sníž. přenesená",J353,0)</f>
        <v>0</v>
      </c>
      <c r="BI353" s="150">
        <f>IF(N353="nulová",J353,0)</f>
        <v>0</v>
      </c>
      <c r="BJ353" s="17" t="s">
        <v>88</v>
      </c>
      <c r="BK353" s="150">
        <f>ROUND(I353*H353,2)</f>
        <v>0</v>
      </c>
      <c r="BL353" s="17" t="s">
        <v>232</v>
      </c>
      <c r="BM353" s="149" t="s">
        <v>1454</v>
      </c>
    </row>
    <row r="354" spans="2:65" s="1" customFormat="1" ht="37.799999999999997" customHeight="1">
      <c r="B354" s="33"/>
      <c r="C354" s="138" t="s">
        <v>1455</v>
      </c>
      <c r="D354" s="138" t="s">
        <v>227</v>
      </c>
      <c r="E354" s="139" t="s">
        <v>1456</v>
      </c>
      <c r="F354" s="140" t="s">
        <v>1457</v>
      </c>
      <c r="G354" s="141" t="s">
        <v>468</v>
      </c>
      <c r="H354" s="142">
        <v>1</v>
      </c>
      <c r="I354" s="143"/>
      <c r="J354" s="144">
        <f>ROUND(I354*H354,2)</f>
        <v>0</v>
      </c>
      <c r="K354" s="140" t="s">
        <v>231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0.09</v>
      </c>
      <c r="R354" s="147">
        <f>Q354*H354</f>
        <v>0.09</v>
      </c>
      <c r="S354" s="147">
        <v>0</v>
      </c>
      <c r="T354" s="148">
        <f>S354*H354</f>
        <v>0</v>
      </c>
      <c r="AR354" s="149" t="s">
        <v>232</v>
      </c>
      <c r="AT354" s="149" t="s">
        <v>227</v>
      </c>
      <c r="AU354" s="149" t="s">
        <v>21</v>
      </c>
      <c r="AY354" s="17" t="s">
        <v>225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232</v>
      </c>
      <c r="BM354" s="149" t="s">
        <v>1458</v>
      </c>
    </row>
    <row r="355" spans="2:65" s="1" customFormat="1" ht="10.199999999999999">
      <c r="B355" s="33"/>
      <c r="D355" s="151" t="s">
        <v>234</v>
      </c>
      <c r="F355" s="152" t="s">
        <v>1459</v>
      </c>
      <c r="I355" s="153"/>
      <c r="L355" s="33"/>
      <c r="M355" s="154"/>
      <c r="T355" s="57"/>
      <c r="AT355" s="17" t="s">
        <v>234</v>
      </c>
      <c r="AU355" s="17" t="s">
        <v>21</v>
      </c>
    </row>
    <row r="356" spans="2:65" s="1" customFormat="1" ht="24.15" customHeight="1">
      <c r="B356" s="33"/>
      <c r="C356" s="178" t="s">
        <v>1460</v>
      </c>
      <c r="D356" s="178" t="s">
        <v>341</v>
      </c>
      <c r="E356" s="179" t="s">
        <v>1461</v>
      </c>
      <c r="F356" s="180" t="s">
        <v>1462</v>
      </c>
      <c r="G356" s="181" t="s">
        <v>468</v>
      </c>
      <c r="H356" s="182">
        <v>1</v>
      </c>
      <c r="I356" s="183"/>
      <c r="J356" s="184">
        <f>ROUND(I356*H356,2)</f>
        <v>0</v>
      </c>
      <c r="K356" s="180" t="s">
        <v>231</v>
      </c>
      <c r="L356" s="185"/>
      <c r="M356" s="186" t="s">
        <v>1</v>
      </c>
      <c r="N356" s="187" t="s">
        <v>45</v>
      </c>
      <c r="P356" s="147">
        <f>O356*H356</f>
        <v>0</v>
      </c>
      <c r="Q356" s="147">
        <v>0.05</v>
      </c>
      <c r="R356" s="147">
        <f>Q356*H356</f>
        <v>0.05</v>
      </c>
      <c r="S356" s="147">
        <v>0</v>
      </c>
      <c r="T356" s="148">
        <f>S356*H356</f>
        <v>0</v>
      </c>
      <c r="AR356" s="149" t="s">
        <v>277</v>
      </c>
      <c r="AT356" s="149" t="s">
        <v>341</v>
      </c>
      <c r="AU356" s="149" t="s">
        <v>21</v>
      </c>
      <c r="AY356" s="17" t="s">
        <v>225</v>
      </c>
      <c r="BE356" s="150">
        <f>IF(N356="základní",J356,0)</f>
        <v>0</v>
      </c>
      <c r="BF356" s="150">
        <f>IF(N356="snížená",J356,0)</f>
        <v>0</v>
      </c>
      <c r="BG356" s="150">
        <f>IF(N356="zákl. přenesená",J356,0)</f>
        <v>0</v>
      </c>
      <c r="BH356" s="150">
        <f>IF(N356="sníž. přenesená",J356,0)</f>
        <v>0</v>
      </c>
      <c r="BI356" s="150">
        <f>IF(N356="nulová",J356,0)</f>
        <v>0</v>
      </c>
      <c r="BJ356" s="17" t="s">
        <v>88</v>
      </c>
      <c r="BK356" s="150">
        <f>ROUND(I356*H356,2)</f>
        <v>0</v>
      </c>
      <c r="BL356" s="17" t="s">
        <v>232</v>
      </c>
      <c r="BM356" s="149" t="s">
        <v>1463</v>
      </c>
    </row>
    <row r="357" spans="2:65" s="1" customFormat="1" ht="19.2">
      <c r="B357" s="33"/>
      <c r="D357" s="156" t="s">
        <v>261</v>
      </c>
      <c r="F357" s="163" t="s">
        <v>1434</v>
      </c>
      <c r="I357" s="153"/>
      <c r="L357" s="33"/>
      <c r="M357" s="154"/>
      <c r="T357" s="57"/>
      <c r="AT357" s="17" t="s">
        <v>261</v>
      </c>
      <c r="AU357" s="17" t="s">
        <v>21</v>
      </c>
    </row>
    <row r="358" spans="2:65" s="1" customFormat="1" ht="24.15" customHeight="1">
      <c r="B358" s="33"/>
      <c r="C358" s="138" t="s">
        <v>1464</v>
      </c>
      <c r="D358" s="138" t="s">
        <v>227</v>
      </c>
      <c r="E358" s="139" t="s">
        <v>1465</v>
      </c>
      <c r="F358" s="140" t="s">
        <v>1466</v>
      </c>
      <c r="G358" s="141" t="s">
        <v>240</v>
      </c>
      <c r="H358" s="142">
        <v>1.5</v>
      </c>
      <c r="I358" s="143"/>
      <c r="J358" s="144">
        <f>ROUND(I358*H358,2)</f>
        <v>0</v>
      </c>
      <c r="K358" s="140" t="s">
        <v>231</v>
      </c>
      <c r="L358" s="33"/>
      <c r="M358" s="145" t="s">
        <v>1</v>
      </c>
      <c r="N358" s="146" t="s">
        <v>45</v>
      </c>
      <c r="P358" s="147">
        <f>O358*H358</f>
        <v>0</v>
      </c>
      <c r="Q358" s="147">
        <v>0</v>
      </c>
      <c r="R358" s="147">
        <f>Q358*H358</f>
        <v>0</v>
      </c>
      <c r="S358" s="147">
        <v>0</v>
      </c>
      <c r="T358" s="148">
        <f>S358*H358</f>
        <v>0</v>
      </c>
      <c r="AR358" s="149" t="s">
        <v>232</v>
      </c>
      <c r="AT358" s="149" t="s">
        <v>227</v>
      </c>
      <c r="AU358" s="149" t="s">
        <v>21</v>
      </c>
      <c r="AY358" s="17" t="s">
        <v>225</v>
      </c>
      <c r="BE358" s="150">
        <f>IF(N358="základní",J358,0)</f>
        <v>0</v>
      </c>
      <c r="BF358" s="150">
        <f>IF(N358="snížená",J358,0)</f>
        <v>0</v>
      </c>
      <c r="BG358" s="150">
        <f>IF(N358="zákl. přenesená",J358,0)</f>
        <v>0</v>
      </c>
      <c r="BH358" s="150">
        <f>IF(N358="sníž. přenesená",J358,0)</f>
        <v>0</v>
      </c>
      <c r="BI358" s="150">
        <f>IF(N358="nulová",J358,0)</f>
        <v>0</v>
      </c>
      <c r="BJ358" s="17" t="s">
        <v>88</v>
      </c>
      <c r="BK358" s="150">
        <f>ROUND(I358*H358,2)</f>
        <v>0</v>
      </c>
      <c r="BL358" s="17" t="s">
        <v>232</v>
      </c>
      <c r="BM358" s="149" t="s">
        <v>1467</v>
      </c>
    </row>
    <row r="359" spans="2:65" s="1" customFormat="1" ht="10.199999999999999">
      <c r="B359" s="33"/>
      <c r="D359" s="151" t="s">
        <v>234</v>
      </c>
      <c r="F359" s="152" t="s">
        <v>1468</v>
      </c>
      <c r="I359" s="153"/>
      <c r="L359" s="33"/>
      <c r="M359" s="154"/>
      <c r="T359" s="57"/>
      <c r="AT359" s="17" t="s">
        <v>234</v>
      </c>
      <c r="AU359" s="17" t="s">
        <v>21</v>
      </c>
    </row>
    <row r="360" spans="2:65" s="12" customFormat="1" ht="10.199999999999999">
      <c r="B360" s="155"/>
      <c r="D360" s="156" t="s">
        <v>236</v>
      </c>
      <c r="E360" s="157" t="s">
        <v>1</v>
      </c>
      <c r="F360" s="158" t="s">
        <v>1469</v>
      </c>
      <c r="H360" s="159">
        <v>1.5</v>
      </c>
      <c r="I360" s="160"/>
      <c r="L360" s="155"/>
      <c r="M360" s="161"/>
      <c r="T360" s="162"/>
      <c r="AT360" s="157" t="s">
        <v>236</v>
      </c>
      <c r="AU360" s="157" t="s">
        <v>21</v>
      </c>
      <c r="AV360" s="12" t="s">
        <v>21</v>
      </c>
      <c r="AW360" s="12" t="s">
        <v>36</v>
      </c>
      <c r="AX360" s="12" t="s">
        <v>88</v>
      </c>
      <c r="AY360" s="157" t="s">
        <v>225</v>
      </c>
    </row>
    <row r="361" spans="2:65" s="1" customFormat="1" ht="21.75" customHeight="1">
      <c r="B361" s="33"/>
      <c r="C361" s="138" t="s">
        <v>1470</v>
      </c>
      <c r="D361" s="138" t="s">
        <v>227</v>
      </c>
      <c r="E361" s="139" t="s">
        <v>1471</v>
      </c>
      <c r="F361" s="140" t="s">
        <v>1472</v>
      </c>
      <c r="G361" s="141" t="s">
        <v>230</v>
      </c>
      <c r="H361" s="142">
        <v>3.9</v>
      </c>
      <c r="I361" s="143"/>
      <c r="J361" s="144">
        <f>ROUND(I361*H361,2)</f>
        <v>0</v>
      </c>
      <c r="K361" s="140" t="s">
        <v>231</v>
      </c>
      <c r="L361" s="33"/>
      <c r="M361" s="145" t="s">
        <v>1</v>
      </c>
      <c r="N361" s="146" t="s">
        <v>45</v>
      </c>
      <c r="P361" s="147">
        <f>O361*H361</f>
        <v>0</v>
      </c>
      <c r="Q361" s="147">
        <v>4.5999999999999999E-3</v>
      </c>
      <c r="R361" s="147">
        <f>Q361*H361</f>
        <v>1.7939999999999998E-2</v>
      </c>
      <c r="S361" s="147">
        <v>0</v>
      </c>
      <c r="T361" s="148">
        <f>S361*H361</f>
        <v>0</v>
      </c>
      <c r="AR361" s="149" t="s">
        <v>232</v>
      </c>
      <c r="AT361" s="149" t="s">
        <v>227</v>
      </c>
      <c r="AU361" s="149" t="s">
        <v>21</v>
      </c>
      <c r="AY361" s="17" t="s">
        <v>225</v>
      </c>
      <c r="BE361" s="150">
        <f>IF(N361="základní",J361,0)</f>
        <v>0</v>
      </c>
      <c r="BF361" s="150">
        <f>IF(N361="snížená",J361,0)</f>
        <v>0</v>
      </c>
      <c r="BG361" s="150">
        <f>IF(N361="zákl. přenesená",J361,0)</f>
        <v>0</v>
      </c>
      <c r="BH361" s="150">
        <f>IF(N361="sníž. přenesená",J361,0)</f>
        <v>0</v>
      </c>
      <c r="BI361" s="150">
        <f>IF(N361="nulová",J361,0)</f>
        <v>0</v>
      </c>
      <c r="BJ361" s="17" t="s">
        <v>88</v>
      </c>
      <c r="BK361" s="150">
        <f>ROUND(I361*H361,2)</f>
        <v>0</v>
      </c>
      <c r="BL361" s="17" t="s">
        <v>232</v>
      </c>
      <c r="BM361" s="149" t="s">
        <v>1473</v>
      </c>
    </row>
    <row r="362" spans="2:65" s="1" customFormat="1" ht="10.199999999999999">
      <c r="B362" s="33"/>
      <c r="D362" s="151" t="s">
        <v>234</v>
      </c>
      <c r="F362" s="152" t="s">
        <v>1474</v>
      </c>
      <c r="I362" s="153"/>
      <c r="L362" s="33"/>
      <c r="M362" s="154"/>
      <c r="T362" s="57"/>
      <c r="AT362" s="17" t="s">
        <v>234</v>
      </c>
      <c r="AU362" s="17" t="s">
        <v>21</v>
      </c>
    </row>
    <row r="363" spans="2:65" s="1" customFormat="1" ht="24.15" customHeight="1">
      <c r="B363" s="33"/>
      <c r="C363" s="138" t="s">
        <v>1475</v>
      </c>
      <c r="D363" s="138" t="s">
        <v>227</v>
      </c>
      <c r="E363" s="139" t="s">
        <v>1476</v>
      </c>
      <c r="F363" s="140" t="s">
        <v>1477</v>
      </c>
      <c r="G363" s="141" t="s">
        <v>230</v>
      </c>
      <c r="H363" s="142">
        <v>3.9</v>
      </c>
      <c r="I363" s="143"/>
      <c r="J363" s="144">
        <f>ROUND(I363*H363,2)</f>
        <v>0</v>
      </c>
      <c r="K363" s="140" t="s">
        <v>231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</v>
      </c>
      <c r="R363" s="147">
        <f>Q363*H363</f>
        <v>0</v>
      </c>
      <c r="S363" s="147">
        <v>0</v>
      </c>
      <c r="T363" s="148">
        <f>S363*H363</f>
        <v>0</v>
      </c>
      <c r="AR363" s="149" t="s">
        <v>232</v>
      </c>
      <c r="AT363" s="149" t="s">
        <v>227</v>
      </c>
      <c r="AU363" s="149" t="s">
        <v>21</v>
      </c>
      <c r="AY363" s="17" t="s">
        <v>225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232</v>
      </c>
      <c r="BM363" s="149" t="s">
        <v>1478</v>
      </c>
    </row>
    <row r="364" spans="2:65" s="1" customFormat="1" ht="10.199999999999999">
      <c r="B364" s="33"/>
      <c r="D364" s="151" t="s">
        <v>234</v>
      </c>
      <c r="F364" s="152" t="s">
        <v>1479</v>
      </c>
      <c r="I364" s="153"/>
      <c r="L364" s="33"/>
      <c r="M364" s="154"/>
      <c r="T364" s="57"/>
      <c r="AT364" s="17" t="s">
        <v>234</v>
      </c>
      <c r="AU364" s="17" t="s">
        <v>21</v>
      </c>
    </row>
    <row r="365" spans="2:65" s="1" customFormat="1" ht="24.15" customHeight="1">
      <c r="B365" s="33"/>
      <c r="C365" s="138" t="s">
        <v>1480</v>
      </c>
      <c r="D365" s="138" t="s">
        <v>227</v>
      </c>
      <c r="E365" s="139" t="s">
        <v>1481</v>
      </c>
      <c r="F365" s="140" t="s">
        <v>1482</v>
      </c>
      <c r="G365" s="141" t="s">
        <v>395</v>
      </c>
      <c r="H365" s="142">
        <v>6.2E-2</v>
      </c>
      <c r="I365" s="143"/>
      <c r="J365" s="144">
        <f>ROUND(I365*H365,2)</f>
        <v>0</v>
      </c>
      <c r="K365" s="140" t="s">
        <v>231</v>
      </c>
      <c r="L365" s="33"/>
      <c r="M365" s="145" t="s">
        <v>1</v>
      </c>
      <c r="N365" s="146" t="s">
        <v>45</v>
      </c>
      <c r="P365" s="147">
        <f>O365*H365</f>
        <v>0</v>
      </c>
      <c r="Q365" s="147">
        <v>0.99734999999999996</v>
      </c>
      <c r="R365" s="147">
        <f>Q365*H365</f>
        <v>6.18357E-2</v>
      </c>
      <c r="S365" s="147">
        <v>0</v>
      </c>
      <c r="T365" s="148">
        <f>S365*H365</f>
        <v>0</v>
      </c>
      <c r="AR365" s="149" t="s">
        <v>232</v>
      </c>
      <c r="AT365" s="149" t="s">
        <v>227</v>
      </c>
      <c r="AU365" s="149" t="s">
        <v>21</v>
      </c>
      <c r="AY365" s="17" t="s">
        <v>225</v>
      </c>
      <c r="BE365" s="150">
        <f>IF(N365="základní",J365,0)</f>
        <v>0</v>
      </c>
      <c r="BF365" s="150">
        <f>IF(N365="snížená",J365,0)</f>
        <v>0</v>
      </c>
      <c r="BG365" s="150">
        <f>IF(N365="zákl. přenesená",J365,0)</f>
        <v>0</v>
      </c>
      <c r="BH365" s="150">
        <f>IF(N365="sníž. přenesená",J365,0)</f>
        <v>0</v>
      </c>
      <c r="BI365" s="150">
        <f>IF(N365="nulová",J365,0)</f>
        <v>0</v>
      </c>
      <c r="BJ365" s="17" t="s">
        <v>88</v>
      </c>
      <c r="BK365" s="150">
        <f>ROUND(I365*H365,2)</f>
        <v>0</v>
      </c>
      <c r="BL365" s="17" t="s">
        <v>232</v>
      </c>
      <c r="BM365" s="149" t="s">
        <v>1483</v>
      </c>
    </row>
    <row r="366" spans="2:65" s="1" customFormat="1" ht="10.199999999999999">
      <c r="B366" s="33"/>
      <c r="D366" s="151" t="s">
        <v>234</v>
      </c>
      <c r="F366" s="152" t="s">
        <v>1484</v>
      </c>
      <c r="I366" s="153"/>
      <c r="L366" s="33"/>
      <c r="M366" s="154"/>
      <c r="T366" s="57"/>
      <c r="AT366" s="17" t="s">
        <v>234</v>
      </c>
      <c r="AU366" s="17" t="s">
        <v>21</v>
      </c>
    </row>
    <row r="367" spans="2:65" s="12" customFormat="1" ht="10.199999999999999">
      <c r="B367" s="155"/>
      <c r="D367" s="156" t="s">
        <v>236</v>
      </c>
      <c r="E367" s="157" t="s">
        <v>1</v>
      </c>
      <c r="F367" s="158" t="s">
        <v>1485</v>
      </c>
      <c r="H367" s="159">
        <v>6.2E-2</v>
      </c>
      <c r="I367" s="160"/>
      <c r="L367" s="155"/>
      <c r="M367" s="161"/>
      <c r="T367" s="162"/>
      <c r="AT367" s="157" t="s">
        <v>236</v>
      </c>
      <c r="AU367" s="157" t="s">
        <v>21</v>
      </c>
      <c r="AV367" s="12" t="s">
        <v>21</v>
      </c>
      <c r="AW367" s="12" t="s">
        <v>36</v>
      </c>
      <c r="AX367" s="12" t="s">
        <v>88</v>
      </c>
      <c r="AY367" s="157" t="s">
        <v>225</v>
      </c>
    </row>
    <row r="368" spans="2:65" s="11" customFormat="1" ht="22.8" customHeight="1">
      <c r="B368" s="126"/>
      <c r="D368" s="127" t="s">
        <v>79</v>
      </c>
      <c r="E368" s="136" t="s">
        <v>283</v>
      </c>
      <c r="F368" s="136" t="s">
        <v>525</v>
      </c>
      <c r="I368" s="129"/>
      <c r="J368" s="137">
        <f>BK368</f>
        <v>0</v>
      </c>
      <c r="L368" s="126"/>
      <c r="M368" s="131"/>
      <c r="P368" s="132">
        <f>SUM(P369:P372)</f>
        <v>0</v>
      </c>
      <c r="R368" s="132">
        <f>SUM(R369:R372)</f>
        <v>51.365250000000003</v>
      </c>
      <c r="T368" s="133">
        <f>SUM(T369:T372)</f>
        <v>0</v>
      </c>
      <c r="AR368" s="127" t="s">
        <v>88</v>
      </c>
      <c r="AT368" s="134" t="s">
        <v>79</v>
      </c>
      <c r="AU368" s="134" t="s">
        <v>88</v>
      </c>
      <c r="AY368" s="127" t="s">
        <v>225</v>
      </c>
      <c r="BK368" s="135">
        <f>SUM(BK369:BK372)</f>
        <v>0</v>
      </c>
    </row>
    <row r="369" spans="2:65" s="1" customFormat="1" ht="24.15" customHeight="1">
      <c r="B369" s="33"/>
      <c r="C369" s="138" t="s">
        <v>1486</v>
      </c>
      <c r="D369" s="138" t="s">
        <v>227</v>
      </c>
      <c r="E369" s="139" t="s">
        <v>1487</v>
      </c>
      <c r="F369" s="140" t="s">
        <v>1488</v>
      </c>
      <c r="G369" s="141" t="s">
        <v>546</v>
      </c>
      <c r="H369" s="142">
        <v>185</v>
      </c>
      <c r="I369" s="143"/>
      <c r="J369" s="144">
        <f>ROUND(I369*H369,2)</f>
        <v>0</v>
      </c>
      <c r="K369" s="140" t="s">
        <v>231</v>
      </c>
      <c r="L369" s="33"/>
      <c r="M369" s="145" t="s">
        <v>1</v>
      </c>
      <c r="N369" s="146" t="s">
        <v>45</v>
      </c>
      <c r="P369" s="147">
        <f>O369*H369</f>
        <v>0</v>
      </c>
      <c r="Q369" s="147">
        <v>0.16370999999999999</v>
      </c>
      <c r="R369" s="147">
        <f>Q369*H369</f>
        <v>30.286349999999999</v>
      </c>
      <c r="S369" s="147">
        <v>0</v>
      </c>
      <c r="T369" s="148">
        <f>S369*H369</f>
        <v>0</v>
      </c>
      <c r="AR369" s="149" t="s">
        <v>232</v>
      </c>
      <c r="AT369" s="149" t="s">
        <v>227</v>
      </c>
      <c r="AU369" s="149" t="s">
        <v>21</v>
      </c>
      <c r="AY369" s="17" t="s">
        <v>225</v>
      </c>
      <c r="BE369" s="150">
        <f>IF(N369="základní",J369,0)</f>
        <v>0</v>
      </c>
      <c r="BF369" s="150">
        <f>IF(N369="snížená",J369,0)</f>
        <v>0</v>
      </c>
      <c r="BG369" s="150">
        <f>IF(N369="zákl. přenesená",J369,0)</f>
        <v>0</v>
      </c>
      <c r="BH369" s="150">
        <f>IF(N369="sníž. přenesená",J369,0)</f>
        <v>0</v>
      </c>
      <c r="BI369" s="150">
        <f>IF(N369="nulová",J369,0)</f>
        <v>0</v>
      </c>
      <c r="BJ369" s="17" t="s">
        <v>88</v>
      </c>
      <c r="BK369" s="150">
        <f>ROUND(I369*H369,2)</f>
        <v>0</v>
      </c>
      <c r="BL369" s="17" t="s">
        <v>232</v>
      </c>
      <c r="BM369" s="149" t="s">
        <v>1489</v>
      </c>
    </row>
    <row r="370" spans="2:65" s="1" customFormat="1" ht="10.199999999999999">
      <c r="B370" s="33"/>
      <c r="D370" s="151" t="s">
        <v>234</v>
      </c>
      <c r="F370" s="152" t="s">
        <v>1490</v>
      </c>
      <c r="I370" s="153"/>
      <c r="L370" s="33"/>
      <c r="M370" s="154"/>
      <c r="T370" s="57"/>
      <c r="AT370" s="17" t="s">
        <v>234</v>
      </c>
      <c r="AU370" s="17" t="s">
        <v>21</v>
      </c>
    </row>
    <row r="371" spans="2:65" s="12" customFormat="1" ht="10.199999999999999">
      <c r="B371" s="155"/>
      <c r="D371" s="156" t="s">
        <v>236</v>
      </c>
      <c r="E371" s="157" t="s">
        <v>1</v>
      </c>
      <c r="F371" s="158" t="s">
        <v>1491</v>
      </c>
      <c r="H371" s="159">
        <v>185</v>
      </c>
      <c r="I371" s="160"/>
      <c r="L371" s="155"/>
      <c r="M371" s="161"/>
      <c r="T371" s="162"/>
      <c r="AT371" s="157" t="s">
        <v>236</v>
      </c>
      <c r="AU371" s="157" t="s">
        <v>21</v>
      </c>
      <c r="AV371" s="12" t="s">
        <v>21</v>
      </c>
      <c r="AW371" s="12" t="s">
        <v>36</v>
      </c>
      <c r="AX371" s="12" t="s">
        <v>88</v>
      </c>
      <c r="AY371" s="157" t="s">
        <v>225</v>
      </c>
    </row>
    <row r="372" spans="2:65" s="1" customFormat="1" ht="24.15" customHeight="1">
      <c r="B372" s="33"/>
      <c r="C372" s="178" t="s">
        <v>1492</v>
      </c>
      <c r="D372" s="178" t="s">
        <v>341</v>
      </c>
      <c r="E372" s="179" t="s">
        <v>943</v>
      </c>
      <c r="F372" s="180" t="s">
        <v>944</v>
      </c>
      <c r="G372" s="181" t="s">
        <v>546</v>
      </c>
      <c r="H372" s="182">
        <v>185</v>
      </c>
      <c r="I372" s="183"/>
      <c r="J372" s="184">
        <f>ROUND(I372*H372,2)</f>
        <v>0</v>
      </c>
      <c r="K372" s="180" t="s">
        <v>231</v>
      </c>
      <c r="L372" s="185"/>
      <c r="M372" s="186" t="s">
        <v>1</v>
      </c>
      <c r="N372" s="187" t="s">
        <v>45</v>
      </c>
      <c r="P372" s="147">
        <f>O372*H372</f>
        <v>0</v>
      </c>
      <c r="Q372" s="147">
        <v>0.11394</v>
      </c>
      <c r="R372" s="147">
        <f>Q372*H372</f>
        <v>21.078900000000001</v>
      </c>
      <c r="S372" s="147">
        <v>0</v>
      </c>
      <c r="T372" s="148">
        <f>S372*H372</f>
        <v>0</v>
      </c>
      <c r="AR372" s="149" t="s">
        <v>277</v>
      </c>
      <c r="AT372" s="149" t="s">
        <v>341</v>
      </c>
      <c r="AU372" s="149" t="s">
        <v>21</v>
      </c>
      <c r="AY372" s="17" t="s">
        <v>225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232</v>
      </c>
      <c r="BM372" s="149" t="s">
        <v>1493</v>
      </c>
    </row>
    <row r="373" spans="2:65" s="11" customFormat="1" ht="22.8" customHeight="1">
      <c r="B373" s="126"/>
      <c r="D373" s="127" t="s">
        <v>79</v>
      </c>
      <c r="E373" s="136" t="s">
        <v>568</v>
      </c>
      <c r="F373" s="136" t="s">
        <v>569</v>
      </c>
      <c r="I373" s="129"/>
      <c r="J373" s="137">
        <f>BK373</f>
        <v>0</v>
      </c>
      <c r="L373" s="126"/>
      <c r="M373" s="131"/>
      <c r="P373" s="132">
        <f>SUM(P374:P375)</f>
        <v>0</v>
      </c>
      <c r="R373" s="132">
        <f>SUM(R374:R375)</f>
        <v>0</v>
      </c>
      <c r="T373" s="133">
        <f>SUM(T374:T375)</f>
        <v>0</v>
      </c>
      <c r="AR373" s="127" t="s">
        <v>88</v>
      </c>
      <c r="AT373" s="134" t="s">
        <v>79</v>
      </c>
      <c r="AU373" s="134" t="s">
        <v>88</v>
      </c>
      <c r="AY373" s="127" t="s">
        <v>225</v>
      </c>
      <c r="BK373" s="135">
        <f>SUM(BK374:BK375)</f>
        <v>0</v>
      </c>
    </row>
    <row r="374" spans="2:65" s="1" customFormat="1" ht="16.5" customHeight="1">
      <c r="B374" s="33"/>
      <c r="C374" s="138" t="s">
        <v>1494</v>
      </c>
      <c r="D374" s="138" t="s">
        <v>227</v>
      </c>
      <c r="E374" s="139" t="s">
        <v>571</v>
      </c>
      <c r="F374" s="140" t="s">
        <v>572</v>
      </c>
      <c r="G374" s="141" t="s">
        <v>395</v>
      </c>
      <c r="H374" s="142">
        <v>4407.7209999999995</v>
      </c>
      <c r="I374" s="143"/>
      <c r="J374" s="144">
        <f>ROUND(I374*H374,2)</f>
        <v>0</v>
      </c>
      <c r="K374" s="140" t="s">
        <v>231</v>
      </c>
      <c r="L374" s="33"/>
      <c r="M374" s="145" t="s">
        <v>1</v>
      </c>
      <c r="N374" s="146" t="s">
        <v>45</v>
      </c>
      <c r="P374" s="147">
        <f>O374*H374</f>
        <v>0</v>
      </c>
      <c r="Q374" s="147">
        <v>0</v>
      </c>
      <c r="R374" s="147">
        <f>Q374*H374</f>
        <v>0</v>
      </c>
      <c r="S374" s="147">
        <v>0</v>
      </c>
      <c r="T374" s="148">
        <f>S374*H374</f>
        <v>0</v>
      </c>
      <c r="AR374" s="149" t="s">
        <v>232</v>
      </c>
      <c r="AT374" s="149" t="s">
        <v>227</v>
      </c>
      <c r="AU374" s="149" t="s">
        <v>21</v>
      </c>
      <c r="AY374" s="17" t="s">
        <v>225</v>
      </c>
      <c r="BE374" s="150">
        <f>IF(N374="základní",J374,0)</f>
        <v>0</v>
      </c>
      <c r="BF374" s="150">
        <f>IF(N374="snížená",J374,0)</f>
        <v>0</v>
      </c>
      <c r="BG374" s="150">
        <f>IF(N374="zákl. přenesená",J374,0)</f>
        <v>0</v>
      </c>
      <c r="BH374" s="150">
        <f>IF(N374="sníž. přenesená",J374,0)</f>
        <v>0</v>
      </c>
      <c r="BI374" s="150">
        <f>IF(N374="nulová",J374,0)</f>
        <v>0</v>
      </c>
      <c r="BJ374" s="17" t="s">
        <v>88</v>
      </c>
      <c r="BK374" s="150">
        <f>ROUND(I374*H374,2)</f>
        <v>0</v>
      </c>
      <c r="BL374" s="17" t="s">
        <v>232</v>
      </c>
      <c r="BM374" s="149" t="s">
        <v>1495</v>
      </c>
    </row>
    <row r="375" spans="2:65" s="1" customFormat="1" ht="10.199999999999999">
      <c r="B375" s="33"/>
      <c r="D375" s="151" t="s">
        <v>234</v>
      </c>
      <c r="F375" s="152" t="s">
        <v>574</v>
      </c>
      <c r="I375" s="153"/>
      <c r="L375" s="33"/>
      <c r="M375" s="154"/>
      <c r="T375" s="57"/>
      <c r="AT375" s="17" t="s">
        <v>234</v>
      </c>
      <c r="AU375" s="17" t="s">
        <v>21</v>
      </c>
    </row>
    <row r="376" spans="2:65" s="11" customFormat="1" ht="25.95" customHeight="1">
      <c r="B376" s="126"/>
      <c r="D376" s="127" t="s">
        <v>79</v>
      </c>
      <c r="E376" s="128" t="s">
        <v>575</v>
      </c>
      <c r="F376" s="128" t="s">
        <v>576</v>
      </c>
      <c r="I376" s="129"/>
      <c r="J376" s="130">
        <f>BK376</f>
        <v>0</v>
      </c>
      <c r="L376" s="126"/>
      <c r="M376" s="131"/>
      <c r="P376" s="132">
        <f>P377</f>
        <v>0</v>
      </c>
      <c r="R376" s="132">
        <f>R377</f>
        <v>0.45745999999999998</v>
      </c>
      <c r="T376" s="133">
        <f>T377</f>
        <v>0</v>
      </c>
      <c r="AR376" s="127" t="s">
        <v>21</v>
      </c>
      <c r="AT376" s="134" t="s">
        <v>79</v>
      </c>
      <c r="AU376" s="134" t="s">
        <v>80</v>
      </c>
      <c r="AY376" s="127" t="s">
        <v>225</v>
      </c>
      <c r="BK376" s="135">
        <f>BK377</f>
        <v>0</v>
      </c>
    </row>
    <row r="377" spans="2:65" s="11" customFormat="1" ht="22.8" customHeight="1">
      <c r="B377" s="126"/>
      <c r="D377" s="127" t="s">
        <v>79</v>
      </c>
      <c r="E377" s="136" t="s">
        <v>577</v>
      </c>
      <c r="F377" s="136" t="s">
        <v>578</v>
      </c>
      <c r="I377" s="129"/>
      <c r="J377" s="137">
        <f>BK377</f>
        <v>0</v>
      </c>
      <c r="L377" s="126"/>
      <c r="M377" s="131"/>
      <c r="P377" s="132">
        <f>SUM(P378:P379)</f>
        <v>0</v>
      </c>
      <c r="R377" s="132">
        <f>SUM(R378:R379)</f>
        <v>0.45745999999999998</v>
      </c>
      <c r="T377" s="133">
        <f>SUM(T378:T379)</f>
        <v>0</v>
      </c>
      <c r="AR377" s="127" t="s">
        <v>21</v>
      </c>
      <c r="AT377" s="134" t="s">
        <v>79</v>
      </c>
      <c r="AU377" s="134" t="s">
        <v>88</v>
      </c>
      <c r="AY377" s="127" t="s">
        <v>225</v>
      </c>
      <c r="BK377" s="135">
        <f>SUM(BK378:BK379)</f>
        <v>0</v>
      </c>
    </row>
    <row r="378" spans="2:65" s="1" customFormat="1" ht="16.5" customHeight="1">
      <c r="B378" s="33"/>
      <c r="C378" s="138" t="s">
        <v>1496</v>
      </c>
      <c r="D378" s="138" t="s">
        <v>227</v>
      </c>
      <c r="E378" s="139" t="s">
        <v>1085</v>
      </c>
      <c r="F378" s="140" t="s">
        <v>1497</v>
      </c>
      <c r="G378" s="141" t="s">
        <v>468</v>
      </c>
      <c r="H378" s="142">
        <v>1</v>
      </c>
      <c r="I378" s="143"/>
      <c r="J378" s="144">
        <f>ROUND(I378*H378,2)</f>
        <v>0</v>
      </c>
      <c r="K378" s="140" t="s">
        <v>1</v>
      </c>
      <c r="L378" s="33"/>
      <c r="M378" s="145" t="s">
        <v>1</v>
      </c>
      <c r="N378" s="146" t="s">
        <v>45</v>
      </c>
      <c r="P378" s="147">
        <f>O378*H378</f>
        <v>0</v>
      </c>
      <c r="Q378" s="147">
        <v>2.7459999999999998E-2</v>
      </c>
      <c r="R378" s="147">
        <f>Q378*H378</f>
        <v>2.7459999999999998E-2</v>
      </c>
      <c r="S378" s="147">
        <v>0</v>
      </c>
      <c r="T378" s="148">
        <f>S378*H378</f>
        <v>0</v>
      </c>
      <c r="AR378" s="149" t="s">
        <v>340</v>
      </c>
      <c r="AT378" s="149" t="s">
        <v>227</v>
      </c>
      <c r="AU378" s="149" t="s">
        <v>21</v>
      </c>
      <c r="AY378" s="17" t="s">
        <v>225</v>
      </c>
      <c r="BE378" s="150">
        <f>IF(N378="základní",J378,0)</f>
        <v>0</v>
      </c>
      <c r="BF378" s="150">
        <f>IF(N378="snížená",J378,0)</f>
        <v>0</v>
      </c>
      <c r="BG378" s="150">
        <f>IF(N378="zákl. přenesená",J378,0)</f>
        <v>0</v>
      </c>
      <c r="BH378" s="150">
        <f>IF(N378="sníž. přenesená",J378,0)</f>
        <v>0</v>
      </c>
      <c r="BI378" s="150">
        <f>IF(N378="nulová",J378,0)</f>
        <v>0</v>
      </c>
      <c r="BJ378" s="17" t="s">
        <v>88</v>
      </c>
      <c r="BK378" s="150">
        <f>ROUND(I378*H378,2)</f>
        <v>0</v>
      </c>
      <c r="BL378" s="17" t="s">
        <v>340</v>
      </c>
      <c r="BM378" s="149" t="s">
        <v>1498</v>
      </c>
    </row>
    <row r="379" spans="2:65" s="1" customFormat="1" ht="24.15" customHeight="1">
      <c r="B379" s="33"/>
      <c r="C379" s="138" t="s">
        <v>1499</v>
      </c>
      <c r="D379" s="138" t="s">
        <v>227</v>
      </c>
      <c r="E379" s="139" t="s">
        <v>1089</v>
      </c>
      <c r="F379" s="140" t="s">
        <v>1500</v>
      </c>
      <c r="G379" s="141" t="s">
        <v>259</v>
      </c>
      <c r="H379" s="142">
        <v>1</v>
      </c>
      <c r="I379" s="143"/>
      <c r="J379" s="144">
        <f>ROUND(I379*H379,2)</f>
        <v>0</v>
      </c>
      <c r="K379" s="140" t="s">
        <v>1</v>
      </c>
      <c r="L379" s="33"/>
      <c r="M379" s="145" t="s">
        <v>1</v>
      </c>
      <c r="N379" s="146" t="s">
        <v>45</v>
      </c>
      <c r="P379" s="147">
        <f>O379*H379</f>
        <v>0</v>
      </c>
      <c r="Q379" s="147">
        <v>0.43</v>
      </c>
      <c r="R379" s="147">
        <f>Q379*H379</f>
        <v>0.43</v>
      </c>
      <c r="S379" s="147">
        <v>0</v>
      </c>
      <c r="T379" s="148">
        <f>S379*H379</f>
        <v>0</v>
      </c>
      <c r="AR379" s="149" t="s">
        <v>340</v>
      </c>
      <c r="AT379" s="149" t="s">
        <v>227</v>
      </c>
      <c r="AU379" s="149" t="s">
        <v>21</v>
      </c>
      <c r="AY379" s="17" t="s">
        <v>225</v>
      </c>
      <c r="BE379" s="150">
        <f>IF(N379="základní",J379,0)</f>
        <v>0</v>
      </c>
      <c r="BF379" s="150">
        <f>IF(N379="snížená",J379,0)</f>
        <v>0</v>
      </c>
      <c r="BG379" s="150">
        <f>IF(N379="zákl. přenesená",J379,0)</f>
        <v>0</v>
      </c>
      <c r="BH379" s="150">
        <f>IF(N379="sníž. přenesená",J379,0)</f>
        <v>0</v>
      </c>
      <c r="BI379" s="150">
        <f>IF(N379="nulová",J379,0)</f>
        <v>0</v>
      </c>
      <c r="BJ379" s="17" t="s">
        <v>88</v>
      </c>
      <c r="BK379" s="150">
        <f>ROUND(I379*H379,2)</f>
        <v>0</v>
      </c>
      <c r="BL379" s="17" t="s">
        <v>340</v>
      </c>
      <c r="BM379" s="149" t="s">
        <v>1501</v>
      </c>
    </row>
    <row r="380" spans="2:65" s="11" customFormat="1" ht="25.95" customHeight="1">
      <c r="B380" s="126"/>
      <c r="D380" s="127" t="s">
        <v>79</v>
      </c>
      <c r="E380" s="128" t="s">
        <v>778</v>
      </c>
      <c r="F380" s="128" t="s">
        <v>779</v>
      </c>
      <c r="I380" s="129"/>
      <c r="J380" s="130">
        <f>BK380</f>
        <v>0</v>
      </c>
      <c r="L380" s="126"/>
      <c r="M380" s="131"/>
      <c r="P380" s="132">
        <f>SUM(P381:P393)</f>
        <v>0</v>
      </c>
      <c r="R380" s="132">
        <f>SUM(R381:R393)</f>
        <v>0</v>
      </c>
      <c r="T380" s="133">
        <f>SUM(T381:T393)</f>
        <v>0</v>
      </c>
      <c r="AR380" s="127" t="s">
        <v>232</v>
      </c>
      <c r="AT380" s="134" t="s">
        <v>79</v>
      </c>
      <c r="AU380" s="134" t="s">
        <v>80</v>
      </c>
      <c r="AY380" s="127" t="s">
        <v>225</v>
      </c>
      <c r="BK380" s="135">
        <f>SUM(BK381:BK393)</f>
        <v>0</v>
      </c>
    </row>
    <row r="381" spans="2:65" s="1" customFormat="1" ht="16.5" customHeight="1">
      <c r="B381" s="33"/>
      <c r="C381" s="138" t="s">
        <v>1502</v>
      </c>
      <c r="D381" s="138" t="s">
        <v>227</v>
      </c>
      <c r="E381" s="139" t="s">
        <v>780</v>
      </c>
      <c r="F381" s="140" t="s">
        <v>781</v>
      </c>
      <c r="G381" s="141" t="s">
        <v>468</v>
      </c>
      <c r="H381" s="142">
        <v>3</v>
      </c>
      <c r="I381" s="143"/>
      <c r="J381" s="144">
        <f>ROUND(I381*H381,2)</f>
        <v>0</v>
      </c>
      <c r="K381" s="140" t="s">
        <v>1</v>
      </c>
      <c r="L381" s="33"/>
      <c r="M381" s="145" t="s">
        <v>1</v>
      </c>
      <c r="N381" s="146" t="s">
        <v>45</v>
      </c>
      <c r="P381" s="147">
        <f>O381*H381</f>
        <v>0</v>
      </c>
      <c r="Q381" s="147">
        <v>0</v>
      </c>
      <c r="R381" s="147">
        <f>Q381*H381</f>
        <v>0</v>
      </c>
      <c r="S381" s="147">
        <v>0</v>
      </c>
      <c r="T381" s="148">
        <f>S381*H381</f>
        <v>0</v>
      </c>
      <c r="AR381" s="149" t="s">
        <v>232</v>
      </c>
      <c r="AT381" s="149" t="s">
        <v>227</v>
      </c>
      <c r="AU381" s="149" t="s">
        <v>88</v>
      </c>
      <c r="AY381" s="17" t="s">
        <v>225</v>
      </c>
      <c r="BE381" s="150">
        <f>IF(N381="základní",J381,0)</f>
        <v>0</v>
      </c>
      <c r="BF381" s="150">
        <f>IF(N381="snížená",J381,0)</f>
        <v>0</v>
      </c>
      <c r="BG381" s="150">
        <f>IF(N381="zákl. přenesená",J381,0)</f>
        <v>0</v>
      </c>
      <c r="BH381" s="150">
        <f>IF(N381="sníž. přenesená",J381,0)</f>
        <v>0</v>
      </c>
      <c r="BI381" s="150">
        <f>IF(N381="nulová",J381,0)</f>
        <v>0</v>
      </c>
      <c r="BJ381" s="17" t="s">
        <v>88</v>
      </c>
      <c r="BK381" s="150">
        <f>ROUND(I381*H381,2)</f>
        <v>0</v>
      </c>
      <c r="BL381" s="17" t="s">
        <v>232</v>
      </c>
      <c r="BM381" s="149" t="s">
        <v>1503</v>
      </c>
    </row>
    <row r="382" spans="2:65" s="1" customFormat="1" ht="19.2">
      <c r="B382" s="33"/>
      <c r="D382" s="156" t="s">
        <v>261</v>
      </c>
      <c r="F382" s="163" t="s">
        <v>1504</v>
      </c>
      <c r="I382" s="153"/>
      <c r="L382" s="33"/>
      <c r="M382" s="154"/>
      <c r="T382" s="57"/>
      <c r="AT382" s="17" t="s">
        <v>261</v>
      </c>
      <c r="AU382" s="17" t="s">
        <v>88</v>
      </c>
    </row>
    <row r="383" spans="2:65" s="1" customFormat="1" ht="16.5" customHeight="1">
      <c r="B383" s="33"/>
      <c r="C383" s="138" t="s">
        <v>1505</v>
      </c>
      <c r="D383" s="138" t="s">
        <v>227</v>
      </c>
      <c r="E383" s="139" t="s">
        <v>783</v>
      </c>
      <c r="F383" s="140" t="s">
        <v>784</v>
      </c>
      <c r="G383" s="141" t="s">
        <v>468</v>
      </c>
      <c r="H383" s="142">
        <v>1</v>
      </c>
      <c r="I383" s="143"/>
      <c r="J383" s="144">
        <f>ROUND(I383*H383,2)</f>
        <v>0</v>
      </c>
      <c r="K383" s="140" t="s">
        <v>1</v>
      </c>
      <c r="L383" s="33"/>
      <c r="M383" s="145" t="s">
        <v>1</v>
      </c>
      <c r="N383" s="146" t="s">
        <v>45</v>
      </c>
      <c r="P383" s="147">
        <f>O383*H383</f>
        <v>0</v>
      </c>
      <c r="Q383" s="147">
        <v>0</v>
      </c>
      <c r="R383" s="147">
        <f>Q383*H383</f>
        <v>0</v>
      </c>
      <c r="S383" s="147">
        <v>0</v>
      </c>
      <c r="T383" s="148">
        <f>S383*H383</f>
        <v>0</v>
      </c>
      <c r="AR383" s="149" t="s">
        <v>232</v>
      </c>
      <c r="AT383" s="149" t="s">
        <v>227</v>
      </c>
      <c r="AU383" s="149" t="s">
        <v>88</v>
      </c>
      <c r="AY383" s="17" t="s">
        <v>225</v>
      </c>
      <c r="BE383" s="150">
        <f>IF(N383="základní",J383,0)</f>
        <v>0</v>
      </c>
      <c r="BF383" s="150">
        <f>IF(N383="snížená",J383,0)</f>
        <v>0</v>
      </c>
      <c r="BG383" s="150">
        <f>IF(N383="zákl. přenesená",J383,0)</f>
        <v>0</v>
      </c>
      <c r="BH383" s="150">
        <f>IF(N383="sníž. přenesená",J383,0)</f>
        <v>0</v>
      </c>
      <c r="BI383" s="150">
        <f>IF(N383="nulová",J383,0)</f>
        <v>0</v>
      </c>
      <c r="BJ383" s="17" t="s">
        <v>88</v>
      </c>
      <c r="BK383" s="150">
        <f>ROUND(I383*H383,2)</f>
        <v>0</v>
      </c>
      <c r="BL383" s="17" t="s">
        <v>232</v>
      </c>
      <c r="BM383" s="149" t="s">
        <v>1506</v>
      </c>
    </row>
    <row r="384" spans="2:65" s="1" customFormat="1" ht="19.2">
      <c r="B384" s="33"/>
      <c r="D384" s="156" t="s">
        <v>261</v>
      </c>
      <c r="F384" s="163" t="s">
        <v>1507</v>
      </c>
      <c r="I384" s="153"/>
      <c r="L384" s="33"/>
      <c r="M384" s="154"/>
      <c r="T384" s="57"/>
      <c r="AT384" s="17" t="s">
        <v>261</v>
      </c>
      <c r="AU384" s="17" t="s">
        <v>88</v>
      </c>
    </row>
    <row r="385" spans="2:65" s="1" customFormat="1" ht="24.15" customHeight="1">
      <c r="B385" s="33"/>
      <c r="C385" s="138" t="s">
        <v>1508</v>
      </c>
      <c r="D385" s="138" t="s">
        <v>227</v>
      </c>
      <c r="E385" s="139" t="s">
        <v>1509</v>
      </c>
      <c r="F385" s="140" t="s">
        <v>1510</v>
      </c>
      <c r="G385" s="141" t="s">
        <v>259</v>
      </c>
      <c r="H385" s="142">
        <v>7</v>
      </c>
      <c r="I385" s="143"/>
      <c r="J385" s="144">
        <f t="shared" ref="J385:J390" si="0">ROUND(I385*H385,2)</f>
        <v>0</v>
      </c>
      <c r="K385" s="140" t="s">
        <v>1</v>
      </c>
      <c r="L385" s="33"/>
      <c r="M385" s="145" t="s">
        <v>1</v>
      </c>
      <c r="N385" s="146" t="s">
        <v>45</v>
      </c>
      <c r="P385" s="147">
        <f t="shared" ref="P385:P390" si="1">O385*H385</f>
        <v>0</v>
      </c>
      <c r="Q385" s="147">
        <v>0</v>
      </c>
      <c r="R385" s="147">
        <f t="shared" ref="R385:R390" si="2">Q385*H385</f>
        <v>0</v>
      </c>
      <c r="S385" s="147">
        <v>0</v>
      </c>
      <c r="T385" s="148">
        <f t="shared" ref="T385:T390" si="3">S385*H385</f>
        <v>0</v>
      </c>
      <c r="AR385" s="149" t="s">
        <v>232</v>
      </c>
      <c r="AT385" s="149" t="s">
        <v>227</v>
      </c>
      <c r="AU385" s="149" t="s">
        <v>88</v>
      </c>
      <c r="AY385" s="17" t="s">
        <v>225</v>
      </c>
      <c r="BE385" s="150">
        <f t="shared" ref="BE385:BE390" si="4">IF(N385="základní",J385,0)</f>
        <v>0</v>
      </c>
      <c r="BF385" s="150">
        <f t="shared" ref="BF385:BF390" si="5">IF(N385="snížená",J385,0)</f>
        <v>0</v>
      </c>
      <c r="BG385" s="150">
        <f t="shared" ref="BG385:BG390" si="6">IF(N385="zákl. přenesená",J385,0)</f>
        <v>0</v>
      </c>
      <c r="BH385" s="150">
        <f t="shared" ref="BH385:BH390" si="7">IF(N385="sníž. přenesená",J385,0)</f>
        <v>0</v>
      </c>
      <c r="BI385" s="150">
        <f t="shared" ref="BI385:BI390" si="8">IF(N385="nulová",J385,0)</f>
        <v>0</v>
      </c>
      <c r="BJ385" s="17" t="s">
        <v>88</v>
      </c>
      <c r="BK385" s="150">
        <f t="shared" ref="BK385:BK390" si="9">ROUND(I385*H385,2)</f>
        <v>0</v>
      </c>
      <c r="BL385" s="17" t="s">
        <v>232</v>
      </c>
      <c r="BM385" s="149" t="s">
        <v>1511</v>
      </c>
    </row>
    <row r="386" spans="2:65" s="1" customFormat="1" ht="24.15" customHeight="1">
      <c r="B386" s="33"/>
      <c r="C386" s="138" t="s">
        <v>1512</v>
      </c>
      <c r="D386" s="138" t="s">
        <v>227</v>
      </c>
      <c r="E386" s="139" t="s">
        <v>1513</v>
      </c>
      <c r="F386" s="140" t="s">
        <v>1514</v>
      </c>
      <c r="G386" s="141" t="s">
        <v>259</v>
      </c>
      <c r="H386" s="142">
        <v>4</v>
      </c>
      <c r="I386" s="143"/>
      <c r="J386" s="144">
        <f t="shared" si="0"/>
        <v>0</v>
      </c>
      <c r="K386" s="140" t="s">
        <v>1</v>
      </c>
      <c r="L386" s="33"/>
      <c r="M386" s="145" t="s">
        <v>1</v>
      </c>
      <c r="N386" s="146" t="s">
        <v>45</v>
      </c>
      <c r="P386" s="147">
        <f t="shared" si="1"/>
        <v>0</v>
      </c>
      <c r="Q386" s="147">
        <v>0</v>
      </c>
      <c r="R386" s="147">
        <f t="shared" si="2"/>
        <v>0</v>
      </c>
      <c r="S386" s="147">
        <v>0</v>
      </c>
      <c r="T386" s="148">
        <f t="shared" si="3"/>
        <v>0</v>
      </c>
      <c r="AR386" s="149" t="s">
        <v>232</v>
      </c>
      <c r="AT386" s="149" t="s">
        <v>227</v>
      </c>
      <c r="AU386" s="149" t="s">
        <v>88</v>
      </c>
      <c r="AY386" s="17" t="s">
        <v>225</v>
      </c>
      <c r="BE386" s="150">
        <f t="shared" si="4"/>
        <v>0</v>
      </c>
      <c r="BF386" s="150">
        <f t="shared" si="5"/>
        <v>0</v>
      </c>
      <c r="BG386" s="150">
        <f t="shared" si="6"/>
        <v>0</v>
      </c>
      <c r="BH386" s="150">
        <f t="shared" si="7"/>
        <v>0</v>
      </c>
      <c r="BI386" s="150">
        <f t="shared" si="8"/>
        <v>0</v>
      </c>
      <c r="BJ386" s="17" t="s">
        <v>88</v>
      </c>
      <c r="BK386" s="150">
        <f t="shared" si="9"/>
        <v>0</v>
      </c>
      <c r="BL386" s="17" t="s">
        <v>232</v>
      </c>
      <c r="BM386" s="149" t="s">
        <v>1515</v>
      </c>
    </row>
    <row r="387" spans="2:65" s="1" customFormat="1" ht="33" customHeight="1">
      <c r="B387" s="33"/>
      <c r="C387" s="138" t="s">
        <v>1516</v>
      </c>
      <c r="D387" s="138" t="s">
        <v>227</v>
      </c>
      <c r="E387" s="139" t="s">
        <v>1517</v>
      </c>
      <c r="F387" s="140" t="s">
        <v>1518</v>
      </c>
      <c r="G387" s="141" t="s">
        <v>259</v>
      </c>
      <c r="H387" s="142">
        <v>6</v>
      </c>
      <c r="I387" s="143"/>
      <c r="J387" s="144">
        <f t="shared" si="0"/>
        <v>0</v>
      </c>
      <c r="K387" s="140" t="s">
        <v>1</v>
      </c>
      <c r="L387" s="33"/>
      <c r="M387" s="145" t="s">
        <v>1</v>
      </c>
      <c r="N387" s="146" t="s">
        <v>45</v>
      </c>
      <c r="P387" s="147">
        <f t="shared" si="1"/>
        <v>0</v>
      </c>
      <c r="Q387" s="147">
        <v>0</v>
      </c>
      <c r="R387" s="147">
        <f t="shared" si="2"/>
        <v>0</v>
      </c>
      <c r="S387" s="147">
        <v>0</v>
      </c>
      <c r="T387" s="148">
        <f t="shared" si="3"/>
        <v>0</v>
      </c>
      <c r="AR387" s="149" t="s">
        <v>232</v>
      </c>
      <c r="AT387" s="149" t="s">
        <v>227</v>
      </c>
      <c r="AU387" s="149" t="s">
        <v>88</v>
      </c>
      <c r="AY387" s="17" t="s">
        <v>225</v>
      </c>
      <c r="BE387" s="150">
        <f t="shared" si="4"/>
        <v>0</v>
      </c>
      <c r="BF387" s="150">
        <f t="shared" si="5"/>
        <v>0</v>
      </c>
      <c r="BG387" s="150">
        <f t="shared" si="6"/>
        <v>0</v>
      </c>
      <c r="BH387" s="150">
        <f t="shared" si="7"/>
        <v>0</v>
      </c>
      <c r="BI387" s="150">
        <f t="shared" si="8"/>
        <v>0</v>
      </c>
      <c r="BJ387" s="17" t="s">
        <v>88</v>
      </c>
      <c r="BK387" s="150">
        <f t="shared" si="9"/>
        <v>0</v>
      </c>
      <c r="BL387" s="17" t="s">
        <v>232</v>
      </c>
      <c r="BM387" s="149" t="s">
        <v>1519</v>
      </c>
    </row>
    <row r="388" spans="2:65" s="1" customFormat="1" ht="37.799999999999997" customHeight="1">
      <c r="B388" s="33"/>
      <c r="C388" s="138" t="s">
        <v>1520</v>
      </c>
      <c r="D388" s="138" t="s">
        <v>227</v>
      </c>
      <c r="E388" s="139" t="s">
        <v>1521</v>
      </c>
      <c r="F388" s="140" t="s">
        <v>1522</v>
      </c>
      <c r="G388" s="141" t="s">
        <v>259</v>
      </c>
      <c r="H388" s="142">
        <v>6</v>
      </c>
      <c r="I388" s="143"/>
      <c r="J388" s="144">
        <f t="shared" si="0"/>
        <v>0</v>
      </c>
      <c r="K388" s="140" t="s">
        <v>1</v>
      </c>
      <c r="L388" s="33"/>
      <c r="M388" s="145" t="s">
        <v>1</v>
      </c>
      <c r="N388" s="146" t="s">
        <v>45</v>
      </c>
      <c r="P388" s="147">
        <f t="shared" si="1"/>
        <v>0</v>
      </c>
      <c r="Q388" s="147">
        <v>0</v>
      </c>
      <c r="R388" s="147">
        <f t="shared" si="2"/>
        <v>0</v>
      </c>
      <c r="S388" s="147">
        <v>0</v>
      </c>
      <c r="T388" s="148">
        <f t="shared" si="3"/>
        <v>0</v>
      </c>
      <c r="AR388" s="149" t="s">
        <v>232</v>
      </c>
      <c r="AT388" s="149" t="s">
        <v>227</v>
      </c>
      <c r="AU388" s="149" t="s">
        <v>88</v>
      </c>
      <c r="AY388" s="17" t="s">
        <v>225</v>
      </c>
      <c r="BE388" s="150">
        <f t="shared" si="4"/>
        <v>0</v>
      </c>
      <c r="BF388" s="150">
        <f t="shared" si="5"/>
        <v>0</v>
      </c>
      <c r="BG388" s="150">
        <f t="shared" si="6"/>
        <v>0</v>
      </c>
      <c r="BH388" s="150">
        <f t="shared" si="7"/>
        <v>0</v>
      </c>
      <c r="BI388" s="150">
        <f t="shared" si="8"/>
        <v>0</v>
      </c>
      <c r="BJ388" s="17" t="s">
        <v>88</v>
      </c>
      <c r="BK388" s="150">
        <f t="shared" si="9"/>
        <v>0</v>
      </c>
      <c r="BL388" s="17" t="s">
        <v>232</v>
      </c>
      <c r="BM388" s="149" t="s">
        <v>1523</v>
      </c>
    </row>
    <row r="389" spans="2:65" s="1" customFormat="1" ht="21.75" customHeight="1">
      <c r="B389" s="33"/>
      <c r="C389" s="138" t="s">
        <v>1524</v>
      </c>
      <c r="D389" s="138" t="s">
        <v>227</v>
      </c>
      <c r="E389" s="139" t="s">
        <v>1525</v>
      </c>
      <c r="F389" s="140" t="s">
        <v>1526</v>
      </c>
      <c r="G389" s="141" t="s">
        <v>259</v>
      </c>
      <c r="H389" s="142">
        <v>6</v>
      </c>
      <c r="I389" s="143"/>
      <c r="J389" s="144">
        <f t="shared" si="0"/>
        <v>0</v>
      </c>
      <c r="K389" s="140" t="s">
        <v>1</v>
      </c>
      <c r="L389" s="33"/>
      <c r="M389" s="145" t="s">
        <v>1</v>
      </c>
      <c r="N389" s="146" t="s">
        <v>45</v>
      </c>
      <c r="P389" s="147">
        <f t="shared" si="1"/>
        <v>0</v>
      </c>
      <c r="Q389" s="147">
        <v>0</v>
      </c>
      <c r="R389" s="147">
        <f t="shared" si="2"/>
        <v>0</v>
      </c>
      <c r="S389" s="147">
        <v>0</v>
      </c>
      <c r="T389" s="148">
        <f t="shared" si="3"/>
        <v>0</v>
      </c>
      <c r="AR389" s="149" t="s">
        <v>232</v>
      </c>
      <c r="AT389" s="149" t="s">
        <v>227</v>
      </c>
      <c r="AU389" s="149" t="s">
        <v>88</v>
      </c>
      <c r="AY389" s="17" t="s">
        <v>225</v>
      </c>
      <c r="BE389" s="150">
        <f t="shared" si="4"/>
        <v>0</v>
      </c>
      <c r="BF389" s="150">
        <f t="shared" si="5"/>
        <v>0</v>
      </c>
      <c r="BG389" s="150">
        <f t="shared" si="6"/>
        <v>0</v>
      </c>
      <c r="BH389" s="150">
        <f t="shared" si="7"/>
        <v>0</v>
      </c>
      <c r="BI389" s="150">
        <f t="shared" si="8"/>
        <v>0</v>
      </c>
      <c r="BJ389" s="17" t="s">
        <v>88</v>
      </c>
      <c r="BK389" s="150">
        <f t="shared" si="9"/>
        <v>0</v>
      </c>
      <c r="BL389" s="17" t="s">
        <v>232</v>
      </c>
      <c r="BM389" s="149" t="s">
        <v>1527</v>
      </c>
    </row>
    <row r="390" spans="2:65" s="1" customFormat="1" ht="16.5" customHeight="1">
      <c r="B390" s="33"/>
      <c r="C390" s="138" t="s">
        <v>1528</v>
      </c>
      <c r="D390" s="138" t="s">
        <v>227</v>
      </c>
      <c r="E390" s="139" t="s">
        <v>1529</v>
      </c>
      <c r="F390" s="140" t="s">
        <v>1530</v>
      </c>
      <c r="G390" s="141" t="s">
        <v>259</v>
      </c>
      <c r="H390" s="142">
        <v>4</v>
      </c>
      <c r="I390" s="143"/>
      <c r="J390" s="144">
        <f t="shared" si="0"/>
        <v>0</v>
      </c>
      <c r="K390" s="140" t="s">
        <v>1</v>
      </c>
      <c r="L390" s="33"/>
      <c r="M390" s="145" t="s">
        <v>1</v>
      </c>
      <c r="N390" s="146" t="s">
        <v>45</v>
      </c>
      <c r="P390" s="147">
        <f t="shared" si="1"/>
        <v>0</v>
      </c>
      <c r="Q390" s="147">
        <v>0</v>
      </c>
      <c r="R390" s="147">
        <f t="shared" si="2"/>
        <v>0</v>
      </c>
      <c r="S390" s="147">
        <v>0</v>
      </c>
      <c r="T390" s="148">
        <f t="shared" si="3"/>
        <v>0</v>
      </c>
      <c r="AR390" s="149" t="s">
        <v>232</v>
      </c>
      <c r="AT390" s="149" t="s">
        <v>227</v>
      </c>
      <c r="AU390" s="149" t="s">
        <v>88</v>
      </c>
      <c r="AY390" s="17" t="s">
        <v>225</v>
      </c>
      <c r="BE390" s="150">
        <f t="shared" si="4"/>
        <v>0</v>
      </c>
      <c r="BF390" s="150">
        <f t="shared" si="5"/>
        <v>0</v>
      </c>
      <c r="BG390" s="150">
        <f t="shared" si="6"/>
        <v>0</v>
      </c>
      <c r="BH390" s="150">
        <f t="shared" si="7"/>
        <v>0</v>
      </c>
      <c r="BI390" s="150">
        <f t="shared" si="8"/>
        <v>0</v>
      </c>
      <c r="BJ390" s="17" t="s">
        <v>88</v>
      </c>
      <c r="BK390" s="150">
        <f t="shared" si="9"/>
        <v>0</v>
      </c>
      <c r="BL390" s="17" t="s">
        <v>232</v>
      </c>
      <c r="BM390" s="149" t="s">
        <v>1531</v>
      </c>
    </row>
    <row r="391" spans="2:65" s="1" customFormat="1" ht="38.4">
      <c r="B391" s="33"/>
      <c r="D391" s="156" t="s">
        <v>261</v>
      </c>
      <c r="F391" s="163" t="s">
        <v>1532</v>
      </c>
      <c r="I391" s="153"/>
      <c r="L391" s="33"/>
      <c r="M391" s="154"/>
      <c r="T391" s="57"/>
      <c r="AT391" s="17" t="s">
        <v>261</v>
      </c>
      <c r="AU391" s="17" t="s">
        <v>88</v>
      </c>
    </row>
    <row r="392" spans="2:65" s="1" customFormat="1" ht="16.5" customHeight="1">
      <c r="B392" s="33"/>
      <c r="C392" s="138" t="s">
        <v>1533</v>
      </c>
      <c r="D392" s="138" t="s">
        <v>227</v>
      </c>
      <c r="E392" s="139" t="s">
        <v>1529</v>
      </c>
      <c r="F392" s="140" t="s">
        <v>1530</v>
      </c>
      <c r="G392" s="141" t="s">
        <v>259</v>
      </c>
      <c r="H392" s="142">
        <v>2</v>
      </c>
      <c r="I392" s="143"/>
      <c r="J392" s="144">
        <f>ROUND(I392*H392,2)</f>
        <v>0</v>
      </c>
      <c r="K392" s="140" t="s">
        <v>1</v>
      </c>
      <c r="L392" s="33"/>
      <c r="M392" s="145" t="s">
        <v>1</v>
      </c>
      <c r="N392" s="146" t="s">
        <v>45</v>
      </c>
      <c r="P392" s="147">
        <f>O392*H392</f>
        <v>0</v>
      </c>
      <c r="Q392" s="147">
        <v>0</v>
      </c>
      <c r="R392" s="147">
        <f>Q392*H392</f>
        <v>0</v>
      </c>
      <c r="S392" s="147">
        <v>0</v>
      </c>
      <c r="T392" s="148">
        <f>S392*H392</f>
        <v>0</v>
      </c>
      <c r="AR392" s="149" t="s">
        <v>232</v>
      </c>
      <c r="AT392" s="149" t="s">
        <v>227</v>
      </c>
      <c r="AU392" s="149" t="s">
        <v>88</v>
      </c>
      <c r="AY392" s="17" t="s">
        <v>225</v>
      </c>
      <c r="BE392" s="150">
        <f>IF(N392="základní",J392,0)</f>
        <v>0</v>
      </c>
      <c r="BF392" s="150">
        <f>IF(N392="snížená",J392,0)</f>
        <v>0</v>
      </c>
      <c r="BG392" s="150">
        <f>IF(N392="zákl. přenesená",J392,0)</f>
        <v>0</v>
      </c>
      <c r="BH392" s="150">
        <f>IF(N392="sníž. přenesená",J392,0)</f>
        <v>0</v>
      </c>
      <c r="BI392" s="150">
        <f>IF(N392="nulová",J392,0)</f>
        <v>0</v>
      </c>
      <c r="BJ392" s="17" t="s">
        <v>88</v>
      </c>
      <c r="BK392" s="150">
        <f>ROUND(I392*H392,2)</f>
        <v>0</v>
      </c>
      <c r="BL392" s="17" t="s">
        <v>232</v>
      </c>
      <c r="BM392" s="149" t="s">
        <v>1534</v>
      </c>
    </row>
    <row r="393" spans="2:65" s="1" customFormat="1" ht="38.4">
      <c r="B393" s="33"/>
      <c r="D393" s="156" t="s">
        <v>261</v>
      </c>
      <c r="F393" s="163" t="s">
        <v>1535</v>
      </c>
      <c r="I393" s="153"/>
      <c r="L393" s="33"/>
      <c r="M393" s="195"/>
      <c r="N393" s="190"/>
      <c r="O393" s="190"/>
      <c r="P393" s="190"/>
      <c r="Q393" s="190"/>
      <c r="R393" s="190"/>
      <c r="S393" s="190"/>
      <c r="T393" s="196"/>
      <c r="AT393" s="17" t="s">
        <v>261</v>
      </c>
      <c r="AU393" s="17" t="s">
        <v>88</v>
      </c>
    </row>
    <row r="394" spans="2:65" s="1" customFormat="1" ht="6.9" customHeight="1">
      <c r="B394" s="45"/>
      <c r="C394" s="46"/>
      <c r="D394" s="46"/>
      <c r="E394" s="46"/>
      <c r="F394" s="46"/>
      <c r="G394" s="46"/>
      <c r="H394" s="46"/>
      <c r="I394" s="46"/>
      <c r="J394" s="46"/>
      <c r="K394" s="46"/>
      <c r="L394" s="33"/>
    </row>
  </sheetData>
  <sheetProtection algorithmName="SHA-512" hashValue="u9Ki8GZWuTcEYHVZMrzolZ1ob9Rc8iLb+/FjAPLtXCIgdfoMWVlGPVI1nP/Ke/kYBOKyswTzmxTYBXHif/v+QA==" saltValue="dptiVGXiysv8bnymMkJ+A8GP8GWuy2ZRe+MmISpxlqWL/Pas5zgTUXxjaFU5zqMVXPD0FNq/8R90hBqBiF9BMQ==" spinCount="100000" sheet="1" objects="1" scenarios="1" formatColumns="0" formatRows="0" autoFilter="0"/>
  <autoFilter ref="C126:K393" xr:uid="{00000000-0009-0000-0000-000006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1" r:id="rId1" xr:uid="{00000000-0004-0000-0600-000000000000}"/>
    <hyperlink ref="F134" r:id="rId2" xr:uid="{00000000-0004-0000-0600-000001000000}"/>
    <hyperlink ref="F137" r:id="rId3" xr:uid="{00000000-0004-0000-0600-000002000000}"/>
    <hyperlink ref="F139" r:id="rId4" xr:uid="{00000000-0004-0000-0600-000003000000}"/>
    <hyperlink ref="F141" r:id="rId5" xr:uid="{00000000-0004-0000-0600-000004000000}"/>
    <hyperlink ref="F143" r:id="rId6" xr:uid="{00000000-0004-0000-0600-000005000000}"/>
    <hyperlink ref="F148" r:id="rId7" xr:uid="{00000000-0004-0000-0600-000006000000}"/>
    <hyperlink ref="F154" r:id="rId8" xr:uid="{00000000-0004-0000-0600-000007000000}"/>
    <hyperlink ref="F159" r:id="rId9" xr:uid="{00000000-0004-0000-0600-000008000000}"/>
    <hyperlink ref="F164" r:id="rId10" xr:uid="{00000000-0004-0000-0600-000009000000}"/>
    <hyperlink ref="F166" r:id="rId11" xr:uid="{00000000-0004-0000-0600-00000A000000}"/>
    <hyperlink ref="F177" r:id="rId12" xr:uid="{00000000-0004-0000-0600-00000B000000}"/>
    <hyperlink ref="F180" r:id="rId13" xr:uid="{00000000-0004-0000-0600-00000C000000}"/>
    <hyperlink ref="F187" r:id="rId14" xr:uid="{00000000-0004-0000-0600-00000D000000}"/>
    <hyperlink ref="F190" r:id="rId15" xr:uid="{00000000-0004-0000-0600-00000E000000}"/>
    <hyperlink ref="F193" r:id="rId16" xr:uid="{00000000-0004-0000-0600-00000F000000}"/>
    <hyperlink ref="F204" r:id="rId17" xr:uid="{00000000-0004-0000-0600-000010000000}"/>
    <hyperlink ref="F219" r:id="rId18" xr:uid="{00000000-0004-0000-0600-000011000000}"/>
    <hyperlink ref="F223" r:id="rId19" xr:uid="{00000000-0004-0000-0600-000012000000}"/>
    <hyperlink ref="F226" r:id="rId20" xr:uid="{00000000-0004-0000-0600-000013000000}"/>
    <hyperlink ref="F231" r:id="rId21" xr:uid="{00000000-0004-0000-0600-000014000000}"/>
    <hyperlink ref="F234" r:id="rId22" xr:uid="{00000000-0004-0000-0600-000015000000}"/>
    <hyperlink ref="F237" r:id="rId23" xr:uid="{00000000-0004-0000-0600-000016000000}"/>
    <hyperlink ref="F240" r:id="rId24" xr:uid="{00000000-0004-0000-0600-000017000000}"/>
    <hyperlink ref="F253" r:id="rId25" xr:uid="{00000000-0004-0000-0600-000018000000}"/>
    <hyperlink ref="F258" r:id="rId26" xr:uid="{00000000-0004-0000-0600-000019000000}"/>
    <hyperlink ref="F261" r:id="rId27" xr:uid="{00000000-0004-0000-0600-00001A000000}"/>
    <hyperlink ref="F264" r:id="rId28" xr:uid="{00000000-0004-0000-0600-00001B000000}"/>
    <hyperlink ref="F273" r:id="rId29" xr:uid="{00000000-0004-0000-0600-00001C000000}"/>
    <hyperlink ref="F276" r:id="rId30" xr:uid="{00000000-0004-0000-0600-00001D000000}"/>
    <hyperlink ref="F279" r:id="rId31" xr:uid="{00000000-0004-0000-0600-00001E000000}"/>
    <hyperlink ref="F281" r:id="rId32" xr:uid="{00000000-0004-0000-0600-00001F000000}"/>
    <hyperlink ref="F285" r:id="rId33" xr:uid="{00000000-0004-0000-0600-000020000000}"/>
    <hyperlink ref="F288" r:id="rId34" xr:uid="{00000000-0004-0000-0600-000021000000}"/>
    <hyperlink ref="F291" r:id="rId35" xr:uid="{00000000-0004-0000-0600-000022000000}"/>
    <hyperlink ref="F294" r:id="rId36" xr:uid="{00000000-0004-0000-0600-000023000000}"/>
    <hyperlink ref="F300" r:id="rId37" xr:uid="{00000000-0004-0000-0600-000024000000}"/>
    <hyperlink ref="F304" r:id="rId38" xr:uid="{00000000-0004-0000-0600-000025000000}"/>
    <hyperlink ref="F307" r:id="rId39" xr:uid="{00000000-0004-0000-0600-000026000000}"/>
    <hyperlink ref="F315" r:id="rId40" xr:uid="{00000000-0004-0000-0600-000027000000}"/>
    <hyperlink ref="F318" r:id="rId41" xr:uid="{00000000-0004-0000-0600-000028000000}"/>
    <hyperlink ref="F322" r:id="rId42" xr:uid="{00000000-0004-0000-0600-000029000000}"/>
    <hyperlink ref="F325" r:id="rId43" xr:uid="{00000000-0004-0000-0600-00002A000000}"/>
    <hyperlink ref="F329" r:id="rId44" xr:uid="{00000000-0004-0000-0600-00002B000000}"/>
    <hyperlink ref="F335" r:id="rId45" xr:uid="{00000000-0004-0000-0600-00002C000000}"/>
    <hyperlink ref="F339" r:id="rId46" xr:uid="{00000000-0004-0000-0600-00002D000000}"/>
    <hyperlink ref="F347" r:id="rId47" xr:uid="{00000000-0004-0000-0600-00002E000000}"/>
    <hyperlink ref="F351" r:id="rId48" xr:uid="{00000000-0004-0000-0600-00002F000000}"/>
    <hyperlink ref="F355" r:id="rId49" xr:uid="{00000000-0004-0000-0600-000030000000}"/>
    <hyperlink ref="F359" r:id="rId50" xr:uid="{00000000-0004-0000-0600-000031000000}"/>
    <hyperlink ref="F362" r:id="rId51" xr:uid="{00000000-0004-0000-0600-000032000000}"/>
    <hyperlink ref="F364" r:id="rId52" xr:uid="{00000000-0004-0000-0600-000033000000}"/>
    <hyperlink ref="F366" r:id="rId53" xr:uid="{00000000-0004-0000-0600-000034000000}"/>
    <hyperlink ref="F370" r:id="rId54" xr:uid="{00000000-0004-0000-0600-000035000000}"/>
    <hyperlink ref="F375" r:id="rId55" xr:uid="{00000000-0004-0000-0600-000036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56"/>
  <headerFooter>
    <oddFooter>&amp;CStrana &amp;P z &amp;N&amp;R&amp;A</oddFooter>
  </headerFooter>
  <drawing r:id="rId5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37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107</v>
      </c>
      <c r="AZ2" s="94" t="s">
        <v>1232</v>
      </c>
      <c r="BA2" s="94" t="s">
        <v>1</v>
      </c>
      <c r="BB2" s="94" t="s">
        <v>1</v>
      </c>
      <c r="BC2" s="94" t="s">
        <v>1536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  <c r="AZ3" s="94" t="s">
        <v>1537</v>
      </c>
      <c r="BA3" s="94" t="s">
        <v>1</v>
      </c>
      <c r="BB3" s="94" t="s">
        <v>1</v>
      </c>
      <c r="BC3" s="94" t="s">
        <v>1538</v>
      </c>
      <c r="BD3" s="94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30" customHeight="1">
      <c r="B9" s="33"/>
      <c r="E9" s="238" t="s">
        <v>1539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ROUND(J130,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ROUND((SUM(BE130:BE373)),  2)</f>
        <v>0</v>
      </c>
      <c r="I33" s="98">
        <v>0.21</v>
      </c>
      <c r="J33" s="87">
        <f>ROUND(((SUM(BE130:BE373))*I33),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ROUND((SUM(BF130:BF373)),  2)</f>
        <v>0</v>
      </c>
      <c r="I34" s="98">
        <v>0.15</v>
      </c>
      <c r="J34" s="87">
        <f>ROUND(((SUM(BF130:BF373))*I34),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ROUND((SUM(BG130:BG373)),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ROUND((SUM(BH130:BH373)),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ROUND((SUM(BI130:BI373)),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30" customHeight="1">
      <c r="B87" s="33"/>
      <c r="E87" s="238" t="str">
        <f>E9</f>
        <v>030.13.1 - Pravostranná nábřežní zeď v úseku km 0,003 00 - 0,118 80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J130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J131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J132</f>
        <v>0</v>
      </c>
      <c r="L98" s="114"/>
    </row>
    <row r="99" spans="2:12" s="9" customFormat="1" ht="19.95" customHeight="1">
      <c r="B99" s="114"/>
      <c r="D99" s="115" t="s">
        <v>199</v>
      </c>
      <c r="E99" s="116"/>
      <c r="F99" s="116"/>
      <c r="G99" s="116"/>
      <c r="H99" s="116"/>
      <c r="I99" s="116"/>
      <c r="J99" s="117">
        <f>J259</f>
        <v>0</v>
      </c>
      <c r="L99" s="114"/>
    </row>
    <row r="100" spans="2:12" s="9" customFormat="1" ht="19.95" customHeight="1">
      <c r="B100" s="114"/>
      <c r="D100" s="115" t="s">
        <v>200</v>
      </c>
      <c r="E100" s="116"/>
      <c r="F100" s="116"/>
      <c r="G100" s="116"/>
      <c r="H100" s="116"/>
      <c r="I100" s="116"/>
      <c r="J100" s="117">
        <f>J270</f>
        <v>0</v>
      </c>
      <c r="L100" s="114"/>
    </row>
    <row r="101" spans="2:12" s="9" customFormat="1" ht="19.95" customHeight="1">
      <c r="B101" s="114"/>
      <c r="D101" s="115" t="s">
        <v>201</v>
      </c>
      <c r="E101" s="116"/>
      <c r="F101" s="116"/>
      <c r="G101" s="116"/>
      <c r="H101" s="116"/>
      <c r="I101" s="116"/>
      <c r="J101" s="117">
        <f>J308</f>
        <v>0</v>
      </c>
      <c r="L101" s="114"/>
    </row>
    <row r="102" spans="2:12" s="9" customFormat="1" ht="19.95" customHeight="1">
      <c r="B102" s="114"/>
      <c r="D102" s="115" t="s">
        <v>611</v>
      </c>
      <c r="E102" s="116"/>
      <c r="F102" s="116"/>
      <c r="G102" s="116"/>
      <c r="H102" s="116"/>
      <c r="I102" s="116"/>
      <c r="J102" s="117">
        <f>J315</f>
        <v>0</v>
      </c>
      <c r="L102" s="114"/>
    </row>
    <row r="103" spans="2:12" s="9" customFormat="1" ht="19.95" customHeight="1">
      <c r="B103" s="114"/>
      <c r="D103" s="115" t="s">
        <v>203</v>
      </c>
      <c r="E103" s="116"/>
      <c r="F103" s="116"/>
      <c r="G103" s="116"/>
      <c r="H103" s="116"/>
      <c r="I103" s="116"/>
      <c r="J103" s="117">
        <f>J340</f>
        <v>0</v>
      </c>
      <c r="L103" s="114"/>
    </row>
    <row r="104" spans="2:12" s="9" customFormat="1" ht="19.95" customHeight="1">
      <c r="B104" s="114"/>
      <c r="D104" s="115" t="s">
        <v>205</v>
      </c>
      <c r="E104" s="116"/>
      <c r="F104" s="116"/>
      <c r="G104" s="116"/>
      <c r="H104" s="116"/>
      <c r="I104" s="116"/>
      <c r="J104" s="117">
        <f>J349</f>
        <v>0</v>
      </c>
      <c r="L104" s="114"/>
    </row>
    <row r="105" spans="2:12" s="8" customFormat="1" ht="24.9" customHeight="1">
      <c r="B105" s="110"/>
      <c r="D105" s="111" t="s">
        <v>206</v>
      </c>
      <c r="E105" s="112"/>
      <c r="F105" s="112"/>
      <c r="G105" s="112"/>
      <c r="H105" s="112"/>
      <c r="I105" s="112"/>
      <c r="J105" s="113">
        <f>J352</f>
        <v>0</v>
      </c>
      <c r="L105" s="110"/>
    </row>
    <row r="106" spans="2:12" s="9" customFormat="1" ht="19.95" customHeight="1">
      <c r="B106" s="114"/>
      <c r="D106" s="115" t="s">
        <v>982</v>
      </c>
      <c r="E106" s="116"/>
      <c r="F106" s="116"/>
      <c r="G106" s="116"/>
      <c r="H106" s="116"/>
      <c r="I106" s="116"/>
      <c r="J106" s="117">
        <f>J353</f>
        <v>0</v>
      </c>
      <c r="L106" s="114"/>
    </row>
    <row r="107" spans="2:12" s="9" customFormat="1" ht="19.95" customHeight="1">
      <c r="B107" s="114"/>
      <c r="D107" s="115" t="s">
        <v>797</v>
      </c>
      <c r="E107" s="116"/>
      <c r="F107" s="116"/>
      <c r="G107" s="116"/>
      <c r="H107" s="116"/>
      <c r="I107" s="116"/>
      <c r="J107" s="117">
        <f>J356</f>
        <v>0</v>
      </c>
      <c r="L107" s="114"/>
    </row>
    <row r="108" spans="2:12" s="9" customFormat="1" ht="19.95" customHeight="1">
      <c r="B108" s="114"/>
      <c r="D108" s="115" t="s">
        <v>207</v>
      </c>
      <c r="E108" s="116"/>
      <c r="F108" s="116"/>
      <c r="G108" s="116"/>
      <c r="H108" s="116"/>
      <c r="I108" s="116"/>
      <c r="J108" s="117">
        <f>J359</f>
        <v>0</v>
      </c>
      <c r="L108" s="114"/>
    </row>
    <row r="109" spans="2:12" s="8" customFormat="1" ht="24.9" customHeight="1">
      <c r="B109" s="110"/>
      <c r="D109" s="111" t="s">
        <v>208</v>
      </c>
      <c r="E109" s="112"/>
      <c r="F109" s="112"/>
      <c r="G109" s="112"/>
      <c r="H109" s="112"/>
      <c r="I109" s="112"/>
      <c r="J109" s="113">
        <f>J365</f>
        <v>0</v>
      </c>
      <c r="L109" s="110"/>
    </row>
    <row r="110" spans="2:12" s="9" customFormat="1" ht="19.95" customHeight="1">
      <c r="B110" s="114"/>
      <c r="D110" s="115" t="s">
        <v>209</v>
      </c>
      <c r="E110" s="116"/>
      <c r="F110" s="116"/>
      <c r="G110" s="116"/>
      <c r="H110" s="116"/>
      <c r="I110" s="116"/>
      <c r="J110" s="117">
        <f>J366</f>
        <v>0</v>
      </c>
      <c r="L110" s="114"/>
    </row>
    <row r="111" spans="2:12" s="1" customFormat="1" ht="21.75" customHeight="1">
      <c r="B111" s="33"/>
      <c r="L111" s="33"/>
    </row>
    <row r="112" spans="2:12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33"/>
    </row>
    <row r="116" spans="2:12" s="1" customFormat="1" ht="6.9" customHeight="1"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33"/>
    </row>
    <row r="117" spans="2:12" s="1" customFormat="1" ht="24.9" customHeight="1">
      <c r="B117" s="33"/>
      <c r="C117" s="21" t="s">
        <v>210</v>
      </c>
      <c r="L117" s="33"/>
    </row>
    <row r="118" spans="2:12" s="1" customFormat="1" ht="6.9" customHeight="1">
      <c r="B118" s="33"/>
      <c r="L118" s="33"/>
    </row>
    <row r="119" spans="2:12" s="1" customFormat="1" ht="12" customHeight="1">
      <c r="B119" s="33"/>
      <c r="C119" s="27" t="s">
        <v>16</v>
      </c>
      <c r="L119" s="33"/>
    </row>
    <row r="120" spans="2:12" s="1" customFormat="1" ht="26.25" customHeight="1">
      <c r="B120" s="33"/>
      <c r="E120" s="256" t="str">
        <f>E7</f>
        <v>Opatření Zátor-Loučky, OHO, Dílčí stavba 02.030 Opatření pod přehradní hrází Nové Heřminovy</v>
      </c>
      <c r="F120" s="257"/>
      <c r="G120" s="257"/>
      <c r="H120" s="257"/>
      <c r="L120" s="33"/>
    </row>
    <row r="121" spans="2:12" s="1" customFormat="1" ht="12" customHeight="1">
      <c r="B121" s="33"/>
      <c r="C121" s="27" t="s">
        <v>190</v>
      </c>
      <c r="L121" s="33"/>
    </row>
    <row r="122" spans="2:12" s="1" customFormat="1" ht="30" customHeight="1">
      <c r="B122" s="33"/>
      <c r="E122" s="238" t="str">
        <f>E9</f>
        <v>030.13.1 - Pravostranná nábřežní zeď v úseku km 0,003 00 - 0,118 80</v>
      </c>
      <c r="F122" s="258"/>
      <c r="G122" s="258"/>
      <c r="H122" s="258"/>
      <c r="L122" s="33"/>
    </row>
    <row r="123" spans="2:12" s="1" customFormat="1" ht="6.9" customHeight="1">
      <c r="B123" s="33"/>
      <c r="L123" s="33"/>
    </row>
    <row r="124" spans="2:12" s="1" customFormat="1" ht="12" customHeight="1">
      <c r="B124" s="33"/>
      <c r="C124" s="27" t="s">
        <v>22</v>
      </c>
      <c r="F124" s="25" t="str">
        <f>F12</f>
        <v>Loučky u Zátoru</v>
      </c>
      <c r="I124" s="27" t="s">
        <v>24</v>
      </c>
      <c r="J124" s="53" t="str">
        <f>IF(J12="","",J12)</f>
        <v>20. 12. 2024</v>
      </c>
      <c r="L124" s="33"/>
    </row>
    <row r="125" spans="2:12" s="1" customFormat="1" ht="6.9" customHeight="1">
      <c r="B125" s="33"/>
      <c r="L125" s="33"/>
    </row>
    <row r="126" spans="2:12" s="1" customFormat="1" ht="15.15" customHeight="1">
      <c r="B126" s="33"/>
      <c r="C126" s="27" t="s">
        <v>28</v>
      </c>
      <c r="F126" s="25" t="str">
        <f>E15</f>
        <v>Povodí Odry, státní podnik</v>
      </c>
      <c r="I126" s="27" t="s">
        <v>34</v>
      </c>
      <c r="J126" s="31" t="str">
        <f>E21</f>
        <v>AQUATIS, a.s.</v>
      </c>
      <c r="L126" s="33"/>
    </row>
    <row r="127" spans="2:12" s="1" customFormat="1" ht="25.65" customHeight="1">
      <c r="B127" s="33"/>
      <c r="C127" s="27" t="s">
        <v>32</v>
      </c>
      <c r="F127" s="25" t="str">
        <f>IF(E18="","",E18)</f>
        <v>Vyplň údaj</v>
      </c>
      <c r="I127" s="27" t="s">
        <v>37</v>
      </c>
      <c r="J127" s="31" t="str">
        <f>E24</f>
        <v>Ing. Michal Jendruščák</v>
      </c>
      <c r="L127" s="33"/>
    </row>
    <row r="128" spans="2:12" s="1" customFormat="1" ht="10.35" customHeight="1">
      <c r="B128" s="33"/>
      <c r="L128" s="33"/>
    </row>
    <row r="129" spans="2:65" s="10" customFormat="1" ht="29.25" customHeight="1">
      <c r="B129" s="118"/>
      <c r="C129" s="119" t="s">
        <v>211</v>
      </c>
      <c r="D129" s="120" t="s">
        <v>65</v>
      </c>
      <c r="E129" s="120" t="s">
        <v>61</v>
      </c>
      <c r="F129" s="120" t="s">
        <v>62</v>
      </c>
      <c r="G129" s="120" t="s">
        <v>212</v>
      </c>
      <c r="H129" s="120" t="s">
        <v>213</v>
      </c>
      <c r="I129" s="120" t="s">
        <v>214</v>
      </c>
      <c r="J129" s="120" t="s">
        <v>194</v>
      </c>
      <c r="K129" s="121" t="s">
        <v>215</v>
      </c>
      <c r="L129" s="118"/>
      <c r="M129" s="60" t="s">
        <v>1</v>
      </c>
      <c r="N129" s="61" t="s">
        <v>44</v>
      </c>
      <c r="O129" s="61" t="s">
        <v>216</v>
      </c>
      <c r="P129" s="61" t="s">
        <v>217</v>
      </c>
      <c r="Q129" s="61" t="s">
        <v>218</v>
      </c>
      <c r="R129" s="61" t="s">
        <v>219</v>
      </c>
      <c r="S129" s="61" t="s">
        <v>220</v>
      </c>
      <c r="T129" s="62" t="s">
        <v>221</v>
      </c>
    </row>
    <row r="130" spans="2:65" s="1" customFormat="1" ht="22.8" customHeight="1">
      <c r="B130" s="33"/>
      <c r="C130" s="65" t="s">
        <v>222</v>
      </c>
      <c r="J130" s="122">
        <f>BK130</f>
        <v>0</v>
      </c>
      <c r="L130" s="33"/>
      <c r="M130" s="63"/>
      <c r="N130" s="54"/>
      <c r="O130" s="54"/>
      <c r="P130" s="123">
        <f>P131+P352+P365</f>
        <v>0</v>
      </c>
      <c r="Q130" s="54"/>
      <c r="R130" s="123">
        <f>R131+R352+R365</f>
        <v>1039.3284093999998</v>
      </c>
      <c r="S130" s="54"/>
      <c r="T130" s="124">
        <f>T131+T352+T365</f>
        <v>175.52800000000002</v>
      </c>
      <c r="AT130" s="17" t="s">
        <v>79</v>
      </c>
      <c r="AU130" s="17" t="s">
        <v>196</v>
      </c>
      <c r="BK130" s="125">
        <f>BK131+BK352+BK365</f>
        <v>0</v>
      </c>
    </row>
    <row r="131" spans="2:65" s="11" customFormat="1" ht="25.95" customHeight="1">
      <c r="B131" s="126"/>
      <c r="D131" s="127" t="s">
        <v>79</v>
      </c>
      <c r="E131" s="128" t="s">
        <v>223</v>
      </c>
      <c r="F131" s="128" t="s">
        <v>224</v>
      </c>
      <c r="I131" s="129"/>
      <c r="J131" s="130">
        <f>BK131</f>
        <v>0</v>
      </c>
      <c r="L131" s="126"/>
      <c r="M131" s="131"/>
      <c r="P131" s="132">
        <f>P132+P259+P270+P308+P315+P340+P349</f>
        <v>0</v>
      </c>
      <c r="R131" s="132">
        <f>R132+R259+R270+R308+R315+R340+R349</f>
        <v>1034.0627953999997</v>
      </c>
      <c r="T131" s="133">
        <f>T132+T259+T270+T308+T315+T340+T349</f>
        <v>175.52800000000002</v>
      </c>
      <c r="AR131" s="127" t="s">
        <v>88</v>
      </c>
      <c r="AT131" s="134" t="s">
        <v>79</v>
      </c>
      <c r="AU131" s="134" t="s">
        <v>80</v>
      </c>
      <c r="AY131" s="127" t="s">
        <v>225</v>
      </c>
      <c r="BK131" s="135">
        <f>BK132+BK259+BK270+BK308+BK315+BK340+BK349</f>
        <v>0</v>
      </c>
    </row>
    <row r="132" spans="2:65" s="11" customFormat="1" ht="22.8" customHeight="1">
      <c r="B132" s="126"/>
      <c r="D132" s="127" t="s">
        <v>79</v>
      </c>
      <c r="E132" s="136" t="s">
        <v>88</v>
      </c>
      <c r="F132" s="136" t="s">
        <v>226</v>
      </c>
      <c r="I132" s="129"/>
      <c r="J132" s="137">
        <f>BK132</f>
        <v>0</v>
      </c>
      <c r="L132" s="126"/>
      <c r="M132" s="131"/>
      <c r="P132" s="132">
        <f>SUM(P133:P258)</f>
        <v>0</v>
      </c>
      <c r="R132" s="132">
        <f>SUM(R133:R258)</f>
        <v>314.97911600000003</v>
      </c>
      <c r="T132" s="133">
        <f>SUM(T133:T258)</f>
        <v>175.52800000000002</v>
      </c>
      <c r="AR132" s="127" t="s">
        <v>88</v>
      </c>
      <c r="AT132" s="134" t="s">
        <v>79</v>
      </c>
      <c r="AU132" s="134" t="s">
        <v>88</v>
      </c>
      <c r="AY132" s="127" t="s">
        <v>225</v>
      </c>
      <c r="BK132" s="135">
        <f>SUM(BK133:BK258)</f>
        <v>0</v>
      </c>
    </row>
    <row r="133" spans="2:65" s="1" customFormat="1" ht="24.15" customHeight="1">
      <c r="B133" s="33"/>
      <c r="C133" s="138" t="s">
        <v>88</v>
      </c>
      <c r="D133" s="138" t="s">
        <v>227</v>
      </c>
      <c r="E133" s="139" t="s">
        <v>1540</v>
      </c>
      <c r="F133" s="140" t="s">
        <v>1541</v>
      </c>
      <c r="G133" s="141" t="s">
        <v>230</v>
      </c>
      <c r="H133" s="142">
        <v>586</v>
      </c>
      <c r="I133" s="143"/>
      <c r="J133" s="144">
        <f>ROUND(I133*H133,2)</f>
        <v>0</v>
      </c>
      <c r="K133" s="140" t="s">
        <v>231</v>
      </c>
      <c r="L133" s="33"/>
      <c r="M133" s="145" t="s">
        <v>1</v>
      </c>
      <c r="N133" s="146" t="s">
        <v>45</v>
      </c>
      <c r="P133" s="147">
        <f>O133*H133</f>
        <v>0</v>
      </c>
      <c r="Q133" s="147">
        <v>0</v>
      </c>
      <c r="R133" s="147">
        <f>Q133*H133</f>
        <v>0</v>
      </c>
      <c r="S133" s="147">
        <v>0.17</v>
      </c>
      <c r="T133" s="148">
        <f>S133*H133</f>
        <v>99.62</v>
      </c>
      <c r="AR133" s="149" t="s">
        <v>232</v>
      </c>
      <c r="AT133" s="149" t="s">
        <v>227</v>
      </c>
      <c r="AU133" s="149" t="s">
        <v>21</v>
      </c>
      <c r="AY133" s="17" t="s">
        <v>225</v>
      </c>
      <c r="BE133" s="150">
        <f>IF(N133="základní",J133,0)</f>
        <v>0</v>
      </c>
      <c r="BF133" s="150">
        <f>IF(N133="snížená",J133,0)</f>
        <v>0</v>
      </c>
      <c r="BG133" s="150">
        <f>IF(N133="zákl. přenesená",J133,0)</f>
        <v>0</v>
      </c>
      <c r="BH133" s="150">
        <f>IF(N133="sníž. přenesená",J133,0)</f>
        <v>0</v>
      </c>
      <c r="BI133" s="150">
        <f>IF(N133="nulová",J133,0)</f>
        <v>0</v>
      </c>
      <c r="BJ133" s="17" t="s">
        <v>88</v>
      </c>
      <c r="BK133" s="150">
        <f>ROUND(I133*H133,2)</f>
        <v>0</v>
      </c>
      <c r="BL133" s="17" t="s">
        <v>232</v>
      </c>
      <c r="BM133" s="149" t="s">
        <v>1542</v>
      </c>
    </row>
    <row r="134" spans="2:65" s="1" customFormat="1" ht="10.199999999999999">
      <c r="B134" s="33"/>
      <c r="D134" s="151" t="s">
        <v>234</v>
      </c>
      <c r="F134" s="152" t="s">
        <v>1543</v>
      </c>
      <c r="I134" s="153"/>
      <c r="L134" s="33"/>
      <c r="M134" s="154"/>
      <c r="T134" s="57"/>
      <c r="AT134" s="17" t="s">
        <v>234</v>
      </c>
      <c r="AU134" s="17" t="s">
        <v>21</v>
      </c>
    </row>
    <row r="135" spans="2:65" s="12" customFormat="1" ht="10.199999999999999">
      <c r="B135" s="155"/>
      <c r="D135" s="156" t="s">
        <v>236</v>
      </c>
      <c r="E135" s="157" t="s">
        <v>1</v>
      </c>
      <c r="F135" s="158" t="s">
        <v>1544</v>
      </c>
      <c r="H135" s="159">
        <v>586</v>
      </c>
      <c r="I135" s="160"/>
      <c r="L135" s="155"/>
      <c r="M135" s="161"/>
      <c r="T135" s="162"/>
      <c r="AT135" s="157" t="s">
        <v>236</v>
      </c>
      <c r="AU135" s="157" t="s">
        <v>21</v>
      </c>
      <c r="AV135" s="12" t="s">
        <v>21</v>
      </c>
      <c r="AW135" s="12" t="s">
        <v>36</v>
      </c>
      <c r="AX135" s="12" t="s">
        <v>88</v>
      </c>
      <c r="AY135" s="157" t="s">
        <v>225</v>
      </c>
    </row>
    <row r="136" spans="2:65" s="1" customFormat="1" ht="24.15" customHeight="1">
      <c r="B136" s="33"/>
      <c r="C136" s="138" t="s">
        <v>21</v>
      </c>
      <c r="D136" s="138" t="s">
        <v>227</v>
      </c>
      <c r="E136" s="139" t="s">
        <v>228</v>
      </c>
      <c r="F136" s="140" t="s">
        <v>229</v>
      </c>
      <c r="G136" s="141" t="s">
        <v>230</v>
      </c>
      <c r="H136" s="142">
        <v>42</v>
      </c>
      <c r="I136" s="143"/>
      <c r="J136" s="144">
        <f>ROUND(I136*H136,2)</f>
        <v>0</v>
      </c>
      <c r="K136" s="140" t="s">
        <v>231</v>
      </c>
      <c r="L136" s="33"/>
      <c r="M136" s="145" t="s">
        <v>1</v>
      </c>
      <c r="N136" s="146" t="s">
        <v>45</v>
      </c>
      <c r="P136" s="147">
        <f>O136*H136</f>
        <v>0</v>
      </c>
      <c r="Q136" s="147">
        <v>0</v>
      </c>
      <c r="R136" s="147">
        <f>Q136*H136</f>
        <v>0</v>
      </c>
      <c r="S136" s="147">
        <v>0.44</v>
      </c>
      <c r="T136" s="148">
        <f>S136*H136</f>
        <v>18.48</v>
      </c>
      <c r="AR136" s="149" t="s">
        <v>232</v>
      </c>
      <c r="AT136" s="149" t="s">
        <v>227</v>
      </c>
      <c r="AU136" s="149" t="s">
        <v>21</v>
      </c>
      <c r="AY136" s="17" t="s">
        <v>225</v>
      </c>
      <c r="BE136" s="150">
        <f>IF(N136="základní",J136,0)</f>
        <v>0</v>
      </c>
      <c r="BF136" s="150">
        <f>IF(N136="snížená",J136,0)</f>
        <v>0</v>
      </c>
      <c r="BG136" s="150">
        <f>IF(N136="zákl. přenesená",J136,0)</f>
        <v>0</v>
      </c>
      <c r="BH136" s="150">
        <f>IF(N136="sníž. přenesená",J136,0)</f>
        <v>0</v>
      </c>
      <c r="BI136" s="150">
        <f>IF(N136="nulová",J136,0)</f>
        <v>0</v>
      </c>
      <c r="BJ136" s="17" t="s">
        <v>88</v>
      </c>
      <c r="BK136" s="150">
        <f>ROUND(I136*H136,2)</f>
        <v>0</v>
      </c>
      <c r="BL136" s="17" t="s">
        <v>232</v>
      </c>
      <c r="BM136" s="149" t="s">
        <v>1545</v>
      </c>
    </row>
    <row r="137" spans="2:65" s="1" customFormat="1" ht="10.199999999999999">
      <c r="B137" s="33"/>
      <c r="D137" s="151" t="s">
        <v>234</v>
      </c>
      <c r="F137" s="152" t="s">
        <v>235</v>
      </c>
      <c r="I137" s="153"/>
      <c r="L137" s="33"/>
      <c r="M137" s="154"/>
      <c r="T137" s="57"/>
      <c r="AT137" s="17" t="s">
        <v>234</v>
      </c>
      <c r="AU137" s="17" t="s">
        <v>21</v>
      </c>
    </row>
    <row r="138" spans="2:65" s="12" customFormat="1" ht="10.199999999999999">
      <c r="B138" s="155"/>
      <c r="D138" s="156" t="s">
        <v>236</v>
      </c>
      <c r="E138" s="157" t="s">
        <v>1</v>
      </c>
      <c r="F138" s="158" t="s">
        <v>1546</v>
      </c>
      <c r="H138" s="159">
        <v>42</v>
      </c>
      <c r="I138" s="160"/>
      <c r="L138" s="155"/>
      <c r="M138" s="161"/>
      <c r="T138" s="162"/>
      <c r="AT138" s="157" t="s">
        <v>236</v>
      </c>
      <c r="AU138" s="157" t="s">
        <v>21</v>
      </c>
      <c r="AV138" s="12" t="s">
        <v>21</v>
      </c>
      <c r="AW138" s="12" t="s">
        <v>36</v>
      </c>
      <c r="AX138" s="12" t="s">
        <v>88</v>
      </c>
      <c r="AY138" s="157" t="s">
        <v>225</v>
      </c>
    </row>
    <row r="139" spans="2:65" s="1" customFormat="1" ht="24.15" customHeight="1">
      <c r="B139" s="33"/>
      <c r="C139" s="138" t="s">
        <v>244</v>
      </c>
      <c r="D139" s="138" t="s">
        <v>227</v>
      </c>
      <c r="E139" s="139" t="s">
        <v>1547</v>
      </c>
      <c r="F139" s="140" t="s">
        <v>1548</v>
      </c>
      <c r="G139" s="141" t="s">
        <v>230</v>
      </c>
      <c r="H139" s="142">
        <v>586</v>
      </c>
      <c r="I139" s="143"/>
      <c r="J139" s="144">
        <f>ROUND(I139*H139,2)</f>
        <v>0</v>
      </c>
      <c r="K139" s="140" t="s">
        <v>231</v>
      </c>
      <c r="L139" s="33"/>
      <c r="M139" s="145" t="s">
        <v>1</v>
      </c>
      <c r="N139" s="146" t="s">
        <v>45</v>
      </c>
      <c r="P139" s="147">
        <f>O139*H139</f>
        <v>0</v>
      </c>
      <c r="Q139" s="147">
        <v>0</v>
      </c>
      <c r="R139" s="147">
        <f>Q139*H139</f>
        <v>0</v>
      </c>
      <c r="S139" s="147">
        <v>9.8000000000000004E-2</v>
      </c>
      <c r="T139" s="148">
        <f>S139*H139</f>
        <v>57.428000000000004</v>
      </c>
      <c r="AR139" s="149" t="s">
        <v>232</v>
      </c>
      <c r="AT139" s="149" t="s">
        <v>227</v>
      </c>
      <c r="AU139" s="149" t="s">
        <v>21</v>
      </c>
      <c r="AY139" s="17" t="s">
        <v>225</v>
      </c>
      <c r="BE139" s="150">
        <f>IF(N139="základní",J139,0)</f>
        <v>0</v>
      </c>
      <c r="BF139" s="150">
        <f>IF(N139="snížená",J139,0)</f>
        <v>0</v>
      </c>
      <c r="BG139" s="150">
        <f>IF(N139="zákl. přenesená",J139,0)</f>
        <v>0</v>
      </c>
      <c r="BH139" s="150">
        <f>IF(N139="sníž. přenesená",J139,0)</f>
        <v>0</v>
      </c>
      <c r="BI139" s="150">
        <f>IF(N139="nulová",J139,0)</f>
        <v>0</v>
      </c>
      <c r="BJ139" s="17" t="s">
        <v>88</v>
      </c>
      <c r="BK139" s="150">
        <f>ROUND(I139*H139,2)</f>
        <v>0</v>
      </c>
      <c r="BL139" s="17" t="s">
        <v>232</v>
      </c>
      <c r="BM139" s="149" t="s">
        <v>1549</v>
      </c>
    </row>
    <row r="140" spans="2:65" s="1" customFormat="1" ht="10.199999999999999">
      <c r="B140" s="33"/>
      <c r="D140" s="151" t="s">
        <v>234</v>
      </c>
      <c r="F140" s="152" t="s">
        <v>1550</v>
      </c>
      <c r="I140" s="153"/>
      <c r="L140" s="33"/>
      <c r="M140" s="154"/>
      <c r="T140" s="57"/>
      <c r="AT140" s="17" t="s">
        <v>234</v>
      </c>
      <c r="AU140" s="17" t="s">
        <v>21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1544</v>
      </c>
      <c r="H141" s="159">
        <v>586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88</v>
      </c>
      <c r="AY141" s="157" t="s">
        <v>225</v>
      </c>
    </row>
    <row r="142" spans="2:65" s="1" customFormat="1" ht="24.15" customHeight="1">
      <c r="B142" s="33"/>
      <c r="C142" s="138" t="s">
        <v>232</v>
      </c>
      <c r="D142" s="138" t="s">
        <v>227</v>
      </c>
      <c r="E142" s="139" t="s">
        <v>245</v>
      </c>
      <c r="F142" s="140" t="s">
        <v>246</v>
      </c>
      <c r="G142" s="141" t="s">
        <v>247</v>
      </c>
      <c r="H142" s="142">
        <v>13272</v>
      </c>
      <c r="I142" s="143"/>
      <c r="J142" s="144">
        <f>ROUND(I142*H142,2)</f>
        <v>0</v>
      </c>
      <c r="K142" s="140" t="s">
        <v>231</v>
      </c>
      <c r="L142" s="33"/>
      <c r="M142" s="145" t="s">
        <v>1</v>
      </c>
      <c r="N142" s="146" t="s">
        <v>45</v>
      </c>
      <c r="P142" s="147">
        <f>O142*H142</f>
        <v>0</v>
      </c>
      <c r="Q142" s="147">
        <v>3.0000000000000001E-5</v>
      </c>
      <c r="R142" s="147">
        <f>Q142*H142</f>
        <v>0.39816000000000001</v>
      </c>
      <c r="S142" s="147">
        <v>0</v>
      </c>
      <c r="T142" s="148">
        <f>S142*H142</f>
        <v>0</v>
      </c>
      <c r="AR142" s="149" t="s">
        <v>232</v>
      </c>
      <c r="AT142" s="149" t="s">
        <v>227</v>
      </c>
      <c r="AU142" s="149" t="s">
        <v>21</v>
      </c>
      <c r="AY142" s="17" t="s">
        <v>225</v>
      </c>
      <c r="BE142" s="150">
        <f>IF(N142="základní",J142,0)</f>
        <v>0</v>
      </c>
      <c r="BF142" s="150">
        <f>IF(N142="snížená",J142,0)</f>
        <v>0</v>
      </c>
      <c r="BG142" s="150">
        <f>IF(N142="zákl. přenesená",J142,0)</f>
        <v>0</v>
      </c>
      <c r="BH142" s="150">
        <f>IF(N142="sníž. přenesená",J142,0)</f>
        <v>0</v>
      </c>
      <c r="BI142" s="150">
        <f>IF(N142="nulová",J142,0)</f>
        <v>0</v>
      </c>
      <c r="BJ142" s="17" t="s">
        <v>88</v>
      </c>
      <c r="BK142" s="150">
        <f>ROUND(I142*H142,2)</f>
        <v>0</v>
      </c>
      <c r="BL142" s="17" t="s">
        <v>232</v>
      </c>
      <c r="BM142" s="149" t="s">
        <v>1551</v>
      </c>
    </row>
    <row r="143" spans="2:65" s="1" customFormat="1" ht="10.199999999999999">
      <c r="B143" s="33"/>
      <c r="D143" s="151" t="s">
        <v>234</v>
      </c>
      <c r="F143" s="152" t="s">
        <v>249</v>
      </c>
      <c r="I143" s="153"/>
      <c r="L143" s="33"/>
      <c r="M143" s="154"/>
      <c r="T143" s="57"/>
      <c r="AT143" s="17" t="s">
        <v>234</v>
      </c>
      <c r="AU143" s="17" t="s">
        <v>21</v>
      </c>
    </row>
    <row r="144" spans="2:65" s="12" customFormat="1" ht="10.199999999999999">
      <c r="B144" s="155"/>
      <c r="D144" s="156" t="s">
        <v>236</v>
      </c>
      <c r="E144" s="157" t="s">
        <v>1</v>
      </c>
      <c r="F144" s="158" t="s">
        <v>1552</v>
      </c>
      <c r="H144" s="159">
        <v>13272</v>
      </c>
      <c r="I144" s="160"/>
      <c r="L144" s="155"/>
      <c r="M144" s="161"/>
      <c r="T144" s="162"/>
      <c r="AT144" s="157" t="s">
        <v>236</v>
      </c>
      <c r="AU144" s="157" t="s">
        <v>21</v>
      </c>
      <c r="AV144" s="12" t="s">
        <v>21</v>
      </c>
      <c r="AW144" s="12" t="s">
        <v>36</v>
      </c>
      <c r="AX144" s="12" t="s">
        <v>88</v>
      </c>
      <c r="AY144" s="157" t="s">
        <v>225</v>
      </c>
    </row>
    <row r="145" spans="2:65" s="1" customFormat="1" ht="24.15" customHeight="1">
      <c r="B145" s="33"/>
      <c r="C145" s="138" t="s">
        <v>256</v>
      </c>
      <c r="D145" s="138" t="s">
        <v>227</v>
      </c>
      <c r="E145" s="139" t="s">
        <v>251</v>
      </c>
      <c r="F145" s="140" t="s">
        <v>252</v>
      </c>
      <c r="G145" s="141" t="s">
        <v>253</v>
      </c>
      <c r="H145" s="142">
        <v>584</v>
      </c>
      <c r="I145" s="143"/>
      <c r="J145" s="144">
        <f>ROUND(I145*H145,2)</f>
        <v>0</v>
      </c>
      <c r="K145" s="140" t="s">
        <v>231</v>
      </c>
      <c r="L145" s="33"/>
      <c r="M145" s="145" t="s">
        <v>1</v>
      </c>
      <c r="N145" s="146" t="s">
        <v>45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232</v>
      </c>
      <c r="AT145" s="149" t="s">
        <v>227</v>
      </c>
      <c r="AU145" s="149" t="s">
        <v>21</v>
      </c>
      <c r="AY145" s="17" t="s">
        <v>225</v>
      </c>
      <c r="BE145" s="150">
        <f>IF(N145="základní",J145,0)</f>
        <v>0</v>
      </c>
      <c r="BF145" s="150">
        <f>IF(N145="snížená",J145,0)</f>
        <v>0</v>
      </c>
      <c r="BG145" s="150">
        <f>IF(N145="zákl. přenesená",J145,0)</f>
        <v>0</v>
      </c>
      <c r="BH145" s="150">
        <f>IF(N145="sníž. přenesená",J145,0)</f>
        <v>0</v>
      </c>
      <c r="BI145" s="150">
        <f>IF(N145="nulová",J145,0)</f>
        <v>0</v>
      </c>
      <c r="BJ145" s="17" t="s">
        <v>88</v>
      </c>
      <c r="BK145" s="150">
        <f>ROUND(I145*H145,2)</f>
        <v>0</v>
      </c>
      <c r="BL145" s="17" t="s">
        <v>232</v>
      </c>
      <c r="BM145" s="149" t="s">
        <v>1553</v>
      </c>
    </row>
    <row r="146" spans="2:65" s="1" customFormat="1" ht="10.199999999999999">
      <c r="B146" s="33"/>
      <c r="D146" s="151" t="s">
        <v>234</v>
      </c>
      <c r="F146" s="152" t="s">
        <v>255</v>
      </c>
      <c r="I146" s="153"/>
      <c r="L146" s="33"/>
      <c r="M146" s="154"/>
      <c r="T146" s="57"/>
      <c r="AT146" s="17" t="s">
        <v>234</v>
      </c>
      <c r="AU146" s="17" t="s">
        <v>21</v>
      </c>
    </row>
    <row r="147" spans="2:65" s="12" customFormat="1" ht="10.199999999999999">
      <c r="B147" s="155"/>
      <c r="D147" s="156" t="s">
        <v>236</v>
      </c>
      <c r="E147" s="157" t="s">
        <v>1</v>
      </c>
      <c r="F147" s="158" t="s">
        <v>1554</v>
      </c>
      <c r="H147" s="159">
        <v>584</v>
      </c>
      <c r="I147" s="160"/>
      <c r="L147" s="155"/>
      <c r="M147" s="161"/>
      <c r="T147" s="162"/>
      <c r="AT147" s="157" t="s">
        <v>236</v>
      </c>
      <c r="AU147" s="157" t="s">
        <v>21</v>
      </c>
      <c r="AV147" s="12" t="s">
        <v>21</v>
      </c>
      <c r="AW147" s="12" t="s">
        <v>36</v>
      </c>
      <c r="AX147" s="12" t="s">
        <v>88</v>
      </c>
      <c r="AY147" s="157" t="s">
        <v>225</v>
      </c>
    </row>
    <row r="148" spans="2:65" s="1" customFormat="1" ht="24.15" customHeight="1">
      <c r="B148" s="33"/>
      <c r="C148" s="138" t="s">
        <v>263</v>
      </c>
      <c r="D148" s="138" t="s">
        <v>227</v>
      </c>
      <c r="E148" s="139" t="s">
        <v>264</v>
      </c>
      <c r="F148" s="140" t="s">
        <v>265</v>
      </c>
      <c r="G148" s="141" t="s">
        <v>230</v>
      </c>
      <c r="H148" s="142">
        <v>911</v>
      </c>
      <c r="I148" s="143"/>
      <c r="J148" s="144">
        <f>ROUND(I148*H148,2)</f>
        <v>0</v>
      </c>
      <c r="K148" s="140" t="s">
        <v>231</v>
      </c>
      <c r="L148" s="33"/>
      <c r="M148" s="145" t="s">
        <v>1</v>
      </c>
      <c r="N148" s="146" t="s">
        <v>45</v>
      </c>
      <c r="P148" s="147">
        <f>O148*H148</f>
        <v>0</v>
      </c>
      <c r="Q148" s="147">
        <v>0</v>
      </c>
      <c r="R148" s="147">
        <f>Q148*H148</f>
        <v>0</v>
      </c>
      <c r="S148" s="147">
        <v>0</v>
      </c>
      <c r="T148" s="148">
        <f>S148*H148</f>
        <v>0</v>
      </c>
      <c r="AR148" s="149" t="s">
        <v>232</v>
      </c>
      <c r="AT148" s="149" t="s">
        <v>227</v>
      </c>
      <c r="AU148" s="149" t="s">
        <v>21</v>
      </c>
      <c r="AY148" s="17" t="s">
        <v>225</v>
      </c>
      <c r="BE148" s="150">
        <f>IF(N148="základní",J148,0)</f>
        <v>0</v>
      </c>
      <c r="BF148" s="150">
        <f>IF(N148="snížená",J148,0)</f>
        <v>0</v>
      </c>
      <c r="BG148" s="150">
        <f>IF(N148="zákl. přenesená",J148,0)</f>
        <v>0</v>
      </c>
      <c r="BH148" s="150">
        <f>IF(N148="sníž. přenesená",J148,0)</f>
        <v>0</v>
      </c>
      <c r="BI148" s="150">
        <f>IF(N148="nulová",J148,0)</f>
        <v>0</v>
      </c>
      <c r="BJ148" s="17" t="s">
        <v>88</v>
      </c>
      <c r="BK148" s="150">
        <f>ROUND(I148*H148,2)</f>
        <v>0</v>
      </c>
      <c r="BL148" s="17" t="s">
        <v>232</v>
      </c>
      <c r="BM148" s="149" t="s">
        <v>1555</v>
      </c>
    </row>
    <row r="149" spans="2:65" s="1" customFormat="1" ht="10.199999999999999">
      <c r="B149" s="33"/>
      <c r="D149" s="151" t="s">
        <v>234</v>
      </c>
      <c r="F149" s="152" t="s">
        <v>267</v>
      </c>
      <c r="I149" s="153"/>
      <c r="L149" s="33"/>
      <c r="M149" s="154"/>
      <c r="T149" s="57"/>
      <c r="AT149" s="17" t="s">
        <v>234</v>
      </c>
      <c r="AU149" s="17" t="s">
        <v>21</v>
      </c>
    </row>
    <row r="150" spans="2:65" s="12" customFormat="1" ht="10.199999999999999">
      <c r="B150" s="155"/>
      <c r="D150" s="156" t="s">
        <v>236</v>
      </c>
      <c r="E150" s="157" t="s">
        <v>1</v>
      </c>
      <c r="F150" s="158" t="s">
        <v>1556</v>
      </c>
      <c r="H150" s="159">
        <v>911</v>
      </c>
      <c r="I150" s="160"/>
      <c r="L150" s="155"/>
      <c r="M150" s="161"/>
      <c r="T150" s="162"/>
      <c r="AT150" s="157" t="s">
        <v>236</v>
      </c>
      <c r="AU150" s="157" t="s">
        <v>21</v>
      </c>
      <c r="AV150" s="12" t="s">
        <v>21</v>
      </c>
      <c r="AW150" s="12" t="s">
        <v>36</v>
      </c>
      <c r="AX150" s="12" t="s">
        <v>88</v>
      </c>
      <c r="AY150" s="157" t="s">
        <v>225</v>
      </c>
    </row>
    <row r="151" spans="2:65" s="1" customFormat="1" ht="33" customHeight="1">
      <c r="B151" s="33"/>
      <c r="C151" s="138" t="s">
        <v>271</v>
      </c>
      <c r="D151" s="138" t="s">
        <v>227</v>
      </c>
      <c r="E151" s="139" t="s">
        <v>1557</v>
      </c>
      <c r="F151" s="140" t="s">
        <v>1558</v>
      </c>
      <c r="G151" s="141" t="s">
        <v>240</v>
      </c>
      <c r="H151" s="142">
        <v>3044.7</v>
      </c>
      <c r="I151" s="143"/>
      <c r="J151" s="144">
        <f>ROUND(I151*H151,2)</f>
        <v>0</v>
      </c>
      <c r="K151" s="140" t="s">
        <v>231</v>
      </c>
      <c r="L151" s="33"/>
      <c r="M151" s="145" t="s">
        <v>1</v>
      </c>
      <c r="N151" s="146" t="s">
        <v>45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232</v>
      </c>
      <c r="AT151" s="149" t="s">
        <v>227</v>
      </c>
      <c r="AU151" s="149" t="s">
        <v>21</v>
      </c>
      <c r="AY151" s="17" t="s">
        <v>225</v>
      </c>
      <c r="BE151" s="150">
        <f>IF(N151="základní",J151,0)</f>
        <v>0</v>
      </c>
      <c r="BF151" s="150">
        <f>IF(N151="snížená",J151,0)</f>
        <v>0</v>
      </c>
      <c r="BG151" s="150">
        <f>IF(N151="zákl. přenesená",J151,0)</f>
        <v>0</v>
      </c>
      <c r="BH151" s="150">
        <f>IF(N151="sníž. přenesená",J151,0)</f>
        <v>0</v>
      </c>
      <c r="BI151" s="150">
        <f>IF(N151="nulová",J151,0)</f>
        <v>0</v>
      </c>
      <c r="BJ151" s="17" t="s">
        <v>88</v>
      </c>
      <c r="BK151" s="150">
        <f>ROUND(I151*H151,2)</f>
        <v>0</v>
      </c>
      <c r="BL151" s="17" t="s">
        <v>232</v>
      </c>
      <c r="BM151" s="149" t="s">
        <v>1559</v>
      </c>
    </row>
    <row r="152" spans="2:65" s="1" customFormat="1" ht="10.199999999999999">
      <c r="B152" s="33"/>
      <c r="D152" s="151" t="s">
        <v>234</v>
      </c>
      <c r="F152" s="152" t="s">
        <v>1560</v>
      </c>
      <c r="I152" s="153"/>
      <c r="L152" s="33"/>
      <c r="M152" s="154"/>
      <c r="T152" s="57"/>
      <c r="AT152" s="17" t="s">
        <v>234</v>
      </c>
      <c r="AU152" s="17" t="s">
        <v>21</v>
      </c>
    </row>
    <row r="153" spans="2:65" s="12" customFormat="1" ht="10.199999999999999">
      <c r="B153" s="155"/>
      <c r="D153" s="156" t="s">
        <v>236</v>
      </c>
      <c r="E153" s="157" t="s">
        <v>1</v>
      </c>
      <c r="F153" s="158" t="s">
        <v>1561</v>
      </c>
      <c r="H153" s="159">
        <v>1753.2</v>
      </c>
      <c r="I153" s="160"/>
      <c r="L153" s="155"/>
      <c r="M153" s="161"/>
      <c r="T153" s="162"/>
      <c r="AT153" s="157" t="s">
        <v>236</v>
      </c>
      <c r="AU153" s="157" t="s">
        <v>21</v>
      </c>
      <c r="AV153" s="12" t="s">
        <v>21</v>
      </c>
      <c r="AW153" s="12" t="s">
        <v>36</v>
      </c>
      <c r="AX153" s="12" t="s">
        <v>80</v>
      </c>
      <c r="AY153" s="157" t="s">
        <v>225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1562</v>
      </c>
      <c r="H154" s="159">
        <v>1291.5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80</v>
      </c>
      <c r="AY154" s="157" t="s">
        <v>225</v>
      </c>
    </row>
    <row r="155" spans="2:65" s="13" customFormat="1" ht="10.199999999999999">
      <c r="B155" s="164"/>
      <c r="D155" s="156" t="s">
        <v>236</v>
      </c>
      <c r="E155" s="165" t="s">
        <v>1</v>
      </c>
      <c r="F155" s="166" t="s">
        <v>270</v>
      </c>
      <c r="H155" s="167">
        <v>3044.7</v>
      </c>
      <c r="I155" s="168"/>
      <c r="L155" s="164"/>
      <c r="M155" s="169"/>
      <c r="T155" s="170"/>
      <c r="AT155" s="165" t="s">
        <v>236</v>
      </c>
      <c r="AU155" s="165" t="s">
        <v>21</v>
      </c>
      <c r="AV155" s="13" t="s">
        <v>232</v>
      </c>
      <c r="AW155" s="13" t="s">
        <v>36</v>
      </c>
      <c r="AX155" s="13" t="s">
        <v>88</v>
      </c>
      <c r="AY155" s="165" t="s">
        <v>225</v>
      </c>
    </row>
    <row r="156" spans="2:65" s="1" customFormat="1" ht="24.15" customHeight="1">
      <c r="B156" s="33"/>
      <c r="C156" s="138" t="s">
        <v>277</v>
      </c>
      <c r="D156" s="138" t="s">
        <v>227</v>
      </c>
      <c r="E156" s="139" t="s">
        <v>1563</v>
      </c>
      <c r="F156" s="140" t="s">
        <v>1564</v>
      </c>
      <c r="G156" s="141" t="s">
        <v>546</v>
      </c>
      <c r="H156" s="142">
        <v>255</v>
      </c>
      <c r="I156" s="143"/>
      <c r="J156" s="144">
        <f>ROUND(I156*H156,2)</f>
        <v>0</v>
      </c>
      <c r="K156" s="140" t="s">
        <v>231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0.15478</v>
      </c>
      <c r="R156" s="147">
        <f>Q156*H156</f>
        <v>39.468899999999998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1565</v>
      </c>
    </row>
    <row r="157" spans="2:65" s="1" customFormat="1" ht="10.199999999999999">
      <c r="B157" s="33"/>
      <c r="D157" s="151" t="s">
        <v>234</v>
      </c>
      <c r="F157" s="152" t="s">
        <v>1566</v>
      </c>
      <c r="I157" s="153"/>
      <c r="L157" s="33"/>
      <c r="M157" s="154"/>
      <c r="T157" s="57"/>
      <c r="AT157" s="17" t="s">
        <v>234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1567</v>
      </c>
      <c r="H158" s="159">
        <v>255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88</v>
      </c>
      <c r="AY158" s="157" t="s">
        <v>225</v>
      </c>
    </row>
    <row r="159" spans="2:65" s="1" customFormat="1" ht="24.15" customHeight="1">
      <c r="B159" s="33"/>
      <c r="C159" s="138" t="s">
        <v>283</v>
      </c>
      <c r="D159" s="138" t="s">
        <v>227</v>
      </c>
      <c r="E159" s="139" t="s">
        <v>1568</v>
      </c>
      <c r="F159" s="140" t="s">
        <v>1569</v>
      </c>
      <c r="G159" s="141" t="s">
        <v>546</v>
      </c>
      <c r="H159" s="142">
        <v>255</v>
      </c>
      <c r="I159" s="143"/>
      <c r="J159" s="144">
        <f>ROUND(I159*H159,2)</f>
        <v>0</v>
      </c>
      <c r="K159" s="140" t="s">
        <v>231</v>
      </c>
      <c r="L159" s="33"/>
      <c r="M159" s="145" t="s">
        <v>1</v>
      </c>
      <c r="N159" s="146" t="s">
        <v>45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232</v>
      </c>
      <c r="AT159" s="149" t="s">
        <v>227</v>
      </c>
      <c r="AU159" s="149" t="s">
        <v>21</v>
      </c>
      <c r="AY159" s="17" t="s">
        <v>225</v>
      </c>
      <c r="BE159" s="150">
        <f>IF(N159="základní",J159,0)</f>
        <v>0</v>
      </c>
      <c r="BF159" s="150">
        <f>IF(N159="snížená",J159,0)</f>
        <v>0</v>
      </c>
      <c r="BG159" s="150">
        <f>IF(N159="zákl. přenesená",J159,0)</f>
        <v>0</v>
      </c>
      <c r="BH159" s="150">
        <f>IF(N159="sníž. přenesená",J159,0)</f>
        <v>0</v>
      </c>
      <c r="BI159" s="150">
        <f>IF(N159="nulová",J159,0)</f>
        <v>0</v>
      </c>
      <c r="BJ159" s="17" t="s">
        <v>88</v>
      </c>
      <c r="BK159" s="150">
        <f>ROUND(I159*H159,2)</f>
        <v>0</v>
      </c>
      <c r="BL159" s="17" t="s">
        <v>232</v>
      </c>
      <c r="BM159" s="149" t="s">
        <v>1570</v>
      </c>
    </row>
    <row r="160" spans="2:65" s="1" customFormat="1" ht="10.199999999999999">
      <c r="B160" s="33"/>
      <c r="D160" s="151" t="s">
        <v>234</v>
      </c>
      <c r="F160" s="152" t="s">
        <v>1571</v>
      </c>
      <c r="I160" s="153"/>
      <c r="L160" s="33"/>
      <c r="M160" s="154"/>
      <c r="T160" s="57"/>
      <c r="AT160" s="17" t="s">
        <v>234</v>
      </c>
      <c r="AU160" s="17" t="s">
        <v>21</v>
      </c>
    </row>
    <row r="161" spans="2:65" s="1" customFormat="1" ht="24.15" customHeight="1">
      <c r="B161" s="33"/>
      <c r="C161" s="138" t="s">
        <v>289</v>
      </c>
      <c r="D161" s="138" t="s">
        <v>227</v>
      </c>
      <c r="E161" s="139" t="s">
        <v>1572</v>
      </c>
      <c r="F161" s="140" t="s">
        <v>1573</v>
      </c>
      <c r="G161" s="141" t="s">
        <v>546</v>
      </c>
      <c r="H161" s="142">
        <v>7.2</v>
      </c>
      <c r="I161" s="143"/>
      <c r="J161" s="144">
        <f>ROUND(I161*H161,2)</f>
        <v>0</v>
      </c>
      <c r="K161" s="140" t="s">
        <v>231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3.3E-4</v>
      </c>
      <c r="R161" s="147">
        <f>Q161*H161</f>
        <v>2.3760000000000001E-3</v>
      </c>
      <c r="S161" s="147">
        <v>0</v>
      </c>
      <c r="T161" s="148">
        <f>S161*H161</f>
        <v>0</v>
      </c>
      <c r="AR161" s="149" t="s">
        <v>232</v>
      </c>
      <c r="AT161" s="149" t="s">
        <v>227</v>
      </c>
      <c r="AU161" s="149" t="s">
        <v>21</v>
      </c>
      <c r="AY161" s="17" t="s">
        <v>225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232</v>
      </c>
      <c r="BM161" s="149" t="s">
        <v>1574</v>
      </c>
    </row>
    <row r="162" spans="2:65" s="1" customFormat="1" ht="10.199999999999999">
      <c r="B162" s="33"/>
      <c r="D162" s="151" t="s">
        <v>234</v>
      </c>
      <c r="F162" s="152" t="s">
        <v>1575</v>
      </c>
      <c r="I162" s="153"/>
      <c r="L162" s="33"/>
      <c r="M162" s="154"/>
      <c r="T162" s="57"/>
      <c r="AT162" s="17" t="s">
        <v>234</v>
      </c>
      <c r="AU162" s="17" t="s">
        <v>21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1576</v>
      </c>
      <c r="H163" s="159">
        <v>7.2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225</v>
      </c>
    </row>
    <row r="164" spans="2:65" s="1" customFormat="1" ht="24.15" customHeight="1">
      <c r="B164" s="33"/>
      <c r="C164" s="138" t="s">
        <v>295</v>
      </c>
      <c r="D164" s="138" t="s">
        <v>227</v>
      </c>
      <c r="E164" s="139" t="s">
        <v>1577</v>
      </c>
      <c r="F164" s="140" t="s">
        <v>1578</v>
      </c>
      <c r="G164" s="141" t="s">
        <v>230</v>
      </c>
      <c r="H164" s="142">
        <v>1721.2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1.4999999999999999E-4</v>
      </c>
      <c r="R164" s="147">
        <f>Q164*H164</f>
        <v>0.25817999999999997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1579</v>
      </c>
    </row>
    <row r="165" spans="2:65" s="1" customFormat="1" ht="10.199999999999999">
      <c r="B165" s="33"/>
      <c r="D165" s="151" t="s">
        <v>234</v>
      </c>
      <c r="F165" s="152" t="s">
        <v>1580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1581</v>
      </c>
      <c r="H166" s="159">
        <v>1721.2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24.15" customHeight="1">
      <c r="B167" s="33"/>
      <c r="C167" s="138" t="s">
        <v>317</v>
      </c>
      <c r="D167" s="138" t="s">
        <v>227</v>
      </c>
      <c r="E167" s="139" t="s">
        <v>1582</v>
      </c>
      <c r="F167" s="140" t="s">
        <v>1583</v>
      </c>
      <c r="G167" s="141" t="s">
        <v>230</v>
      </c>
      <c r="H167" s="142">
        <v>1721.2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1584</v>
      </c>
    </row>
    <row r="168" spans="2:65" s="1" customFormat="1" ht="10.199999999999999">
      <c r="B168" s="33"/>
      <c r="D168" s="151" t="s">
        <v>234</v>
      </c>
      <c r="F168" s="152" t="s">
        <v>1585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1586</v>
      </c>
      <c r="H169" s="159">
        <v>1721.2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225</v>
      </c>
    </row>
    <row r="170" spans="2:65" s="1" customFormat="1" ht="16.5" customHeight="1">
      <c r="B170" s="33"/>
      <c r="C170" s="178" t="s">
        <v>323</v>
      </c>
      <c r="D170" s="178" t="s">
        <v>341</v>
      </c>
      <c r="E170" s="179" t="s">
        <v>1587</v>
      </c>
      <c r="F170" s="180" t="s">
        <v>1588</v>
      </c>
      <c r="G170" s="181" t="s">
        <v>395</v>
      </c>
      <c r="H170" s="182">
        <v>106.27200000000001</v>
      </c>
      <c r="I170" s="183"/>
      <c r="J170" s="184">
        <f>ROUND(I170*H170,2)</f>
        <v>0</v>
      </c>
      <c r="K170" s="180" t="s">
        <v>1</v>
      </c>
      <c r="L170" s="185"/>
      <c r="M170" s="186" t="s">
        <v>1</v>
      </c>
      <c r="N170" s="187" t="s">
        <v>45</v>
      </c>
      <c r="P170" s="147">
        <f>O170*H170</f>
        <v>0</v>
      </c>
      <c r="Q170" s="147">
        <v>1</v>
      </c>
      <c r="R170" s="147">
        <f>Q170*H170</f>
        <v>106.27200000000001</v>
      </c>
      <c r="S170" s="147">
        <v>0</v>
      </c>
      <c r="T170" s="148">
        <f>S170*H170</f>
        <v>0</v>
      </c>
      <c r="AR170" s="149" t="s">
        <v>277</v>
      </c>
      <c r="AT170" s="149" t="s">
        <v>341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1589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1590</v>
      </c>
      <c r="H171" s="159">
        <v>106.27200000000001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88</v>
      </c>
      <c r="AY171" s="157" t="s">
        <v>225</v>
      </c>
    </row>
    <row r="172" spans="2:65" s="1" customFormat="1" ht="33" customHeight="1">
      <c r="B172" s="33"/>
      <c r="C172" s="138" t="s">
        <v>328</v>
      </c>
      <c r="D172" s="138" t="s">
        <v>227</v>
      </c>
      <c r="E172" s="139" t="s">
        <v>1591</v>
      </c>
      <c r="F172" s="140" t="s">
        <v>1592</v>
      </c>
      <c r="G172" s="141" t="s">
        <v>230</v>
      </c>
      <c r="H172" s="142">
        <v>1721.2</v>
      </c>
      <c r="I172" s="143"/>
      <c r="J172" s="144">
        <f>ROUND(I172*H172,2)</f>
        <v>0</v>
      </c>
      <c r="K172" s="140" t="s">
        <v>231</v>
      </c>
      <c r="L172" s="33"/>
      <c r="M172" s="145" t="s">
        <v>1</v>
      </c>
      <c r="N172" s="146" t="s">
        <v>45</v>
      </c>
      <c r="P172" s="147">
        <f>O172*H172</f>
        <v>0</v>
      </c>
      <c r="Q172" s="147">
        <v>0</v>
      </c>
      <c r="R172" s="147">
        <f>Q172*H172</f>
        <v>0</v>
      </c>
      <c r="S172" s="147">
        <v>0</v>
      </c>
      <c r="T172" s="148">
        <f>S172*H172</f>
        <v>0</v>
      </c>
      <c r="AR172" s="149" t="s">
        <v>232</v>
      </c>
      <c r="AT172" s="149" t="s">
        <v>227</v>
      </c>
      <c r="AU172" s="149" t="s">
        <v>21</v>
      </c>
      <c r="AY172" s="17" t="s">
        <v>225</v>
      </c>
      <c r="BE172" s="150">
        <f>IF(N172="základní",J172,0)</f>
        <v>0</v>
      </c>
      <c r="BF172" s="150">
        <f>IF(N172="snížená",J172,0)</f>
        <v>0</v>
      </c>
      <c r="BG172" s="150">
        <f>IF(N172="zákl. přenesená",J172,0)</f>
        <v>0</v>
      </c>
      <c r="BH172" s="150">
        <f>IF(N172="sníž. přenesená",J172,0)</f>
        <v>0</v>
      </c>
      <c r="BI172" s="150">
        <f>IF(N172="nulová",J172,0)</f>
        <v>0</v>
      </c>
      <c r="BJ172" s="17" t="s">
        <v>88</v>
      </c>
      <c r="BK172" s="150">
        <f>ROUND(I172*H172,2)</f>
        <v>0</v>
      </c>
      <c r="BL172" s="17" t="s">
        <v>232</v>
      </c>
      <c r="BM172" s="149" t="s">
        <v>1593</v>
      </c>
    </row>
    <row r="173" spans="2:65" s="1" customFormat="1" ht="10.199999999999999">
      <c r="B173" s="33"/>
      <c r="D173" s="151" t="s">
        <v>234</v>
      </c>
      <c r="F173" s="152" t="s">
        <v>1594</v>
      </c>
      <c r="I173" s="153"/>
      <c r="L173" s="33"/>
      <c r="M173" s="154"/>
      <c r="T173" s="57"/>
      <c r="AT173" s="17" t="s">
        <v>234</v>
      </c>
      <c r="AU173" s="17" t="s">
        <v>21</v>
      </c>
    </row>
    <row r="174" spans="2:65" s="1" customFormat="1" ht="16.5" customHeight="1">
      <c r="B174" s="33"/>
      <c r="C174" s="138" t="s">
        <v>8</v>
      </c>
      <c r="D174" s="138" t="s">
        <v>227</v>
      </c>
      <c r="E174" s="139" t="s">
        <v>1595</v>
      </c>
      <c r="F174" s="140" t="s">
        <v>1596</v>
      </c>
      <c r="G174" s="141" t="s">
        <v>546</v>
      </c>
      <c r="H174" s="142">
        <v>263.2</v>
      </c>
      <c r="I174" s="143"/>
      <c r="J174" s="144">
        <f>ROUND(I174*H174,2)</f>
        <v>0</v>
      </c>
      <c r="K174" s="140" t="s">
        <v>1</v>
      </c>
      <c r="L174" s="33"/>
      <c r="M174" s="145" t="s">
        <v>1</v>
      </c>
      <c r="N174" s="146" t="s">
        <v>45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232</v>
      </c>
      <c r="AT174" s="149" t="s">
        <v>227</v>
      </c>
      <c r="AU174" s="149" t="s">
        <v>21</v>
      </c>
      <c r="AY174" s="17" t="s">
        <v>225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232</v>
      </c>
      <c r="BM174" s="149" t="s">
        <v>1597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1598</v>
      </c>
      <c r="H175" s="159">
        <v>241.8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80</v>
      </c>
      <c r="AY175" s="157" t="s">
        <v>225</v>
      </c>
    </row>
    <row r="176" spans="2:65" s="12" customFormat="1" ht="10.199999999999999">
      <c r="B176" s="155"/>
      <c r="D176" s="156" t="s">
        <v>236</v>
      </c>
      <c r="E176" s="157" t="s">
        <v>1</v>
      </c>
      <c r="F176" s="158" t="s">
        <v>1599</v>
      </c>
      <c r="H176" s="159">
        <v>21.4</v>
      </c>
      <c r="I176" s="160"/>
      <c r="L176" s="155"/>
      <c r="M176" s="161"/>
      <c r="T176" s="162"/>
      <c r="AT176" s="157" t="s">
        <v>236</v>
      </c>
      <c r="AU176" s="157" t="s">
        <v>21</v>
      </c>
      <c r="AV176" s="12" t="s">
        <v>21</v>
      </c>
      <c r="AW176" s="12" t="s">
        <v>36</v>
      </c>
      <c r="AX176" s="12" t="s">
        <v>80</v>
      </c>
      <c r="AY176" s="157" t="s">
        <v>225</v>
      </c>
    </row>
    <row r="177" spans="2:65" s="13" customFormat="1" ht="10.199999999999999">
      <c r="B177" s="164"/>
      <c r="D177" s="156" t="s">
        <v>236</v>
      </c>
      <c r="E177" s="165" t="s">
        <v>1</v>
      </c>
      <c r="F177" s="166" t="s">
        <v>270</v>
      </c>
      <c r="H177" s="167">
        <v>263.2</v>
      </c>
      <c r="I177" s="168"/>
      <c r="L177" s="164"/>
      <c r="M177" s="169"/>
      <c r="T177" s="170"/>
      <c r="AT177" s="165" t="s">
        <v>236</v>
      </c>
      <c r="AU177" s="165" t="s">
        <v>21</v>
      </c>
      <c r="AV177" s="13" t="s">
        <v>232</v>
      </c>
      <c r="AW177" s="13" t="s">
        <v>36</v>
      </c>
      <c r="AX177" s="13" t="s">
        <v>88</v>
      </c>
      <c r="AY177" s="165" t="s">
        <v>225</v>
      </c>
    </row>
    <row r="178" spans="2:65" s="1" customFormat="1" ht="24.15" customHeight="1">
      <c r="B178" s="33"/>
      <c r="C178" s="178" t="s">
        <v>340</v>
      </c>
      <c r="D178" s="178" t="s">
        <v>341</v>
      </c>
      <c r="E178" s="179" t="s">
        <v>1600</v>
      </c>
      <c r="F178" s="180" t="s">
        <v>1601</v>
      </c>
      <c r="G178" s="181" t="s">
        <v>546</v>
      </c>
      <c r="H178" s="182">
        <v>21.4</v>
      </c>
      <c r="I178" s="183"/>
      <c r="J178" s="184">
        <f>ROUND(I178*H178,2)</f>
        <v>0</v>
      </c>
      <c r="K178" s="180" t="s">
        <v>231</v>
      </c>
      <c r="L178" s="185"/>
      <c r="M178" s="186" t="s">
        <v>1</v>
      </c>
      <c r="N178" s="187" t="s">
        <v>45</v>
      </c>
      <c r="P178" s="147">
        <f>O178*H178</f>
        <v>0</v>
      </c>
      <c r="Q178" s="147">
        <v>3.2750000000000001E-2</v>
      </c>
      <c r="R178" s="147">
        <f>Q178*H178</f>
        <v>0.70084999999999997</v>
      </c>
      <c r="S178" s="147">
        <v>0</v>
      </c>
      <c r="T178" s="148">
        <f>S178*H178</f>
        <v>0</v>
      </c>
      <c r="AR178" s="149" t="s">
        <v>277</v>
      </c>
      <c r="AT178" s="149" t="s">
        <v>341</v>
      </c>
      <c r="AU178" s="149" t="s">
        <v>21</v>
      </c>
      <c r="AY178" s="17" t="s">
        <v>225</v>
      </c>
      <c r="BE178" s="150">
        <f>IF(N178="základní",J178,0)</f>
        <v>0</v>
      </c>
      <c r="BF178" s="150">
        <f>IF(N178="snížená",J178,0)</f>
        <v>0</v>
      </c>
      <c r="BG178" s="150">
        <f>IF(N178="zákl. přenesená",J178,0)</f>
        <v>0</v>
      </c>
      <c r="BH178" s="150">
        <f>IF(N178="sníž. přenesená",J178,0)</f>
        <v>0</v>
      </c>
      <c r="BI178" s="150">
        <f>IF(N178="nulová",J178,0)</f>
        <v>0</v>
      </c>
      <c r="BJ178" s="17" t="s">
        <v>88</v>
      </c>
      <c r="BK178" s="150">
        <f>ROUND(I178*H178,2)</f>
        <v>0</v>
      </c>
      <c r="BL178" s="17" t="s">
        <v>232</v>
      </c>
      <c r="BM178" s="149" t="s">
        <v>1602</v>
      </c>
    </row>
    <row r="179" spans="2:65" s="12" customFormat="1" ht="10.199999999999999">
      <c r="B179" s="155"/>
      <c r="D179" s="156" t="s">
        <v>236</v>
      </c>
      <c r="E179" s="157" t="s">
        <v>1</v>
      </c>
      <c r="F179" s="158" t="s">
        <v>1599</v>
      </c>
      <c r="H179" s="159">
        <v>21.4</v>
      </c>
      <c r="I179" s="160"/>
      <c r="L179" s="155"/>
      <c r="M179" s="161"/>
      <c r="T179" s="162"/>
      <c r="AT179" s="157" t="s">
        <v>236</v>
      </c>
      <c r="AU179" s="157" t="s">
        <v>21</v>
      </c>
      <c r="AV179" s="12" t="s">
        <v>21</v>
      </c>
      <c r="AW179" s="12" t="s">
        <v>36</v>
      </c>
      <c r="AX179" s="12" t="s">
        <v>88</v>
      </c>
      <c r="AY179" s="157" t="s">
        <v>225</v>
      </c>
    </row>
    <row r="180" spans="2:65" s="1" customFormat="1" ht="24.15" customHeight="1">
      <c r="B180" s="33"/>
      <c r="C180" s="178" t="s">
        <v>346</v>
      </c>
      <c r="D180" s="178" t="s">
        <v>341</v>
      </c>
      <c r="E180" s="179" t="s">
        <v>1603</v>
      </c>
      <c r="F180" s="180" t="s">
        <v>1604</v>
      </c>
      <c r="G180" s="181" t="s">
        <v>546</v>
      </c>
      <c r="H180" s="182">
        <v>241.8</v>
      </c>
      <c r="I180" s="183"/>
      <c r="J180" s="184">
        <f>ROUND(I180*H180,2)</f>
        <v>0</v>
      </c>
      <c r="K180" s="180" t="s">
        <v>231</v>
      </c>
      <c r="L180" s="185"/>
      <c r="M180" s="186" t="s">
        <v>1</v>
      </c>
      <c r="N180" s="187" t="s">
        <v>45</v>
      </c>
      <c r="P180" s="147">
        <f>O180*H180</f>
        <v>0</v>
      </c>
      <c r="Q180" s="147">
        <v>9.2499999999999995E-3</v>
      </c>
      <c r="R180" s="147">
        <f>Q180*H180</f>
        <v>2.23665</v>
      </c>
      <c r="S180" s="147">
        <v>0</v>
      </c>
      <c r="T180" s="148">
        <f>S180*H180</f>
        <v>0</v>
      </c>
      <c r="AR180" s="149" t="s">
        <v>277</v>
      </c>
      <c r="AT180" s="149" t="s">
        <v>341</v>
      </c>
      <c r="AU180" s="149" t="s">
        <v>21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1605</v>
      </c>
    </row>
    <row r="181" spans="2:65" s="12" customFormat="1" ht="10.199999999999999">
      <c r="B181" s="155"/>
      <c r="D181" s="156" t="s">
        <v>236</v>
      </c>
      <c r="E181" s="157" t="s">
        <v>1</v>
      </c>
      <c r="F181" s="158" t="s">
        <v>1598</v>
      </c>
      <c r="H181" s="159">
        <v>241.8</v>
      </c>
      <c r="I181" s="160"/>
      <c r="L181" s="155"/>
      <c r="M181" s="161"/>
      <c r="T181" s="162"/>
      <c r="AT181" s="157" t="s">
        <v>236</v>
      </c>
      <c r="AU181" s="157" t="s">
        <v>21</v>
      </c>
      <c r="AV181" s="12" t="s">
        <v>21</v>
      </c>
      <c r="AW181" s="12" t="s">
        <v>36</v>
      </c>
      <c r="AX181" s="12" t="s">
        <v>88</v>
      </c>
      <c r="AY181" s="157" t="s">
        <v>225</v>
      </c>
    </row>
    <row r="182" spans="2:65" s="1" customFormat="1" ht="24.15" customHeight="1">
      <c r="B182" s="33"/>
      <c r="C182" s="178" t="s">
        <v>352</v>
      </c>
      <c r="D182" s="178" t="s">
        <v>341</v>
      </c>
      <c r="E182" s="179" t="s">
        <v>1606</v>
      </c>
      <c r="F182" s="180" t="s">
        <v>1607</v>
      </c>
      <c r="G182" s="181" t="s">
        <v>395</v>
      </c>
      <c r="H182" s="182">
        <v>1.782</v>
      </c>
      <c r="I182" s="183"/>
      <c r="J182" s="184">
        <f>ROUND(I182*H182,2)</f>
        <v>0</v>
      </c>
      <c r="K182" s="180" t="s">
        <v>231</v>
      </c>
      <c r="L182" s="185"/>
      <c r="M182" s="186" t="s">
        <v>1</v>
      </c>
      <c r="N182" s="187" t="s">
        <v>45</v>
      </c>
      <c r="P182" s="147">
        <f>O182*H182</f>
        <v>0</v>
      </c>
      <c r="Q182" s="147">
        <v>1</v>
      </c>
      <c r="R182" s="147">
        <f>Q182*H182</f>
        <v>1.782</v>
      </c>
      <c r="S182" s="147">
        <v>0</v>
      </c>
      <c r="T182" s="148">
        <f>S182*H182</f>
        <v>0</v>
      </c>
      <c r="AR182" s="149" t="s">
        <v>277</v>
      </c>
      <c r="AT182" s="149" t="s">
        <v>341</v>
      </c>
      <c r="AU182" s="149" t="s">
        <v>21</v>
      </c>
      <c r="AY182" s="17" t="s">
        <v>225</v>
      </c>
      <c r="BE182" s="150">
        <f>IF(N182="základní",J182,0)</f>
        <v>0</v>
      </c>
      <c r="BF182" s="150">
        <f>IF(N182="snížená",J182,0)</f>
        <v>0</v>
      </c>
      <c r="BG182" s="150">
        <f>IF(N182="zákl. přenesená",J182,0)</f>
        <v>0</v>
      </c>
      <c r="BH182" s="150">
        <f>IF(N182="sníž. přenesená",J182,0)</f>
        <v>0</v>
      </c>
      <c r="BI182" s="150">
        <f>IF(N182="nulová",J182,0)</f>
        <v>0</v>
      </c>
      <c r="BJ182" s="17" t="s">
        <v>88</v>
      </c>
      <c r="BK182" s="150">
        <f>ROUND(I182*H182,2)</f>
        <v>0</v>
      </c>
      <c r="BL182" s="17" t="s">
        <v>232</v>
      </c>
      <c r="BM182" s="149" t="s">
        <v>1608</v>
      </c>
    </row>
    <row r="183" spans="2:65" s="1" customFormat="1" ht="19.2">
      <c r="B183" s="33"/>
      <c r="D183" s="156" t="s">
        <v>261</v>
      </c>
      <c r="F183" s="163" t="s">
        <v>1609</v>
      </c>
      <c r="I183" s="153"/>
      <c r="L183" s="33"/>
      <c r="M183" s="154"/>
      <c r="T183" s="57"/>
      <c r="AT183" s="17" t="s">
        <v>261</v>
      </c>
      <c r="AU183" s="17" t="s">
        <v>21</v>
      </c>
    </row>
    <row r="184" spans="2:65" s="12" customFormat="1" ht="10.199999999999999">
      <c r="B184" s="155"/>
      <c r="D184" s="156" t="s">
        <v>236</v>
      </c>
      <c r="E184" s="157" t="s">
        <v>1</v>
      </c>
      <c r="F184" s="158" t="s">
        <v>1610</v>
      </c>
      <c r="H184" s="159">
        <v>1.782</v>
      </c>
      <c r="I184" s="160"/>
      <c r="L184" s="155"/>
      <c r="M184" s="161"/>
      <c r="T184" s="162"/>
      <c r="AT184" s="157" t="s">
        <v>236</v>
      </c>
      <c r="AU184" s="157" t="s">
        <v>21</v>
      </c>
      <c r="AV184" s="12" t="s">
        <v>21</v>
      </c>
      <c r="AW184" s="12" t="s">
        <v>36</v>
      </c>
      <c r="AX184" s="12" t="s">
        <v>88</v>
      </c>
      <c r="AY184" s="157" t="s">
        <v>225</v>
      </c>
    </row>
    <row r="185" spans="2:65" s="1" customFormat="1" ht="37.799999999999997" customHeight="1">
      <c r="B185" s="33"/>
      <c r="C185" s="138" t="s">
        <v>358</v>
      </c>
      <c r="D185" s="138" t="s">
        <v>227</v>
      </c>
      <c r="E185" s="139" t="s">
        <v>640</v>
      </c>
      <c r="F185" s="140" t="s">
        <v>641</v>
      </c>
      <c r="G185" s="141" t="s">
        <v>240</v>
      </c>
      <c r="H185" s="142">
        <v>136.65</v>
      </c>
      <c r="I185" s="143"/>
      <c r="J185" s="144">
        <f>ROUND(I185*H185,2)</f>
        <v>0</v>
      </c>
      <c r="K185" s="140" t="s">
        <v>231</v>
      </c>
      <c r="L185" s="33"/>
      <c r="M185" s="145" t="s">
        <v>1</v>
      </c>
      <c r="N185" s="146" t="s">
        <v>45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232</v>
      </c>
      <c r="AT185" s="149" t="s">
        <v>227</v>
      </c>
      <c r="AU185" s="149" t="s">
        <v>21</v>
      </c>
      <c r="AY185" s="17" t="s">
        <v>225</v>
      </c>
      <c r="BE185" s="150">
        <f>IF(N185="základní",J185,0)</f>
        <v>0</v>
      </c>
      <c r="BF185" s="150">
        <f>IF(N185="snížená",J185,0)</f>
        <v>0</v>
      </c>
      <c r="BG185" s="150">
        <f>IF(N185="zákl. přenesená",J185,0)</f>
        <v>0</v>
      </c>
      <c r="BH185" s="150">
        <f>IF(N185="sníž. přenesená",J185,0)</f>
        <v>0</v>
      </c>
      <c r="BI185" s="150">
        <f>IF(N185="nulová",J185,0)</f>
        <v>0</v>
      </c>
      <c r="BJ185" s="17" t="s">
        <v>88</v>
      </c>
      <c r="BK185" s="150">
        <f>ROUND(I185*H185,2)</f>
        <v>0</v>
      </c>
      <c r="BL185" s="17" t="s">
        <v>232</v>
      </c>
      <c r="BM185" s="149" t="s">
        <v>1611</v>
      </c>
    </row>
    <row r="186" spans="2:65" s="1" customFormat="1" ht="10.199999999999999">
      <c r="B186" s="33"/>
      <c r="D186" s="151" t="s">
        <v>234</v>
      </c>
      <c r="F186" s="152" t="s">
        <v>643</v>
      </c>
      <c r="I186" s="153"/>
      <c r="L186" s="33"/>
      <c r="M186" s="154"/>
      <c r="T186" s="57"/>
      <c r="AT186" s="17" t="s">
        <v>234</v>
      </c>
      <c r="AU186" s="17" t="s">
        <v>21</v>
      </c>
    </row>
    <row r="187" spans="2:65" s="12" customFormat="1" ht="10.199999999999999">
      <c r="B187" s="155"/>
      <c r="D187" s="156" t="s">
        <v>236</v>
      </c>
      <c r="E187" s="157" t="s">
        <v>1</v>
      </c>
      <c r="F187" s="158" t="s">
        <v>1612</v>
      </c>
      <c r="H187" s="159">
        <v>136.65</v>
      </c>
      <c r="I187" s="160"/>
      <c r="L187" s="155"/>
      <c r="M187" s="161"/>
      <c r="T187" s="162"/>
      <c r="AT187" s="157" t="s">
        <v>236</v>
      </c>
      <c r="AU187" s="157" t="s">
        <v>21</v>
      </c>
      <c r="AV187" s="12" t="s">
        <v>21</v>
      </c>
      <c r="AW187" s="12" t="s">
        <v>36</v>
      </c>
      <c r="AX187" s="12" t="s">
        <v>80</v>
      </c>
      <c r="AY187" s="157" t="s">
        <v>225</v>
      </c>
    </row>
    <row r="188" spans="2:65" s="13" customFormat="1" ht="10.199999999999999">
      <c r="B188" s="164"/>
      <c r="D188" s="156" t="s">
        <v>236</v>
      </c>
      <c r="E188" s="165" t="s">
        <v>1</v>
      </c>
      <c r="F188" s="166" t="s">
        <v>270</v>
      </c>
      <c r="H188" s="167">
        <v>136.65</v>
      </c>
      <c r="I188" s="168"/>
      <c r="L188" s="164"/>
      <c r="M188" s="169"/>
      <c r="T188" s="170"/>
      <c r="AT188" s="165" t="s">
        <v>236</v>
      </c>
      <c r="AU188" s="165" t="s">
        <v>21</v>
      </c>
      <c r="AV188" s="13" t="s">
        <v>232</v>
      </c>
      <c r="AW188" s="13" t="s">
        <v>36</v>
      </c>
      <c r="AX188" s="13" t="s">
        <v>88</v>
      </c>
      <c r="AY188" s="165" t="s">
        <v>225</v>
      </c>
    </row>
    <row r="189" spans="2:65" s="1" customFormat="1" ht="37.799999999999997" customHeight="1">
      <c r="B189" s="33"/>
      <c r="C189" s="138" t="s">
        <v>364</v>
      </c>
      <c r="D189" s="138" t="s">
        <v>227</v>
      </c>
      <c r="E189" s="139" t="s">
        <v>296</v>
      </c>
      <c r="F189" s="140" t="s">
        <v>297</v>
      </c>
      <c r="G189" s="141" t="s">
        <v>240</v>
      </c>
      <c r="H189" s="142">
        <v>4151.93</v>
      </c>
      <c r="I189" s="143"/>
      <c r="J189" s="144">
        <f>ROUND(I189*H189,2)</f>
        <v>0</v>
      </c>
      <c r="K189" s="140" t="s">
        <v>231</v>
      </c>
      <c r="L189" s="33"/>
      <c r="M189" s="145" t="s">
        <v>1</v>
      </c>
      <c r="N189" s="146" t="s">
        <v>45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232</v>
      </c>
      <c r="AT189" s="149" t="s">
        <v>227</v>
      </c>
      <c r="AU189" s="149" t="s">
        <v>21</v>
      </c>
      <c r="AY189" s="17" t="s">
        <v>225</v>
      </c>
      <c r="BE189" s="150">
        <f>IF(N189="základní",J189,0)</f>
        <v>0</v>
      </c>
      <c r="BF189" s="150">
        <f>IF(N189="snížená",J189,0)</f>
        <v>0</v>
      </c>
      <c r="BG189" s="150">
        <f>IF(N189="zákl. přenesená",J189,0)</f>
        <v>0</v>
      </c>
      <c r="BH189" s="150">
        <f>IF(N189="sníž. přenesená",J189,0)</f>
        <v>0</v>
      </c>
      <c r="BI189" s="150">
        <f>IF(N189="nulová",J189,0)</f>
        <v>0</v>
      </c>
      <c r="BJ189" s="17" t="s">
        <v>88</v>
      </c>
      <c r="BK189" s="150">
        <f>ROUND(I189*H189,2)</f>
        <v>0</v>
      </c>
      <c r="BL189" s="17" t="s">
        <v>232</v>
      </c>
      <c r="BM189" s="149" t="s">
        <v>1613</v>
      </c>
    </row>
    <row r="190" spans="2:65" s="1" customFormat="1" ht="10.199999999999999">
      <c r="B190" s="33"/>
      <c r="D190" s="151" t="s">
        <v>234</v>
      </c>
      <c r="F190" s="152" t="s">
        <v>299</v>
      </c>
      <c r="I190" s="153"/>
      <c r="L190" s="33"/>
      <c r="M190" s="154"/>
      <c r="T190" s="57"/>
      <c r="AT190" s="17" t="s">
        <v>234</v>
      </c>
      <c r="AU190" s="17" t="s">
        <v>21</v>
      </c>
    </row>
    <row r="191" spans="2:65" s="12" customFormat="1" ht="10.199999999999999">
      <c r="B191" s="155"/>
      <c r="D191" s="156" t="s">
        <v>236</v>
      </c>
      <c r="E191" s="157" t="s">
        <v>1</v>
      </c>
      <c r="F191" s="158" t="s">
        <v>1614</v>
      </c>
      <c r="H191" s="159">
        <v>761</v>
      </c>
      <c r="I191" s="160"/>
      <c r="L191" s="155"/>
      <c r="M191" s="161"/>
      <c r="T191" s="162"/>
      <c r="AT191" s="157" t="s">
        <v>236</v>
      </c>
      <c r="AU191" s="157" t="s">
        <v>21</v>
      </c>
      <c r="AV191" s="12" t="s">
        <v>21</v>
      </c>
      <c r="AW191" s="12" t="s">
        <v>36</v>
      </c>
      <c r="AX191" s="12" t="s">
        <v>80</v>
      </c>
      <c r="AY191" s="157" t="s">
        <v>225</v>
      </c>
    </row>
    <row r="192" spans="2:65" s="14" customFormat="1" ht="10.199999999999999">
      <c r="B192" s="171"/>
      <c r="D192" s="156" t="s">
        <v>236</v>
      </c>
      <c r="E192" s="172" t="s">
        <v>1</v>
      </c>
      <c r="F192" s="173" t="s">
        <v>303</v>
      </c>
      <c r="H192" s="174">
        <v>761</v>
      </c>
      <c r="I192" s="175"/>
      <c r="L192" s="171"/>
      <c r="M192" s="176"/>
      <c r="T192" s="177"/>
      <c r="AT192" s="172" t="s">
        <v>236</v>
      </c>
      <c r="AU192" s="172" t="s">
        <v>21</v>
      </c>
      <c r="AV192" s="14" t="s">
        <v>244</v>
      </c>
      <c r="AW192" s="14" t="s">
        <v>36</v>
      </c>
      <c r="AX192" s="14" t="s">
        <v>80</v>
      </c>
      <c r="AY192" s="172" t="s">
        <v>225</v>
      </c>
    </row>
    <row r="193" spans="2:65" s="12" customFormat="1" ht="10.199999999999999">
      <c r="B193" s="155"/>
      <c r="D193" s="156" t="s">
        <v>236</v>
      </c>
      <c r="E193" s="157" t="s">
        <v>1</v>
      </c>
      <c r="F193" s="158" t="s">
        <v>1615</v>
      </c>
      <c r="H193" s="159">
        <v>715.7</v>
      </c>
      <c r="I193" s="160"/>
      <c r="L193" s="155"/>
      <c r="M193" s="161"/>
      <c r="T193" s="162"/>
      <c r="AT193" s="157" t="s">
        <v>236</v>
      </c>
      <c r="AU193" s="157" t="s">
        <v>21</v>
      </c>
      <c r="AV193" s="12" t="s">
        <v>21</v>
      </c>
      <c r="AW193" s="12" t="s">
        <v>36</v>
      </c>
      <c r="AX193" s="12" t="s">
        <v>80</v>
      </c>
      <c r="AY193" s="157" t="s">
        <v>225</v>
      </c>
    </row>
    <row r="194" spans="2:65" s="12" customFormat="1" ht="10.199999999999999">
      <c r="B194" s="155"/>
      <c r="D194" s="156" t="s">
        <v>236</v>
      </c>
      <c r="E194" s="157" t="s">
        <v>1</v>
      </c>
      <c r="F194" s="158" t="s">
        <v>1616</v>
      </c>
      <c r="H194" s="159">
        <v>738.2</v>
      </c>
      <c r="I194" s="160"/>
      <c r="L194" s="155"/>
      <c r="M194" s="161"/>
      <c r="T194" s="162"/>
      <c r="AT194" s="157" t="s">
        <v>236</v>
      </c>
      <c r="AU194" s="157" t="s">
        <v>21</v>
      </c>
      <c r="AV194" s="12" t="s">
        <v>21</v>
      </c>
      <c r="AW194" s="12" t="s">
        <v>36</v>
      </c>
      <c r="AX194" s="12" t="s">
        <v>80</v>
      </c>
      <c r="AY194" s="157" t="s">
        <v>225</v>
      </c>
    </row>
    <row r="195" spans="2:65" s="12" customFormat="1" ht="10.199999999999999">
      <c r="B195" s="155"/>
      <c r="D195" s="156" t="s">
        <v>236</v>
      </c>
      <c r="E195" s="157" t="s">
        <v>1</v>
      </c>
      <c r="F195" s="158" t="s">
        <v>1617</v>
      </c>
      <c r="H195" s="159">
        <v>480.42</v>
      </c>
      <c r="I195" s="160"/>
      <c r="L195" s="155"/>
      <c r="M195" s="161"/>
      <c r="T195" s="162"/>
      <c r="AT195" s="157" t="s">
        <v>236</v>
      </c>
      <c r="AU195" s="157" t="s">
        <v>21</v>
      </c>
      <c r="AV195" s="12" t="s">
        <v>21</v>
      </c>
      <c r="AW195" s="12" t="s">
        <v>36</v>
      </c>
      <c r="AX195" s="12" t="s">
        <v>80</v>
      </c>
      <c r="AY195" s="157" t="s">
        <v>225</v>
      </c>
    </row>
    <row r="196" spans="2:65" s="12" customFormat="1" ht="10.199999999999999">
      <c r="B196" s="155"/>
      <c r="D196" s="156" t="s">
        <v>236</v>
      </c>
      <c r="E196" s="157" t="s">
        <v>1</v>
      </c>
      <c r="F196" s="158" t="s">
        <v>1618</v>
      </c>
      <c r="H196" s="159">
        <v>62.61</v>
      </c>
      <c r="I196" s="160"/>
      <c r="L196" s="155"/>
      <c r="M196" s="161"/>
      <c r="T196" s="162"/>
      <c r="AT196" s="157" t="s">
        <v>236</v>
      </c>
      <c r="AU196" s="157" t="s">
        <v>21</v>
      </c>
      <c r="AV196" s="12" t="s">
        <v>21</v>
      </c>
      <c r="AW196" s="12" t="s">
        <v>36</v>
      </c>
      <c r="AX196" s="12" t="s">
        <v>80</v>
      </c>
      <c r="AY196" s="157" t="s">
        <v>225</v>
      </c>
    </row>
    <row r="197" spans="2:65" s="12" customFormat="1" ht="10.199999999999999">
      <c r="B197" s="155"/>
      <c r="D197" s="156" t="s">
        <v>236</v>
      </c>
      <c r="E197" s="157" t="s">
        <v>1</v>
      </c>
      <c r="F197" s="158" t="s">
        <v>1619</v>
      </c>
      <c r="H197" s="159">
        <v>134</v>
      </c>
      <c r="I197" s="160"/>
      <c r="L197" s="155"/>
      <c r="M197" s="161"/>
      <c r="T197" s="162"/>
      <c r="AT197" s="157" t="s">
        <v>236</v>
      </c>
      <c r="AU197" s="157" t="s">
        <v>21</v>
      </c>
      <c r="AV197" s="12" t="s">
        <v>21</v>
      </c>
      <c r="AW197" s="12" t="s">
        <v>36</v>
      </c>
      <c r="AX197" s="12" t="s">
        <v>80</v>
      </c>
      <c r="AY197" s="157" t="s">
        <v>225</v>
      </c>
    </row>
    <row r="198" spans="2:65" s="12" customFormat="1" ht="10.199999999999999">
      <c r="B198" s="155"/>
      <c r="D198" s="156" t="s">
        <v>236</v>
      </c>
      <c r="E198" s="157" t="s">
        <v>1</v>
      </c>
      <c r="F198" s="158" t="s">
        <v>1620</v>
      </c>
      <c r="H198" s="159">
        <v>260</v>
      </c>
      <c r="I198" s="160"/>
      <c r="L198" s="155"/>
      <c r="M198" s="161"/>
      <c r="T198" s="162"/>
      <c r="AT198" s="157" t="s">
        <v>236</v>
      </c>
      <c r="AU198" s="157" t="s">
        <v>21</v>
      </c>
      <c r="AV198" s="12" t="s">
        <v>21</v>
      </c>
      <c r="AW198" s="12" t="s">
        <v>36</v>
      </c>
      <c r="AX198" s="12" t="s">
        <v>80</v>
      </c>
      <c r="AY198" s="157" t="s">
        <v>225</v>
      </c>
    </row>
    <row r="199" spans="2:65" s="12" customFormat="1" ht="10.199999999999999">
      <c r="B199" s="155"/>
      <c r="D199" s="156" t="s">
        <v>236</v>
      </c>
      <c r="E199" s="157" t="s">
        <v>1</v>
      </c>
      <c r="F199" s="158" t="s">
        <v>1621</v>
      </c>
      <c r="H199" s="159">
        <v>25.6</v>
      </c>
      <c r="I199" s="160"/>
      <c r="L199" s="155"/>
      <c r="M199" s="161"/>
      <c r="T199" s="162"/>
      <c r="AT199" s="157" t="s">
        <v>236</v>
      </c>
      <c r="AU199" s="157" t="s">
        <v>21</v>
      </c>
      <c r="AV199" s="12" t="s">
        <v>21</v>
      </c>
      <c r="AW199" s="12" t="s">
        <v>36</v>
      </c>
      <c r="AX199" s="12" t="s">
        <v>80</v>
      </c>
      <c r="AY199" s="157" t="s">
        <v>225</v>
      </c>
    </row>
    <row r="200" spans="2:65" s="12" customFormat="1" ht="10.199999999999999">
      <c r="B200" s="155"/>
      <c r="D200" s="156" t="s">
        <v>236</v>
      </c>
      <c r="E200" s="157" t="s">
        <v>1</v>
      </c>
      <c r="F200" s="158" t="s">
        <v>1622</v>
      </c>
      <c r="H200" s="159">
        <v>78.7</v>
      </c>
      <c r="I200" s="160"/>
      <c r="L200" s="155"/>
      <c r="M200" s="161"/>
      <c r="T200" s="162"/>
      <c r="AT200" s="157" t="s">
        <v>236</v>
      </c>
      <c r="AU200" s="157" t="s">
        <v>21</v>
      </c>
      <c r="AV200" s="12" t="s">
        <v>21</v>
      </c>
      <c r="AW200" s="12" t="s">
        <v>36</v>
      </c>
      <c r="AX200" s="12" t="s">
        <v>80</v>
      </c>
      <c r="AY200" s="157" t="s">
        <v>225</v>
      </c>
    </row>
    <row r="201" spans="2:65" s="12" customFormat="1" ht="10.199999999999999">
      <c r="B201" s="155"/>
      <c r="D201" s="156" t="s">
        <v>236</v>
      </c>
      <c r="E201" s="157" t="s">
        <v>1</v>
      </c>
      <c r="F201" s="158" t="s">
        <v>1623</v>
      </c>
      <c r="H201" s="159">
        <v>46.7</v>
      </c>
      <c r="I201" s="160"/>
      <c r="L201" s="155"/>
      <c r="M201" s="161"/>
      <c r="T201" s="162"/>
      <c r="AT201" s="157" t="s">
        <v>236</v>
      </c>
      <c r="AU201" s="157" t="s">
        <v>21</v>
      </c>
      <c r="AV201" s="12" t="s">
        <v>21</v>
      </c>
      <c r="AW201" s="12" t="s">
        <v>36</v>
      </c>
      <c r="AX201" s="12" t="s">
        <v>80</v>
      </c>
      <c r="AY201" s="157" t="s">
        <v>225</v>
      </c>
    </row>
    <row r="202" spans="2:65" s="12" customFormat="1" ht="10.199999999999999">
      <c r="B202" s="155"/>
      <c r="D202" s="156" t="s">
        <v>236</v>
      </c>
      <c r="E202" s="157" t="s">
        <v>1</v>
      </c>
      <c r="F202" s="158" t="s">
        <v>1624</v>
      </c>
      <c r="H202" s="159">
        <v>849</v>
      </c>
      <c r="I202" s="160"/>
      <c r="L202" s="155"/>
      <c r="M202" s="161"/>
      <c r="T202" s="162"/>
      <c r="AT202" s="157" t="s">
        <v>236</v>
      </c>
      <c r="AU202" s="157" t="s">
        <v>21</v>
      </c>
      <c r="AV202" s="12" t="s">
        <v>21</v>
      </c>
      <c r="AW202" s="12" t="s">
        <v>36</v>
      </c>
      <c r="AX202" s="12" t="s">
        <v>80</v>
      </c>
      <c r="AY202" s="157" t="s">
        <v>225</v>
      </c>
    </row>
    <row r="203" spans="2:65" s="14" customFormat="1" ht="10.199999999999999">
      <c r="B203" s="171"/>
      <c r="D203" s="156" t="s">
        <v>236</v>
      </c>
      <c r="E203" s="172" t="s">
        <v>1232</v>
      </c>
      <c r="F203" s="173" t="s">
        <v>303</v>
      </c>
      <c r="H203" s="174">
        <v>3390.93</v>
      </c>
      <c r="I203" s="175"/>
      <c r="L203" s="171"/>
      <c r="M203" s="176"/>
      <c r="T203" s="177"/>
      <c r="AT203" s="172" t="s">
        <v>236</v>
      </c>
      <c r="AU203" s="172" t="s">
        <v>21</v>
      </c>
      <c r="AV203" s="14" t="s">
        <v>244</v>
      </c>
      <c r="AW203" s="14" t="s">
        <v>36</v>
      </c>
      <c r="AX203" s="14" t="s">
        <v>80</v>
      </c>
      <c r="AY203" s="172" t="s">
        <v>225</v>
      </c>
    </row>
    <row r="204" spans="2:65" s="13" customFormat="1" ht="10.199999999999999">
      <c r="B204" s="164"/>
      <c r="D204" s="156" t="s">
        <v>236</v>
      </c>
      <c r="E204" s="165" t="s">
        <v>1</v>
      </c>
      <c r="F204" s="166" t="s">
        <v>270</v>
      </c>
      <c r="H204" s="167">
        <v>4151.93</v>
      </c>
      <c r="I204" s="168"/>
      <c r="L204" s="164"/>
      <c r="M204" s="169"/>
      <c r="T204" s="170"/>
      <c r="AT204" s="165" t="s">
        <v>236</v>
      </c>
      <c r="AU204" s="165" t="s">
        <v>21</v>
      </c>
      <c r="AV204" s="13" t="s">
        <v>232</v>
      </c>
      <c r="AW204" s="13" t="s">
        <v>36</v>
      </c>
      <c r="AX204" s="13" t="s">
        <v>88</v>
      </c>
      <c r="AY204" s="165" t="s">
        <v>225</v>
      </c>
    </row>
    <row r="205" spans="2:65" s="1" customFormat="1" ht="37.799999999999997" customHeight="1">
      <c r="B205" s="33"/>
      <c r="C205" s="138" t="s">
        <v>7</v>
      </c>
      <c r="D205" s="138" t="s">
        <v>227</v>
      </c>
      <c r="E205" s="139" t="s">
        <v>680</v>
      </c>
      <c r="F205" s="140" t="s">
        <v>681</v>
      </c>
      <c r="G205" s="141" t="s">
        <v>240</v>
      </c>
      <c r="H205" s="142">
        <v>1594</v>
      </c>
      <c r="I205" s="143"/>
      <c r="J205" s="144">
        <f>ROUND(I205*H205,2)</f>
        <v>0</v>
      </c>
      <c r="K205" s="140" t="s">
        <v>231</v>
      </c>
      <c r="L205" s="33"/>
      <c r="M205" s="145" t="s">
        <v>1</v>
      </c>
      <c r="N205" s="146" t="s">
        <v>45</v>
      </c>
      <c r="P205" s="147">
        <f>O205*H205</f>
        <v>0</v>
      </c>
      <c r="Q205" s="147">
        <v>0</v>
      </c>
      <c r="R205" s="147">
        <f>Q205*H205</f>
        <v>0</v>
      </c>
      <c r="S205" s="147">
        <v>0</v>
      </c>
      <c r="T205" s="148">
        <f>S205*H205</f>
        <v>0</v>
      </c>
      <c r="AR205" s="149" t="s">
        <v>232</v>
      </c>
      <c r="AT205" s="149" t="s">
        <v>227</v>
      </c>
      <c r="AU205" s="149" t="s">
        <v>21</v>
      </c>
      <c r="AY205" s="17" t="s">
        <v>225</v>
      </c>
      <c r="BE205" s="150">
        <f>IF(N205="základní",J205,0)</f>
        <v>0</v>
      </c>
      <c r="BF205" s="150">
        <f>IF(N205="snížená",J205,0)</f>
        <v>0</v>
      </c>
      <c r="BG205" s="150">
        <f>IF(N205="zákl. přenesená",J205,0)</f>
        <v>0</v>
      </c>
      <c r="BH205" s="150">
        <f>IF(N205="sníž. přenesená",J205,0)</f>
        <v>0</v>
      </c>
      <c r="BI205" s="150">
        <f>IF(N205="nulová",J205,0)</f>
        <v>0</v>
      </c>
      <c r="BJ205" s="17" t="s">
        <v>88</v>
      </c>
      <c r="BK205" s="150">
        <f>ROUND(I205*H205,2)</f>
        <v>0</v>
      </c>
      <c r="BL205" s="17" t="s">
        <v>232</v>
      </c>
      <c r="BM205" s="149" t="s">
        <v>1625</v>
      </c>
    </row>
    <row r="206" spans="2:65" s="1" customFormat="1" ht="10.199999999999999">
      <c r="B206" s="33"/>
      <c r="D206" s="151" t="s">
        <v>234</v>
      </c>
      <c r="F206" s="152" t="s">
        <v>683</v>
      </c>
      <c r="I206" s="153"/>
      <c r="L206" s="33"/>
      <c r="M206" s="154"/>
      <c r="T206" s="57"/>
      <c r="AT206" s="17" t="s">
        <v>234</v>
      </c>
      <c r="AU206" s="17" t="s">
        <v>21</v>
      </c>
    </row>
    <row r="207" spans="2:65" s="12" customFormat="1" ht="10.199999999999999">
      <c r="B207" s="155"/>
      <c r="D207" s="156" t="s">
        <v>236</v>
      </c>
      <c r="E207" s="157" t="s">
        <v>1</v>
      </c>
      <c r="F207" s="158" t="s">
        <v>1626</v>
      </c>
      <c r="H207" s="159">
        <v>320</v>
      </c>
      <c r="I207" s="160"/>
      <c r="L207" s="155"/>
      <c r="M207" s="161"/>
      <c r="T207" s="162"/>
      <c r="AT207" s="157" t="s">
        <v>236</v>
      </c>
      <c r="AU207" s="157" t="s">
        <v>21</v>
      </c>
      <c r="AV207" s="12" t="s">
        <v>21</v>
      </c>
      <c r="AW207" s="12" t="s">
        <v>36</v>
      </c>
      <c r="AX207" s="12" t="s">
        <v>80</v>
      </c>
      <c r="AY207" s="157" t="s">
        <v>225</v>
      </c>
    </row>
    <row r="208" spans="2:65" s="14" customFormat="1" ht="10.199999999999999">
      <c r="B208" s="171"/>
      <c r="D208" s="156" t="s">
        <v>236</v>
      </c>
      <c r="E208" s="172" t="s">
        <v>1</v>
      </c>
      <c r="F208" s="173" t="s">
        <v>303</v>
      </c>
      <c r="H208" s="174">
        <v>320</v>
      </c>
      <c r="I208" s="175"/>
      <c r="L208" s="171"/>
      <c r="M208" s="176"/>
      <c r="T208" s="177"/>
      <c r="AT208" s="172" t="s">
        <v>236</v>
      </c>
      <c r="AU208" s="172" t="s">
        <v>21</v>
      </c>
      <c r="AV208" s="14" t="s">
        <v>244</v>
      </c>
      <c r="AW208" s="14" t="s">
        <v>36</v>
      </c>
      <c r="AX208" s="14" t="s">
        <v>80</v>
      </c>
      <c r="AY208" s="172" t="s">
        <v>225</v>
      </c>
    </row>
    <row r="209" spans="2:65" s="12" customFormat="1" ht="10.199999999999999">
      <c r="B209" s="155"/>
      <c r="D209" s="156" t="s">
        <v>236</v>
      </c>
      <c r="E209" s="157" t="s">
        <v>1</v>
      </c>
      <c r="F209" s="158" t="s">
        <v>1627</v>
      </c>
      <c r="H209" s="159">
        <v>1274</v>
      </c>
      <c r="I209" s="160"/>
      <c r="L209" s="155"/>
      <c r="M209" s="161"/>
      <c r="T209" s="162"/>
      <c r="AT209" s="157" t="s">
        <v>236</v>
      </c>
      <c r="AU209" s="157" t="s">
        <v>21</v>
      </c>
      <c r="AV209" s="12" t="s">
        <v>21</v>
      </c>
      <c r="AW209" s="12" t="s">
        <v>36</v>
      </c>
      <c r="AX209" s="12" t="s">
        <v>80</v>
      </c>
      <c r="AY209" s="157" t="s">
        <v>225</v>
      </c>
    </row>
    <row r="210" spans="2:65" s="14" customFormat="1" ht="10.199999999999999">
      <c r="B210" s="171"/>
      <c r="D210" s="156" t="s">
        <v>236</v>
      </c>
      <c r="E210" s="172" t="s">
        <v>1537</v>
      </c>
      <c r="F210" s="173" t="s">
        <v>303</v>
      </c>
      <c r="H210" s="174">
        <v>1274</v>
      </c>
      <c r="I210" s="175"/>
      <c r="L210" s="171"/>
      <c r="M210" s="176"/>
      <c r="T210" s="177"/>
      <c r="AT210" s="172" t="s">
        <v>236</v>
      </c>
      <c r="AU210" s="172" t="s">
        <v>21</v>
      </c>
      <c r="AV210" s="14" t="s">
        <v>244</v>
      </c>
      <c r="AW210" s="14" t="s">
        <v>36</v>
      </c>
      <c r="AX210" s="14" t="s">
        <v>80</v>
      </c>
      <c r="AY210" s="172" t="s">
        <v>225</v>
      </c>
    </row>
    <row r="211" spans="2:65" s="13" customFormat="1" ht="10.199999999999999">
      <c r="B211" s="164"/>
      <c r="D211" s="156" t="s">
        <v>236</v>
      </c>
      <c r="E211" s="165" t="s">
        <v>1</v>
      </c>
      <c r="F211" s="166" t="s">
        <v>270</v>
      </c>
      <c r="H211" s="167">
        <v>1594</v>
      </c>
      <c r="I211" s="168"/>
      <c r="L211" s="164"/>
      <c r="M211" s="169"/>
      <c r="T211" s="170"/>
      <c r="AT211" s="165" t="s">
        <v>236</v>
      </c>
      <c r="AU211" s="165" t="s">
        <v>21</v>
      </c>
      <c r="AV211" s="13" t="s">
        <v>232</v>
      </c>
      <c r="AW211" s="13" t="s">
        <v>36</v>
      </c>
      <c r="AX211" s="13" t="s">
        <v>88</v>
      </c>
      <c r="AY211" s="165" t="s">
        <v>225</v>
      </c>
    </row>
    <row r="212" spans="2:65" s="1" customFormat="1" ht="37.799999999999997" customHeight="1">
      <c r="B212" s="33"/>
      <c r="C212" s="138" t="s">
        <v>374</v>
      </c>
      <c r="D212" s="138" t="s">
        <v>227</v>
      </c>
      <c r="E212" s="139" t="s">
        <v>687</v>
      </c>
      <c r="F212" s="140" t="s">
        <v>688</v>
      </c>
      <c r="G212" s="141" t="s">
        <v>240</v>
      </c>
      <c r="H212" s="142">
        <v>30286</v>
      </c>
      <c r="I212" s="143"/>
      <c r="J212" s="144">
        <f>ROUND(I212*H212,2)</f>
        <v>0</v>
      </c>
      <c r="K212" s="140" t="s">
        <v>231</v>
      </c>
      <c r="L212" s="33"/>
      <c r="M212" s="145" t="s">
        <v>1</v>
      </c>
      <c r="N212" s="146" t="s">
        <v>45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232</v>
      </c>
      <c r="AT212" s="149" t="s">
        <v>227</v>
      </c>
      <c r="AU212" s="149" t="s">
        <v>21</v>
      </c>
      <c r="AY212" s="17" t="s">
        <v>225</v>
      </c>
      <c r="BE212" s="150">
        <f>IF(N212="základní",J212,0)</f>
        <v>0</v>
      </c>
      <c r="BF212" s="150">
        <f>IF(N212="snížená",J212,0)</f>
        <v>0</v>
      </c>
      <c r="BG212" s="150">
        <f>IF(N212="zákl. přenesená",J212,0)</f>
        <v>0</v>
      </c>
      <c r="BH212" s="150">
        <f>IF(N212="sníž. přenesená",J212,0)</f>
        <v>0</v>
      </c>
      <c r="BI212" s="150">
        <f>IF(N212="nulová",J212,0)</f>
        <v>0</v>
      </c>
      <c r="BJ212" s="17" t="s">
        <v>88</v>
      </c>
      <c r="BK212" s="150">
        <f>ROUND(I212*H212,2)</f>
        <v>0</v>
      </c>
      <c r="BL212" s="17" t="s">
        <v>232</v>
      </c>
      <c r="BM212" s="149" t="s">
        <v>1628</v>
      </c>
    </row>
    <row r="213" spans="2:65" s="1" customFormat="1" ht="10.199999999999999">
      <c r="B213" s="33"/>
      <c r="D213" s="151" t="s">
        <v>234</v>
      </c>
      <c r="F213" s="152" t="s">
        <v>690</v>
      </c>
      <c r="I213" s="153"/>
      <c r="L213" s="33"/>
      <c r="M213" s="154"/>
      <c r="T213" s="57"/>
      <c r="AT213" s="17" t="s">
        <v>234</v>
      </c>
      <c r="AU213" s="17" t="s">
        <v>21</v>
      </c>
    </row>
    <row r="214" spans="2:65" s="12" customFormat="1" ht="10.199999999999999">
      <c r="B214" s="155"/>
      <c r="D214" s="156" t="s">
        <v>236</v>
      </c>
      <c r="E214" s="157" t="s">
        <v>1</v>
      </c>
      <c r="F214" s="158" t="s">
        <v>1629</v>
      </c>
      <c r="H214" s="159">
        <v>30286</v>
      </c>
      <c r="I214" s="160"/>
      <c r="L214" s="155"/>
      <c r="M214" s="161"/>
      <c r="T214" s="162"/>
      <c r="AT214" s="157" t="s">
        <v>236</v>
      </c>
      <c r="AU214" s="157" t="s">
        <v>21</v>
      </c>
      <c r="AV214" s="12" t="s">
        <v>21</v>
      </c>
      <c r="AW214" s="12" t="s">
        <v>36</v>
      </c>
      <c r="AX214" s="12" t="s">
        <v>88</v>
      </c>
      <c r="AY214" s="157" t="s">
        <v>225</v>
      </c>
    </row>
    <row r="215" spans="2:65" s="1" customFormat="1" ht="33" customHeight="1">
      <c r="B215" s="33"/>
      <c r="C215" s="138" t="s">
        <v>379</v>
      </c>
      <c r="D215" s="138" t="s">
        <v>227</v>
      </c>
      <c r="E215" s="139" t="s">
        <v>393</v>
      </c>
      <c r="F215" s="140" t="s">
        <v>394</v>
      </c>
      <c r="G215" s="141" t="s">
        <v>395</v>
      </c>
      <c r="H215" s="142">
        <v>3188</v>
      </c>
      <c r="I215" s="143"/>
      <c r="J215" s="144">
        <f>ROUND(I215*H215,2)</f>
        <v>0</v>
      </c>
      <c r="K215" s="140" t="s">
        <v>231</v>
      </c>
      <c r="L215" s="33"/>
      <c r="M215" s="145" t="s">
        <v>1</v>
      </c>
      <c r="N215" s="146" t="s">
        <v>45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232</v>
      </c>
      <c r="AT215" s="149" t="s">
        <v>227</v>
      </c>
      <c r="AU215" s="149" t="s">
        <v>21</v>
      </c>
      <c r="AY215" s="17" t="s">
        <v>225</v>
      </c>
      <c r="BE215" s="150">
        <f>IF(N215="základní",J215,0)</f>
        <v>0</v>
      </c>
      <c r="BF215" s="150">
        <f>IF(N215="snížená",J215,0)</f>
        <v>0</v>
      </c>
      <c r="BG215" s="150">
        <f>IF(N215="zákl. přenesená",J215,0)</f>
        <v>0</v>
      </c>
      <c r="BH215" s="150">
        <f>IF(N215="sníž. přenesená",J215,0)</f>
        <v>0</v>
      </c>
      <c r="BI215" s="150">
        <f>IF(N215="nulová",J215,0)</f>
        <v>0</v>
      </c>
      <c r="BJ215" s="17" t="s">
        <v>88</v>
      </c>
      <c r="BK215" s="150">
        <f>ROUND(I215*H215,2)</f>
        <v>0</v>
      </c>
      <c r="BL215" s="17" t="s">
        <v>232</v>
      </c>
      <c r="BM215" s="149" t="s">
        <v>1630</v>
      </c>
    </row>
    <row r="216" spans="2:65" s="1" customFormat="1" ht="10.199999999999999">
      <c r="B216" s="33"/>
      <c r="D216" s="151" t="s">
        <v>234</v>
      </c>
      <c r="F216" s="152" t="s">
        <v>397</v>
      </c>
      <c r="I216" s="153"/>
      <c r="L216" s="33"/>
      <c r="M216" s="154"/>
      <c r="T216" s="57"/>
      <c r="AT216" s="17" t="s">
        <v>234</v>
      </c>
      <c r="AU216" s="17" t="s">
        <v>21</v>
      </c>
    </row>
    <row r="217" spans="2:65" s="12" customFormat="1" ht="10.199999999999999">
      <c r="B217" s="155"/>
      <c r="D217" s="156" t="s">
        <v>236</v>
      </c>
      <c r="E217" s="157" t="s">
        <v>1</v>
      </c>
      <c r="F217" s="158" t="s">
        <v>1631</v>
      </c>
      <c r="H217" s="159">
        <v>3188</v>
      </c>
      <c r="I217" s="160"/>
      <c r="L217" s="155"/>
      <c r="M217" s="161"/>
      <c r="T217" s="162"/>
      <c r="AT217" s="157" t="s">
        <v>236</v>
      </c>
      <c r="AU217" s="157" t="s">
        <v>21</v>
      </c>
      <c r="AV217" s="12" t="s">
        <v>21</v>
      </c>
      <c r="AW217" s="12" t="s">
        <v>36</v>
      </c>
      <c r="AX217" s="12" t="s">
        <v>88</v>
      </c>
      <c r="AY217" s="157" t="s">
        <v>225</v>
      </c>
    </row>
    <row r="218" spans="2:65" s="1" customFormat="1" ht="24.15" customHeight="1">
      <c r="B218" s="33"/>
      <c r="C218" s="138" t="s">
        <v>386</v>
      </c>
      <c r="D218" s="138" t="s">
        <v>227</v>
      </c>
      <c r="E218" s="139" t="s">
        <v>400</v>
      </c>
      <c r="F218" s="140" t="s">
        <v>401</v>
      </c>
      <c r="G218" s="141" t="s">
        <v>240</v>
      </c>
      <c r="H218" s="142">
        <v>4664.93</v>
      </c>
      <c r="I218" s="143"/>
      <c r="J218" s="144">
        <f>ROUND(I218*H218,2)</f>
        <v>0</v>
      </c>
      <c r="K218" s="140" t="s">
        <v>231</v>
      </c>
      <c r="L218" s="33"/>
      <c r="M218" s="145" t="s">
        <v>1</v>
      </c>
      <c r="N218" s="146" t="s">
        <v>45</v>
      </c>
      <c r="P218" s="147">
        <f>O218*H218</f>
        <v>0</v>
      </c>
      <c r="Q218" s="147">
        <v>0</v>
      </c>
      <c r="R218" s="147">
        <f>Q218*H218</f>
        <v>0</v>
      </c>
      <c r="S218" s="147">
        <v>0</v>
      </c>
      <c r="T218" s="148">
        <f>S218*H218</f>
        <v>0</v>
      </c>
      <c r="AR218" s="149" t="s">
        <v>232</v>
      </c>
      <c r="AT218" s="149" t="s">
        <v>227</v>
      </c>
      <c r="AU218" s="149" t="s">
        <v>21</v>
      </c>
      <c r="AY218" s="17" t="s">
        <v>225</v>
      </c>
      <c r="BE218" s="150">
        <f>IF(N218="základní",J218,0)</f>
        <v>0</v>
      </c>
      <c r="BF218" s="150">
        <f>IF(N218="snížená",J218,0)</f>
        <v>0</v>
      </c>
      <c r="BG218" s="150">
        <f>IF(N218="zákl. přenesená",J218,0)</f>
        <v>0</v>
      </c>
      <c r="BH218" s="150">
        <f>IF(N218="sníž. přenesená",J218,0)</f>
        <v>0</v>
      </c>
      <c r="BI218" s="150">
        <f>IF(N218="nulová",J218,0)</f>
        <v>0</v>
      </c>
      <c r="BJ218" s="17" t="s">
        <v>88</v>
      </c>
      <c r="BK218" s="150">
        <f>ROUND(I218*H218,2)</f>
        <v>0</v>
      </c>
      <c r="BL218" s="17" t="s">
        <v>232</v>
      </c>
      <c r="BM218" s="149" t="s">
        <v>1632</v>
      </c>
    </row>
    <row r="219" spans="2:65" s="1" customFormat="1" ht="10.199999999999999">
      <c r="B219" s="33"/>
      <c r="D219" s="151" t="s">
        <v>234</v>
      </c>
      <c r="F219" s="152" t="s">
        <v>403</v>
      </c>
      <c r="I219" s="153"/>
      <c r="L219" s="33"/>
      <c r="M219" s="154"/>
      <c r="T219" s="57"/>
      <c r="AT219" s="17" t="s">
        <v>234</v>
      </c>
      <c r="AU219" s="17" t="s">
        <v>21</v>
      </c>
    </row>
    <row r="220" spans="2:65" s="12" customFormat="1" ht="10.199999999999999">
      <c r="B220" s="155"/>
      <c r="D220" s="156" t="s">
        <v>236</v>
      </c>
      <c r="E220" s="157" t="s">
        <v>1</v>
      </c>
      <c r="F220" s="158" t="s">
        <v>1232</v>
      </c>
      <c r="H220" s="159">
        <v>3390.93</v>
      </c>
      <c r="I220" s="160"/>
      <c r="L220" s="155"/>
      <c r="M220" s="161"/>
      <c r="T220" s="162"/>
      <c r="AT220" s="157" t="s">
        <v>236</v>
      </c>
      <c r="AU220" s="157" t="s">
        <v>21</v>
      </c>
      <c r="AV220" s="12" t="s">
        <v>21</v>
      </c>
      <c r="AW220" s="12" t="s">
        <v>36</v>
      </c>
      <c r="AX220" s="12" t="s">
        <v>80</v>
      </c>
      <c r="AY220" s="157" t="s">
        <v>225</v>
      </c>
    </row>
    <row r="221" spans="2:65" s="12" customFormat="1" ht="10.199999999999999">
      <c r="B221" s="155"/>
      <c r="D221" s="156" t="s">
        <v>236</v>
      </c>
      <c r="E221" s="157" t="s">
        <v>1</v>
      </c>
      <c r="F221" s="158" t="s">
        <v>1537</v>
      </c>
      <c r="H221" s="159">
        <v>1274</v>
      </c>
      <c r="I221" s="160"/>
      <c r="L221" s="155"/>
      <c r="M221" s="161"/>
      <c r="T221" s="162"/>
      <c r="AT221" s="157" t="s">
        <v>236</v>
      </c>
      <c r="AU221" s="157" t="s">
        <v>21</v>
      </c>
      <c r="AV221" s="12" t="s">
        <v>21</v>
      </c>
      <c r="AW221" s="12" t="s">
        <v>36</v>
      </c>
      <c r="AX221" s="12" t="s">
        <v>80</v>
      </c>
      <c r="AY221" s="157" t="s">
        <v>225</v>
      </c>
    </row>
    <row r="222" spans="2:65" s="13" customFormat="1" ht="10.199999999999999">
      <c r="B222" s="164"/>
      <c r="D222" s="156" t="s">
        <v>236</v>
      </c>
      <c r="E222" s="165" t="s">
        <v>1</v>
      </c>
      <c r="F222" s="166" t="s">
        <v>270</v>
      </c>
      <c r="H222" s="167">
        <v>4664.93</v>
      </c>
      <c r="I222" s="168"/>
      <c r="L222" s="164"/>
      <c r="M222" s="169"/>
      <c r="T222" s="170"/>
      <c r="AT222" s="165" t="s">
        <v>236</v>
      </c>
      <c r="AU222" s="165" t="s">
        <v>21</v>
      </c>
      <c r="AV222" s="13" t="s">
        <v>232</v>
      </c>
      <c r="AW222" s="13" t="s">
        <v>36</v>
      </c>
      <c r="AX222" s="13" t="s">
        <v>88</v>
      </c>
      <c r="AY222" s="165" t="s">
        <v>225</v>
      </c>
    </row>
    <row r="223" spans="2:65" s="1" customFormat="1" ht="24.15" customHeight="1">
      <c r="B223" s="33"/>
      <c r="C223" s="138" t="s">
        <v>392</v>
      </c>
      <c r="D223" s="138" t="s">
        <v>227</v>
      </c>
      <c r="E223" s="139" t="s">
        <v>318</v>
      </c>
      <c r="F223" s="140" t="s">
        <v>319</v>
      </c>
      <c r="G223" s="141" t="s">
        <v>230</v>
      </c>
      <c r="H223" s="142">
        <v>572.4</v>
      </c>
      <c r="I223" s="143"/>
      <c r="J223" s="144">
        <f>ROUND(I223*H223,2)</f>
        <v>0</v>
      </c>
      <c r="K223" s="140" t="s">
        <v>231</v>
      </c>
      <c r="L223" s="33"/>
      <c r="M223" s="145" t="s">
        <v>1</v>
      </c>
      <c r="N223" s="146" t="s">
        <v>45</v>
      </c>
      <c r="P223" s="147">
        <f>O223*H223</f>
        <v>0</v>
      </c>
      <c r="Q223" s="147">
        <v>0</v>
      </c>
      <c r="R223" s="147">
        <f>Q223*H223</f>
        <v>0</v>
      </c>
      <c r="S223" s="147">
        <v>0</v>
      </c>
      <c r="T223" s="148">
        <f>S223*H223</f>
        <v>0</v>
      </c>
      <c r="AR223" s="149" t="s">
        <v>232</v>
      </c>
      <c r="AT223" s="149" t="s">
        <v>227</v>
      </c>
      <c r="AU223" s="149" t="s">
        <v>21</v>
      </c>
      <c r="AY223" s="17" t="s">
        <v>225</v>
      </c>
      <c r="BE223" s="150">
        <f>IF(N223="základní",J223,0)</f>
        <v>0</v>
      </c>
      <c r="BF223" s="150">
        <f>IF(N223="snížená",J223,0)</f>
        <v>0</v>
      </c>
      <c r="BG223" s="150">
        <f>IF(N223="zákl. přenesená",J223,0)</f>
        <v>0</v>
      </c>
      <c r="BH223" s="150">
        <f>IF(N223="sníž. přenesená",J223,0)</f>
        <v>0</v>
      </c>
      <c r="BI223" s="150">
        <f>IF(N223="nulová",J223,0)</f>
        <v>0</v>
      </c>
      <c r="BJ223" s="17" t="s">
        <v>88</v>
      </c>
      <c r="BK223" s="150">
        <f>ROUND(I223*H223,2)</f>
        <v>0</v>
      </c>
      <c r="BL223" s="17" t="s">
        <v>232</v>
      </c>
      <c r="BM223" s="149" t="s">
        <v>1633</v>
      </c>
    </row>
    <row r="224" spans="2:65" s="1" customFormat="1" ht="10.199999999999999">
      <c r="B224" s="33"/>
      <c r="D224" s="151" t="s">
        <v>234</v>
      </c>
      <c r="F224" s="152" t="s">
        <v>321</v>
      </c>
      <c r="I224" s="153"/>
      <c r="L224" s="33"/>
      <c r="M224" s="154"/>
      <c r="T224" s="57"/>
      <c r="AT224" s="17" t="s">
        <v>234</v>
      </c>
      <c r="AU224" s="17" t="s">
        <v>21</v>
      </c>
    </row>
    <row r="225" spans="2:65" s="12" customFormat="1" ht="10.199999999999999">
      <c r="B225" s="155"/>
      <c r="D225" s="156" t="s">
        <v>236</v>
      </c>
      <c r="E225" s="157" t="s">
        <v>1</v>
      </c>
      <c r="F225" s="158" t="s">
        <v>1634</v>
      </c>
      <c r="H225" s="159">
        <v>572.4</v>
      </c>
      <c r="I225" s="160"/>
      <c r="L225" s="155"/>
      <c r="M225" s="161"/>
      <c r="T225" s="162"/>
      <c r="AT225" s="157" t="s">
        <v>236</v>
      </c>
      <c r="AU225" s="157" t="s">
        <v>21</v>
      </c>
      <c r="AV225" s="12" t="s">
        <v>21</v>
      </c>
      <c r="AW225" s="12" t="s">
        <v>36</v>
      </c>
      <c r="AX225" s="12" t="s">
        <v>88</v>
      </c>
      <c r="AY225" s="157" t="s">
        <v>225</v>
      </c>
    </row>
    <row r="226" spans="2:65" s="1" customFormat="1" ht="24.15" customHeight="1">
      <c r="B226" s="33"/>
      <c r="C226" s="138" t="s">
        <v>399</v>
      </c>
      <c r="D226" s="138" t="s">
        <v>227</v>
      </c>
      <c r="E226" s="139" t="s">
        <v>1635</v>
      </c>
      <c r="F226" s="140" t="s">
        <v>1636</v>
      </c>
      <c r="G226" s="141" t="s">
        <v>240</v>
      </c>
      <c r="H226" s="142">
        <v>1577.68</v>
      </c>
      <c r="I226" s="143"/>
      <c r="J226" s="144">
        <f>ROUND(I226*H226,2)</f>
        <v>0</v>
      </c>
      <c r="K226" s="140" t="s">
        <v>231</v>
      </c>
      <c r="L226" s="33"/>
      <c r="M226" s="145" t="s">
        <v>1</v>
      </c>
      <c r="N226" s="146" t="s">
        <v>45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232</v>
      </c>
      <c r="AT226" s="149" t="s">
        <v>227</v>
      </c>
      <c r="AU226" s="149" t="s">
        <v>21</v>
      </c>
      <c r="AY226" s="17" t="s">
        <v>225</v>
      </c>
      <c r="BE226" s="150">
        <f>IF(N226="základní",J226,0)</f>
        <v>0</v>
      </c>
      <c r="BF226" s="150">
        <f>IF(N226="snížená",J226,0)</f>
        <v>0</v>
      </c>
      <c r="BG226" s="150">
        <f>IF(N226="zákl. přenesená",J226,0)</f>
        <v>0</v>
      </c>
      <c r="BH226" s="150">
        <f>IF(N226="sníž. přenesená",J226,0)</f>
        <v>0</v>
      </c>
      <c r="BI226" s="150">
        <f>IF(N226="nulová",J226,0)</f>
        <v>0</v>
      </c>
      <c r="BJ226" s="17" t="s">
        <v>88</v>
      </c>
      <c r="BK226" s="150">
        <f>ROUND(I226*H226,2)</f>
        <v>0</v>
      </c>
      <c r="BL226" s="17" t="s">
        <v>232</v>
      </c>
      <c r="BM226" s="149" t="s">
        <v>1637</v>
      </c>
    </row>
    <row r="227" spans="2:65" s="1" customFormat="1" ht="10.199999999999999">
      <c r="B227" s="33"/>
      <c r="D227" s="151" t="s">
        <v>234</v>
      </c>
      <c r="F227" s="152" t="s">
        <v>1638</v>
      </c>
      <c r="I227" s="153"/>
      <c r="L227" s="33"/>
      <c r="M227" s="154"/>
      <c r="T227" s="57"/>
      <c r="AT227" s="17" t="s">
        <v>234</v>
      </c>
      <c r="AU227" s="17" t="s">
        <v>21</v>
      </c>
    </row>
    <row r="228" spans="2:65" s="12" customFormat="1" ht="10.199999999999999">
      <c r="B228" s="155"/>
      <c r="D228" s="156" t="s">
        <v>236</v>
      </c>
      <c r="E228" s="157" t="s">
        <v>1</v>
      </c>
      <c r="F228" s="158" t="s">
        <v>1620</v>
      </c>
      <c r="H228" s="159">
        <v>260</v>
      </c>
      <c r="I228" s="160"/>
      <c r="L228" s="155"/>
      <c r="M228" s="161"/>
      <c r="T228" s="162"/>
      <c r="AT228" s="157" t="s">
        <v>236</v>
      </c>
      <c r="AU228" s="157" t="s">
        <v>21</v>
      </c>
      <c r="AV228" s="12" t="s">
        <v>21</v>
      </c>
      <c r="AW228" s="12" t="s">
        <v>36</v>
      </c>
      <c r="AX228" s="12" t="s">
        <v>80</v>
      </c>
      <c r="AY228" s="157" t="s">
        <v>225</v>
      </c>
    </row>
    <row r="229" spans="2:65" s="12" customFormat="1" ht="10.199999999999999">
      <c r="B229" s="155"/>
      <c r="D229" s="156" t="s">
        <v>236</v>
      </c>
      <c r="E229" s="157" t="s">
        <v>1</v>
      </c>
      <c r="F229" s="158" t="s">
        <v>1639</v>
      </c>
      <c r="H229" s="159">
        <v>453.94</v>
      </c>
      <c r="I229" s="160"/>
      <c r="L229" s="155"/>
      <c r="M229" s="161"/>
      <c r="T229" s="162"/>
      <c r="AT229" s="157" t="s">
        <v>236</v>
      </c>
      <c r="AU229" s="157" t="s">
        <v>21</v>
      </c>
      <c r="AV229" s="12" t="s">
        <v>21</v>
      </c>
      <c r="AW229" s="12" t="s">
        <v>36</v>
      </c>
      <c r="AX229" s="12" t="s">
        <v>80</v>
      </c>
      <c r="AY229" s="157" t="s">
        <v>225</v>
      </c>
    </row>
    <row r="230" spans="2:65" s="12" customFormat="1" ht="10.199999999999999">
      <c r="B230" s="155"/>
      <c r="D230" s="156" t="s">
        <v>236</v>
      </c>
      <c r="E230" s="157" t="s">
        <v>1</v>
      </c>
      <c r="F230" s="158" t="s">
        <v>1623</v>
      </c>
      <c r="H230" s="159">
        <v>46.7</v>
      </c>
      <c r="I230" s="160"/>
      <c r="L230" s="155"/>
      <c r="M230" s="161"/>
      <c r="T230" s="162"/>
      <c r="AT230" s="157" t="s">
        <v>236</v>
      </c>
      <c r="AU230" s="157" t="s">
        <v>21</v>
      </c>
      <c r="AV230" s="12" t="s">
        <v>21</v>
      </c>
      <c r="AW230" s="12" t="s">
        <v>36</v>
      </c>
      <c r="AX230" s="12" t="s">
        <v>80</v>
      </c>
      <c r="AY230" s="157" t="s">
        <v>225</v>
      </c>
    </row>
    <row r="231" spans="2:65" s="12" customFormat="1" ht="10.199999999999999">
      <c r="B231" s="155"/>
      <c r="D231" s="156" t="s">
        <v>236</v>
      </c>
      <c r="E231" s="157" t="s">
        <v>1</v>
      </c>
      <c r="F231" s="158" t="s">
        <v>1640</v>
      </c>
      <c r="H231" s="159">
        <v>134.02000000000001</v>
      </c>
      <c r="I231" s="160"/>
      <c r="L231" s="155"/>
      <c r="M231" s="161"/>
      <c r="T231" s="162"/>
      <c r="AT231" s="157" t="s">
        <v>236</v>
      </c>
      <c r="AU231" s="157" t="s">
        <v>21</v>
      </c>
      <c r="AV231" s="12" t="s">
        <v>21</v>
      </c>
      <c r="AW231" s="12" t="s">
        <v>36</v>
      </c>
      <c r="AX231" s="12" t="s">
        <v>80</v>
      </c>
      <c r="AY231" s="157" t="s">
        <v>225</v>
      </c>
    </row>
    <row r="232" spans="2:65" s="12" customFormat="1" ht="10.199999999999999">
      <c r="B232" s="155"/>
      <c r="D232" s="156" t="s">
        <v>236</v>
      </c>
      <c r="E232" s="157" t="s">
        <v>1</v>
      </c>
      <c r="F232" s="158" t="s">
        <v>1641</v>
      </c>
      <c r="H232" s="159">
        <v>160</v>
      </c>
      <c r="I232" s="160"/>
      <c r="L232" s="155"/>
      <c r="M232" s="161"/>
      <c r="T232" s="162"/>
      <c r="AT232" s="157" t="s">
        <v>236</v>
      </c>
      <c r="AU232" s="157" t="s">
        <v>21</v>
      </c>
      <c r="AV232" s="12" t="s">
        <v>21</v>
      </c>
      <c r="AW232" s="12" t="s">
        <v>36</v>
      </c>
      <c r="AX232" s="12" t="s">
        <v>80</v>
      </c>
      <c r="AY232" s="157" t="s">
        <v>225</v>
      </c>
    </row>
    <row r="233" spans="2:65" s="12" customFormat="1" ht="10.199999999999999">
      <c r="B233" s="155"/>
      <c r="D233" s="156" t="s">
        <v>236</v>
      </c>
      <c r="E233" s="157" t="s">
        <v>1</v>
      </c>
      <c r="F233" s="158" t="s">
        <v>1617</v>
      </c>
      <c r="H233" s="159">
        <v>480.42</v>
      </c>
      <c r="I233" s="160"/>
      <c r="L233" s="155"/>
      <c r="M233" s="161"/>
      <c r="T233" s="162"/>
      <c r="AT233" s="157" t="s">
        <v>236</v>
      </c>
      <c r="AU233" s="157" t="s">
        <v>21</v>
      </c>
      <c r="AV233" s="12" t="s">
        <v>21</v>
      </c>
      <c r="AW233" s="12" t="s">
        <v>36</v>
      </c>
      <c r="AX233" s="12" t="s">
        <v>80</v>
      </c>
      <c r="AY233" s="157" t="s">
        <v>225</v>
      </c>
    </row>
    <row r="234" spans="2:65" s="12" customFormat="1" ht="10.199999999999999">
      <c r="B234" s="155"/>
      <c r="D234" s="156" t="s">
        <v>236</v>
      </c>
      <c r="E234" s="157" t="s">
        <v>1</v>
      </c>
      <c r="F234" s="158" t="s">
        <v>1642</v>
      </c>
      <c r="H234" s="159">
        <v>42.6</v>
      </c>
      <c r="I234" s="160"/>
      <c r="L234" s="155"/>
      <c r="M234" s="161"/>
      <c r="T234" s="162"/>
      <c r="AT234" s="157" t="s">
        <v>236</v>
      </c>
      <c r="AU234" s="157" t="s">
        <v>21</v>
      </c>
      <c r="AV234" s="12" t="s">
        <v>21</v>
      </c>
      <c r="AW234" s="12" t="s">
        <v>36</v>
      </c>
      <c r="AX234" s="12" t="s">
        <v>80</v>
      </c>
      <c r="AY234" s="157" t="s">
        <v>225</v>
      </c>
    </row>
    <row r="235" spans="2:65" s="13" customFormat="1" ht="10.199999999999999">
      <c r="B235" s="164"/>
      <c r="D235" s="156" t="s">
        <v>236</v>
      </c>
      <c r="E235" s="165" t="s">
        <v>1</v>
      </c>
      <c r="F235" s="166" t="s">
        <v>270</v>
      </c>
      <c r="H235" s="167">
        <v>1577.68</v>
      </c>
      <c r="I235" s="168"/>
      <c r="L235" s="164"/>
      <c r="M235" s="169"/>
      <c r="T235" s="170"/>
      <c r="AT235" s="165" t="s">
        <v>236</v>
      </c>
      <c r="AU235" s="165" t="s">
        <v>21</v>
      </c>
      <c r="AV235" s="13" t="s">
        <v>232</v>
      </c>
      <c r="AW235" s="13" t="s">
        <v>36</v>
      </c>
      <c r="AX235" s="13" t="s">
        <v>88</v>
      </c>
      <c r="AY235" s="165" t="s">
        <v>225</v>
      </c>
    </row>
    <row r="236" spans="2:65" s="1" customFormat="1" ht="16.5" customHeight="1">
      <c r="B236" s="33"/>
      <c r="C236" s="178" t="s">
        <v>405</v>
      </c>
      <c r="D236" s="178" t="s">
        <v>341</v>
      </c>
      <c r="E236" s="179" t="s">
        <v>840</v>
      </c>
      <c r="F236" s="180" t="s">
        <v>841</v>
      </c>
      <c r="G236" s="181" t="s">
        <v>395</v>
      </c>
      <c r="H236" s="182">
        <v>163.86</v>
      </c>
      <c r="I236" s="183"/>
      <c r="J236" s="184">
        <f>ROUND(I236*H236,2)</f>
        <v>0</v>
      </c>
      <c r="K236" s="180" t="s">
        <v>231</v>
      </c>
      <c r="L236" s="185"/>
      <c r="M236" s="186" t="s">
        <v>1</v>
      </c>
      <c r="N236" s="187" t="s">
        <v>45</v>
      </c>
      <c r="P236" s="147">
        <f>O236*H236</f>
        <v>0</v>
      </c>
      <c r="Q236" s="147">
        <v>1</v>
      </c>
      <c r="R236" s="147">
        <f>Q236*H236</f>
        <v>163.86</v>
      </c>
      <c r="S236" s="147">
        <v>0</v>
      </c>
      <c r="T236" s="148">
        <f>S236*H236</f>
        <v>0</v>
      </c>
      <c r="AR236" s="149" t="s">
        <v>277</v>
      </c>
      <c r="AT236" s="149" t="s">
        <v>341</v>
      </c>
      <c r="AU236" s="149" t="s">
        <v>21</v>
      </c>
      <c r="AY236" s="17" t="s">
        <v>225</v>
      </c>
      <c r="BE236" s="150">
        <f>IF(N236="základní",J236,0)</f>
        <v>0</v>
      </c>
      <c r="BF236" s="150">
        <f>IF(N236="snížená",J236,0)</f>
        <v>0</v>
      </c>
      <c r="BG236" s="150">
        <f>IF(N236="zákl. přenesená",J236,0)</f>
        <v>0</v>
      </c>
      <c r="BH236" s="150">
        <f>IF(N236="sníž. přenesená",J236,0)</f>
        <v>0</v>
      </c>
      <c r="BI236" s="150">
        <f>IF(N236="nulová",J236,0)</f>
        <v>0</v>
      </c>
      <c r="BJ236" s="17" t="s">
        <v>88</v>
      </c>
      <c r="BK236" s="150">
        <f>ROUND(I236*H236,2)</f>
        <v>0</v>
      </c>
      <c r="BL236" s="17" t="s">
        <v>232</v>
      </c>
      <c r="BM236" s="149" t="s">
        <v>1643</v>
      </c>
    </row>
    <row r="237" spans="2:65" s="12" customFormat="1" ht="10.199999999999999">
      <c r="B237" s="155"/>
      <c r="D237" s="156" t="s">
        <v>236</v>
      </c>
      <c r="E237" s="157" t="s">
        <v>1</v>
      </c>
      <c r="F237" s="158" t="s">
        <v>1644</v>
      </c>
      <c r="H237" s="159">
        <v>85.2</v>
      </c>
      <c r="I237" s="160"/>
      <c r="L237" s="155"/>
      <c r="M237" s="161"/>
      <c r="T237" s="162"/>
      <c r="AT237" s="157" t="s">
        <v>236</v>
      </c>
      <c r="AU237" s="157" t="s">
        <v>21</v>
      </c>
      <c r="AV237" s="12" t="s">
        <v>21</v>
      </c>
      <c r="AW237" s="12" t="s">
        <v>36</v>
      </c>
      <c r="AX237" s="12" t="s">
        <v>80</v>
      </c>
      <c r="AY237" s="157" t="s">
        <v>225</v>
      </c>
    </row>
    <row r="238" spans="2:65" s="12" customFormat="1" ht="10.199999999999999">
      <c r="B238" s="155"/>
      <c r="D238" s="156" t="s">
        <v>236</v>
      </c>
      <c r="E238" s="157" t="s">
        <v>1</v>
      </c>
      <c r="F238" s="158" t="s">
        <v>1645</v>
      </c>
      <c r="H238" s="159">
        <v>78.66</v>
      </c>
      <c r="I238" s="160"/>
      <c r="L238" s="155"/>
      <c r="M238" s="161"/>
      <c r="T238" s="162"/>
      <c r="AT238" s="157" t="s">
        <v>236</v>
      </c>
      <c r="AU238" s="157" t="s">
        <v>21</v>
      </c>
      <c r="AV238" s="12" t="s">
        <v>21</v>
      </c>
      <c r="AW238" s="12" t="s">
        <v>36</v>
      </c>
      <c r="AX238" s="12" t="s">
        <v>80</v>
      </c>
      <c r="AY238" s="157" t="s">
        <v>225</v>
      </c>
    </row>
    <row r="239" spans="2:65" s="13" customFormat="1" ht="10.199999999999999">
      <c r="B239" s="164"/>
      <c r="D239" s="156" t="s">
        <v>236</v>
      </c>
      <c r="E239" s="165" t="s">
        <v>1</v>
      </c>
      <c r="F239" s="166" t="s">
        <v>270</v>
      </c>
      <c r="H239" s="167">
        <v>163.86</v>
      </c>
      <c r="I239" s="168"/>
      <c r="L239" s="164"/>
      <c r="M239" s="169"/>
      <c r="T239" s="170"/>
      <c r="AT239" s="165" t="s">
        <v>236</v>
      </c>
      <c r="AU239" s="165" t="s">
        <v>21</v>
      </c>
      <c r="AV239" s="13" t="s">
        <v>232</v>
      </c>
      <c r="AW239" s="13" t="s">
        <v>36</v>
      </c>
      <c r="AX239" s="13" t="s">
        <v>88</v>
      </c>
      <c r="AY239" s="165" t="s">
        <v>225</v>
      </c>
    </row>
    <row r="240" spans="2:65" s="1" customFormat="1" ht="16.5" customHeight="1">
      <c r="B240" s="33"/>
      <c r="C240" s="138" t="s">
        <v>412</v>
      </c>
      <c r="D240" s="138" t="s">
        <v>227</v>
      </c>
      <c r="E240" s="139" t="s">
        <v>413</v>
      </c>
      <c r="F240" s="140" t="s">
        <v>414</v>
      </c>
      <c r="G240" s="141" t="s">
        <v>240</v>
      </c>
      <c r="H240" s="142">
        <v>1746.65</v>
      </c>
      <c r="I240" s="143"/>
      <c r="J240" s="144">
        <f>ROUND(I240*H240,2)</f>
        <v>0</v>
      </c>
      <c r="K240" s="140" t="s">
        <v>231</v>
      </c>
      <c r="L240" s="33"/>
      <c r="M240" s="145" t="s">
        <v>1</v>
      </c>
      <c r="N240" s="146" t="s">
        <v>45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232</v>
      </c>
      <c r="AT240" s="149" t="s">
        <v>227</v>
      </c>
      <c r="AU240" s="149" t="s">
        <v>21</v>
      </c>
      <c r="AY240" s="17" t="s">
        <v>225</v>
      </c>
      <c r="BE240" s="150">
        <f>IF(N240="základní",J240,0)</f>
        <v>0</v>
      </c>
      <c r="BF240" s="150">
        <f>IF(N240="snížená",J240,0)</f>
        <v>0</v>
      </c>
      <c r="BG240" s="150">
        <f>IF(N240="zákl. přenesená",J240,0)</f>
        <v>0</v>
      </c>
      <c r="BH240" s="150">
        <f>IF(N240="sníž. přenesená",J240,0)</f>
        <v>0</v>
      </c>
      <c r="BI240" s="150">
        <f>IF(N240="nulová",J240,0)</f>
        <v>0</v>
      </c>
      <c r="BJ240" s="17" t="s">
        <v>88</v>
      </c>
      <c r="BK240" s="150">
        <f>ROUND(I240*H240,2)</f>
        <v>0</v>
      </c>
      <c r="BL240" s="17" t="s">
        <v>232</v>
      </c>
      <c r="BM240" s="149" t="s">
        <v>1646</v>
      </c>
    </row>
    <row r="241" spans="2:65" s="1" customFormat="1" ht="10.199999999999999">
      <c r="B241" s="33"/>
      <c r="D241" s="151" t="s">
        <v>234</v>
      </c>
      <c r="F241" s="152" t="s">
        <v>416</v>
      </c>
      <c r="I241" s="153"/>
      <c r="L241" s="33"/>
      <c r="M241" s="154"/>
      <c r="T241" s="57"/>
      <c r="AT241" s="17" t="s">
        <v>234</v>
      </c>
      <c r="AU241" s="17" t="s">
        <v>21</v>
      </c>
    </row>
    <row r="242" spans="2:65" s="12" customFormat="1" ht="10.199999999999999">
      <c r="B242" s="155"/>
      <c r="D242" s="156" t="s">
        <v>236</v>
      </c>
      <c r="E242" s="157" t="s">
        <v>1</v>
      </c>
      <c r="F242" s="158" t="s">
        <v>1647</v>
      </c>
      <c r="H242" s="159">
        <v>136.65</v>
      </c>
      <c r="I242" s="160"/>
      <c r="L242" s="155"/>
      <c r="M242" s="161"/>
      <c r="T242" s="162"/>
      <c r="AT242" s="157" t="s">
        <v>236</v>
      </c>
      <c r="AU242" s="157" t="s">
        <v>21</v>
      </c>
      <c r="AV242" s="12" t="s">
        <v>21</v>
      </c>
      <c r="AW242" s="12" t="s">
        <v>36</v>
      </c>
      <c r="AX242" s="12" t="s">
        <v>80</v>
      </c>
      <c r="AY242" s="157" t="s">
        <v>225</v>
      </c>
    </row>
    <row r="243" spans="2:65" s="12" customFormat="1" ht="10.199999999999999">
      <c r="B243" s="155"/>
      <c r="D243" s="156" t="s">
        <v>236</v>
      </c>
      <c r="E243" s="157" t="s">
        <v>1</v>
      </c>
      <c r="F243" s="158" t="s">
        <v>1614</v>
      </c>
      <c r="H243" s="159">
        <v>761</v>
      </c>
      <c r="I243" s="160"/>
      <c r="L243" s="155"/>
      <c r="M243" s="161"/>
      <c r="T243" s="162"/>
      <c r="AT243" s="157" t="s">
        <v>236</v>
      </c>
      <c r="AU243" s="157" t="s">
        <v>21</v>
      </c>
      <c r="AV243" s="12" t="s">
        <v>21</v>
      </c>
      <c r="AW243" s="12" t="s">
        <v>36</v>
      </c>
      <c r="AX243" s="12" t="s">
        <v>80</v>
      </c>
      <c r="AY243" s="157" t="s">
        <v>225</v>
      </c>
    </row>
    <row r="244" spans="2:65" s="12" customFormat="1" ht="10.199999999999999">
      <c r="B244" s="155"/>
      <c r="D244" s="156" t="s">
        <v>236</v>
      </c>
      <c r="E244" s="157" t="s">
        <v>1</v>
      </c>
      <c r="F244" s="158" t="s">
        <v>1624</v>
      </c>
      <c r="H244" s="159">
        <v>849</v>
      </c>
      <c r="I244" s="160"/>
      <c r="L244" s="155"/>
      <c r="M244" s="161"/>
      <c r="T244" s="162"/>
      <c r="AT244" s="157" t="s">
        <v>236</v>
      </c>
      <c r="AU244" s="157" t="s">
        <v>21</v>
      </c>
      <c r="AV244" s="12" t="s">
        <v>21</v>
      </c>
      <c r="AW244" s="12" t="s">
        <v>36</v>
      </c>
      <c r="AX244" s="12" t="s">
        <v>80</v>
      </c>
      <c r="AY244" s="157" t="s">
        <v>225</v>
      </c>
    </row>
    <row r="245" spans="2:65" s="13" customFormat="1" ht="10.199999999999999">
      <c r="B245" s="164"/>
      <c r="D245" s="156" t="s">
        <v>236</v>
      </c>
      <c r="E245" s="165" t="s">
        <v>1</v>
      </c>
      <c r="F245" s="166" t="s">
        <v>270</v>
      </c>
      <c r="H245" s="167">
        <v>1746.65</v>
      </c>
      <c r="I245" s="168"/>
      <c r="L245" s="164"/>
      <c r="M245" s="169"/>
      <c r="T245" s="170"/>
      <c r="AT245" s="165" t="s">
        <v>236</v>
      </c>
      <c r="AU245" s="165" t="s">
        <v>21</v>
      </c>
      <c r="AV245" s="13" t="s">
        <v>232</v>
      </c>
      <c r="AW245" s="13" t="s">
        <v>36</v>
      </c>
      <c r="AX245" s="13" t="s">
        <v>88</v>
      </c>
      <c r="AY245" s="165" t="s">
        <v>225</v>
      </c>
    </row>
    <row r="246" spans="2:65" s="1" customFormat="1" ht="24.15" customHeight="1">
      <c r="B246" s="33"/>
      <c r="C246" s="138" t="s">
        <v>419</v>
      </c>
      <c r="D246" s="138" t="s">
        <v>227</v>
      </c>
      <c r="E246" s="139" t="s">
        <v>833</v>
      </c>
      <c r="F246" s="140" t="s">
        <v>834</v>
      </c>
      <c r="G246" s="141" t="s">
        <v>240</v>
      </c>
      <c r="H246" s="142">
        <v>104.26</v>
      </c>
      <c r="I246" s="143"/>
      <c r="J246" s="144">
        <f>ROUND(I246*H246,2)</f>
        <v>0</v>
      </c>
      <c r="K246" s="140" t="s">
        <v>231</v>
      </c>
      <c r="L246" s="33"/>
      <c r="M246" s="145" t="s">
        <v>1</v>
      </c>
      <c r="N246" s="146" t="s">
        <v>45</v>
      </c>
      <c r="P246" s="147">
        <f>O246*H246</f>
        <v>0</v>
      </c>
      <c r="Q246" s="147">
        <v>0</v>
      </c>
      <c r="R246" s="147">
        <f>Q246*H246</f>
        <v>0</v>
      </c>
      <c r="S246" s="147">
        <v>0</v>
      </c>
      <c r="T246" s="148">
        <f>S246*H246</f>
        <v>0</v>
      </c>
      <c r="AR246" s="149" t="s">
        <v>232</v>
      </c>
      <c r="AT246" s="149" t="s">
        <v>227</v>
      </c>
      <c r="AU246" s="149" t="s">
        <v>21</v>
      </c>
      <c r="AY246" s="17" t="s">
        <v>225</v>
      </c>
      <c r="BE246" s="150">
        <f>IF(N246="základní",J246,0)</f>
        <v>0</v>
      </c>
      <c r="BF246" s="150">
        <f>IF(N246="snížená",J246,0)</f>
        <v>0</v>
      </c>
      <c r="BG246" s="150">
        <f>IF(N246="zákl. přenesená",J246,0)</f>
        <v>0</v>
      </c>
      <c r="BH246" s="150">
        <f>IF(N246="sníž. přenesená",J246,0)</f>
        <v>0</v>
      </c>
      <c r="BI246" s="150">
        <f>IF(N246="nulová",J246,0)</f>
        <v>0</v>
      </c>
      <c r="BJ246" s="17" t="s">
        <v>88</v>
      </c>
      <c r="BK246" s="150">
        <f>ROUND(I246*H246,2)</f>
        <v>0</v>
      </c>
      <c r="BL246" s="17" t="s">
        <v>232</v>
      </c>
      <c r="BM246" s="149" t="s">
        <v>1648</v>
      </c>
    </row>
    <row r="247" spans="2:65" s="1" customFormat="1" ht="10.199999999999999">
      <c r="B247" s="33"/>
      <c r="D247" s="151" t="s">
        <v>234</v>
      </c>
      <c r="F247" s="152" t="s">
        <v>836</v>
      </c>
      <c r="I247" s="153"/>
      <c r="L247" s="33"/>
      <c r="M247" s="154"/>
      <c r="T247" s="57"/>
      <c r="AT247" s="17" t="s">
        <v>234</v>
      </c>
      <c r="AU247" s="17" t="s">
        <v>21</v>
      </c>
    </row>
    <row r="248" spans="2:65" s="12" customFormat="1" ht="10.199999999999999">
      <c r="B248" s="155"/>
      <c r="D248" s="156" t="s">
        <v>236</v>
      </c>
      <c r="E248" s="157" t="s">
        <v>1</v>
      </c>
      <c r="F248" s="158" t="s">
        <v>1621</v>
      </c>
      <c r="H248" s="159">
        <v>25.6</v>
      </c>
      <c r="I248" s="160"/>
      <c r="L248" s="155"/>
      <c r="M248" s="161"/>
      <c r="T248" s="162"/>
      <c r="AT248" s="157" t="s">
        <v>236</v>
      </c>
      <c r="AU248" s="157" t="s">
        <v>21</v>
      </c>
      <c r="AV248" s="12" t="s">
        <v>21</v>
      </c>
      <c r="AW248" s="12" t="s">
        <v>36</v>
      </c>
      <c r="AX248" s="12" t="s">
        <v>80</v>
      </c>
      <c r="AY248" s="157" t="s">
        <v>225</v>
      </c>
    </row>
    <row r="249" spans="2:65" s="12" customFormat="1" ht="10.199999999999999">
      <c r="B249" s="155"/>
      <c r="D249" s="156" t="s">
        <v>236</v>
      </c>
      <c r="E249" s="157" t="s">
        <v>1</v>
      </c>
      <c r="F249" s="158" t="s">
        <v>1645</v>
      </c>
      <c r="H249" s="159">
        <v>78.66</v>
      </c>
      <c r="I249" s="160"/>
      <c r="L249" s="155"/>
      <c r="M249" s="161"/>
      <c r="T249" s="162"/>
      <c r="AT249" s="157" t="s">
        <v>236</v>
      </c>
      <c r="AU249" s="157" t="s">
        <v>21</v>
      </c>
      <c r="AV249" s="12" t="s">
        <v>21</v>
      </c>
      <c r="AW249" s="12" t="s">
        <v>36</v>
      </c>
      <c r="AX249" s="12" t="s">
        <v>80</v>
      </c>
      <c r="AY249" s="157" t="s">
        <v>225</v>
      </c>
    </row>
    <row r="250" spans="2:65" s="13" customFormat="1" ht="10.199999999999999">
      <c r="B250" s="164"/>
      <c r="D250" s="156" t="s">
        <v>236</v>
      </c>
      <c r="E250" s="165" t="s">
        <v>1</v>
      </c>
      <c r="F250" s="166" t="s">
        <v>270</v>
      </c>
      <c r="H250" s="167">
        <v>104.26</v>
      </c>
      <c r="I250" s="168"/>
      <c r="L250" s="164"/>
      <c r="M250" s="169"/>
      <c r="T250" s="170"/>
      <c r="AT250" s="165" t="s">
        <v>236</v>
      </c>
      <c r="AU250" s="165" t="s">
        <v>21</v>
      </c>
      <c r="AV250" s="13" t="s">
        <v>232</v>
      </c>
      <c r="AW250" s="13" t="s">
        <v>36</v>
      </c>
      <c r="AX250" s="13" t="s">
        <v>88</v>
      </c>
      <c r="AY250" s="165" t="s">
        <v>225</v>
      </c>
    </row>
    <row r="251" spans="2:65" s="1" customFormat="1" ht="24.15" customHeight="1">
      <c r="B251" s="33"/>
      <c r="C251" s="138" t="s">
        <v>425</v>
      </c>
      <c r="D251" s="138" t="s">
        <v>227</v>
      </c>
      <c r="E251" s="139" t="s">
        <v>654</v>
      </c>
      <c r="F251" s="140" t="s">
        <v>655</v>
      </c>
      <c r="G251" s="141" t="s">
        <v>230</v>
      </c>
      <c r="H251" s="142">
        <v>572.4</v>
      </c>
      <c r="I251" s="143"/>
      <c r="J251" s="144">
        <f>ROUND(I251*H251,2)</f>
        <v>0</v>
      </c>
      <c r="K251" s="140" t="s">
        <v>231</v>
      </c>
      <c r="L251" s="33"/>
      <c r="M251" s="145" t="s">
        <v>1</v>
      </c>
      <c r="N251" s="146" t="s">
        <v>45</v>
      </c>
      <c r="P251" s="147">
        <f>O251*H251</f>
        <v>0</v>
      </c>
      <c r="Q251" s="147">
        <v>0</v>
      </c>
      <c r="R251" s="147">
        <f>Q251*H251</f>
        <v>0</v>
      </c>
      <c r="S251" s="147">
        <v>0</v>
      </c>
      <c r="T251" s="148">
        <f>S251*H251</f>
        <v>0</v>
      </c>
      <c r="AR251" s="149" t="s">
        <v>232</v>
      </c>
      <c r="AT251" s="149" t="s">
        <v>227</v>
      </c>
      <c r="AU251" s="149" t="s">
        <v>21</v>
      </c>
      <c r="AY251" s="17" t="s">
        <v>225</v>
      </c>
      <c r="BE251" s="150">
        <f>IF(N251="základní",J251,0)</f>
        <v>0</v>
      </c>
      <c r="BF251" s="150">
        <f>IF(N251="snížená",J251,0)</f>
        <v>0</v>
      </c>
      <c r="BG251" s="150">
        <f>IF(N251="zákl. přenesená",J251,0)</f>
        <v>0</v>
      </c>
      <c r="BH251" s="150">
        <f>IF(N251="sníž. přenesená",J251,0)</f>
        <v>0</v>
      </c>
      <c r="BI251" s="150">
        <f>IF(N251="nulová",J251,0)</f>
        <v>0</v>
      </c>
      <c r="BJ251" s="17" t="s">
        <v>88</v>
      </c>
      <c r="BK251" s="150">
        <f>ROUND(I251*H251,2)</f>
        <v>0</v>
      </c>
      <c r="BL251" s="17" t="s">
        <v>232</v>
      </c>
      <c r="BM251" s="149" t="s">
        <v>1649</v>
      </c>
    </row>
    <row r="252" spans="2:65" s="1" customFormat="1" ht="10.199999999999999">
      <c r="B252" s="33"/>
      <c r="D252" s="151" t="s">
        <v>234</v>
      </c>
      <c r="F252" s="152" t="s">
        <v>657</v>
      </c>
      <c r="I252" s="153"/>
      <c r="L252" s="33"/>
      <c r="M252" s="154"/>
      <c r="T252" s="57"/>
      <c r="AT252" s="17" t="s">
        <v>234</v>
      </c>
      <c r="AU252" s="17" t="s">
        <v>21</v>
      </c>
    </row>
    <row r="253" spans="2:65" s="12" customFormat="1" ht="10.199999999999999">
      <c r="B253" s="155"/>
      <c r="D253" s="156" t="s">
        <v>236</v>
      </c>
      <c r="E253" s="157" t="s">
        <v>1</v>
      </c>
      <c r="F253" s="158" t="s">
        <v>1650</v>
      </c>
      <c r="H253" s="159">
        <v>572.4</v>
      </c>
      <c r="I253" s="160"/>
      <c r="L253" s="155"/>
      <c r="M253" s="161"/>
      <c r="T253" s="162"/>
      <c r="AT253" s="157" t="s">
        <v>236</v>
      </c>
      <c r="AU253" s="157" t="s">
        <v>21</v>
      </c>
      <c r="AV253" s="12" t="s">
        <v>21</v>
      </c>
      <c r="AW253" s="12" t="s">
        <v>36</v>
      </c>
      <c r="AX253" s="12" t="s">
        <v>88</v>
      </c>
      <c r="AY253" s="157" t="s">
        <v>225</v>
      </c>
    </row>
    <row r="254" spans="2:65" s="1" customFormat="1" ht="16.5" customHeight="1">
      <c r="B254" s="33"/>
      <c r="C254" s="138" t="s">
        <v>430</v>
      </c>
      <c r="D254" s="138" t="s">
        <v>227</v>
      </c>
      <c r="E254" s="139" t="s">
        <v>375</v>
      </c>
      <c r="F254" s="140" t="s">
        <v>376</v>
      </c>
      <c r="G254" s="141" t="s">
        <v>240</v>
      </c>
      <c r="H254" s="142">
        <v>2124</v>
      </c>
      <c r="I254" s="143"/>
      <c r="J254" s="144">
        <f>ROUND(I254*H254,2)</f>
        <v>0</v>
      </c>
      <c r="K254" s="140" t="s">
        <v>1</v>
      </c>
      <c r="L254" s="33"/>
      <c r="M254" s="145" t="s">
        <v>1</v>
      </c>
      <c r="N254" s="146" t="s">
        <v>45</v>
      </c>
      <c r="P254" s="147">
        <f>O254*H254</f>
        <v>0</v>
      </c>
      <c r="Q254" s="147">
        <v>0</v>
      </c>
      <c r="R254" s="147">
        <f>Q254*H254</f>
        <v>0</v>
      </c>
      <c r="S254" s="147">
        <v>0</v>
      </c>
      <c r="T254" s="148">
        <f>S254*H254</f>
        <v>0</v>
      </c>
      <c r="AR254" s="149" t="s">
        <v>232</v>
      </c>
      <c r="AT254" s="149" t="s">
        <v>227</v>
      </c>
      <c r="AU254" s="149" t="s">
        <v>21</v>
      </c>
      <c r="AY254" s="17" t="s">
        <v>225</v>
      </c>
      <c r="BE254" s="150">
        <f>IF(N254="základní",J254,0)</f>
        <v>0</v>
      </c>
      <c r="BF254" s="150">
        <f>IF(N254="snížená",J254,0)</f>
        <v>0</v>
      </c>
      <c r="BG254" s="150">
        <f>IF(N254="zákl. přenesená",J254,0)</f>
        <v>0</v>
      </c>
      <c r="BH254" s="150">
        <f>IF(N254="sníž. přenesená",J254,0)</f>
        <v>0</v>
      </c>
      <c r="BI254" s="150">
        <f>IF(N254="nulová",J254,0)</f>
        <v>0</v>
      </c>
      <c r="BJ254" s="17" t="s">
        <v>88</v>
      </c>
      <c r="BK254" s="150">
        <f>ROUND(I254*H254,2)</f>
        <v>0</v>
      </c>
      <c r="BL254" s="17" t="s">
        <v>232</v>
      </c>
      <c r="BM254" s="149" t="s">
        <v>1651</v>
      </c>
    </row>
    <row r="255" spans="2:65" s="12" customFormat="1" ht="10.199999999999999">
      <c r="B255" s="155"/>
      <c r="D255" s="156" t="s">
        <v>236</v>
      </c>
      <c r="E255" s="157" t="s">
        <v>1</v>
      </c>
      <c r="F255" s="158" t="s">
        <v>1652</v>
      </c>
      <c r="H255" s="159">
        <v>2124</v>
      </c>
      <c r="I255" s="160"/>
      <c r="L255" s="155"/>
      <c r="M255" s="161"/>
      <c r="T255" s="162"/>
      <c r="AT255" s="157" t="s">
        <v>236</v>
      </c>
      <c r="AU255" s="157" t="s">
        <v>21</v>
      </c>
      <c r="AV255" s="12" t="s">
        <v>21</v>
      </c>
      <c r="AW255" s="12" t="s">
        <v>36</v>
      </c>
      <c r="AX255" s="12" t="s">
        <v>88</v>
      </c>
      <c r="AY255" s="157" t="s">
        <v>225</v>
      </c>
    </row>
    <row r="256" spans="2:65" s="1" customFormat="1" ht="16.5" customHeight="1">
      <c r="B256" s="33"/>
      <c r="C256" s="138" t="s">
        <v>437</v>
      </c>
      <c r="D256" s="138" t="s">
        <v>227</v>
      </c>
      <c r="E256" s="139" t="s">
        <v>1653</v>
      </c>
      <c r="F256" s="140" t="s">
        <v>1654</v>
      </c>
      <c r="G256" s="141" t="s">
        <v>240</v>
      </c>
      <c r="H256" s="142">
        <v>15.4</v>
      </c>
      <c r="I256" s="143"/>
      <c r="J256" s="144">
        <f>ROUND(I256*H256,2)</f>
        <v>0</v>
      </c>
      <c r="K256" s="140" t="s">
        <v>1</v>
      </c>
      <c r="L256" s="33"/>
      <c r="M256" s="145" t="s">
        <v>1</v>
      </c>
      <c r="N256" s="146" t="s">
        <v>45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232</v>
      </c>
      <c r="AT256" s="149" t="s">
        <v>227</v>
      </c>
      <c r="AU256" s="149" t="s">
        <v>21</v>
      </c>
      <c r="AY256" s="17" t="s">
        <v>225</v>
      </c>
      <c r="BE256" s="150">
        <f>IF(N256="základní",J256,0)</f>
        <v>0</v>
      </c>
      <c r="BF256" s="150">
        <f>IF(N256="snížená",J256,0)</f>
        <v>0</v>
      </c>
      <c r="BG256" s="150">
        <f>IF(N256="zákl. přenesená",J256,0)</f>
        <v>0</v>
      </c>
      <c r="BH256" s="150">
        <f>IF(N256="sníž. přenesená",J256,0)</f>
        <v>0</v>
      </c>
      <c r="BI256" s="150">
        <f>IF(N256="nulová",J256,0)</f>
        <v>0</v>
      </c>
      <c r="BJ256" s="17" t="s">
        <v>88</v>
      </c>
      <c r="BK256" s="150">
        <f>ROUND(I256*H256,2)</f>
        <v>0</v>
      </c>
      <c r="BL256" s="17" t="s">
        <v>232</v>
      </c>
      <c r="BM256" s="149" t="s">
        <v>1655</v>
      </c>
    </row>
    <row r="257" spans="2:65" s="1" customFormat="1" ht="38.4">
      <c r="B257" s="33"/>
      <c r="D257" s="156" t="s">
        <v>261</v>
      </c>
      <c r="F257" s="163" t="s">
        <v>1656</v>
      </c>
      <c r="I257" s="153"/>
      <c r="L257" s="33"/>
      <c r="M257" s="154"/>
      <c r="T257" s="57"/>
      <c r="AT257" s="17" t="s">
        <v>261</v>
      </c>
      <c r="AU257" s="17" t="s">
        <v>21</v>
      </c>
    </row>
    <row r="258" spans="2:65" s="12" customFormat="1" ht="10.199999999999999">
      <c r="B258" s="155"/>
      <c r="D258" s="156" t="s">
        <v>236</v>
      </c>
      <c r="E258" s="157" t="s">
        <v>1</v>
      </c>
      <c r="F258" s="158" t="s">
        <v>1657</v>
      </c>
      <c r="H258" s="159">
        <v>15.4</v>
      </c>
      <c r="I258" s="160"/>
      <c r="L258" s="155"/>
      <c r="M258" s="161"/>
      <c r="T258" s="162"/>
      <c r="AT258" s="157" t="s">
        <v>236</v>
      </c>
      <c r="AU258" s="157" t="s">
        <v>21</v>
      </c>
      <c r="AV258" s="12" t="s">
        <v>21</v>
      </c>
      <c r="AW258" s="12" t="s">
        <v>36</v>
      </c>
      <c r="AX258" s="12" t="s">
        <v>88</v>
      </c>
      <c r="AY258" s="157" t="s">
        <v>225</v>
      </c>
    </row>
    <row r="259" spans="2:65" s="11" customFormat="1" ht="22.8" customHeight="1">
      <c r="B259" s="126"/>
      <c r="D259" s="127" t="s">
        <v>79</v>
      </c>
      <c r="E259" s="136" t="s">
        <v>21</v>
      </c>
      <c r="F259" s="136" t="s">
        <v>453</v>
      </c>
      <c r="I259" s="129"/>
      <c r="J259" s="137">
        <f>BK259</f>
        <v>0</v>
      </c>
      <c r="L259" s="126"/>
      <c r="M259" s="131"/>
      <c r="P259" s="132">
        <f>SUM(P260:P269)</f>
        <v>0</v>
      </c>
      <c r="R259" s="132">
        <f>SUM(R260:R269)</f>
        <v>107.508634</v>
      </c>
      <c r="T259" s="133">
        <f>SUM(T260:T269)</f>
        <v>0</v>
      </c>
      <c r="AR259" s="127" t="s">
        <v>88</v>
      </c>
      <c r="AT259" s="134" t="s">
        <v>79</v>
      </c>
      <c r="AU259" s="134" t="s">
        <v>88</v>
      </c>
      <c r="AY259" s="127" t="s">
        <v>225</v>
      </c>
      <c r="BK259" s="135">
        <f>SUM(BK260:BK269)</f>
        <v>0</v>
      </c>
    </row>
    <row r="260" spans="2:65" s="1" customFormat="1" ht="24.15" customHeight="1">
      <c r="B260" s="33"/>
      <c r="C260" s="138" t="s">
        <v>443</v>
      </c>
      <c r="D260" s="138" t="s">
        <v>227</v>
      </c>
      <c r="E260" s="139" t="s">
        <v>1658</v>
      </c>
      <c r="F260" s="140" t="s">
        <v>1659</v>
      </c>
      <c r="G260" s="141" t="s">
        <v>546</v>
      </c>
      <c r="H260" s="142">
        <v>1700</v>
      </c>
      <c r="I260" s="143"/>
      <c r="J260" s="144">
        <f>ROUND(I260*H260,2)</f>
        <v>0</v>
      </c>
      <c r="K260" s="140" t="s">
        <v>231</v>
      </c>
      <c r="L260" s="33"/>
      <c r="M260" s="145" t="s">
        <v>1</v>
      </c>
      <c r="N260" s="146" t="s">
        <v>45</v>
      </c>
      <c r="P260" s="147">
        <f>O260*H260</f>
        <v>0</v>
      </c>
      <c r="Q260" s="147">
        <v>3.0000000000000001E-5</v>
      </c>
      <c r="R260" s="147">
        <f>Q260*H260</f>
        <v>5.1000000000000004E-2</v>
      </c>
      <c r="S260" s="147">
        <v>0</v>
      </c>
      <c r="T260" s="148">
        <f>S260*H260</f>
        <v>0</v>
      </c>
      <c r="AR260" s="149" t="s">
        <v>232</v>
      </c>
      <c r="AT260" s="149" t="s">
        <v>227</v>
      </c>
      <c r="AU260" s="149" t="s">
        <v>21</v>
      </c>
      <c r="AY260" s="17" t="s">
        <v>225</v>
      </c>
      <c r="BE260" s="150">
        <f>IF(N260="základní",J260,0)</f>
        <v>0</v>
      </c>
      <c r="BF260" s="150">
        <f>IF(N260="snížená",J260,0)</f>
        <v>0</v>
      </c>
      <c r="BG260" s="150">
        <f>IF(N260="zákl. přenesená",J260,0)</f>
        <v>0</v>
      </c>
      <c r="BH260" s="150">
        <f>IF(N260="sníž. přenesená",J260,0)</f>
        <v>0</v>
      </c>
      <c r="BI260" s="150">
        <f>IF(N260="nulová",J260,0)</f>
        <v>0</v>
      </c>
      <c r="BJ260" s="17" t="s">
        <v>88</v>
      </c>
      <c r="BK260" s="150">
        <f>ROUND(I260*H260,2)</f>
        <v>0</v>
      </c>
      <c r="BL260" s="17" t="s">
        <v>232</v>
      </c>
      <c r="BM260" s="149" t="s">
        <v>1660</v>
      </c>
    </row>
    <row r="261" spans="2:65" s="1" customFormat="1" ht="10.199999999999999">
      <c r="B261" s="33"/>
      <c r="D261" s="151" t="s">
        <v>234</v>
      </c>
      <c r="F261" s="152" t="s">
        <v>1661</v>
      </c>
      <c r="I261" s="153"/>
      <c r="L261" s="33"/>
      <c r="M261" s="154"/>
      <c r="T261" s="57"/>
      <c r="AT261" s="17" t="s">
        <v>234</v>
      </c>
      <c r="AU261" s="17" t="s">
        <v>21</v>
      </c>
    </row>
    <row r="262" spans="2:65" s="12" customFormat="1" ht="10.199999999999999">
      <c r="B262" s="155"/>
      <c r="D262" s="156" t="s">
        <v>236</v>
      </c>
      <c r="E262" s="157" t="s">
        <v>1</v>
      </c>
      <c r="F262" s="158" t="s">
        <v>1662</v>
      </c>
      <c r="H262" s="159">
        <v>1700</v>
      </c>
      <c r="I262" s="160"/>
      <c r="L262" s="155"/>
      <c r="M262" s="161"/>
      <c r="T262" s="162"/>
      <c r="AT262" s="157" t="s">
        <v>236</v>
      </c>
      <c r="AU262" s="157" t="s">
        <v>21</v>
      </c>
      <c r="AV262" s="12" t="s">
        <v>21</v>
      </c>
      <c r="AW262" s="12" t="s">
        <v>36</v>
      </c>
      <c r="AX262" s="12" t="s">
        <v>88</v>
      </c>
      <c r="AY262" s="157" t="s">
        <v>225</v>
      </c>
    </row>
    <row r="263" spans="2:65" s="1" customFormat="1" ht="24.15" customHeight="1">
      <c r="B263" s="33"/>
      <c r="C263" s="138" t="s">
        <v>448</v>
      </c>
      <c r="D263" s="138" t="s">
        <v>227</v>
      </c>
      <c r="E263" s="139" t="s">
        <v>1663</v>
      </c>
      <c r="F263" s="140" t="s">
        <v>1664</v>
      </c>
      <c r="G263" s="141" t="s">
        <v>259</v>
      </c>
      <c r="H263" s="142">
        <v>1</v>
      </c>
      <c r="I263" s="143"/>
      <c r="J263" s="144">
        <f>ROUND(I263*H263,2)</f>
        <v>0</v>
      </c>
      <c r="K263" s="140" t="s">
        <v>1</v>
      </c>
      <c r="L263" s="33"/>
      <c r="M263" s="145" t="s">
        <v>1</v>
      </c>
      <c r="N263" s="146" t="s">
        <v>45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232</v>
      </c>
      <c r="AT263" s="149" t="s">
        <v>227</v>
      </c>
      <c r="AU263" s="149" t="s">
        <v>21</v>
      </c>
      <c r="AY263" s="17" t="s">
        <v>225</v>
      </c>
      <c r="BE263" s="150">
        <f>IF(N263="základní",J263,0)</f>
        <v>0</v>
      </c>
      <c r="BF263" s="150">
        <f>IF(N263="snížená",J263,0)</f>
        <v>0</v>
      </c>
      <c r="BG263" s="150">
        <f>IF(N263="zákl. přenesená",J263,0)</f>
        <v>0</v>
      </c>
      <c r="BH263" s="150">
        <f>IF(N263="sníž. přenesená",J263,0)</f>
        <v>0</v>
      </c>
      <c r="BI263" s="150">
        <f>IF(N263="nulová",J263,0)</f>
        <v>0</v>
      </c>
      <c r="BJ263" s="17" t="s">
        <v>88</v>
      </c>
      <c r="BK263" s="150">
        <f>ROUND(I263*H263,2)</f>
        <v>0</v>
      </c>
      <c r="BL263" s="17" t="s">
        <v>232</v>
      </c>
      <c r="BM263" s="149" t="s">
        <v>1665</v>
      </c>
    </row>
    <row r="264" spans="2:65" s="1" customFormat="1" ht="19.2">
      <c r="B264" s="33"/>
      <c r="D264" s="156" t="s">
        <v>261</v>
      </c>
      <c r="F264" s="163" t="s">
        <v>1666</v>
      </c>
      <c r="I264" s="153"/>
      <c r="L264" s="33"/>
      <c r="M264" s="154"/>
      <c r="T264" s="57"/>
      <c r="AT264" s="17" t="s">
        <v>261</v>
      </c>
      <c r="AU264" s="17" t="s">
        <v>21</v>
      </c>
    </row>
    <row r="265" spans="2:65" s="1" customFormat="1" ht="16.5" customHeight="1">
      <c r="B265" s="33"/>
      <c r="C265" s="138" t="s">
        <v>454</v>
      </c>
      <c r="D265" s="138" t="s">
        <v>227</v>
      </c>
      <c r="E265" s="139" t="s">
        <v>990</v>
      </c>
      <c r="F265" s="140" t="s">
        <v>991</v>
      </c>
      <c r="G265" s="141" t="s">
        <v>240</v>
      </c>
      <c r="H265" s="142">
        <v>46.7</v>
      </c>
      <c r="I265" s="143"/>
      <c r="J265" s="144">
        <f>ROUND(I265*H265,2)</f>
        <v>0</v>
      </c>
      <c r="K265" s="140" t="s">
        <v>231</v>
      </c>
      <c r="L265" s="33"/>
      <c r="M265" s="145" t="s">
        <v>1</v>
      </c>
      <c r="N265" s="146" t="s">
        <v>45</v>
      </c>
      <c r="P265" s="147">
        <f>O265*H265</f>
        <v>0</v>
      </c>
      <c r="Q265" s="147">
        <v>2.3010199999999998</v>
      </c>
      <c r="R265" s="147">
        <f>Q265*H265</f>
        <v>107.457634</v>
      </c>
      <c r="S265" s="147">
        <v>0</v>
      </c>
      <c r="T265" s="148">
        <f>S265*H265</f>
        <v>0</v>
      </c>
      <c r="AR265" s="149" t="s">
        <v>232</v>
      </c>
      <c r="AT265" s="149" t="s">
        <v>227</v>
      </c>
      <c r="AU265" s="149" t="s">
        <v>21</v>
      </c>
      <c r="AY265" s="17" t="s">
        <v>225</v>
      </c>
      <c r="BE265" s="150">
        <f>IF(N265="základní",J265,0)</f>
        <v>0</v>
      </c>
      <c r="BF265" s="150">
        <f>IF(N265="snížená",J265,0)</f>
        <v>0</v>
      </c>
      <c r="BG265" s="150">
        <f>IF(N265="zákl. přenesená",J265,0)</f>
        <v>0</v>
      </c>
      <c r="BH265" s="150">
        <f>IF(N265="sníž. přenesená",J265,0)</f>
        <v>0</v>
      </c>
      <c r="BI265" s="150">
        <f>IF(N265="nulová",J265,0)</f>
        <v>0</v>
      </c>
      <c r="BJ265" s="17" t="s">
        <v>88</v>
      </c>
      <c r="BK265" s="150">
        <f>ROUND(I265*H265,2)</f>
        <v>0</v>
      </c>
      <c r="BL265" s="17" t="s">
        <v>232</v>
      </c>
      <c r="BM265" s="149" t="s">
        <v>1667</v>
      </c>
    </row>
    <row r="266" spans="2:65" s="1" customFormat="1" ht="10.199999999999999">
      <c r="B266" s="33"/>
      <c r="D266" s="151" t="s">
        <v>234</v>
      </c>
      <c r="F266" s="152" t="s">
        <v>993</v>
      </c>
      <c r="I266" s="153"/>
      <c r="L266" s="33"/>
      <c r="M266" s="154"/>
      <c r="T266" s="57"/>
      <c r="AT266" s="17" t="s">
        <v>234</v>
      </c>
      <c r="AU266" s="17" t="s">
        <v>21</v>
      </c>
    </row>
    <row r="267" spans="2:65" s="12" customFormat="1" ht="10.199999999999999">
      <c r="B267" s="155"/>
      <c r="D267" s="156" t="s">
        <v>236</v>
      </c>
      <c r="E267" s="157" t="s">
        <v>1</v>
      </c>
      <c r="F267" s="158" t="s">
        <v>1668</v>
      </c>
      <c r="H267" s="159">
        <v>46.7</v>
      </c>
      <c r="I267" s="160"/>
      <c r="L267" s="155"/>
      <c r="M267" s="161"/>
      <c r="T267" s="162"/>
      <c r="AT267" s="157" t="s">
        <v>236</v>
      </c>
      <c r="AU267" s="157" t="s">
        <v>21</v>
      </c>
      <c r="AV267" s="12" t="s">
        <v>21</v>
      </c>
      <c r="AW267" s="12" t="s">
        <v>36</v>
      </c>
      <c r="AX267" s="12" t="s">
        <v>88</v>
      </c>
      <c r="AY267" s="157" t="s">
        <v>225</v>
      </c>
    </row>
    <row r="268" spans="2:65" s="1" customFormat="1" ht="24.15" customHeight="1">
      <c r="B268" s="33"/>
      <c r="C268" s="138" t="s">
        <v>459</v>
      </c>
      <c r="D268" s="138" t="s">
        <v>227</v>
      </c>
      <c r="E268" s="139" t="s">
        <v>1669</v>
      </c>
      <c r="F268" s="140" t="s">
        <v>1670</v>
      </c>
      <c r="G268" s="141" t="s">
        <v>259</v>
      </c>
      <c r="H268" s="142">
        <v>1</v>
      </c>
      <c r="I268" s="143"/>
      <c r="J268" s="144">
        <f>ROUND(I268*H268,2)</f>
        <v>0</v>
      </c>
      <c r="K268" s="140" t="s">
        <v>1</v>
      </c>
      <c r="L268" s="33"/>
      <c r="M268" s="145" t="s">
        <v>1</v>
      </c>
      <c r="N268" s="146" t="s">
        <v>45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232</v>
      </c>
      <c r="AT268" s="149" t="s">
        <v>227</v>
      </c>
      <c r="AU268" s="149" t="s">
        <v>21</v>
      </c>
      <c r="AY268" s="17" t="s">
        <v>225</v>
      </c>
      <c r="BE268" s="150">
        <f>IF(N268="základní",J268,0)</f>
        <v>0</v>
      </c>
      <c r="BF268" s="150">
        <f>IF(N268="snížená",J268,0)</f>
        <v>0</v>
      </c>
      <c r="BG268" s="150">
        <f>IF(N268="zákl. přenesená",J268,0)</f>
        <v>0</v>
      </c>
      <c r="BH268" s="150">
        <f>IF(N268="sníž. přenesená",J268,0)</f>
        <v>0</v>
      </c>
      <c r="BI268" s="150">
        <f>IF(N268="nulová",J268,0)</f>
        <v>0</v>
      </c>
      <c r="BJ268" s="17" t="s">
        <v>88</v>
      </c>
      <c r="BK268" s="150">
        <f>ROUND(I268*H268,2)</f>
        <v>0</v>
      </c>
      <c r="BL268" s="17" t="s">
        <v>232</v>
      </c>
      <c r="BM268" s="149" t="s">
        <v>1671</v>
      </c>
    </row>
    <row r="269" spans="2:65" s="1" customFormat="1" ht="19.2">
      <c r="B269" s="33"/>
      <c r="D269" s="156" t="s">
        <v>261</v>
      </c>
      <c r="F269" s="163" t="s">
        <v>1672</v>
      </c>
      <c r="I269" s="153"/>
      <c r="L269" s="33"/>
      <c r="M269" s="154"/>
      <c r="T269" s="57"/>
      <c r="AT269" s="17" t="s">
        <v>261</v>
      </c>
      <c r="AU269" s="17" t="s">
        <v>21</v>
      </c>
    </row>
    <row r="270" spans="2:65" s="11" customFormat="1" ht="22.8" customHeight="1">
      <c r="B270" s="126"/>
      <c r="D270" s="127" t="s">
        <v>79</v>
      </c>
      <c r="E270" s="136" t="s">
        <v>244</v>
      </c>
      <c r="F270" s="136" t="s">
        <v>471</v>
      </c>
      <c r="I270" s="129"/>
      <c r="J270" s="137">
        <f>BK270</f>
        <v>0</v>
      </c>
      <c r="L270" s="126"/>
      <c r="M270" s="131"/>
      <c r="P270" s="132">
        <f>SUM(P271:P307)</f>
        <v>0</v>
      </c>
      <c r="R270" s="132">
        <f>SUM(R271:R307)</f>
        <v>93.442746400000004</v>
      </c>
      <c r="T270" s="133">
        <f>SUM(T271:T307)</f>
        <v>0</v>
      </c>
      <c r="AR270" s="127" t="s">
        <v>88</v>
      </c>
      <c r="AT270" s="134" t="s">
        <v>79</v>
      </c>
      <c r="AU270" s="134" t="s">
        <v>88</v>
      </c>
      <c r="AY270" s="127" t="s">
        <v>225</v>
      </c>
      <c r="BK270" s="135">
        <f>SUM(BK271:BK307)</f>
        <v>0</v>
      </c>
    </row>
    <row r="271" spans="2:65" s="1" customFormat="1" ht="24.15" customHeight="1">
      <c r="B271" s="33"/>
      <c r="C271" s="138" t="s">
        <v>465</v>
      </c>
      <c r="D271" s="138" t="s">
        <v>227</v>
      </c>
      <c r="E271" s="139" t="s">
        <v>889</v>
      </c>
      <c r="F271" s="140" t="s">
        <v>890</v>
      </c>
      <c r="G271" s="141" t="s">
        <v>240</v>
      </c>
      <c r="H271" s="142">
        <v>520.5</v>
      </c>
      <c r="I271" s="143"/>
      <c r="J271" s="144">
        <f>ROUND(I271*H271,2)</f>
        <v>0</v>
      </c>
      <c r="K271" s="140" t="s">
        <v>231</v>
      </c>
      <c r="L271" s="33"/>
      <c r="M271" s="145" t="s">
        <v>1</v>
      </c>
      <c r="N271" s="146" t="s">
        <v>45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232</v>
      </c>
      <c r="AT271" s="149" t="s">
        <v>227</v>
      </c>
      <c r="AU271" s="149" t="s">
        <v>21</v>
      </c>
      <c r="AY271" s="17" t="s">
        <v>225</v>
      </c>
      <c r="BE271" s="150">
        <f>IF(N271="základní",J271,0)</f>
        <v>0</v>
      </c>
      <c r="BF271" s="150">
        <f>IF(N271="snížená",J271,0)</f>
        <v>0</v>
      </c>
      <c r="BG271" s="150">
        <f>IF(N271="zákl. přenesená",J271,0)</f>
        <v>0</v>
      </c>
      <c r="BH271" s="150">
        <f>IF(N271="sníž. přenesená",J271,0)</f>
        <v>0</v>
      </c>
      <c r="BI271" s="150">
        <f>IF(N271="nulová",J271,0)</f>
        <v>0</v>
      </c>
      <c r="BJ271" s="17" t="s">
        <v>88</v>
      </c>
      <c r="BK271" s="150">
        <f>ROUND(I271*H271,2)</f>
        <v>0</v>
      </c>
      <c r="BL271" s="17" t="s">
        <v>232</v>
      </c>
      <c r="BM271" s="149" t="s">
        <v>1673</v>
      </c>
    </row>
    <row r="272" spans="2:65" s="1" customFormat="1" ht="10.199999999999999">
      <c r="B272" s="33"/>
      <c r="D272" s="151" t="s">
        <v>234</v>
      </c>
      <c r="F272" s="152" t="s">
        <v>892</v>
      </c>
      <c r="I272" s="153"/>
      <c r="L272" s="33"/>
      <c r="M272" s="154"/>
      <c r="T272" s="57"/>
      <c r="AT272" s="17" t="s">
        <v>234</v>
      </c>
      <c r="AU272" s="17" t="s">
        <v>21</v>
      </c>
    </row>
    <row r="273" spans="2:65" s="12" customFormat="1" ht="10.199999999999999">
      <c r="B273" s="155"/>
      <c r="D273" s="156" t="s">
        <v>236</v>
      </c>
      <c r="E273" s="157" t="s">
        <v>1</v>
      </c>
      <c r="F273" s="158" t="s">
        <v>1674</v>
      </c>
      <c r="H273" s="159">
        <v>520.5</v>
      </c>
      <c r="I273" s="160"/>
      <c r="L273" s="155"/>
      <c r="M273" s="161"/>
      <c r="T273" s="162"/>
      <c r="AT273" s="157" t="s">
        <v>236</v>
      </c>
      <c r="AU273" s="157" t="s">
        <v>21</v>
      </c>
      <c r="AV273" s="12" t="s">
        <v>21</v>
      </c>
      <c r="AW273" s="12" t="s">
        <v>36</v>
      </c>
      <c r="AX273" s="12" t="s">
        <v>88</v>
      </c>
      <c r="AY273" s="157" t="s">
        <v>225</v>
      </c>
    </row>
    <row r="274" spans="2:65" s="1" customFormat="1" ht="16.5" customHeight="1">
      <c r="B274" s="33"/>
      <c r="C274" s="138" t="s">
        <v>472</v>
      </c>
      <c r="D274" s="138" t="s">
        <v>227</v>
      </c>
      <c r="E274" s="139" t="s">
        <v>1675</v>
      </c>
      <c r="F274" s="140" t="s">
        <v>1676</v>
      </c>
      <c r="G274" s="141" t="s">
        <v>230</v>
      </c>
      <c r="H274" s="142">
        <v>89.2</v>
      </c>
      <c r="I274" s="143"/>
      <c r="J274" s="144">
        <f>ROUND(I274*H274,2)</f>
        <v>0</v>
      </c>
      <c r="K274" s="140" t="s">
        <v>1</v>
      </c>
      <c r="L274" s="33"/>
      <c r="M274" s="145" t="s">
        <v>1</v>
      </c>
      <c r="N274" s="146" t="s">
        <v>45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232</v>
      </c>
      <c r="AT274" s="149" t="s">
        <v>227</v>
      </c>
      <c r="AU274" s="149" t="s">
        <v>21</v>
      </c>
      <c r="AY274" s="17" t="s">
        <v>225</v>
      </c>
      <c r="BE274" s="150">
        <f>IF(N274="základní",J274,0)</f>
        <v>0</v>
      </c>
      <c r="BF274" s="150">
        <f>IF(N274="snížená",J274,0)</f>
        <v>0</v>
      </c>
      <c r="BG274" s="150">
        <f>IF(N274="zákl. přenesená",J274,0)</f>
        <v>0</v>
      </c>
      <c r="BH274" s="150">
        <f>IF(N274="sníž. přenesená",J274,0)</f>
        <v>0</v>
      </c>
      <c r="BI274" s="150">
        <f>IF(N274="nulová",J274,0)</f>
        <v>0</v>
      </c>
      <c r="BJ274" s="17" t="s">
        <v>88</v>
      </c>
      <c r="BK274" s="150">
        <f>ROUND(I274*H274,2)</f>
        <v>0</v>
      </c>
      <c r="BL274" s="17" t="s">
        <v>232</v>
      </c>
      <c r="BM274" s="149" t="s">
        <v>1677</v>
      </c>
    </row>
    <row r="275" spans="2:65" s="1" customFormat="1" ht="19.2">
      <c r="B275" s="33"/>
      <c r="D275" s="156" t="s">
        <v>261</v>
      </c>
      <c r="F275" s="163" t="s">
        <v>1678</v>
      </c>
      <c r="I275" s="153"/>
      <c r="L275" s="33"/>
      <c r="M275" s="154"/>
      <c r="T275" s="57"/>
      <c r="AT275" s="17" t="s">
        <v>261</v>
      </c>
      <c r="AU275" s="17" t="s">
        <v>21</v>
      </c>
    </row>
    <row r="276" spans="2:65" s="1" customFormat="1" ht="21.75" customHeight="1">
      <c r="B276" s="33"/>
      <c r="C276" s="138" t="s">
        <v>479</v>
      </c>
      <c r="D276" s="138" t="s">
        <v>227</v>
      </c>
      <c r="E276" s="139" t="s">
        <v>728</v>
      </c>
      <c r="F276" s="140" t="s">
        <v>729</v>
      </c>
      <c r="G276" s="141" t="s">
        <v>230</v>
      </c>
      <c r="H276" s="142">
        <v>413.24</v>
      </c>
      <c r="I276" s="143"/>
      <c r="J276" s="144">
        <f>ROUND(I276*H276,2)</f>
        <v>0</v>
      </c>
      <c r="K276" s="140" t="s">
        <v>231</v>
      </c>
      <c r="L276" s="33"/>
      <c r="M276" s="145" t="s">
        <v>1</v>
      </c>
      <c r="N276" s="146" t="s">
        <v>45</v>
      </c>
      <c r="P276" s="147">
        <f>O276*H276</f>
        <v>0</v>
      </c>
      <c r="Q276" s="147">
        <v>8.6499999999999997E-3</v>
      </c>
      <c r="R276" s="147">
        <f>Q276*H276</f>
        <v>3.5745260000000001</v>
      </c>
      <c r="S276" s="147">
        <v>0</v>
      </c>
      <c r="T276" s="148">
        <f>S276*H276</f>
        <v>0</v>
      </c>
      <c r="AR276" s="149" t="s">
        <v>232</v>
      </c>
      <c r="AT276" s="149" t="s">
        <v>227</v>
      </c>
      <c r="AU276" s="149" t="s">
        <v>21</v>
      </c>
      <c r="AY276" s="17" t="s">
        <v>225</v>
      </c>
      <c r="BE276" s="150">
        <f>IF(N276="základní",J276,0)</f>
        <v>0</v>
      </c>
      <c r="BF276" s="150">
        <f>IF(N276="snížená",J276,0)</f>
        <v>0</v>
      </c>
      <c r="BG276" s="150">
        <f>IF(N276="zákl. přenesená",J276,0)</f>
        <v>0</v>
      </c>
      <c r="BH276" s="150">
        <f>IF(N276="sníž. přenesená",J276,0)</f>
        <v>0</v>
      </c>
      <c r="BI276" s="150">
        <f>IF(N276="nulová",J276,0)</f>
        <v>0</v>
      </c>
      <c r="BJ276" s="17" t="s">
        <v>88</v>
      </c>
      <c r="BK276" s="150">
        <f>ROUND(I276*H276,2)</f>
        <v>0</v>
      </c>
      <c r="BL276" s="17" t="s">
        <v>232</v>
      </c>
      <c r="BM276" s="149" t="s">
        <v>1679</v>
      </c>
    </row>
    <row r="277" spans="2:65" s="1" customFormat="1" ht="10.199999999999999">
      <c r="B277" s="33"/>
      <c r="D277" s="151" t="s">
        <v>234</v>
      </c>
      <c r="F277" s="152" t="s">
        <v>731</v>
      </c>
      <c r="I277" s="153"/>
      <c r="L277" s="33"/>
      <c r="M277" s="154"/>
      <c r="T277" s="57"/>
      <c r="AT277" s="17" t="s">
        <v>234</v>
      </c>
      <c r="AU277" s="17" t="s">
        <v>21</v>
      </c>
    </row>
    <row r="278" spans="2:65" s="12" customFormat="1" ht="10.199999999999999">
      <c r="B278" s="155"/>
      <c r="D278" s="156" t="s">
        <v>236</v>
      </c>
      <c r="E278" s="157" t="s">
        <v>1</v>
      </c>
      <c r="F278" s="158" t="s">
        <v>1680</v>
      </c>
      <c r="H278" s="159">
        <v>413.24</v>
      </c>
      <c r="I278" s="160"/>
      <c r="L278" s="155"/>
      <c r="M278" s="161"/>
      <c r="T278" s="162"/>
      <c r="AT278" s="157" t="s">
        <v>236</v>
      </c>
      <c r="AU278" s="157" t="s">
        <v>21</v>
      </c>
      <c r="AV278" s="12" t="s">
        <v>21</v>
      </c>
      <c r="AW278" s="12" t="s">
        <v>36</v>
      </c>
      <c r="AX278" s="12" t="s">
        <v>80</v>
      </c>
      <c r="AY278" s="157" t="s">
        <v>225</v>
      </c>
    </row>
    <row r="279" spans="2:65" s="13" customFormat="1" ht="10.199999999999999">
      <c r="B279" s="164"/>
      <c r="D279" s="156" t="s">
        <v>236</v>
      </c>
      <c r="E279" s="165" t="s">
        <v>1</v>
      </c>
      <c r="F279" s="166" t="s">
        <v>270</v>
      </c>
      <c r="H279" s="167">
        <v>413.24</v>
      </c>
      <c r="I279" s="168"/>
      <c r="L279" s="164"/>
      <c r="M279" s="169"/>
      <c r="T279" s="170"/>
      <c r="AT279" s="165" t="s">
        <v>236</v>
      </c>
      <c r="AU279" s="165" t="s">
        <v>21</v>
      </c>
      <c r="AV279" s="13" t="s">
        <v>232</v>
      </c>
      <c r="AW279" s="13" t="s">
        <v>36</v>
      </c>
      <c r="AX279" s="13" t="s">
        <v>88</v>
      </c>
      <c r="AY279" s="165" t="s">
        <v>225</v>
      </c>
    </row>
    <row r="280" spans="2:65" s="1" customFormat="1" ht="16.5" customHeight="1">
      <c r="B280" s="33"/>
      <c r="C280" s="138" t="s">
        <v>485</v>
      </c>
      <c r="D280" s="138" t="s">
        <v>227</v>
      </c>
      <c r="E280" s="139" t="s">
        <v>1001</v>
      </c>
      <c r="F280" s="140" t="s">
        <v>1681</v>
      </c>
      <c r="G280" s="141" t="s">
        <v>230</v>
      </c>
      <c r="H280" s="142">
        <v>126.12</v>
      </c>
      <c r="I280" s="143"/>
      <c r="J280" s="144">
        <f>ROUND(I280*H280,2)</f>
        <v>0</v>
      </c>
      <c r="K280" s="140" t="s">
        <v>1</v>
      </c>
      <c r="L280" s="33"/>
      <c r="M280" s="145" t="s">
        <v>1</v>
      </c>
      <c r="N280" s="146" t="s">
        <v>45</v>
      </c>
      <c r="P280" s="147">
        <f>O280*H280</f>
        <v>0</v>
      </c>
      <c r="Q280" s="147">
        <v>8.6499999999999997E-3</v>
      </c>
      <c r="R280" s="147">
        <f>Q280*H280</f>
        <v>1.090938</v>
      </c>
      <c r="S280" s="147">
        <v>0</v>
      </c>
      <c r="T280" s="148">
        <f>S280*H280</f>
        <v>0</v>
      </c>
      <c r="AR280" s="149" t="s">
        <v>232</v>
      </c>
      <c r="AT280" s="149" t="s">
        <v>227</v>
      </c>
      <c r="AU280" s="149" t="s">
        <v>21</v>
      </c>
      <c r="AY280" s="17" t="s">
        <v>225</v>
      </c>
      <c r="BE280" s="150">
        <f>IF(N280="základní",J280,0)</f>
        <v>0</v>
      </c>
      <c r="BF280" s="150">
        <f>IF(N280="snížená",J280,0)</f>
        <v>0</v>
      </c>
      <c r="BG280" s="150">
        <f>IF(N280="zákl. přenesená",J280,0)</f>
        <v>0</v>
      </c>
      <c r="BH280" s="150">
        <f>IF(N280="sníž. přenesená",J280,0)</f>
        <v>0</v>
      </c>
      <c r="BI280" s="150">
        <f>IF(N280="nulová",J280,0)</f>
        <v>0</v>
      </c>
      <c r="BJ280" s="17" t="s">
        <v>88</v>
      </c>
      <c r="BK280" s="150">
        <f>ROUND(I280*H280,2)</f>
        <v>0</v>
      </c>
      <c r="BL280" s="17" t="s">
        <v>232</v>
      </c>
      <c r="BM280" s="149" t="s">
        <v>1682</v>
      </c>
    </row>
    <row r="281" spans="2:65" s="12" customFormat="1" ht="10.199999999999999">
      <c r="B281" s="155"/>
      <c r="D281" s="156" t="s">
        <v>236</v>
      </c>
      <c r="E281" s="157" t="s">
        <v>1</v>
      </c>
      <c r="F281" s="158" t="s">
        <v>1683</v>
      </c>
      <c r="H281" s="159">
        <v>126.12</v>
      </c>
      <c r="I281" s="160"/>
      <c r="L281" s="155"/>
      <c r="M281" s="161"/>
      <c r="T281" s="162"/>
      <c r="AT281" s="157" t="s">
        <v>236</v>
      </c>
      <c r="AU281" s="157" t="s">
        <v>21</v>
      </c>
      <c r="AV281" s="12" t="s">
        <v>21</v>
      </c>
      <c r="AW281" s="12" t="s">
        <v>36</v>
      </c>
      <c r="AX281" s="12" t="s">
        <v>80</v>
      </c>
      <c r="AY281" s="157" t="s">
        <v>225</v>
      </c>
    </row>
    <row r="282" spans="2:65" s="13" customFormat="1" ht="10.199999999999999">
      <c r="B282" s="164"/>
      <c r="D282" s="156" t="s">
        <v>236</v>
      </c>
      <c r="E282" s="165" t="s">
        <v>1</v>
      </c>
      <c r="F282" s="166" t="s">
        <v>270</v>
      </c>
      <c r="H282" s="167">
        <v>126.12</v>
      </c>
      <c r="I282" s="168"/>
      <c r="L282" s="164"/>
      <c r="M282" s="169"/>
      <c r="T282" s="170"/>
      <c r="AT282" s="165" t="s">
        <v>236</v>
      </c>
      <c r="AU282" s="165" t="s">
        <v>21</v>
      </c>
      <c r="AV282" s="13" t="s">
        <v>232</v>
      </c>
      <c r="AW282" s="13" t="s">
        <v>36</v>
      </c>
      <c r="AX282" s="13" t="s">
        <v>88</v>
      </c>
      <c r="AY282" s="165" t="s">
        <v>225</v>
      </c>
    </row>
    <row r="283" spans="2:65" s="1" customFormat="1" ht="21.75" customHeight="1">
      <c r="B283" s="33"/>
      <c r="C283" s="178" t="s">
        <v>490</v>
      </c>
      <c r="D283" s="178" t="s">
        <v>341</v>
      </c>
      <c r="E283" s="179" t="s">
        <v>1005</v>
      </c>
      <c r="F283" s="180" t="s">
        <v>1006</v>
      </c>
      <c r="G283" s="181" t="s">
        <v>230</v>
      </c>
      <c r="H283" s="182">
        <v>132.42599999999999</v>
      </c>
      <c r="I283" s="183"/>
      <c r="J283" s="184">
        <f>ROUND(I283*H283,2)</f>
        <v>0</v>
      </c>
      <c r="K283" s="180" t="s">
        <v>231</v>
      </c>
      <c r="L283" s="185"/>
      <c r="M283" s="186" t="s">
        <v>1</v>
      </c>
      <c r="N283" s="187" t="s">
        <v>45</v>
      </c>
      <c r="P283" s="147">
        <f>O283*H283</f>
        <v>0</v>
      </c>
      <c r="Q283" s="147">
        <v>1.3100000000000001E-2</v>
      </c>
      <c r="R283" s="147">
        <f>Q283*H283</f>
        <v>1.7347805999999999</v>
      </c>
      <c r="S283" s="147">
        <v>0</v>
      </c>
      <c r="T283" s="148">
        <f>S283*H283</f>
        <v>0</v>
      </c>
      <c r="AR283" s="149" t="s">
        <v>277</v>
      </c>
      <c r="AT283" s="149" t="s">
        <v>341</v>
      </c>
      <c r="AU283" s="149" t="s">
        <v>21</v>
      </c>
      <c r="AY283" s="17" t="s">
        <v>225</v>
      </c>
      <c r="BE283" s="150">
        <f>IF(N283="základní",J283,0)</f>
        <v>0</v>
      </c>
      <c r="BF283" s="150">
        <f>IF(N283="snížená",J283,0)</f>
        <v>0</v>
      </c>
      <c r="BG283" s="150">
        <f>IF(N283="zákl. přenesená",J283,0)</f>
        <v>0</v>
      </c>
      <c r="BH283" s="150">
        <f>IF(N283="sníž. přenesená",J283,0)</f>
        <v>0</v>
      </c>
      <c r="BI283" s="150">
        <f>IF(N283="nulová",J283,0)</f>
        <v>0</v>
      </c>
      <c r="BJ283" s="17" t="s">
        <v>88</v>
      </c>
      <c r="BK283" s="150">
        <f>ROUND(I283*H283,2)</f>
        <v>0</v>
      </c>
      <c r="BL283" s="17" t="s">
        <v>232</v>
      </c>
      <c r="BM283" s="149" t="s">
        <v>1684</v>
      </c>
    </row>
    <row r="284" spans="2:65" s="1" customFormat="1" ht="19.2">
      <c r="B284" s="33"/>
      <c r="D284" s="156" t="s">
        <v>261</v>
      </c>
      <c r="F284" s="163" t="s">
        <v>1008</v>
      </c>
      <c r="I284" s="153"/>
      <c r="L284" s="33"/>
      <c r="M284" s="154"/>
      <c r="T284" s="57"/>
      <c r="AT284" s="17" t="s">
        <v>261</v>
      </c>
      <c r="AU284" s="17" t="s">
        <v>21</v>
      </c>
    </row>
    <row r="285" spans="2:65" s="12" customFormat="1" ht="10.199999999999999">
      <c r="B285" s="155"/>
      <c r="D285" s="156" t="s">
        <v>236</v>
      </c>
      <c r="F285" s="158" t="s">
        <v>1685</v>
      </c>
      <c r="H285" s="159">
        <v>132.42599999999999</v>
      </c>
      <c r="I285" s="160"/>
      <c r="L285" s="155"/>
      <c r="M285" s="161"/>
      <c r="T285" s="162"/>
      <c r="AT285" s="157" t="s">
        <v>236</v>
      </c>
      <c r="AU285" s="157" t="s">
        <v>21</v>
      </c>
      <c r="AV285" s="12" t="s">
        <v>21</v>
      </c>
      <c r="AW285" s="12" t="s">
        <v>4</v>
      </c>
      <c r="AX285" s="12" t="s">
        <v>88</v>
      </c>
      <c r="AY285" s="157" t="s">
        <v>225</v>
      </c>
    </row>
    <row r="286" spans="2:65" s="1" customFormat="1" ht="24.15" customHeight="1">
      <c r="B286" s="33"/>
      <c r="C286" s="138" t="s">
        <v>496</v>
      </c>
      <c r="D286" s="138" t="s">
        <v>227</v>
      </c>
      <c r="E286" s="139" t="s">
        <v>1014</v>
      </c>
      <c r="F286" s="140" t="s">
        <v>1015</v>
      </c>
      <c r="G286" s="141" t="s">
        <v>230</v>
      </c>
      <c r="H286" s="142">
        <v>156.30000000000001</v>
      </c>
      <c r="I286" s="143"/>
      <c r="J286" s="144">
        <f>ROUND(I286*H286,2)</f>
        <v>0</v>
      </c>
      <c r="K286" s="140" t="s">
        <v>231</v>
      </c>
      <c r="L286" s="33"/>
      <c r="M286" s="145" t="s">
        <v>1</v>
      </c>
      <c r="N286" s="146" t="s">
        <v>45</v>
      </c>
      <c r="P286" s="147">
        <f>O286*H286</f>
        <v>0</v>
      </c>
      <c r="Q286" s="147">
        <v>9.7599999999999996E-3</v>
      </c>
      <c r="R286" s="147">
        <f>Q286*H286</f>
        <v>1.525488</v>
      </c>
      <c r="S286" s="147">
        <v>0</v>
      </c>
      <c r="T286" s="148">
        <f>S286*H286</f>
        <v>0</v>
      </c>
      <c r="AR286" s="149" t="s">
        <v>232</v>
      </c>
      <c r="AT286" s="149" t="s">
        <v>227</v>
      </c>
      <c r="AU286" s="149" t="s">
        <v>21</v>
      </c>
      <c r="AY286" s="17" t="s">
        <v>225</v>
      </c>
      <c r="BE286" s="150">
        <f>IF(N286="základní",J286,0)</f>
        <v>0</v>
      </c>
      <c r="BF286" s="150">
        <f>IF(N286="snížená",J286,0)</f>
        <v>0</v>
      </c>
      <c r="BG286" s="150">
        <f>IF(N286="zákl. přenesená",J286,0)</f>
        <v>0</v>
      </c>
      <c r="BH286" s="150">
        <f>IF(N286="sníž. přenesená",J286,0)</f>
        <v>0</v>
      </c>
      <c r="BI286" s="150">
        <f>IF(N286="nulová",J286,0)</f>
        <v>0</v>
      </c>
      <c r="BJ286" s="17" t="s">
        <v>88</v>
      </c>
      <c r="BK286" s="150">
        <f>ROUND(I286*H286,2)</f>
        <v>0</v>
      </c>
      <c r="BL286" s="17" t="s">
        <v>232</v>
      </c>
      <c r="BM286" s="149" t="s">
        <v>1686</v>
      </c>
    </row>
    <row r="287" spans="2:65" s="1" customFormat="1" ht="10.199999999999999">
      <c r="B287" s="33"/>
      <c r="D287" s="151" t="s">
        <v>234</v>
      </c>
      <c r="F287" s="152" t="s">
        <v>1017</v>
      </c>
      <c r="I287" s="153"/>
      <c r="L287" s="33"/>
      <c r="M287" s="154"/>
      <c r="T287" s="57"/>
      <c r="AT287" s="17" t="s">
        <v>234</v>
      </c>
      <c r="AU287" s="17" t="s">
        <v>21</v>
      </c>
    </row>
    <row r="288" spans="2:65" s="12" customFormat="1" ht="10.199999999999999">
      <c r="B288" s="155"/>
      <c r="D288" s="156" t="s">
        <v>236</v>
      </c>
      <c r="E288" s="157" t="s">
        <v>1</v>
      </c>
      <c r="F288" s="158" t="s">
        <v>1687</v>
      </c>
      <c r="H288" s="159">
        <v>156.30000000000001</v>
      </c>
      <c r="I288" s="160"/>
      <c r="L288" s="155"/>
      <c r="M288" s="161"/>
      <c r="T288" s="162"/>
      <c r="AT288" s="157" t="s">
        <v>236</v>
      </c>
      <c r="AU288" s="157" t="s">
        <v>21</v>
      </c>
      <c r="AV288" s="12" t="s">
        <v>21</v>
      </c>
      <c r="AW288" s="12" t="s">
        <v>36</v>
      </c>
      <c r="AX288" s="12" t="s">
        <v>88</v>
      </c>
      <c r="AY288" s="157" t="s">
        <v>225</v>
      </c>
    </row>
    <row r="289" spans="2:65" s="1" customFormat="1" ht="21.75" customHeight="1">
      <c r="B289" s="33"/>
      <c r="C289" s="138" t="s">
        <v>501</v>
      </c>
      <c r="D289" s="138" t="s">
        <v>227</v>
      </c>
      <c r="E289" s="139" t="s">
        <v>733</v>
      </c>
      <c r="F289" s="140" t="s">
        <v>734</v>
      </c>
      <c r="G289" s="141" t="s">
        <v>230</v>
      </c>
      <c r="H289" s="142">
        <v>413.24</v>
      </c>
      <c r="I289" s="143"/>
      <c r="J289" s="144">
        <f>ROUND(I289*H289,2)</f>
        <v>0</v>
      </c>
      <c r="K289" s="140" t="s">
        <v>231</v>
      </c>
      <c r="L289" s="33"/>
      <c r="M289" s="145" t="s">
        <v>1</v>
      </c>
      <c r="N289" s="146" t="s">
        <v>45</v>
      </c>
      <c r="P289" s="147">
        <f>O289*H289</f>
        <v>0</v>
      </c>
      <c r="Q289" s="147">
        <v>0</v>
      </c>
      <c r="R289" s="147">
        <f>Q289*H289</f>
        <v>0</v>
      </c>
      <c r="S289" s="147">
        <v>0</v>
      </c>
      <c r="T289" s="148">
        <f>S289*H289</f>
        <v>0</v>
      </c>
      <c r="AR289" s="149" t="s">
        <v>232</v>
      </c>
      <c r="AT289" s="149" t="s">
        <v>227</v>
      </c>
      <c r="AU289" s="149" t="s">
        <v>21</v>
      </c>
      <c r="AY289" s="17" t="s">
        <v>225</v>
      </c>
      <c r="BE289" s="150">
        <f>IF(N289="základní",J289,0)</f>
        <v>0</v>
      </c>
      <c r="BF289" s="150">
        <f>IF(N289="snížená",J289,0)</f>
        <v>0</v>
      </c>
      <c r="BG289" s="150">
        <f>IF(N289="zákl. přenesená",J289,0)</f>
        <v>0</v>
      </c>
      <c r="BH289" s="150">
        <f>IF(N289="sníž. přenesená",J289,0)</f>
        <v>0</v>
      </c>
      <c r="BI289" s="150">
        <f>IF(N289="nulová",J289,0)</f>
        <v>0</v>
      </c>
      <c r="BJ289" s="17" t="s">
        <v>88</v>
      </c>
      <c r="BK289" s="150">
        <f>ROUND(I289*H289,2)</f>
        <v>0</v>
      </c>
      <c r="BL289" s="17" t="s">
        <v>232</v>
      </c>
      <c r="BM289" s="149" t="s">
        <v>1688</v>
      </c>
    </row>
    <row r="290" spans="2:65" s="1" customFormat="1" ht="10.199999999999999">
      <c r="B290" s="33"/>
      <c r="D290" s="151" t="s">
        <v>234</v>
      </c>
      <c r="F290" s="152" t="s">
        <v>736</v>
      </c>
      <c r="I290" s="153"/>
      <c r="L290" s="33"/>
      <c r="M290" s="154"/>
      <c r="T290" s="57"/>
      <c r="AT290" s="17" t="s">
        <v>234</v>
      </c>
      <c r="AU290" s="17" t="s">
        <v>21</v>
      </c>
    </row>
    <row r="291" spans="2:65" s="1" customFormat="1" ht="21.75" customHeight="1">
      <c r="B291" s="33"/>
      <c r="C291" s="138" t="s">
        <v>507</v>
      </c>
      <c r="D291" s="138" t="s">
        <v>227</v>
      </c>
      <c r="E291" s="139" t="s">
        <v>1689</v>
      </c>
      <c r="F291" s="140" t="s">
        <v>1690</v>
      </c>
      <c r="G291" s="141" t="s">
        <v>230</v>
      </c>
      <c r="H291" s="142">
        <v>126.12</v>
      </c>
      <c r="I291" s="143"/>
      <c r="J291" s="144">
        <f>ROUND(I291*H291,2)</f>
        <v>0</v>
      </c>
      <c r="K291" s="140" t="s">
        <v>1</v>
      </c>
      <c r="L291" s="33"/>
      <c r="M291" s="145" t="s">
        <v>1</v>
      </c>
      <c r="N291" s="146" t="s">
        <v>45</v>
      </c>
      <c r="P291" s="147">
        <f>O291*H291</f>
        <v>0</v>
      </c>
      <c r="Q291" s="147">
        <v>0</v>
      </c>
      <c r="R291" s="147">
        <f>Q291*H291</f>
        <v>0</v>
      </c>
      <c r="S291" s="147">
        <v>0</v>
      </c>
      <c r="T291" s="148">
        <f>S291*H291</f>
        <v>0</v>
      </c>
      <c r="AR291" s="149" t="s">
        <v>232</v>
      </c>
      <c r="AT291" s="149" t="s">
        <v>227</v>
      </c>
      <c r="AU291" s="149" t="s">
        <v>21</v>
      </c>
      <c r="AY291" s="17" t="s">
        <v>225</v>
      </c>
      <c r="BE291" s="150">
        <f>IF(N291="základní",J291,0)</f>
        <v>0</v>
      </c>
      <c r="BF291" s="150">
        <f>IF(N291="snížená",J291,0)</f>
        <v>0</v>
      </c>
      <c r="BG291" s="150">
        <f>IF(N291="zákl. přenesená",J291,0)</f>
        <v>0</v>
      </c>
      <c r="BH291" s="150">
        <f>IF(N291="sníž. přenesená",J291,0)</f>
        <v>0</v>
      </c>
      <c r="BI291" s="150">
        <f>IF(N291="nulová",J291,0)</f>
        <v>0</v>
      </c>
      <c r="BJ291" s="17" t="s">
        <v>88</v>
      </c>
      <c r="BK291" s="150">
        <f>ROUND(I291*H291,2)</f>
        <v>0</v>
      </c>
      <c r="BL291" s="17" t="s">
        <v>232</v>
      </c>
      <c r="BM291" s="149" t="s">
        <v>1691</v>
      </c>
    </row>
    <row r="292" spans="2:65" s="1" customFormat="1" ht="24.15" customHeight="1">
      <c r="B292" s="33"/>
      <c r="C292" s="138" t="s">
        <v>514</v>
      </c>
      <c r="D292" s="138" t="s">
        <v>227</v>
      </c>
      <c r="E292" s="139" t="s">
        <v>1020</v>
      </c>
      <c r="F292" s="140" t="s">
        <v>1021</v>
      </c>
      <c r="G292" s="141" t="s">
        <v>230</v>
      </c>
      <c r="H292" s="142">
        <v>156.30000000000001</v>
      </c>
      <c r="I292" s="143"/>
      <c r="J292" s="144">
        <f>ROUND(I292*H292,2)</f>
        <v>0</v>
      </c>
      <c r="K292" s="140" t="s">
        <v>231</v>
      </c>
      <c r="L292" s="33"/>
      <c r="M292" s="145" t="s">
        <v>1</v>
      </c>
      <c r="N292" s="146" t="s">
        <v>45</v>
      </c>
      <c r="P292" s="147">
        <f>O292*H292</f>
        <v>0</v>
      </c>
      <c r="Q292" s="147">
        <v>0</v>
      </c>
      <c r="R292" s="147">
        <f>Q292*H292</f>
        <v>0</v>
      </c>
      <c r="S292" s="147">
        <v>0</v>
      </c>
      <c r="T292" s="148">
        <f>S292*H292</f>
        <v>0</v>
      </c>
      <c r="AR292" s="149" t="s">
        <v>232</v>
      </c>
      <c r="AT292" s="149" t="s">
        <v>227</v>
      </c>
      <c r="AU292" s="149" t="s">
        <v>21</v>
      </c>
      <c r="AY292" s="17" t="s">
        <v>225</v>
      </c>
      <c r="BE292" s="150">
        <f>IF(N292="základní",J292,0)</f>
        <v>0</v>
      </c>
      <c r="BF292" s="150">
        <f>IF(N292="snížená",J292,0)</f>
        <v>0</v>
      </c>
      <c r="BG292" s="150">
        <f>IF(N292="zákl. přenesená",J292,0)</f>
        <v>0</v>
      </c>
      <c r="BH292" s="150">
        <f>IF(N292="sníž. přenesená",J292,0)</f>
        <v>0</v>
      </c>
      <c r="BI292" s="150">
        <f>IF(N292="nulová",J292,0)</f>
        <v>0</v>
      </c>
      <c r="BJ292" s="17" t="s">
        <v>88</v>
      </c>
      <c r="BK292" s="150">
        <f>ROUND(I292*H292,2)</f>
        <v>0</v>
      </c>
      <c r="BL292" s="17" t="s">
        <v>232</v>
      </c>
      <c r="BM292" s="149" t="s">
        <v>1692</v>
      </c>
    </row>
    <row r="293" spans="2:65" s="1" customFormat="1" ht="10.199999999999999">
      <c r="B293" s="33"/>
      <c r="D293" s="151" t="s">
        <v>234</v>
      </c>
      <c r="F293" s="152" t="s">
        <v>1023</v>
      </c>
      <c r="I293" s="153"/>
      <c r="L293" s="33"/>
      <c r="M293" s="154"/>
      <c r="T293" s="57"/>
      <c r="AT293" s="17" t="s">
        <v>234</v>
      </c>
      <c r="AU293" s="17" t="s">
        <v>21</v>
      </c>
    </row>
    <row r="294" spans="2:65" s="1" customFormat="1" ht="24.15" customHeight="1">
      <c r="B294" s="33"/>
      <c r="C294" s="138" t="s">
        <v>520</v>
      </c>
      <c r="D294" s="138" t="s">
        <v>227</v>
      </c>
      <c r="E294" s="139" t="s">
        <v>1024</v>
      </c>
      <c r="F294" s="140" t="s">
        <v>1025</v>
      </c>
      <c r="G294" s="141" t="s">
        <v>395</v>
      </c>
      <c r="H294" s="142">
        <v>2.98</v>
      </c>
      <c r="I294" s="143"/>
      <c r="J294" s="144">
        <f>ROUND(I294*H294,2)</f>
        <v>0</v>
      </c>
      <c r="K294" s="140" t="s">
        <v>231</v>
      </c>
      <c r="L294" s="33"/>
      <c r="M294" s="145" t="s">
        <v>1</v>
      </c>
      <c r="N294" s="146" t="s">
        <v>45</v>
      </c>
      <c r="P294" s="147">
        <f>O294*H294</f>
        <v>0</v>
      </c>
      <c r="Q294" s="147">
        <v>1.09528</v>
      </c>
      <c r="R294" s="147">
        <f>Q294*H294</f>
        <v>3.2639344000000001</v>
      </c>
      <c r="S294" s="147">
        <v>0</v>
      </c>
      <c r="T294" s="148">
        <f>S294*H294</f>
        <v>0</v>
      </c>
      <c r="AR294" s="149" t="s">
        <v>232</v>
      </c>
      <c r="AT294" s="149" t="s">
        <v>227</v>
      </c>
      <c r="AU294" s="149" t="s">
        <v>21</v>
      </c>
      <c r="AY294" s="17" t="s">
        <v>225</v>
      </c>
      <c r="BE294" s="150">
        <f>IF(N294="základní",J294,0)</f>
        <v>0</v>
      </c>
      <c r="BF294" s="150">
        <f>IF(N294="snížená",J294,0)</f>
        <v>0</v>
      </c>
      <c r="BG294" s="150">
        <f>IF(N294="zákl. přenesená",J294,0)</f>
        <v>0</v>
      </c>
      <c r="BH294" s="150">
        <f>IF(N294="sníž. přenesená",J294,0)</f>
        <v>0</v>
      </c>
      <c r="BI294" s="150">
        <f>IF(N294="nulová",J294,0)</f>
        <v>0</v>
      </c>
      <c r="BJ294" s="17" t="s">
        <v>88</v>
      </c>
      <c r="BK294" s="150">
        <f>ROUND(I294*H294,2)</f>
        <v>0</v>
      </c>
      <c r="BL294" s="17" t="s">
        <v>232</v>
      </c>
      <c r="BM294" s="149" t="s">
        <v>1693</v>
      </c>
    </row>
    <row r="295" spans="2:65" s="1" customFormat="1" ht="10.199999999999999">
      <c r="B295" s="33"/>
      <c r="D295" s="151" t="s">
        <v>234</v>
      </c>
      <c r="F295" s="152" t="s">
        <v>1027</v>
      </c>
      <c r="I295" s="153"/>
      <c r="L295" s="33"/>
      <c r="M295" s="154"/>
      <c r="T295" s="57"/>
      <c r="AT295" s="17" t="s">
        <v>234</v>
      </c>
      <c r="AU295" s="17" t="s">
        <v>21</v>
      </c>
    </row>
    <row r="296" spans="2:65" s="12" customFormat="1" ht="10.199999999999999">
      <c r="B296" s="155"/>
      <c r="D296" s="156" t="s">
        <v>236</v>
      </c>
      <c r="E296" s="157" t="s">
        <v>1</v>
      </c>
      <c r="F296" s="158" t="s">
        <v>1694</v>
      </c>
      <c r="H296" s="159">
        <v>2.98</v>
      </c>
      <c r="I296" s="160"/>
      <c r="L296" s="155"/>
      <c r="M296" s="161"/>
      <c r="T296" s="162"/>
      <c r="AT296" s="157" t="s">
        <v>236</v>
      </c>
      <c r="AU296" s="157" t="s">
        <v>21</v>
      </c>
      <c r="AV296" s="12" t="s">
        <v>21</v>
      </c>
      <c r="AW296" s="12" t="s">
        <v>36</v>
      </c>
      <c r="AX296" s="12" t="s">
        <v>88</v>
      </c>
      <c r="AY296" s="157" t="s">
        <v>225</v>
      </c>
    </row>
    <row r="297" spans="2:65" s="1" customFormat="1" ht="24.15" customHeight="1">
      <c r="B297" s="33"/>
      <c r="C297" s="138" t="s">
        <v>526</v>
      </c>
      <c r="D297" s="138" t="s">
        <v>227</v>
      </c>
      <c r="E297" s="139" t="s">
        <v>737</v>
      </c>
      <c r="F297" s="140" t="s">
        <v>738</v>
      </c>
      <c r="G297" s="141" t="s">
        <v>395</v>
      </c>
      <c r="H297" s="142">
        <v>50.728999999999999</v>
      </c>
      <c r="I297" s="143"/>
      <c r="J297" s="144">
        <f>ROUND(I297*H297,2)</f>
        <v>0</v>
      </c>
      <c r="K297" s="140" t="s">
        <v>231</v>
      </c>
      <c r="L297" s="33"/>
      <c r="M297" s="145" t="s">
        <v>1</v>
      </c>
      <c r="N297" s="146" t="s">
        <v>45</v>
      </c>
      <c r="P297" s="147">
        <f>O297*H297</f>
        <v>0</v>
      </c>
      <c r="Q297" s="147">
        <v>1.0556000000000001</v>
      </c>
      <c r="R297" s="147">
        <f>Q297*H297</f>
        <v>53.549532400000004</v>
      </c>
      <c r="S297" s="147">
        <v>0</v>
      </c>
      <c r="T297" s="148">
        <f>S297*H297</f>
        <v>0</v>
      </c>
      <c r="AR297" s="149" t="s">
        <v>232</v>
      </c>
      <c r="AT297" s="149" t="s">
        <v>227</v>
      </c>
      <c r="AU297" s="149" t="s">
        <v>21</v>
      </c>
      <c r="AY297" s="17" t="s">
        <v>225</v>
      </c>
      <c r="BE297" s="150">
        <f>IF(N297="základní",J297,0)</f>
        <v>0</v>
      </c>
      <c r="BF297" s="150">
        <f>IF(N297="snížená",J297,0)</f>
        <v>0</v>
      </c>
      <c r="BG297" s="150">
        <f>IF(N297="zákl. přenesená",J297,0)</f>
        <v>0</v>
      </c>
      <c r="BH297" s="150">
        <f>IF(N297="sníž. přenesená",J297,0)</f>
        <v>0</v>
      </c>
      <c r="BI297" s="150">
        <f>IF(N297="nulová",J297,0)</f>
        <v>0</v>
      </c>
      <c r="BJ297" s="17" t="s">
        <v>88</v>
      </c>
      <c r="BK297" s="150">
        <f>ROUND(I297*H297,2)</f>
        <v>0</v>
      </c>
      <c r="BL297" s="17" t="s">
        <v>232</v>
      </c>
      <c r="BM297" s="149" t="s">
        <v>1695</v>
      </c>
    </row>
    <row r="298" spans="2:65" s="1" customFormat="1" ht="10.199999999999999">
      <c r="B298" s="33"/>
      <c r="D298" s="151" t="s">
        <v>234</v>
      </c>
      <c r="F298" s="152" t="s">
        <v>740</v>
      </c>
      <c r="I298" s="153"/>
      <c r="L298" s="33"/>
      <c r="M298" s="154"/>
      <c r="T298" s="57"/>
      <c r="AT298" s="17" t="s">
        <v>234</v>
      </c>
      <c r="AU298" s="17" t="s">
        <v>21</v>
      </c>
    </row>
    <row r="299" spans="2:65" s="12" customFormat="1" ht="10.199999999999999">
      <c r="B299" s="155"/>
      <c r="D299" s="156" t="s">
        <v>236</v>
      </c>
      <c r="E299" s="157" t="s">
        <v>1</v>
      </c>
      <c r="F299" s="158" t="s">
        <v>1696</v>
      </c>
      <c r="H299" s="159">
        <v>50.728999999999999</v>
      </c>
      <c r="I299" s="160"/>
      <c r="L299" s="155"/>
      <c r="M299" s="161"/>
      <c r="T299" s="162"/>
      <c r="AT299" s="157" t="s">
        <v>236</v>
      </c>
      <c r="AU299" s="157" t="s">
        <v>21</v>
      </c>
      <c r="AV299" s="12" t="s">
        <v>21</v>
      </c>
      <c r="AW299" s="12" t="s">
        <v>36</v>
      </c>
      <c r="AX299" s="12" t="s">
        <v>88</v>
      </c>
      <c r="AY299" s="157" t="s">
        <v>225</v>
      </c>
    </row>
    <row r="300" spans="2:65" s="1" customFormat="1" ht="16.5" customHeight="1">
      <c r="B300" s="33"/>
      <c r="C300" s="138" t="s">
        <v>532</v>
      </c>
      <c r="D300" s="138" t="s">
        <v>227</v>
      </c>
      <c r="E300" s="139" t="s">
        <v>1031</v>
      </c>
      <c r="F300" s="140" t="s">
        <v>1697</v>
      </c>
      <c r="G300" s="141" t="s">
        <v>230</v>
      </c>
      <c r="H300" s="142">
        <v>114.95</v>
      </c>
      <c r="I300" s="143"/>
      <c r="J300" s="144">
        <f>ROUND(I300*H300,2)</f>
        <v>0</v>
      </c>
      <c r="K300" s="140" t="s">
        <v>1</v>
      </c>
      <c r="L300" s="33"/>
      <c r="M300" s="145" t="s">
        <v>1</v>
      </c>
      <c r="N300" s="146" t="s">
        <v>45</v>
      </c>
      <c r="P300" s="147">
        <f>O300*H300</f>
        <v>0</v>
      </c>
      <c r="Q300" s="147">
        <v>0</v>
      </c>
      <c r="R300" s="147">
        <f>Q300*H300</f>
        <v>0</v>
      </c>
      <c r="S300" s="147">
        <v>0</v>
      </c>
      <c r="T300" s="148">
        <f>S300*H300</f>
        <v>0</v>
      </c>
      <c r="AR300" s="149" t="s">
        <v>232</v>
      </c>
      <c r="AT300" s="149" t="s">
        <v>227</v>
      </c>
      <c r="AU300" s="149" t="s">
        <v>21</v>
      </c>
      <c r="AY300" s="17" t="s">
        <v>225</v>
      </c>
      <c r="BE300" s="150">
        <f>IF(N300="základní",J300,0)</f>
        <v>0</v>
      </c>
      <c r="BF300" s="150">
        <f>IF(N300="snížená",J300,0)</f>
        <v>0</v>
      </c>
      <c r="BG300" s="150">
        <f>IF(N300="zákl. přenesená",J300,0)</f>
        <v>0</v>
      </c>
      <c r="BH300" s="150">
        <f>IF(N300="sníž. přenesená",J300,0)</f>
        <v>0</v>
      </c>
      <c r="BI300" s="150">
        <f>IF(N300="nulová",J300,0)</f>
        <v>0</v>
      </c>
      <c r="BJ300" s="17" t="s">
        <v>88</v>
      </c>
      <c r="BK300" s="150">
        <f>ROUND(I300*H300,2)</f>
        <v>0</v>
      </c>
      <c r="BL300" s="17" t="s">
        <v>232</v>
      </c>
      <c r="BM300" s="149" t="s">
        <v>1698</v>
      </c>
    </row>
    <row r="301" spans="2:65" s="12" customFormat="1" ht="10.199999999999999">
      <c r="B301" s="155"/>
      <c r="D301" s="156" t="s">
        <v>236</v>
      </c>
      <c r="E301" s="157" t="s">
        <v>1</v>
      </c>
      <c r="F301" s="158" t="s">
        <v>1699</v>
      </c>
      <c r="H301" s="159">
        <v>114.95</v>
      </c>
      <c r="I301" s="160"/>
      <c r="L301" s="155"/>
      <c r="M301" s="161"/>
      <c r="T301" s="162"/>
      <c r="AT301" s="157" t="s">
        <v>236</v>
      </c>
      <c r="AU301" s="157" t="s">
        <v>21</v>
      </c>
      <c r="AV301" s="12" t="s">
        <v>21</v>
      </c>
      <c r="AW301" s="12" t="s">
        <v>36</v>
      </c>
      <c r="AX301" s="12" t="s">
        <v>88</v>
      </c>
      <c r="AY301" s="157" t="s">
        <v>225</v>
      </c>
    </row>
    <row r="302" spans="2:65" s="1" customFormat="1" ht="24.15" customHeight="1">
      <c r="B302" s="33"/>
      <c r="C302" s="138" t="s">
        <v>537</v>
      </c>
      <c r="D302" s="138" t="s">
        <v>227</v>
      </c>
      <c r="E302" s="139" t="s">
        <v>1700</v>
      </c>
      <c r="F302" s="140" t="s">
        <v>1701</v>
      </c>
      <c r="G302" s="141" t="s">
        <v>259</v>
      </c>
      <c r="H302" s="142">
        <v>1</v>
      </c>
      <c r="I302" s="143"/>
      <c r="J302" s="144">
        <f>ROUND(I302*H302,2)</f>
        <v>0</v>
      </c>
      <c r="K302" s="140" t="s">
        <v>1</v>
      </c>
      <c r="L302" s="33"/>
      <c r="M302" s="145" t="s">
        <v>1</v>
      </c>
      <c r="N302" s="146" t="s">
        <v>45</v>
      </c>
      <c r="P302" s="147">
        <f>O302*H302</f>
        <v>0</v>
      </c>
      <c r="Q302" s="147">
        <v>0</v>
      </c>
      <c r="R302" s="147">
        <f>Q302*H302</f>
        <v>0</v>
      </c>
      <c r="S302" s="147">
        <v>0</v>
      </c>
      <c r="T302" s="148">
        <f>S302*H302</f>
        <v>0</v>
      </c>
      <c r="AR302" s="149" t="s">
        <v>232</v>
      </c>
      <c r="AT302" s="149" t="s">
        <v>227</v>
      </c>
      <c r="AU302" s="149" t="s">
        <v>21</v>
      </c>
      <c r="AY302" s="17" t="s">
        <v>225</v>
      </c>
      <c r="BE302" s="150">
        <f>IF(N302="základní",J302,0)</f>
        <v>0</v>
      </c>
      <c r="BF302" s="150">
        <f>IF(N302="snížená",J302,0)</f>
        <v>0</v>
      </c>
      <c r="BG302" s="150">
        <f>IF(N302="zákl. přenesená",J302,0)</f>
        <v>0</v>
      </c>
      <c r="BH302" s="150">
        <f>IF(N302="sníž. přenesená",J302,0)</f>
        <v>0</v>
      </c>
      <c r="BI302" s="150">
        <f>IF(N302="nulová",J302,0)</f>
        <v>0</v>
      </c>
      <c r="BJ302" s="17" t="s">
        <v>88</v>
      </c>
      <c r="BK302" s="150">
        <f>ROUND(I302*H302,2)</f>
        <v>0</v>
      </c>
      <c r="BL302" s="17" t="s">
        <v>232</v>
      </c>
      <c r="BM302" s="149" t="s">
        <v>1702</v>
      </c>
    </row>
    <row r="303" spans="2:65" s="1" customFormat="1" ht="21.75" customHeight="1">
      <c r="B303" s="33"/>
      <c r="C303" s="138" t="s">
        <v>543</v>
      </c>
      <c r="D303" s="138" t="s">
        <v>227</v>
      </c>
      <c r="E303" s="139" t="s">
        <v>1034</v>
      </c>
      <c r="F303" s="140" t="s">
        <v>1035</v>
      </c>
      <c r="G303" s="141" t="s">
        <v>230</v>
      </c>
      <c r="H303" s="142">
        <v>329.85</v>
      </c>
      <c r="I303" s="143"/>
      <c r="J303" s="144">
        <f>ROUND(I303*H303,2)</f>
        <v>0</v>
      </c>
      <c r="K303" s="140" t="s">
        <v>1</v>
      </c>
      <c r="L303" s="33"/>
      <c r="M303" s="145" t="s">
        <v>1</v>
      </c>
      <c r="N303" s="146" t="s">
        <v>45</v>
      </c>
      <c r="P303" s="147">
        <f>O303*H303</f>
        <v>0</v>
      </c>
      <c r="Q303" s="147">
        <v>8.702E-2</v>
      </c>
      <c r="R303" s="147">
        <f>Q303*H303</f>
        <v>28.703547</v>
      </c>
      <c r="S303" s="147">
        <v>0</v>
      </c>
      <c r="T303" s="148">
        <f>S303*H303</f>
        <v>0</v>
      </c>
      <c r="AR303" s="149" t="s">
        <v>232</v>
      </c>
      <c r="AT303" s="149" t="s">
        <v>227</v>
      </c>
      <c r="AU303" s="149" t="s">
        <v>21</v>
      </c>
      <c r="AY303" s="17" t="s">
        <v>225</v>
      </c>
      <c r="BE303" s="150">
        <f>IF(N303="základní",J303,0)</f>
        <v>0</v>
      </c>
      <c r="BF303" s="150">
        <f>IF(N303="snížená",J303,0)</f>
        <v>0</v>
      </c>
      <c r="BG303" s="150">
        <f>IF(N303="zákl. přenesená",J303,0)</f>
        <v>0</v>
      </c>
      <c r="BH303" s="150">
        <f>IF(N303="sníž. přenesená",J303,0)</f>
        <v>0</v>
      </c>
      <c r="BI303" s="150">
        <f>IF(N303="nulová",J303,0)</f>
        <v>0</v>
      </c>
      <c r="BJ303" s="17" t="s">
        <v>88</v>
      </c>
      <c r="BK303" s="150">
        <f>ROUND(I303*H303,2)</f>
        <v>0</v>
      </c>
      <c r="BL303" s="17" t="s">
        <v>232</v>
      </c>
      <c r="BM303" s="149" t="s">
        <v>1703</v>
      </c>
    </row>
    <row r="304" spans="2:65" s="12" customFormat="1" ht="10.199999999999999">
      <c r="B304" s="155"/>
      <c r="D304" s="156" t="s">
        <v>236</v>
      </c>
      <c r="E304" s="157" t="s">
        <v>1</v>
      </c>
      <c r="F304" s="158" t="s">
        <v>1704</v>
      </c>
      <c r="H304" s="159">
        <v>329.85</v>
      </c>
      <c r="I304" s="160"/>
      <c r="L304" s="155"/>
      <c r="M304" s="161"/>
      <c r="T304" s="162"/>
      <c r="AT304" s="157" t="s">
        <v>236</v>
      </c>
      <c r="AU304" s="157" t="s">
        <v>21</v>
      </c>
      <c r="AV304" s="12" t="s">
        <v>21</v>
      </c>
      <c r="AW304" s="12" t="s">
        <v>36</v>
      </c>
      <c r="AX304" s="12" t="s">
        <v>88</v>
      </c>
      <c r="AY304" s="157" t="s">
        <v>225</v>
      </c>
    </row>
    <row r="305" spans="2:65" s="1" customFormat="1" ht="24.15" customHeight="1">
      <c r="B305" s="33"/>
      <c r="C305" s="138" t="s">
        <v>551</v>
      </c>
      <c r="D305" s="138" t="s">
        <v>227</v>
      </c>
      <c r="E305" s="139" t="s">
        <v>1039</v>
      </c>
      <c r="F305" s="140" t="s">
        <v>1040</v>
      </c>
      <c r="G305" s="141" t="s">
        <v>230</v>
      </c>
      <c r="H305" s="142">
        <v>329.85</v>
      </c>
      <c r="I305" s="143"/>
      <c r="J305" s="144">
        <f>ROUND(I305*H305,2)</f>
        <v>0</v>
      </c>
      <c r="K305" s="140" t="s">
        <v>1</v>
      </c>
      <c r="L305" s="33"/>
      <c r="M305" s="145" t="s">
        <v>1</v>
      </c>
      <c r="N305" s="146" t="s">
        <v>45</v>
      </c>
      <c r="P305" s="147">
        <f>O305*H305</f>
        <v>0</v>
      </c>
      <c r="Q305" s="147">
        <v>0</v>
      </c>
      <c r="R305" s="147">
        <f>Q305*H305</f>
        <v>0</v>
      </c>
      <c r="S305" s="147">
        <v>0</v>
      </c>
      <c r="T305" s="148">
        <f>S305*H305</f>
        <v>0</v>
      </c>
      <c r="AR305" s="149" t="s">
        <v>232</v>
      </c>
      <c r="AT305" s="149" t="s">
        <v>227</v>
      </c>
      <c r="AU305" s="149" t="s">
        <v>21</v>
      </c>
      <c r="AY305" s="17" t="s">
        <v>225</v>
      </c>
      <c r="BE305" s="150">
        <f>IF(N305="základní",J305,0)</f>
        <v>0</v>
      </c>
      <c r="BF305" s="150">
        <f>IF(N305="snížená",J305,0)</f>
        <v>0</v>
      </c>
      <c r="BG305" s="150">
        <f>IF(N305="zákl. přenesená",J305,0)</f>
        <v>0</v>
      </c>
      <c r="BH305" s="150">
        <f>IF(N305="sníž. přenesená",J305,0)</f>
        <v>0</v>
      </c>
      <c r="BI305" s="150">
        <f>IF(N305="nulová",J305,0)</f>
        <v>0</v>
      </c>
      <c r="BJ305" s="17" t="s">
        <v>88</v>
      </c>
      <c r="BK305" s="150">
        <f>ROUND(I305*H305,2)</f>
        <v>0</v>
      </c>
      <c r="BL305" s="17" t="s">
        <v>232</v>
      </c>
      <c r="BM305" s="149" t="s">
        <v>1705</v>
      </c>
    </row>
    <row r="306" spans="2:65" s="1" customFormat="1" ht="16.5" customHeight="1">
      <c r="B306" s="33"/>
      <c r="C306" s="138" t="s">
        <v>556</v>
      </c>
      <c r="D306" s="138" t="s">
        <v>227</v>
      </c>
      <c r="E306" s="139" t="s">
        <v>1706</v>
      </c>
      <c r="F306" s="140" t="s">
        <v>1707</v>
      </c>
      <c r="G306" s="141" t="s">
        <v>546</v>
      </c>
      <c r="H306" s="142">
        <v>62</v>
      </c>
      <c r="I306" s="143"/>
      <c r="J306" s="144">
        <f>ROUND(I306*H306,2)</f>
        <v>0</v>
      </c>
      <c r="K306" s="140" t="s">
        <v>1</v>
      </c>
      <c r="L306" s="33"/>
      <c r="M306" s="145" t="s">
        <v>1</v>
      </c>
      <c r="N306" s="146" t="s">
        <v>45</v>
      </c>
      <c r="P306" s="147">
        <f>O306*H306</f>
        <v>0</v>
      </c>
      <c r="Q306" s="147">
        <v>0</v>
      </c>
      <c r="R306" s="147">
        <f>Q306*H306</f>
        <v>0</v>
      </c>
      <c r="S306" s="147">
        <v>0</v>
      </c>
      <c r="T306" s="148">
        <f>S306*H306</f>
        <v>0</v>
      </c>
      <c r="AR306" s="149" t="s">
        <v>232</v>
      </c>
      <c r="AT306" s="149" t="s">
        <v>227</v>
      </c>
      <c r="AU306" s="149" t="s">
        <v>21</v>
      </c>
      <c r="AY306" s="17" t="s">
        <v>225</v>
      </c>
      <c r="BE306" s="150">
        <f>IF(N306="základní",J306,0)</f>
        <v>0</v>
      </c>
      <c r="BF306" s="150">
        <f>IF(N306="snížená",J306,0)</f>
        <v>0</v>
      </c>
      <c r="BG306" s="150">
        <f>IF(N306="zákl. přenesená",J306,0)</f>
        <v>0</v>
      </c>
      <c r="BH306" s="150">
        <f>IF(N306="sníž. přenesená",J306,0)</f>
        <v>0</v>
      </c>
      <c r="BI306" s="150">
        <f>IF(N306="nulová",J306,0)</f>
        <v>0</v>
      </c>
      <c r="BJ306" s="17" t="s">
        <v>88</v>
      </c>
      <c r="BK306" s="150">
        <f>ROUND(I306*H306,2)</f>
        <v>0</v>
      </c>
      <c r="BL306" s="17" t="s">
        <v>232</v>
      </c>
      <c r="BM306" s="149" t="s">
        <v>1708</v>
      </c>
    </row>
    <row r="307" spans="2:65" s="1" customFormat="1" ht="19.2">
      <c r="B307" s="33"/>
      <c r="D307" s="156" t="s">
        <v>261</v>
      </c>
      <c r="F307" s="163" t="s">
        <v>1709</v>
      </c>
      <c r="I307" s="153"/>
      <c r="L307" s="33"/>
      <c r="M307" s="154"/>
      <c r="T307" s="57"/>
      <c r="AT307" s="17" t="s">
        <v>261</v>
      </c>
      <c r="AU307" s="17" t="s">
        <v>21</v>
      </c>
    </row>
    <row r="308" spans="2:65" s="11" customFormat="1" ht="22.8" customHeight="1">
      <c r="B308" s="126"/>
      <c r="D308" s="127" t="s">
        <v>79</v>
      </c>
      <c r="E308" s="136" t="s">
        <v>232</v>
      </c>
      <c r="F308" s="136" t="s">
        <v>478</v>
      </c>
      <c r="I308" s="129"/>
      <c r="J308" s="137">
        <f>BK308</f>
        <v>0</v>
      </c>
      <c r="L308" s="126"/>
      <c r="M308" s="131"/>
      <c r="P308" s="132">
        <f>SUM(P309:P314)</f>
        <v>0</v>
      </c>
      <c r="R308" s="132">
        <f>SUM(R309:R314)</f>
        <v>516.38555699999995</v>
      </c>
      <c r="T308" s="133">
        <f>SUM(T309:T314)</f>
        <v>0</v>
      </c>
      <c r="AR308" s="127" t="s">
        <v>88</v>
      </c>
      <c r="AT308" s="134" t="s">
        <v>79</v>
      </c>
      <c r="AU308" s="134" t="s">
        <v>88</v>
      </c>
      <c r="AY308" s="127" t="s">
        <v>225</v>
      </c>
      <c r="BK308" s="135">
        <f>SUM(BK309:BK314)</f>
        <v>0</v>
      </c>
    </row>
    <row r="309" spans="2:65" s="1" customFormat="1" ht="16.5" customHeight="1">
      <c r="B309" s="33"/>
      <c r="C309" s="138" t="s">
        <v>563</v>
      </c>
      <c r="D309" s="138" t="s">
        <v>227</v>
      </c>
      <c r="E309" s="139" t="s">
        <v>1710</v>
      </c>
      <c r="F309" s="140" t="s">
        <v>1711</v>
      </c>
      <c r="G309" s="141" t="s">
        <v>240</v>
      </c>
      <c r="H309" s="142">
        <v>3.5</v>
      </c>
      <c r="I309" s="143"/>
      <c r="J309" s="144">
        <f>ROUND(I309*H309,2)</f>
        <v>0</v>
      </c>
      <c r="K309" s="140" t="s">
        <v>231</v>
      </c>
      <c r="L309" s="33"/>
      <c r="M309" s="145" t="s">
        <v>1</v>
      </c>
      <c r="N309" s="146" t="s">
        <v>45</v>
      </c>
      <c r="P309" s="147">
        <f>O309*H309</f>
        <v>0</v>
      </c>
      <c r="Q309" s="147">
        <v>2.4327899999999998</v>
      </c>
      <c r="R309" s="147">
        <f>Q309*H309</f>
        <v>8.5147649999999988</v>
      </c>
      <c r="S309" s="147">
        <v>0</v>
      </c>
      <c r="T309" s="148">
        <f>S309*H309</f>
        <v>0</v>
      </c>
      <c r="AR309" s="149" t="s">
        <v>232</v>
      </c>
      <c r="AT309" s="149" t="s">
        <v>227</v>
      </c>
      <c r="AU309" s="149" t="s">
        <v>21</v>
      </c>
      <c r="AY309" s="17" t="s">
        <v>225</v>
      </c>
      <c r="BE309" s="150">
        <f>IF(N309="základní",J309,0)</f>
        <v>0</v>
      </c>
      <c r="BF309" s="150">
        <f>IF(N309="snížená",J309,0)</f>
        <v>0</v>
      </c>
      <c r="BG309" s="150">
        <f>IF(N309="zákl. přenesená",J309,0)</f>
        <v>0</v>
      </c>
      <c r="BH309" s="150">
        <f>IF(N309="sníž. přenesená",J309,0)</f>
        <v>0</v>
      </c>
      <c r="BI309" s="150">
        <f>IF(N309="nulová",J309,0)</f>
        <v>0</v>
      </c>
      <c r="BJ309" s="17" t="s">
        <v>88</v>
      </c>
      <c r="BK309" s="150">
        <f>ROUND(I309*H309,2)</f>
        <v>0</v>
      </c>
      <c r="BL309" s="17" t="s">
        <v>232</v>
      </c>
      <c r="BM309" s="149" t="s">
        <v>1712</v>
      </c>
    </row>
    <row r="310" spans="2:65" s="1" customFormat="1" ht="10.199999999999999">
      <c r="B310" s="33"/>
      <c r="D310" s="151" t="s">
        <v>234</v>
      </c>
      <c r="F310" s="152" t="s">
        <v>1713</v>
      </c>
      <c r="I310" s="153"/>
      <c r="L310" s="33"/>
      <c r="M310" s="154"/>
      <c r="T310" s="57"/>
      <c r="AT310" s="17" t="s">
        <v>234</v>
      </c>
      <c r="AU310" s="17" t="s">
        <v>21</v>
      </c>
    </row>
    <row r="311" spans="2:65" s="12" customFormat="1" ht="10.199999999999999">
      <c r="B311" s="155"/>
      <c r="D311" s="156" t="s">
        <v>236</v>
      </c>
      <c r="E311" s="157" t="s">
        <v>1</v>
      </c>
      <c r="F311" s="158" t="s">
        <v>1714</v>
      </c>
      <c r="H311" s="159">
        <v>3.5</v>
      </c>
      <c r="I311" s="160"/>
      <c r="L311" s="155"/>
      <c r="M311" s="161"/>
      <c r="T311" s="162"/>
      <c r="AT311" s="157" t="s">
        <v>236</v>
      </c>
      <c r="AU311" s="157" t="s">
        <v>21</v>
      </c>
      <c r="AV311" s="12" t="s">
        <v>21</v>
      </c>
      <c r="AW311" s="12" t="s">
        <v>36</v>
      </c>
      <c r="AX311" s="12" t="s">
        <v>88</v>
      </c>
      <c r="AY311" s="157" t="s">
        <v>225</v>
      </c>
    </row>
    <row r="312" spans="2:65" s="1" customFormat="1" ht="33" customHeight="1">
      <c r="B312" s="33"/>
      <c r="C312" s="138" t="s">
        <v>570</v>
      </c>
      <c r="D312" s="138" t="s">
        <v>227</v>
      </c>
      <c r="E312" s="139" t="s">
        <v>491</v>
      </c>
      <c r="F312" s="140" t="s">
        <v>492</v>
      </c>
      <c r="G312" s="141" t="s">
        <v>240</v>
      </c>
      <c r="H312" s="142">
        <v>208.65</v>
      </c>
      <c r="I312" s="143"/>
      <c r="J312" s="144">
        <f>ROUND(I312*H312,2)</f>
        <v>0</v>
      </c>
      <c r="K312" s="140" t="s">
        <v>1</v>
      </c>
      <c r="L312" s="33"/>
      <c r="M312" s="145" t="s">
        <v>1</v>
      </c>
      <c r="N312" s="146" t="s">
        <v>45</v>
      </c>
      <c r="P312" s="147">
        <f>O312*H312</f>
        <v>0</v>
      </c>
      <c r="Q312" s="147">
        <v>2.4340799999999998</v>
      </c>
      <c r="R312" s="147">
        <f>Q312*H312</f>
        <v>507.87079199999999</v>
      </c>
      <c r="S312" s="147">
        <v>0</v>
      </c>
      <c r="T312" s="148">
        <f>S312*H312</f>
        <v>0</v>
      </c>
      <c r="AR312" s="149" t="s">
        <v>232</v>
      </c>
      <c r="AT312" s="149" t="s">
        <v>227</v>
      </c>
      <c r="AU312" s="149" t="s">
        <v>21</v>
      </c>
      <c r="AY312" s="17" t="s">
        <v>225</v>
      </c>
      <c r="BE312" s="150">
        <f>IF(N312="základní",J312,0)</f>
        <v>0</v>
      </c>
      <c r="BF312" s="150">
        <f>IF(N312="snížená",J312,0)</f>
        <v>0</v>
      </c>
      <c r="BG312" s="150">
        <f>IF(N312="zákl. přenesená",J312,0)</f>
        <v>0</v>
      </c>
      <c r="BH312" s="150">
        <f>IF(N312="sníž. přenesená",J312,0)</f>
        <v>0</v>
      </c>
      <c r="BI312" s="150">
        <f>IF(N312="nulová",J312,0)</f>
        <v>0</v>
      </c>
      <c r="BJ312" s="17" t="s">
        <v>88</v>
      </c>
      <c r="BK312" s="150">
        <f>ROUND(I312*H312,2)</f>
        <v>0</v>
      </c>
      <c r="BL312" s="17" t="s">
        <v>232</v>
      </c>
      <c r="BM312" s="149" t="s">
        <v>1715</v>
      </c>
    </row>
    <row r="313" spans="2:65" s="1" customFormat="1" ht="28.8">
      <c r="B313" s="33"/>
      <c r="D313" s="156" t="s">
        <v>261</v>
      </c>
      <c r="F313" s="163" t="s">
        <v>494</v>
      </c>
      <c r="I313" s="153"/>
      <c r="L313" s="33"/>
      <c r="M313" s="154"/>
      <c r="T313" s="57"/>
      <c r="AT313" s="17" t="s">
        <v>261</v>
      </c>
      <c r="AU313" s="17" t="s">
        <v>21</v>
      </c>
    </row>
    <row r="314" spans="2:65" s="12" customFormat="1" ht="10.199999999999999">
      <c r="B314" s="155"/>
      <c r="D314" s="156" t="s">
        <v>236</v>
      </c>
      <c r="E314" s="157" t="s">
        <v>1</v>
      </c>
      <c r="F314" s="158" t="s">
        <v>1716</v>
      </c>
      <c r="H314" s="159">
        <v>208.65</v>
      </c>
      <c r="I314" s="160"/>
      <c r="L314" s="155"/>
      <c r="M314" s="161"/>
      <c r="T314" s="162"/>
      <c r="AT314" s="157" t="s">
        <v>236</v>
      </c>
      <c r="AU314" s="157" t="s">
        <v>21</v>
      </c>
      <c r="AV314" s="12" t="s">
        <v>21</v>
      </c>
      <c r="AW314" s="12" t="s">
        <v>36</v>
      </c>
      <c r="AX314" s="12" t="s">
        <v>88</v>
      </c>
      <c r="AY314" s="157" t="s">
        <v>225</v>
      </c>
    </row>
    <row r="315" spans="2:65" s="11" customFormat="1" ht="22.8" customHeight="1">
      <c r="B315" s="126"/>
      <c r="D315" s="127" t="s">
        <v>79</v>
      </c>
      <c r="E315" s="136" t="s">
        <v>277</v>
      </c>
      <c r="F315" s="136" t="s">
        <v>763</v>
      </c>
      <c r="I315" s="129"/>
      <c r="J315" s="137">
        <f>BK315</f>
        <v>0</v>
      </c>
      <c r="L315" s="126"/>
      <c r="M315" s="131"/>
      <c r="P315" s="132">
        <f>SUM(P316:P339)</f>
        <v>0</v>
      </c>
      <c r="R315" s="132">
        <f>SUM(R316:R339)</f>
        <v>1.651062</v>
      </c>
      <c r="T315" s="133">
        <f>SUM(T316:T339)</f>
        <v>0</v>
      </c>
      <c r="AR315" s="127" t="s">
        <v>88</v>
      </c>
      <c r="AT315" s="134" t="s">
        <v>79</v>
      </c>
      <c r="AU315" s="134" t="s">
        <v>88</v>
      </c>
      <c r="AY315" s="127" t="s">
        <v>225</v>
      </c>
      <c r="BK315" s="135">
        <f>SUM(BK316:BK339)</f>
        <v>0</v>
      </c>
    </row>
    <row r="316" spans="2:65" s="1" customFormat="1" ht="24.15" customHeight="1">
      <c r="B316" s="33"/>
      <c r="C316" s="138" t="s">
        <v>579</v>
      </c>
      <c r="D316" s="138" t="s">
        <v>227</v>
      </c>
      <c r="E316" s="139" t="s">
        <v>1717</v>
      </c>
      <c r="F316" s="140" t="s">
        <v>1718</v>
      </c>
      <c r="G316" s="141" t="s">
        <v>546</v>
      </c>
      <c r="H316" s="142">
        <v>2</v>
      </c>
      <c r="I316" s="143"/>
      <c r="J316" s="144">
        <f>ROUND(I316*H316,2)</f>
        <v>0</v>
      </c>
      <c r="K316" s="140" t="s">
        <v>231</v>
      </c>
      <c r="L316" s="33"/>
      <c r="M316" s="145" t="s">
        <v>1</v>
      </c>
      <c r="N316" s="146" t="s">
        <v>45</v>
      </c>
      <c r="P316" s="147">
        <f>O316*H316</f>
        <v>0</v>
      </c>
      <c r="Q316" s="147">
        <v>3.0000000000000001E-5</v>
      </c>
      <c r="R316" s="147">
        <f>Q316*H316</f>
        <v>6.0000000000000002E-5</v>
      </c>
      <c r="S316" s="147">
        <v>0</v>
      </c>
      <c r="T316" s="148">
        <f>S316*H316</f>
        <v>0</v>
      </c>
      <c r="AR316" s="149" t="s">
        <v>232</v>
      </c>
      <c r="AT316" s="149" t="s">
        <v>227</v>
      </c>
      <c r="AU316" s="149" t="s">
        <v>21</v>
      </c>
      <c r="AY316" s="17" t="s">
        <v>225</v>
      </c>
      <c r="BE316" s="150">
        <f>IF(N316="základní",J316,0)</f>
        <v>0</v>
      </c>
      <c r="BF316" s="150">
        <f>IF(N316="snížená",J316,0)</f>
        <v>0</v>
      </c>
      <c r="BG316" s="150">
        <f>IF(N316="zákl. přenesená",J316,0)</f>
        <v>0</v>
      </c>
      <c r="BH316" s="150">
        <f>IF(N316="sníž. přenesená",J316,0)</f>
        <v>0</v>
      </c>
      <c r="BI316" s="150">
        <f>IF(N316="nulová",J316,0)</f>
        <v>0</v>
      </c>
      <c r="BJ316" s="17" t="s">
        <v>88</v>
      </c>
      <c r="BK316" s="150">
        <f>ROUND(I316*H316,2)</f>
        <v>0</v>
      </c>
      <c r="BL316" s="17" t="s">
        <v>232</v>
      </c>
      <c r="BM316" s="149" t="s">
        <v>1719</v>
      </c>
    </row>
    <row r="317" spans="2:65" s="1" customFormat="1" ht="10.199999999999999">
      <c r="B317" s="33"/>
      <c r="D317" s="151" t="s">
        <v>234</v>
      </c>
      <c r="F317" s="152" t="s">
        <v>1720</v>
      </c>
      <c r="I317" s="153"/>
      <c r="L317" s="33"/>
      <c r="M317" s="154"/>
      <c r="T317" s="57"/>
      <c r="AT317" s="17" t="s">
        <v>234</v>
      </c>
      <c r="AU317" s="17" t="s">
        <v>21</v>
      </c>
    </row>
    <row r="318" spans="2:65" s="1" customFormat="1" ht="19.2">
      <c r="B318" s="33"/>
      <c r="D318" s="156" t="s">
        <v>261</v>
      </c>
      <c r="F318" s="163" t="s">
        <v>1721</v>
      </c>
      <c r="I318" s="153"/>
      <c r="L318" s="33"/>
      <c r="M318" s="154"/>
      <c r="T318" s="57"/>
      <c r="AT318" s="17" t="s">
        <v>261</v>
      </c>
      <c r="AU318" s="17" t="s">
        <v>21</v>
      </c>
    </row>
    <row r="319" spans="2:65" s="1" customFormat="1" ht="24.15" customHeight="1">
      <c r="B319" s="33"/>
      <c r="C319" s="178" t="s">
        <v>585</v>
      </c>
      <c r="D319" s="178" t="s">
        <v>341</v>
      </c>
      <c r="E319" s="179" t="s">
        <v>1722</v>
      </c>
      <c r="F319" s="180" t="s">
        <v>1723</v>
      </c>
      <c r="G319" s="181" t="s">
        <v>546</v>
      </c>
      <c r="H319" s="182">
        <v>2.0299999999999998</v>
      </c>
      <c r="I319" s="183"/>
      <c r="J319" s="184">
        <f>ROUND(I319*H319,2)</f>
        <v>0</v>
      </c>
      <c r="K319" s="180" t="s">
        <v>231</v>
      </c>
      <c r="L319" s="185"/>
      <c r="M319" s="186" t="s">
        <v>1</v>
      </c>
      <c r="N319" s="187" t="s">
        <v>45</v>
      </c>
      <c r="P319" s="147">
        <f>O319*H319</f>
        <v>0</v>
      </c>
      <c r="Q319" s="147">
        <v>2.8400000000000002E-2</v>
      </c>
      <c r="R319" s="147">
        <f>Q319*H319</f>
        <v>5.7651999999999995E-2</v>
      </c>
      <c r="S319" s="147">
        <v>0</v>
      </c>
      <c r="T319" s="148">
        <f>S319*H319</f>
        <v>0</v>
      </c>
      <c r="AR319" s="149" t="s">
        <v>277</v>
      </c>
      <c r="AT319" s="149" t="s">
        <v>341</v>
      </c>
      <c r="AU319" s="149" t="s">
        <v>21</v>
      </c>
      <c r="AY319" s="17" t="s">
        <v>225</v>
      </c>
      <c r="BE319" s="150">
        <f>IF(N319="základní",J319,0)</f>
        <v>0</v>
      </c>
      <c r="BF319" s="150">
        <f>IF(N319="snížená",J319,0)</f>
        <v>0</v>
      </c>
      <c r="BG319" s="150">
        <f>IF(N319="zákl. přenesená",J319,0)</f>
        <v>0</v>
      </c>
      <c r="BH319" s="150">
        <f>IF(N319="sníž. přenesená",J319,0)</f>
        <v>0</v>
      </c>
      <c r="BI319" s="150">
        <f>IF(N319="nulová",J319,0)</f>
        <v>0</v>
      </c>
      <c r="BJ319" s="17" t="s">
        <v>88</v>
      </c>
      <c r="BK319" s="150">
        <f>ROUND(I319*H319,2)</f>
        <v>0</v>
      </c>
      <c r="BL319" s="17" t="s">
        <v>232</v>
      </c>
      <c r="BM319" s="149" t="s">
        <v>1724</v>
      </c>
    </row>
    <row r="320" spans="2:65" s="12" customFormat="1" ht="10.199999999999999">
      <c r="B320" s="155"/>
      <c r="D320" s="156" t="s">
        <v>236</v>
      </c>
      <c r="F320" s="158" t="s">
        <v>1725</v>
      </c>
      <c r="H320" s="159">
        <v>2.0299999999999998</v>
      </c>
      <c r="I320" s="160"/>
      <c r="L320" s="155"/>
      <c r="M320" s="161"/>
      <c r="T320" s="162"/>
      <c r="AT320" s="157" t="s">
        <v>236</v>
      </c>
      <c r="AU320" s="157" t="s">
        <v>21</v>
      </c>
      <c r="AV320" s="12" t="s">
        <v>21</v>
      </c>
      <c r="AW320" s="12" t="s">
        <v>4</v>
      </c>
      <c r="AX320" s="12" t="s">
        <v>88</v>
      </c>
      <c r="AY320" s="157" t="s">
        <v>225</v>
      </c>
    </row>
    <row r="321" spans="2:65" s="1" customFormat="1" ht="33" customHeight="1">
      <c r="B321" s="33"/>
      <c r="C321" s="138" t="s">
        <v>593</v>
      </c>
      <c r="D321" s="138" t="s">
        <v>227</v>
      </c>
      <c r="E321" s="139" t="s">
        <v>1726</v>
      </c>
      <c r="F321" s="140" t="s">
        <v>1727</v>
      </c>
      <c r="G321" s="141" t="s">
        <v>468</v>
      </c>
      <c r="H321" s="142">
        <v>72</v>
      </c>
      <c r="I321" s="143"/>
      <c r="J321" s="144">
        <f>ROUND(I321*H321,2)</f>
        <v>0</v>
      </c>
      <c r="K321" s="140" t="s">
        <v>231</v>
      </c>
      <c r="L321" s="33"/>
      <c r="M321" s="145" t="s">
        <v>1</v>
      </c>
      <c r="N321" s="146" t="s">
        <v>45</v>
      </c>
      <c r="P321" s="147">
        <f>O321*H321</f>
        <v>0</v>
      </c>
      <c r="Q321" s="147">
        <v>0</v>
      </c>
      <c r="R321" s="147">
        <f>Q321*H321</f>
        <v>0</v>
      </c>
      <c r="S321" s="147">
        <v>0</v>
      </c>
      <c r="T321" s="148">
        <f>S321*H321</f>
        <v>0</v>
      </c>
      <c r="AR321" s="149" t="s">
        <v>232</v>
      </c>
      <c r="AT321" s="149" t="s">
        <v>227</v>
      </c>
      <c r="AU321" s="149" t="s">
        <v>21</v>
      </c>
      <c r="AY321" s="17" t="s">
        <v>225</v>
      </c>
      <c r="BE321" s="150">
        <f>IF(N321="základní",J321,0)</f>
        <v>0</v>
      </c>
      <c r="BF321" s="150">
        <f>IF(N321="snížená",J321,0)</f>
        <v>0</v>
      </c>
      <c r="BG321" s="150">
        <f>IF(N321="zákl. přenesená",J321,0)</f>
        <v>0</v>
      </c>
      <c r="BH321" s="150">
        <f>IF(N321="sníž. přenesená",J321,0)</f>
        <v>0</v>
      </c>
      <c r="BI321" s="150">
        <f>IF(N321="nulová",J321,0)</f>
        <v>0</v>
      </c>
      <c r="BJ321" s="17" t="s">
        <v>88</v>
      </c>
      <c r="BK321" s="150">
        <f>ROUND(I321*H321,2)</f>
        <v>0</v>
      </c>
      <c r="BL321" s="17" t="s">
        <v>232</v>
      </c>
      <c r="BM321" s="149" t="s">
        <v>1728</v>
      </c>
    </row>
    <row r="322" spans="2:65" s="1" customFormat="1" ht="10.199999999999999">
      <c r="B322" s="33"/>
      <c r="D322" s="151" t="s">
        <v>234</v>
      </c>
      <c r="F322" s="152" t="s">
        <v>1729</v>
      </c>
      <c r="I322" s="153"/>
      <c r="L322" s="33"/>
      <c r="M322" s="154"/>
      <c r="T322" s="57"/>
      <c r="AT322" s="17" t="s">
        <v>234</v>
      </c>
      <c r="AU322" s="17" t="s">
        <v>21</v>
      </c>
    </row>
    <row r="323" spans="2:65" s="1" customFormat="1" ht="19.2">
      <c r="B323" s="33"/>
      <c r="D323" s="156" t="s">
        <v>261</v>
      </c>
      <c r="F323" s="163" t="s">
        <v>1730</v>
      </c>
      <c r="I323" s="153"/>
      <c r="L323" s="33"/>
      <c r="M323" s="154"/>
      <c r="T323" s="57"/>
      <c r="AT323" s="17" t="s">
        <v>261</v>
      </c>
      <c r="AU323" s="17" t="s">
        <v>21</v>
      </c>
    </row>
    <row r="324" spans="2:65" s="12" customFormat="1" ht="10.199999999999999">
      <c r="B324" s="155"/>
      <c r="D324" s="156" t="s">
        <v>236</v>
      </c>
      <c r="E324" s="157" t="s">
        <v>1</v>
      </c>
      <c r="F324" s="158" t="s">
        <v>1731</v>
      </c>
      <c r="H324" s="159">
        <v>72</v>
      </c>
      <c r="I324" s="160"/>
      <c r="L324" s="155"/>
      <c r="M324" s="161"/>
      <c r="T324" s="162"/>
      <c r="AT324" s="157" t="s">
        <v>236</v>
      </c>
      <c r="AU324" s="157" t="s">
        <v>21</v>
      </c>
      <c r="AV324" s="12" t="s">
        <v>21</v>
      </c>
      <c r="AW324" s="12" t="s">
        <v>36</v>
      </c>
      <c r="AX324" s="12" t="s">
        <v>88</v>
      </c>
      <c r="AY324" s="157" t="s">
        <v>225</v>
      </c>
    </row>
    <row r="325" spans="2:65" s="1" customFormat="1" ht="16.5" customHeight="1">
      <c r="B325" s="33"/>
      <c r="C325" s="178" t="s">
        <v>600</v>
      </c>
      <c r="D325" s="178" t="s">
        <v>341</v>
      </c>
      <c r="E325" s="179" t="s">
        <v>1732</v>
      </c>
      <c r="F325" s="180" t="s">
        <v>1733</v>
      </c>
      <c r="G325" s="181" t="s">
        <v>468</v>
      </c>
      <c r="H325" s="182">
        <v>72</v>
      </c>
      <c r="I325" s="183"/>
      <c r="J325" s="184">
        <f>ROUND(I325*H325,2)</f>
        <v>0</v>
      </c>
      <c r="K325" s="180" t="s">
        <v>231</v>
      </c>
      <c r="L325" s="185"/>
      <c r="M325" s="186" t="s">
        <v>1</v>
      </c>
      <c r="N325" s="187" t="s">
        <v>45</v>
      </c>
      <c r="P325" s="147">
        <f>O325*H325</f>
        <v>0</v>
      </c>
      <c r="Q325" s="147">
        <v>1.9000000000000001E-4</v>
      </c>
      <c r="R325" s="147">
        <f>Q325*H325</f>
        <v>1.3680000000000001E-2</v>
      </c>
      <c r="S325" s="147">
        <v>0</v>
      </c>
      <c r="T325" s="148">
        <f>S325*H325</f>
        <v>0</v>
      </c>
      <c r="AR325" s="149" t="s">
        <v>277</v>
      </c>
      <c r="AT325" s="149" t="s">
        <v>341</v>
      </c>
      <c r="AU325" s="149" t="s">
        <v>21</v>
      </c>
      <c r="AY325" s="17" t="s">
        <v>225</v>
      </c>
      <c r="BE325" s="150">
        <f>IF(N325="základní",J325,0)</f>
        <v>0</v>
      </c>
      <c r="BF325" s="150">
        <f>IF(N325="snížená",J325,0)</f>
        <v>0</v>
      </c>
      <c r="BG325" s="150">
        <f>IF(N325="zákl. přenesená",J325,0)</f>
        <v>0</v>
      </c>
      <c r="BH325" s="150">
        <f>IF(N325="sníž. přenesená",J325,0)</f>
        <v>0</v>
      </c>
      <c r="BI325" s="150">
        <f>IF(N325="nulová",J325,0)</f>
        <v>0</v>
      </c>
      <c r="BJ325" s="17" t="s">
        <v>88</v>
      </c>
      <c r="BK325" s="150">
        <f>ROUND(I325*H325,2)</f>
        <v>0</v>
      </c>
      <c r="BL325" s="17" t="s">
        <v>232</v>
      </c>
      <c r="BM325" s="149" t="s">
        <v>1734</v>
      </c>
    </row>
    <row r="326" spans="2:65" s="1" customFormat="1" ht="16.5" customHeight="1">
      <c r="B326" s="33"/>
      <c r="C326" s="178" t="s">
        <v>962</v>
      </c>
      <c r="D326" s="178" t="s">
        <v>341</v>
      </c>
      <c r="E326" s="179" t="s">
        <v>1735</v>
      </c>
      <c r="F326" s="180" t="s">
        <v>1736</v>
      </c>
      <c r="G326" s="181" t="s">
        <v>468</v>
      </c>
      <c r="H326" s="182">
        <v>72</v>
      </c>
      <c r="I326" s="183"/>
      <c r="J326" s="184">
        <f>ROUND(I326*H326,2)</f>
        <v>0</v>
      </c>
      <c r="K326" s="180" t="s">
        <v>231</v>
      </c>
      <c r="L326" s="185"/>
      <c r="M326" s="186" t="s">
        <v>1</v>
      </c>
      <c r="N326" s="187" t="s">
        <v>45</v>
      </c>
      <c r="P326" s="147">
        <f>O326*H326</f>
        <v>0</v>
      </c>
      <c r="Q326" s="147">
        <v>6.9999999999999994E-5</v>
      </c>
      <c r="R326" s="147">
        <f>Q326*H326</f>
        <v>5.0399999999999993E-3</v>
      </c>
      <c r="S326" s="147">
        <v>0</v>
      </c>
      <c r="T326" s="148">
        <f>S326*H326</f>
        <v>0</v>
      </c>
      <c r="AR326" s="149" t="s">
        <v>277</v>
      </c>
      <c r="AT326" s="149" t="s">
        <v>341</v>
      </c>
      <c r="AU326" s="149" t="s">
        <v>21</v>
      </c>
      <c r="AY326" s="17" t="s">
        <v>225</v>
      </c>
      <c r="BE326" s="150">
        <f>IF(N326="základní",J326,0)</f>
        <v>0</v>
      </c>
      <c r="BF326" s="150">
        <f>IF(N326="snížená",J326,0)</f>
        <v>0</v>
      </c>
      <c r="BG326" s="150">
        <f>IF(N326="zákl. přenesená",J326,0)</f>
        <v>0</v>
      </c>
      <c r="BH326" s="150">
        <f>IF(N326="sníž. přenesená",J326,0)</f>
        <v>0</v>
      </c>
      <c r="BI326" s="150">
        <f>IF(N326="nulová",J326,0)</f>
        <v>0</v>
      </c>
      <c r="BJ326" s="17" t="s">
        <v>88</v>
      </c>
      <c r="BK326" s="150">
        <f>ROUND(I326*H326,2)</f>
        <v>0</v>
      </c>
      <c r="BL326" s="17" t="s">
        <v>232</v>
      </c>
      <c r="BM326" s="149" t="s">
        <v>1737</v>
      </c>
    </row>
    <row r="327" spans="2:65" s="1" customFormat="1" ht="24.15" customHeight="1">
      <c r="B327" s="33"/>
      <c r="C327" s="138" t="s">
        <v>966</v>
      </c>
      <c r="D327" s="138" t="s">
        <v>227</v>
      </c>
      <c r="E327" s="139" t="s">
        <v>1738</v>
      </c>
      <c r="F327" s="140" t="s">
        <v>1739</v>
      </c>
      <c r="G327" s="141" t="s">
        <v>468</v>
      </c>
      <c r="H327" s="142">
        <v>2</v>
      </c>
      <c r="I327" s="143"/>
      <c r="J327" s="144">
        <f>ROUND(I327*H327,2)</f>
        <v>0</v>
      </c>
      <c r="K327" s="140" t="s">
        <v>231</v>
      </c>
      <c r="L327" s="33"/>
      <c r="M327" s="145" t="s">
        <v>1</v>
      </c>
      <c r="N327" s="146" t="s">
        <v>45</v>
      </c>
      <c r="P327" s="147">
        <f>O327*H327</f>
        <v>0</v>
      </c>
      <c r="Q327" s="147">
        <v>0</v>
      </c>
      <c r="R327" s="147">
        <f>Q327*H327</f>
        <v>0</v>
      </c>
      <c r="S327" s="147">
        <v>0</v>
      </c>
      <c r="T327" s="148">
        <f>S327*H327</f>
        <v>0</v>
      </c>
      <c r="AR327" s="149" t="s">
        <v>232</v>
      </c>
      <c r="AT327" s="149" t="s">
        <v>227</v>
      </c>
      <c r="AU327" s="149" t="s">
        <v>21</v>
      </c>
      <c r="AY327" s="17" t="s">
        <v>225</v>
      </c>
      <c r="BE327" s="150">
        <f>IF(N327="základní",J327,0)</f>
        <v>0</v>
      </c>
      <c r="BF327" s="150">
        <f>IF(N327="snížená",J327,0)</f>
        <v>0</v>
      </c>
      <c r="BG327" s="150">
        <f>IF(N327="zákl. přenesená",J327,0)</f>
        <v>0</v>
      </c>
      <c r="BH327" s="150">
        <f>IF(N327="sníž. přenesená",J327,0)</f>
        <v>0</v>
      </c>
      <c r="BI327" s="150">
        <f>IF(N327="nulová",J327,0)</f>
        <v>0</v>
      </c>
      <c r="BJ327" s="17" t="s">
        <v>88</v>
      </c>
      <c r="BK327" s="150">
        <f>ROUND(I327*H327,2)</f>
        <v>0</v>
      </c>
      <c r="BL327" s="17" t="s">
        <v>232</v>
      </c>
      <c r="BM327" s="149" t="s">
        <v>1740</v>
      </c>
    </row>
    <row r="328" spans="2:65" s="1" customFormat="1" ht="10.199999999999999">
      <c r="B328" s="33"/>
      <c r="D328" s="151" t="s">
        <v>234</v>
      </c>
      <c r="F328" s="152" t="s">
        <v>1741</v>
      </c>
      <c r="I328" s="153"/>
      <c r="L328" s="33"/>
      <c r="M328" s="154"/>
      <c r="T328" s="57"/>
      <c r="AT328" s="17" t="s">
        <v>234</v>
      </c>
      <c r="AU328" s="17" t="s">
        <v>21</v>
      </c>
    </row>
    <row r="329" spans="2:65" s="1" customFormat="1" ht="24.15" customHeight="1">
      <c r="B329" s="33"/>
      <c r="C329" s="178" t="s">
        <v>970</v>
      </c>
      <c r="D329" s="178" t="s">
        <v>341</v>
      </c>
      <c r="E329" s="179" t="s">
        <v>1742</v>
      </c>
      <c r="F329" s="180" t="s">
        <v>1743</v>
      </c>
      <c r="G329" s="181" t="s">
        <v>468</v>
      </c>
      <c r="H329" s="182">
        <v>2</v>
      </c>
      <c r="I329" s="183"/>
      <c r="J329" s="184">
        <f>ROUND(I329*H329,2)</f>
        <v>0</v>
      </c>
      <c r="K329" s="180" t="s">
        <v>231</v>
      </c>
      <c r="L329" s="185"/>
      <c r="M329" s="186" t="s">
        <v>1</v>
      </c>
      <c r="N329" s="187" t="s">
        <v>45</v>
      </c>
      <c r="P329" s="147">
        <f>O329*H329</f>
        <v>0</v>
      </c>
      <c r="Q329" s="147">
        <v>2.7E-2</v>
      </c>
      <c r="R329" s="147">
        <f>Q329*H329</f>
        <v>5.3999999999999999E-2</v>
      </c>
      <c r="S329" s="147">
        <v>0</v>
      </c>
      <c r="T329" s="148">
        <f>S329*H329</f>
        <v>0</v>
      </c>
      <c r="AR329" s="149" t="s">
        <v>277</v>
      </c>
      <c r="AT329" s="149" t="s">
        <v>341</v>
      </c>
      <c r="AU329" s="149" t="s">
        <v>21</v>
      </c>
      <c r="AY329" s="17" t="s">
        <v>225</v>
      </c>
      <c r="BE329" s="150">
        <f>IF(N329="základní",J329,0)</f>
        <v>0</v>
      </c>
      <c r="BF329" s="150">
        <f>IF(N329="snížená",J329,0)</f>
        <v>0</v>
      </c>
      <c r="BG329" s="150">
        <f>IF(N329="zákl. přenesená",J329,0)</f>
        <v>0</v>
      </c>
      <c r="BH329" s="150">
        <f>IF(N329="sníž. přenesená",J329,0)</f>
        <v>0</v>
      </c>
      <c r="BI329" s="150">
        <f>IF(N329="nulová",J329,0)</f>
        <v>0</v>
      </c>
      <c r="BJ329" s="17" t="s">
        <v>88</v>
      </c>
      <c r="BK329" s="150">
        <f>ROUND(I329*H329,2)</f>
        <v>0</v>
      </c>
      <c r="BL329" s="17" t="s">
        <v>232</v>
      </c>
      <c r="BM329" s="149" t="s">
        <v>1744</v>
      </c>
    </row>
    <row r="330" spans="2:65" s="1" customFormat="1" ht="19.2">
      <c r="B330" s="33"/>
      <c r="D330" s="156" t="s">
        <v>261</v>
      </c>
      <c r="F330" s="163" t="s">
        <v>921</v>
      </c>
      <c r="I330" s="153"/>
      <c r="L330" s="33"/>
      <c r="M330" s="154"/>
      <c r="T330" s="57"/>
      <c r="AT330" s="17" t="s">
        <v>261</v>
      </c>
      <c r="AU330" s="17" t="s">
        <v>21</v>
      </c>
    </row>
    <row r="331" spans="2:65" s="1" customFormat="1" ht="21.75" customHeight="1">
      <c r="B331" s="33"/>
      <c r="C331" s="138" t="s">
        <v>973</v>
      </c>
      <c r="D331" s="138" t="s">
        <v>227</v>
      </c>
      <c r="E331" s="139" t="s">
        <v>1745</v>
      </c>
      <c r="F331" s="140" t="s">
        <v>1746</v>
      </c>
      <c r="G331" s="141" t="s">
        <v>546</v>
      </c>
      <c r="H331" s="142">
        <v>8</v>
      </c>
      <c r="I331" s="143"/>
      <c r="J331" s="144">
        <f>ROUND(I331*H331,2)</f>
        <v>0</v>
      </c>
      <c r="K331" s="140" t="s">
        <v>231</v>
      </c>
      <c r="L331" s="33"/>
      <c r="M331" s="145" t="s">
        <v>1</v>
      </c>
      <c r="N331" s="146" t="s">
        <v>45</v>
      </c>
      <c r="P331" s="147">
        <f>O331*H331</f>
        <v>0</v>
      </c>
      <c r="Q331" s="147">
        <v>6.0000000000000002E-5</v>
      </c>
      <c r="R331" s="147">
        <f>Q331*H331</f>
        <v>4.8000000000000001E-4</v>
      </c>
      <c r="S331" s="147">
        <v>0</v>
      </c>
      <c r="T331" s="148">
        <f>S331*H331</f>
        <v>0</v>
      </c>
      <c r="AR331" s="149" t="s">
        <v>232</v>
      </c>
      <c r="AT331" s="149" t="s">
        <v>227</v>
      </c>
      <c r="AU331" s="149" t="s">
        <v>21</v>
      </c>
      <c r="AY331" s="17" t="s">
        <v>225</v>
      </c>
      <c r="BE331" s="150">
        <f>IF(N331="základní",J331,0)</f>
        <v>0</v>
      </c>
      <c r="BF331" s="150">
        <f>IF(N331="snížená",J331,0)</f>
        <v>0</v>
      </c>
      <c r="BG331" s="150">
        <f>IF(N331="zákl. přenesená",J331,0)</f>
        <v>0</v>
      </c>
      <c r="BH331" s="150">
        <f>IF(N331="sníž. přenesená",J331,0)</f>
        <v>0</v>
      </c>
      <c r="BI331" s="150">
        <f>IF(N331="nulová",J331,0)</f>
        <v>0</v>
      </c>
      <c r="BJ331" s="17" t="s">
        <v>88</v>
      </c>
      <c r="BK331" s="150">
        <f>ROUND(I331*H331,2)</f>
        <v>0</v>
      </c>
      <c r="BL331" s="17" t="s">
        <v>232</v>
      </c>
      <c r="BM331" s="149" t="s">
        <v>1747</v>
      </c>
    </row>
    <row r="332" spans="2:65" s="1" customFormat="1" ht="10.199999999999999">
      <c r="B332" s="33"/>
      <c r="D332" s="151" t="s">
        <v>234</v>
      </c>
      <c r="F332" s="152" t="s">
        <v>1748</v>
      </c>
      <c r="I332" s="153"/>
      <c r="L332" s="33"/>
      <c r="M332" s="154"/>
      <c r="T332" s="57"/>
      <c r="AT332" s="17" t="s">
        <v>234</v>
      </c>
      <c r="AU332" s="17" t="s">
        <v>21</v>
      </c>
    </row>
    <row r="333" spans="2:65" s="12" customFormat="1" ht="10.199999999999999">
      <c r="B333" s="155"/>
      <c r="D333" s="156" t="s">
        <v>236</v>
      </c>
      <c r="E333" s="157" t="s">
        <v>1</v>
      </c>
      <c r="F333" s="158" t="s">
        <v>1749</v>
      </c>
      <c r="H333" s="159">
        <v>8</v>
      </c>
      <c r="I333" s="160"/>
      <c r="L333" s="155"/>
      <c r="M333" s="161"/>
      <c r="T333" s="162"/>
      <c r="AT333" s="157" t="s">
        <v>236</v>
      </c>
      <c r="AU333" s="157" t="s">
        <v>21</v>
      </c>
      <c r="AV333" s="12" t="s">
        <v>21</v>
      </c>
      <c r="AW333" s="12" t="s">
        <v>36</v>
      </c>
      <c r="AX333" s="12" t="s">
        <v>88</v>
      </c>
      <c r="AY333" s="157" t="s">
        <v>225</v>
      </c>
    </row>
    <row r="334" spans="2:65" s="1" customFormat="1" ht="21.75" customHeight="1">
      <c r="B334" s="33"/>
      <c r="C334" s="138" t="s">
        <v>976</v>
      </c>
      <c r="D334" s="138" t="s">
        <v>227</v>
      </c>
      <c r="E334" s="139" t="s">
        <v>1750</v>
      </c>
      <c r="F334" s="140" t="s">
        <v>1751</v>
      </c>
      <c r="G334" s="141" t="s">
        <v>259</v>
      </c>
      <c r="H334" s="142">
        <v>1</v>
      </c>
      <c r="I334" s="143"/>
      <c r="J334" s="144">
        <f>ROUND(I334*H334,2)</f>
        <v>0</v>
      </c>
      <c r="K334" s="140" t="s">
        <v>1</v>
      </c>
      <c r="L334" s="33"/>
      <c r="M334" s="145" t="s">
        <v>1</v>
      </c>
      <c r="N334" s="146" t="s">
        <v>45</v>
      </c>
      <c r="P334" s="147">
        <f>O334*H334</f>
        <v>0</v>
      </c>
      <c r="Q334" s="147">
        <v>0</v>
      </c>
      <c r="R334" s="147">
        <f>Q334*H334</f>
        <v>0</v>
      </c>
      <c r="S334" s="147">
        <v>0</v>
      </c>
      <c r="T334" s="148">
        <f>S334*H334</f>
        <v>0</v>
      </c>
      <c r="AR334" s="149" t="s">
        <v>232</v>
      </c>
      <c r="AT334" s="149" t="s">
        <v>227</v>
      </c>
      <c r="AU334" s="149" t="s">
        <v>21</v>
      </c>
      <c r="AY334" s="17" t="s">
        <v>225</v>
      </c>
      <c r="BE334" s="150">
        <f>IF(N334="základní",J334,0)</f>
        <v>0</v>
      </c>
      <c r="BF334" s="150">
        <f>IF(N334="snížená",J334,0)</f>
        <v>0</v>
      </c>
      <c r="BG334" s="150">
        <f>IF(N334="zákl. přenesená",J334,0)</f>
        <v>0</v>
      </c>
      <c r="BH334" s="150">
        <f>IF(N334="sníž. přenesená",J334,0)</f>
        <v>0</v>
      </c>
      <c r="BI334" s="150">
        <f>IF(N334="nulová",J334,0)</f>
        <v>0</v>
      </c>
      <c r="BJ334" s="17" t="s">
        <v>88</v>
      </c>
      <c r="BK334" s="150">
        <f>ROUND(I334*H334,2)</f>
        <v>0</v>
      </c>
      <c r="BL334" s="17" t="s">
        <v>232</v>
      </c>
      <c r="BM334" s="149" t="s">
        <v>1752</v>
      </c>
    </row>
    <row r="335" spans="2:65" s="1" customFormat="1" ht="19.2">
      <c r="B335" s="33"/>
      <c r="D335" s="156" t="s">
        <v>261</v>
      </c>
      <c r="F335" s="163" t="s">
        <v>1753</v>
      </c>
      <c r="I335" s="153"/>
      <c r="L335" s="33"/>
      <c r="M335" s="154"/>
      <c r="T335" s="57"/>
      <c r="AT335" s="17" t="s">
        <v>261</v>
      </c>
      <c r="AU335" s="17" t="s">
        <v>21</v>
      </c>
    </row>
    <row r="336" spans="2:65" s="1" customFormat="1" ht="24.15" customHeight="1">
      <c r="B336" s="33"/>
      <c r="C336" s="138" t="s">
        <v>596</v>
      </c>
      <c r="D336" s="138" t="s">
        <v>227</v>
      </c>
      <c r="E336" s="139" t="s">
        <v>1754</v>
      </c>
      <c r="F336" s="140" t="s">
        <v>1755</v>
      </c>
      <c r="G336" s="141" t="s">
        <v>468</v>
      </c>
      <c r="H336" s="142">
        <v>71</v>
      </c>
      <c r="I336" s="143"/>
      <c r="J336" s="144">
        <f>ROUND(I336*H336,2)</f>
        <v>0</v>
      </c>
      <c r="K336" s="140" t="s">
        <v>1</v>
      </c>
      <c r="L336" s="33"/>
      <c r="M336" s="145" t="s">
        <v>1</v>
      </c>
      <c r="N336" s="146" t="s">
        <v>45</v>
      </c>
      <c r="P336" s="147">
        <f>O336*H336</f>
        <v>0</v>
      </c>
      <c r="Q336" s="147">
        <v>1E-4</v>
      </c>
      <c r="R336" s="147">
        <f>Q336*H336</f>
        <v>7.1000000000000004E-3</v>
      </c>
      <c r="S336" s="147">
        <v>0</v>
      </c>
      <c r="T336" s="148">
        <f>S336*H336</f>
        <v>0</v>
      </c>
      <c r="AR336" s="149" t="s">
        <v>232</v>
      </c>
      <c r="AT336" s="149" t="s">
        <v>227</v>
      </c>
      <c r="AU336" s="149" t="s">
        <v>21</v>
      </c>
      <c r="AY336" s="17" t="s">
        <v>225</v>
      </c>
      <c r="BE336" s="150">
        <f>IF(N336="základní",J336,0)</f>
        <v>0</v>
      </c>
      <c r="BF336" s="150">
        <f>IF(N336="snížená",J336,0)</f>
        <v>0</v>
      </c>
      <c r="BG336" s="150">
        <f>IF(N336="zákl. přenesená",J336,0)</f>
        <v>0</v>
      </c>
      <c r="BH336" s="150">
        <f>IF(N336="sníž. přenesená",J336,0)</f>
        <v>0</v>
      </c>
      <c r="BI336" s="150">
        <f>IF(N336="nulová",J336,0)</f>
        <v>0</v>
      </c>
      <c r="BJ336" s="17" t="s">
        <v>88</v>
      </c>
      <c r="BK336" s="150">
        <f>ROUND(I336*H336,2)</f>
        <v>0</v>
      </c>
      <c r="BL336" s="17" t="s">
        <v>232</v>
      </c>
      <c r="BM336" s="149" t="s">
        <v>1756</v>
      </c>
    </row>
    <row r="337" spans="2:65" s="1" customFormat="1" ht="19.2">
      <c r="B337" s="33"/>
      <c r="D337" s="156" t="s">
        <v>261</v>
      </c>
      <c r="F337" s="163" t="s">
        <v>1757</v>
      </c>
      <c r="I337" s="153"/>
      <c r="L337" s="33"/>
      <c r="M337" s="154"/>
      <c r="T337" s="57"/>
      <c r="AT337" s="17" t="s">
        <v>261</v>
      </c>
      <c r="AU337" s="17" t="s">
        <v>21</v>
      </c>
    </row>
    <row r="338" spans="2:65" s="1" customFormat="1" ht="24.15" customHeight="1">
      <c r="B338" s="33"/>
      <c r="C338" s="138" t="s">
        <v>1442</v>
      </c>
      <c r="D338" s="138" t="s">
        <v>227</v>
      </c>
      <c r="E338" s="139" t="s">
        <v>1758</v>
      </c>
      <c r="F338" s="140" t="s">
        <v>1759</v>
      </c>
      <c r="G338" s="141" t="s">
        <v>546</v>
      </c>
      <c r="H338" s="142">
        <v>15</v>
      </c>
      <c r="I338" s="143"/>
      <c r="J338" s="144">
        <f>ROUND(I338*H338,2)</f>
        <v>0</v>
      </c>
      <c r="K338" s="140" t="s">
        <v>1</v>
      </c>
      <c r="L338" s="33"/>
      <c r="M338" s="145" t="s">
        <v>1</v>
      </c>
      <c r="N338" s="146" t="s">
        <v>45</v>
      </c>
      <c r="P338" s="147">
        <f>O338*H338</f>
        <v>0</v>
      </c>
      <c r="Q338" s="147">
        <v>0.10087</v>
      </c>
      <c r="R338" s="147">
        <f>Q338*H338</f>
        <v>1.51305</v>
      </c>
      <c r="S338" s="147">
        <v>0</v>
      </c>
      <c r="T338" s="148">
        <f>S338*H338</f>
        <v>0</v>
      </c>
      <c r="AR338" s="149" t="s">
        <v>596</v>
      </c>
      <c r="AT338" s="149" t="s">
        <v>227</v>
      </c>
      <c r="AU338" s="149" t="s">
        <v>21</v>
      </c>
      <c r="AY338" s="17" t="s">
        <v>225</v>
      </c>
      <c r="BE338" s="150">
        <f>IF(N338="základní",J338,0)</f>
        <v>0</v>
      </c>
      <c r="BF338" s="150">
        <f>IF(N338="snížená",J338,0)</f>
        <v>0</v>
      </c>
      <c r="BG338" s="150">
        <f>IF(N338="zákl. přenesená",J338,0)</f>
        <v>0</v>
      </c>
      <c r="BH338" s="150">
        <f>IF(N338="sníž. přenesená",J338,0)</f>
        <v>0</v>
      </c>
      <c r="BI338" s="150">
        <f>IF(N338="nulová",J338,0)</f>
        <v>0</v>
      </c>
      <c r="BJ338" s="17" t="s">
        <v>88</v>
      </c>
      <c r="BK338" s="150">
        <f>ROUND(I338*H338,2)</f>
        <v>0</v>
      </c>
      <c r="BL338" s="17" t="s">
        <v>596</v>
      </c>
      <c r="BM338" s="149" t="s">
        <v>1760</v>
      </c>
    </row>
    <row r="339" spans="2:65" s="12" customFormat="1" ht="10.199999999999999">
      <c r="B339" s="155"/>
      <c r="D339" s="156" t="s">
        <v>236</v>
      </c>
      <c r="E339" s="157" t="s">
        <v>1</v>
      </c>
      <c r="F339" s="158" t="s">
        <v>1761</v>
      </c>
      <c r="H339" s="159">
        <v>15</v>
      </c>
      <c r="I339" s="160"/>
      <c r="L339" s="155"/>
      <c r="M339" s="161"/>
      <c r="T339" s="162"/>
      <c r="AT339" s="157" t="s">
        <v>236</v>
      </c>
      <c r="AU339" s="157" t="s">
        <v>21</v>
      </c>
      <c r="AV339" s="12" t="s">
        <v>21</v>
      </c>
      <c r="AW339" s="12" t="s">
        <v>36</v>
      </c>
      <c r="AX339" s="12" t="s">
        <v>88</v>
      </c>
      <c r="AY339" s="157" t="s">
        <v>225</v>
      </c>
    </row>
    <row r="340" spans="2:65" s="11" customFormat="1" ht="22.8" customHeight="1">
      <c r="B340" s="126"/>
      <c r="D340" s="127" t="s">
        <v>79</v>
      </c>
      <c r="E340" s="136" t="s">
        <v>283</v>
      </c>
      <c r="F340" s="136" t="s">
        <v>525</v>
      </c>
      <c r="I340" s="129"/>
      <c r="J340" s="137">
        <f>BK340</f>
        <v>0</v>
      </c>
      <c r="L340" s="126"/>
      <c r="M340" s="131"/>
      <c r="P340" s="132">
        <f>SUM(P341:P348)</f>
        <v>0</v>
      </c>
      <c r="R340" s="132">
        <f>SUM(R341:R348)</f>
        <v>9.5680000000000015E-2</v>
      </c>
      <c r="T340" s="133">
        <f>SUM(T341:T348)</f>
        <v>0</v>
      </c>
      <c r="AR340" s="127" t="s">
        <v>88</v>
      </c>
      <c r="AT340" s="134" t="s">
        <v>79</v>
      </c>
      <c r="AU340" s="134" t="s">
        <v>88</v>
      </c>
      <c r="AY340" s="127" t="s">
        <v>225</v>
      </c>
      <c r="BK340" s="135">
        <f>SUM(BK341:BK348)</f>
        <v>0</v>
      </c>
    </row>
    <row r="341" spans="2:65" s="1" customFormat="1" ht="24.15" customHeight="1">
      <c r="B341" s="33"/>
      <c r="C341" s="138" t="s">
        <v>1446</v>
      </c>
      <c r="D341" s="138" t="s">
        <v>227</v>
      </c>
      <c r="E341" s="139" t="s">
        <v>1046</v>
      </c>
      <c r="F341" s="140" t="s">
        <v>1047</v>
      </c>
      <c r="G341" s="141" t="s">
        <v>230</v>
      </c>
      <c r="H341" s="142">
        <v>62</v>
      </c>
      <c r="I341" s="143"/>
      <c r="J341" s="144">
        <f>ROUND(I341*H341,2)</f>
        <v>0</v>
      </c>
      <c r="K341" s="140" t="s">
        <v>231</v>
      </c>
      <c r="L341" s="33"/>
      <c r="M341" s="145" t="s">
        <v>1</v>
      </c>
      <c r="N341" s="146" t="s">
        <v>45</v>
      </c>
      <c r="P341" s="147">
        <f>O341*H341</f>
        <v>0</v>
      </c>
      <c r="Q341" s="147">
        <v>6.3000000000000003E-4</v>
      </c>
      <c r="R341" s="147">
        <f>Q341*H341</f>
        <v>3.9060000000000004E-2</v>
      </c>
      <c r="S341" s="147">
        <v>0</v>
      </c>
      <c r="T341" s="148">
        <f>S341*H341</f>
        <v>0</v>
      </c>
      <c r="AR341" s="149" t="s">
        <v>232</v>
      </c>
      <c r="AT341" s="149" t="s">
        <v>227</v>
      </c>
      <c r="AU341" s="149" t="s">
        <v>21</v>
      </c>
      <c r="AY341" s="17" t="s">
        <v>225</v>
      </c>
      <c r="BE341" s="150">
        <f>IF(N341="základní",J341,0)</f>
        <v>0</v>
      </c>
      <c r="BF341" s="150">
        <f>IF(N341="snížená",J341,0)</f>
        <v>0</v>
      </c>
      <c r="BG341" s="150">
        <f>IF(N341="zákl. přenesená",J341,0)</f>
        <v>0</v>
      </c>
      <c r="BH341" s="150">
        <f>IF(N341="sníž. přenesená",J341,0)</f>
        <v>0</v>
      </c>
      <c r="BI341" s="150">
        <f>IF(N341="nulová",J341,0)</f>
        <v>0</v>
      </c>
      <c r="BJ341" s="17" t="s">
        <v>88</v>
      </c>
      <c r="BK341" s="150">
        <f>ROUND(I341*H341,2)</f>
        <v>0</v>
      </c>
      <c r="BL341" s="17" t="s">
        <v>232</v>
      </c>
      <c r="BM341" s="149" t="s">
        <v>1762</v>
      </c>
    </row>
    <row r="342" spans="2:65" s="1" customFormat="1" ht="10.199999999999999">
      <c r="B342" s="33"/>
      <c r="D342" s="151" t="s">
        <v>234</v>
      </c>
      <c r="F342" s="152" t="s">
        <v>1049</v>
      </c>
      <c r="I342" s="153"/>
      <c r="L342" s="33"/>
      <c r="M342" s="154"/>
      <c r="T342" s="57"/>
      <c r="AT342" s="17" t="s">
        <v>234</v>
      </c>
      <c r="AU342" s="17" t="s">
        <v>21</v>
      </c>
    </row>
    <row r="343" spans="2:65" s="12" customFormat="1" ht="10.199999999999999">
      <c r="B343" s="155"/>
      <c r="D343" s="156" t="s">
        <v>236</v>
      </c>
      <c r="E343" s="157" t="s">
        <v>1</v>
      </c>
      <c r="F343" s="158" t="s">
        <v>1763</v>
      </c>
      <c r="H343" s="159">
        <v>62</v>
      </c>
      <c r="I343" s="160"/>
      <c r="L343" s="155"/>
      <c r="M343" s="161"/>
      <c r="T343" s="162"/>
      <c r="AT343" s="157" t="s">
        <v>236</v>
      </c>
      <c r="AU343" s="157" t="s">
        <v>21</v>
      </c>
      <c r="AV343" s="12" t="s">
        <v>21</v>
      </c>
      <c r="AW343" s="12" t="s">
        <v>36</v>
      </c>
      <c r="AX343" s="12" t="s">
        <v>88</v>
      </c>
      <c r="AY343" s="157" t="s">
        <v>225</v>
      </c>
    </row>
    <row r="344" spans="2:65" s="1" customFormat="1" ht="24.15" customHeight="1">
      <c r="B344" s="33"/>
      <c r="C344" s="138" t="s">
        <v>1451</v>
      </c>
      <c r="D344" s="138" t="s">
        <v>227</v>
      </c>
      <c r="E344" s="139" t="s">
        <v>1061</v>
      </c>
      <c r="F344" s="140" t="s">
        <v>1062</v>
      </c>
      <c r="G344" s="141" t="s">
        <v>546</v>
      </c>
      <c r="H344" s="142">
        <v>38</v>
      </c>
      <c r="I344" s="143"/>
      <c r="J344" s="144">
        <f>ROUND(I344*H344,2)</f>
        <v>0</v>
      </c>
      <c r="K344" s="140" t="s">
        <v>231</v>
      </c>
      <c r="L344" s="33"/>
      <c r="M344" s="145" t="s">
        <v>1</v>
      </c>
      <c r="N344" s="146" t="s">
        <v>45</v>
      </c>
      <c r="P344" s="147">
        <f>O344*H344</f>
        <v>0</v>
      </c>
      <c r="Q344" s="147">
        <v>1.49E-3</v>
      </c>
      <c r="R344" s="147">
        <f>Q344*H344</f>
        <v>5.6620000000000004E-2</v>
      </c>
      <c r="S344" s="147">
        <v>0</v>
      </c>
      <c r="T344" s="148">
        <f>S344*H344</f>
        <v>0</v>
      </c>
      <c r="AR344" s="149" t="s">
        <v>232</v>
      </c>
      <c r="AT344" s="149" t="s">
        <v>227</v>
      </c>
      <c r="AU344" s="149" t="s">
        <v>21</v>
      </c>
      <c r="AY344" s="17" t="s">
        <v>225</v>
      </c>
      <c r="BE344" s="150">
        <f>IF(N344="základní",J344,0)</f>
        <v>0</v>
      </c>
      <c r="BF344" s="150">
        <f>IF(N344="snížená",J344,0)</f>
        <v>0</v>
      </c>
      <c r="BG344" s="150">
        <f>IF(N344="zákl. přenesená",J344,0)</f>
        <v>0</v>
      </c>
      <c r="BH344" s="150">
        <f>IF(N344="sníž. přenesená",J344,0)</f>
        <v>0</v>
      </c>
      <c r="BI344" s="150">
        <f>IF(N344="nulová",J344,0)</f>
        <v>0</v>
      </c>
      <c r="BJ344" s="17" t="s">
        <v>88</v>
      </c>
      <c r="BK344" s="150">
        <f>ROUND(I344*H344,2)</f>
        <v>0</v>
      </c>
      <c r="BL344" s="17" t="s">
        <v>232</v>
      </c>
      <c r="BM344" s="149" t="s">
        <v>1764</v>
      </c>
    </row>
    <row r="345" spans="2:65" s="1" customFormat="1" ht="10.199999999999999">
      <c r="B345" s="33"/>
      <c r="D345" s="151" t="s">
        <v>234</v>
      </c>
      <c r="F345" s="152" t="s">
        <v>1064</v>
      </c>
      <c r="I345" s="153"/>
      <c r="L345" s="33"/>
      <c r="M345" s="154"/>
      <c r="T345" s="57"/>
      <c r="AT345" s="17" t="s">
        <v>234</v>
      </c>
      <c r="AU345" s="17" t="s">
        <v>21</v>
      </c>
    </row>
    <row r="346" spans="2:65" s="12" customFormat="1" ht="10.199999999999999">
      <c r="B346" s="155"/>
      <c r="D346" s="156" t="s">
        <v>236</v>
      </c>
      <c r="E346" s="157" t="s">
        <v>1</v>
      </c>
      <c r="F346" s="158" t="s">
        <v>1765</v>
      </c>
      <c r="H346" s="159">
        <v>38</v>
      </c>
      <c r="I346" s="160"/>
      <c r="L346" s="155"/>
      <c r="M346" s="161"/>
      <c r="T346" s="162"/>
      <c r="AT346" s="157" t="s">
        <v>236</v>
      </c>
      <c r="AU346" s="157" t="s">
        <v>21</v>
      </c>
      <c r="AV346" s="12" t="s">
        <v>21</v>
      </c>
      <c r="AW346" s="12" t="s">
        <v>36</v>
      </c>
      <c r="AX346" s="12" t="s">
        <v>88</v>
      </c>
      <c r="AY346" s="157" t="s">
        <v>225</v>
      </c>
    </row>
    <row r="347" spans="2:65" s="1" customFormat="1" ht="16.5" customHeight="1">
      <c r="B347" s="33"/>
      <c r="C347" s="138" t="s">
        <v>1455</v>
      </c>
      <c r="D347" s="138" t="s">
        <v>227</v>
      </c>
      <c r="E347" s="139" t="s">
        <v>1766</v>
      </c>
      <c r="F347" s="140" t="s">
        <v>1767</v>
      </c>
      <c r="G347" s="141" t="s">
        <v>259</v>
      </c>
      <c r="H347" s="142">
        <v>1</v>
      </c>
      <c r="I347" s="143"/>
      <c r="J347" s="144">
        <f>ROUND(I347*H347,2)</f>
        <v>0</v>
      </c>
      <c r="K347" s="140" t="s">
        <v>1</v>
      </c>
      <c r="L347" s="33"/>
      <c r="M347" s="145" t="s">
        <v>1</v>
      </c>
      <c r="N347" s="146" t="s">
        <v>45</v>
      </c>
      <c r="P347" s="147">
        <f>O347*H347</f>
        <v>0</v>
      </c>
      <c r="Q347" s="147">
        <v>0</v>
      </c>
      <c r="R347" s="147">
        <f>Q347*H347</f>
        <v>0</v>
      </c>
      <c r="S347" s="147">
        <v>0</v>
      </c>
      <c r="T347" s="148">
        <f>S347*H347</f>
        <v>0</v>
      </c>
      <c r="AR347" s="149" t="s">
        <v>232</v>
      </c>
      <c r="AT347" s="149" t="s">
        <v>227</v>
      </c>
      <c r="AU347" s="149" t="s">
        <v>21</v>
      </c>
      <c r="AY347" s="17" t="s">
        <v>225</v>
      </c>
      <c r="BE347" s="150">
        <f>IF(N347="základní",J347,0)</f>
        <v>0</v>
      </c>
      <c r="BF347" s="150">
        <f>IF(N347="snížená",J347,0)</f>
        <v>0</v>
      </c>
      <c r="BG347" s="150">
        <f>IF(N347="zákl. přenesená",J347,0)</f>
        <v>0</v>
      </c>
      <c r="BH347" s="150">
        <f>IF(N347="sníž. přenesená",J347,0)</f>
        <v>0</v>
      </c>
      <c r="BI347" s="150">
        <f>IF(N347="nulová",J347,0)</f>
        <v>0</v>
      </c>
      <c r="BJ347" s="17" t="s">
        <v>88</v>
      </c>
      <c r="BK347" s="150">
        <f>ROUND(I347*H347,2)</f>
        <v>0</v>
      </c>
      <c r="BL347" s="17" t="s">
        <v>232</v>
      </c>
      <c r="BM347" s="149" t="s">
        <v>1768</v>
      </c>
    </row>
    <row r="348" spans="2:65" s="1" customFormat="1" ht="19.2">
      <c r="B348" s="33"/>
      <c r="D348" s="156" t="s">
        <v>261</v>
      </c>
      <c r="F348" s="163" t="s">
        <v>1769</v>
      </c>
      <c r="I348" s="153"/>
      <c r="L348" s="33"/>
      <c r="M348" s="154"/>
      <c r="T348" s="57"/>
      <c r="AT348" s="17" t="s">
        <v>261</v>
      </c>
      <c r="AU348" s="17" t="s">
        <v>21</v>
      </c>
    </row>
    <row r="349" spans="2:65" s="11" customFormat="1" ht="22.8" customHeight="1">
      <c r="B349" s="126"/>
      <c r="D349" s="127" t="s">
        <v>79</v>
      </c>
      <c r="E349" s="136" t="s">
        <v>568</v>
      </c>
      <c r="F349" s="136" t="s">
        <v>569</v>
      </c>
      <c r="I349" s="129"/>
      <c r="J349" s="137">
        <f>BK349</f>
        <v>0</v>
      </c>
      <c r="L349" s="126"/>
      <c r="M349" s="131"/>
      <c r="P349" s="132">
        <f>SUM(P350:P351)</f>
        <v>0</v>
      </c>
      <c r="R349" s="132">
        <f>SUM(R350:R351)</f>
        <v>0</v>
      </c>
      <c r="T349" s="133">
        <f>SUM(T350:T351)</f>
        <v>0</v>
      </c>
      <c r="AR349" s="127" t="s">
        <v>88</v>
      </c>
      <c r="AT349" s="134" t="s">
        <v>79</v>
      </c>
      <c r="AU349" s="134" t="s">
        <v>88</v>
      </c>
      <c r="AY349" s="127" t="s">
        <v>225</v>
      </c>
      <c r="BK349" s="135">
        <f>SUM(BK350:BK351)</f>
        <v>0</v>
      </c>
    </row>
    <row r="350" spans="2:65" s="1" customFormat="1" ht="16.5" customHeight="1">
      <c r="B350" s="33"/>
      <c r="C350" s="138" t="s">
        <v>1460</v>
      </c>
      <c r="D350" s="138" t="s">
        <v>227</v>
      </c>
      <c r="E350" s="139" t="s">
        <v>571</v>
      </c>
      <c r="F350" s="140" t="s">
        <v>572</v>
      </c>
      <c r="G350" s="141" t="s">
        <v>395</v>
      </c>
      <c r="H350" s="142">
        <v>1032.55</v>
      </c>
      <c r="I350" s="143"/>
      <c r="J350" s="144">
        <f>ROUND(I350*H350,2)</f>
        <v>0</v>
      </c>
      <c r="K350" s="140" t="s">
        <v>231</v>
      </c>
      <c r="L350" s="33"/>
      <c r="M350" s="145" t="s">
        <v>1</v>
      </c>
      <c r="N350" s="146" t="s">
        <v>45</v>
      </c>
      <c r="P350" s="147">
        <f>O350*H350</f>
        <v>0</v>
      </c>
      <c r="Q350" s="147">
        <v>0</v>
      </c>
      <c r="R350" s="147">
        <f>Q350*H350</f>
        <v>0</v>
      </c>
      <c r="S350" s="147">
        <v>0</v>
      </c>
      <c r="T350" s="148">
        <f>S350*H350</f>
        <v>0</v>
      </c>
      <c r="AR350" s="149" t="s">
        <v>232</v>
      </c>
      <c r="AT350" s="149" t="s">
        <v>227</v>
      </c>
      <c r="AU350" s="149" t="s">
        <v>21</v>
      </c>
      <c r="AY350" s="17" t="s">
        <v>225</v>
      </c>
      <c r="BE350" s="150">
        <f>IF(N350="základní",J350,0)</f>
        <v>0</v>
      </c>
      <c r="BF350" s="150">
        <f>IF(N350="snížená",J350,0)</f>
        <v>0</v>
      </c>
      <c r="BG350" s="150">
        <f>IF(N350="zákl. přenesená",J350,0)</f>
        <v>0</v>
      </c>
      <c r="BH350" s="150">
        <f>IF(N350="sníž. přenesená",J350,0)</f>
        <v>0</v>
      </c>
      <c r="BI350" s="150">
        <f>IF(N350="nulová",J350,0)</f>
        <v>0</v>
      </c>
      <c r="BJ350" s="17" t="s">
        <v>88</v>
      </c>
      <c r="BK350" s="150">
        <f>ROUND(I350*H350,2)</f>
        <v>0</v>
      </c>
      <c r="BL350" s="17" t="s">
        <v>232</v>
      </c>
      <c r="BM350" s="149" t="s">
        <v>1770</v>
      </c>
    </row>
    <row r="351" spans="2:65" s="1" customFormat="1" ht="10.199999999999999">
      <c r="B351" s="33"/>
      <c r="D351" s="151" t="s">
        <v>234</v>
      </c>
      <c r="F351" s="152" t="s">
        <v>574</v>
      </c>
      <c r="I351" s="153"/>
      <c r="L351" s="33"/>
      <c r="M351" s="154"/>
      <c r="T351" s="57"/>
      <c r="AT351" s="17" t="s">
        <v>234</v>
      </c>
      <c r="AU351" s="17" t="s">
        <v>21</v>
      </c>
    </row>
    <row r="352" spans="2:65" s="11" customFormat="1" ht="25.95" customHeight="1">
      <c r="B352" s="126"/>
      <c r="D352" s="127" t="s">
        <v>79</v>
      </c>
      <c r="E352" s="128" t="s">
        <v>575</v>
      </c>
      <c r="F352" s="128" t="s">
        <v>576</v>
      </c>
      <c r="I352" s="129"/>
      <c r="J352" s="130">
        <f>BK352</f>
        <v>0</v>
      </c>
      <c r="L352" s="126"/>
      <c r="M352" s="131"/>
      <c r="P352" s="132">
        <f>P353+P356+P359</f>
        <v>0</v>
      </c>
      <c r="R352" s="132">
        <f>R353+R356+R359</f>
        <v>4.7096140000000002</v>
      </c>
      <c r="T352" s="133">
        <f>T353+T356+T359</f>
        <v>0</v>
      </c>
      <c r="AR352" s="127" t="s">
        <v>21</v>
      </c>
      <c r="AT352" s="134" t="s">
        <v>79</v>
      </c>
      <c r="AU352" s="134" t="s">
        <v>80</v>
      </c>
      <c r="AY352" s="127" t="s">
        <v>225</v>
      </c>
      <c r="BK352" s="135">
        <f>BK353+BK356+BK359</f>
        <v>0</v>
      </c>
    </row>
    <row r="353" spans="2:65" s="11" customFormat="1" ht="22.8" customHeight="1">
      <c r="B353" s="126"/>
      <c r="D353" s="127" t="s">
        <v>79</v>
      </c>
      <c r="E353" s="136" t="s">
        <v>1071</v>
      </c>
      <c r="F353" s="136" t="s">
        <v>1072</v>
      </c>
      <c r="I353" s="129"/>
      <c r="J353" s="137">
        <f>BK353</f>
        <v>0</v>
      </c>
      <c r="L353" s="126"/>
      <c r="M353" s="131"/>
      <c r="P353" s="132">
        <f>SUM(P354:P355)</f>
        <v>0</v>
      </c>
      <c r="R353" s="132">
        <f>SUM(R354:R355)</f>
        <v>9.1499999999999998E-2</v>
      </c>
      <c r="T353" s="133">
        <f>SUM(T354:T355)</f>
        <v>0</v>
      </c>
      <c r="AR353" s="127" t="s">
        <v>21</v>
      </c>
      <c r="AT353" s="134" t="s">
        <v>79</v>
      </c>
      <c r="AU353" s="134" t="s">
        <v>88</v>
      </c>
      <c r="AY353" s="127" t="s">
        <v>225</v>
      </c>
      <c r="BK353" s="135">
        <f>SUM(BK354:BK355)</f>
        <v>0</v>
      </c>
    </row>
    <row r="354" spans="2:65" s="1" customFormat="1" ht="33" customHeight="1">
      <c r="B354" s="33"/>
      <c r="C354" s="138" t="s">
        <v>1464</v>
      </c>
      <c r="D354" s="138" t="s">
        <v>227</v>
      </c>
      <c r="E354" s="139" t="s">
        <v>1073</v>
      </c>
      <c r="F354" s="140" t="s">
        <v>1074</v>
      </c>
      <c r="G354" s="141" t="s">
        <v>546</v>
      </c>
      <c r="H354" s="142">
        <v>91.5</v>
      </c>
      <c r="I354" s="143"/>
      <c r="J354" s="144">
        <f>ROUND(I354*H354,2)</f>
        <v>0</v>
      </c>
      <c r="K354" s="140" t="s">
        <v>1</v>
      </c>
      <c r="L354" s="33"/>
      <c r="M354" s="145" t="s">
        <v>1</v>
      </c>
      <c r="N354" s="146" t="s">
        <v>45</v>
      </c>
      <c r="P354" s="147">
        <f>O354*H354</f>
        <v>0</v>
      </c>
      <c r="Q354" s="147">
        <v>1E-3</v>
      </c>
      <c r="R354" s="147">
        <f>Q354*H354</f>
        <v>9.1499999999999998E-2</v>
      </c>
      <c r="S354" s="147">
        <v>0</v>
      </c>
      <c r="T354" s="148">
        <f>S354*H354</f>
        <v>0</v>
      </c>
      <c r="AR354" s="149" t="s">
        <v>340</v>
      </c>
      <c r="AT354" s="149" t="s">
        <v>227</v>
      </c>
      <c r="AU354" s="149" t="s">
        <v>21</v>
      </c>
      <c r="AY354" s="17" t="s">
        <v>225</v>
      </c>
      <c r="BE354" s="150">
        <f>IF(N354="základní",J354,0)</f>
        <v>0</v>
      </c>
      <c r="BF354" s="150">
        <f>IF(N354="snížená",J354,0)</f>
        <v>0</v>
      </c>
      <c r="BG354" s="150">
        <f>IF(N354="zákl. přenesená",J354,0)</f>
        <v>0</v>
      </c>
      <c r="BH354" s="150">
        <f>IF(N354="sníž. přenesená",J354,0)</f>
        <v>0</v>
      </c>
      <c r="BI354" s="150">
        <f>IF(N354="nulová",J354,0)</f>
        <v>0</v>
      </c>
      <c r="BJ354" s="17" t="s">
        <v>88</v>
      </c>
      <c r="BK354" s="150">
        <f>ROUND(I354*H354,2)</f>
        <v>0</v>
      </c>
      <c r="BL354" s="17" t="s">
        <v>340</v>
      </c>
      <c r="BM354" s="149" t="s">
        <v>1771</v>
      </c>
    </row>
    <row r="355" spans="2:65" s="12" customFormat="1" ht="10.199999999999999">
      <c r="B355" s="155"/>
      <c r="D355" s="156" t="s">
        <v>236</v>
      </c>
      <c r="E355" s="157" t="s">
        <v>1</v>
      </c>
      <c r="F355" s="158" t="s">
        <v>1772</v>
      </c>
      <c r="H355" s="159">
        <v>91.5</v>
      </c>
      <c r="I355" s="160"/>
      <c r="L355" s="155"/>
      <c r="M355" s="161"/>
      <c r="T355" s="162"/>
      <c r="AT355" s="157" t="s">
        <v>236</v>
      </c>
      <c r="AU355" s="157" t="s">
        <v>21</v>
      </c>
      <c r="AV355" s="12" t="s">
        <v>21</v>
      </c>
      <c r="AW355" s="12" t="s">
        <v>36</v>
      </c>
      <c r="AX355" s="12" t="s">
        <v>88</v>
      </c>
      <c r="AY355" s="157" t="s">
        <v>225</v>
      </c>
    </row>
    <row r="356" spans="2:65" s="11" customFormat="1" ht="22.8" customHeight="1">
      <c r="B356" s="126"/>
      <c r="D356" s="127" t="s">
        <v>79</v>
      </c>
      <c r="E356" s="136" t="s">
        <v>955</v>
      </c>
      <c r="F356" s="136" t="s">
        <v>956</v>
      </c>
      <c r="I356" s="129"/>
      <c r="J356" s="137">
        <f>BK356</f>
        <v>0</v>
      </c>
      <c r="L356" s="126"/>
      <c r="M356" s="131"/>
      <c r="P356" s="132">
        <f>SUM(P357:P358)</f>
        <v>0</v>
      </c>
      <c r="R356" s="132">
        <f>SUM(R357:R358)</f>
        <v>5.8049999999999997E-2</v>
      </c>
      <c r="T356" s="133">
        <f>SUM(T357:T358)</f>
        <v>0</v>
      </c>
      <c r="AR356" s="127" t="s">
        <v>21</v>
      </c>
      <c r="AT356" s="134" t="s">
        <v>79</v>
      </c>
      <c r="AU356" s="134" t="s">
        <v>88</v>
      </c>
      <c r="AY356" s="127" t="s">
        <v>225</v>
      </c>
      <c r="BK356" s="135">
        <f>SUM(BK357:BK358)</f>
        <v>0</v>
      </c>
    </row>
    <row r="357" spans="2:65" s="1" customFormat="1" ht="21.75" customHeight="1">
      <c r="B357" s="33"/>
      <c r="C357" s="138" t="s">
        <v>1470</v>
      </c>
      <c r="D357" s="138" t="s">
        <v>227</v>
      </c>
      <c r="E357" s="139" t="s">
        <v>1773</v>
      </c>
      <c r="F357" s="140" t="s">
        <v>1774</v>
      </c>
      <c r="G357" s="141" t="s">
        <v>546</v>
      </c>
      <c r="H357" s="142">
        <v>45</v>
      </c>
      <c r="I357" s="143"/>
      <c r="J357" s="144">
        <f>ROUND(I357*H357,2)</f>
        <v>0</v>
      </c>
      <c r="K357" s="140" t="s">
        <v>1</v>
      </c>
      <c r="L357" s="33"/>
      <c r="M357" s="145" t="s">
        <v>1</v>
      </c>
      <c r="N357" s="146" t="s">
        <v>45</v>
      </c>
      <c r="P357" s="147">
        <f>O357*H357</f>
        <v>0</v>
      </c>
      <c r="Q357" s="147">
        <v>1.2899999999999999E-3</v>
      </c>
      <c r="R357" s="147">
        <f>Q357*H357</f>
        <v>5.8049999999999997E-2</v>
      </c>
      <c r="S357" s="147">
        <v>0</v>
      </c>
      <c r="T357" s="148">
        <f>S357*H357</f>
        <v>0</v>
      </c>
      <c r="AR357" s="149" t="s">
        <v>340</v>
      </c>
      <c r="AT357" s="149" t="s">
        <v>227</v>
      </c>
      <c r="AU357" s="149" t="s">
        <v>21</v>
      </c>
      <c r="AY357" s="17" t="s">
        <v>225</v>
      </c>
      <c r="BE357" s="150">
        <f>IF(N357="základní",J357,0)</f>
        <v>0</v>
      </c>
      <c r="BF357" s="150">
        <f>IF(N357="snížená",J357,0)</f>
        <v>0</v>
      </c>
      <c r="BG357" s="150">
        <f>IF(N357="zákl. přenesená",J357,0)</f>
        <v>0</v>
      </c>
      <c r="BH357" s="150">
        <f>IF(N357="sníž. přenesená",J357,0)</f>
        <v>0</v>
      </c>
      <c r="BI357" s="150">
        <f>IF(N357="nulová",J357,0)</f>
        <v>0</v>
      </c>
      <c r="BJ357" s="17" t="s">
        <v>88</v>
      </c>
      <c r="BK357" s="150">
        <f>ROUND(I357*H357,2)</f>
        <v>0</v>
      </c>
      <c r="BL357" s="17" t="s">
        <v>340</v>
      </c>
      <c r="BM357" s="149" t="s">
        <v>1775</v>
      </c>
    </row>
    <row r="358" spans="2:65" s="12" customFormat="1" ht="10.199999999999999">
      <c r="B358" s="155"/>
      <c r="D358" s="156" t="s">
        <v>236</v>
      </c>
      <c r="E358" s="157" t="s">
        <v>1</v>
      </c>
      <c r="F358" s="158" t="s">
        <v>1776</v>
      </c>
      <c r="H358" s="159">
        <v>45</v>
      </c>
      <c r="I358" s="160"/>
      <c r="L358" s="155"/>
      <c r="M358" s="161"/>
      <c r="T358" s="162"/>
      <c r="AT358" s="157" t="s">
        <v>236</v>
      </c>
      <c r="AU358" s="157" t="s">
        <v>21</v>
      </c>
      <c r="AV358" s="12" t="s">
        <v>21</v>
      </c>
      <c r="AW358" s="12" t="s">
        <v>36</v>
      </c>
      <c r="AX358" s="12" t="s">
        <v>88</v>
      </c>
      <c r="AY358" s="157" t="s">
        <v>225</v>
      </c>
    </row>
    <row r="359" spans="2:65" s="11" customFormat="1" ht="22.8" customHeight="1">
      <c r="B359" s="126"/>
      <c r="D359" s="127" t="s">
        <v>79</v>
      </c>
      <c r="E359" s="136" t="s">
        <v>577</v>
      </c>
      <c r="F359" s="136" t="s">
        <v>578</v>
      </c>
      <c r="I359" s="129"/>
      <c r="J359" s="137">
        <f>BK359</f>
        <v>0</v>
      </c>
      <c r="L359" s="126"/>
      <c r="M359" s="131"/>
      <c r="P359" s="132">
        <f>SUM(P360:P364)</f>
        <v>0</v>
      </c>
      <c r="R359" s="132">
        <f>SUM(R360:R364)</f>
        <v>4.5600640000000006</v>
      </c>
      <c r="T359" s="133">
        <f>SUM(T360:T364)</f>
        <v>0</v>
      </c>
      <c r="AR359" s="127" t="s">
        <v>21</v>
      </c>
      <c r="AT359" s="134" t="s">
        <v>79</v>
      </c>
      <c r="AU359" s="134" t="s">
        <v>88</v>
      </c>
      <c r="AY359" s="127" t="s">
        <v>225</v>
      </c>
      <c r="BK359" s="135">
        <f>SUM(BK360:BK364)</f>
        <v>0</v>
      </c>
    </row>
    <row r="360" spans="2:65" s="1" customFormat="1" ht="24.15" customHeight="1">
      <c r="B360" s="33"/>
      <c r="C360" s="138" t="s">
        <v>1475</v>
      </c>
      <c r="D360" s="138" t="s">
        <v>227</v>
      </c>
      <c r="E360" s="139" t="s">
        <v>1777</v>
      </c>
      <c r="F360" s="140" t="s">
        <v>1778</v>
      </c>
      <c r="G360" s="141" t="s">
        <v>546</v>
      </c>
      <c r="H360" s="142">
        <v>111.2</v>
      </c>
      <c r="I360" s="143"/>
      <c r="J360" s="144">
        <f>ROUND(I360*H360,2)</f>
        <v>0</v>
      </c>
      <c r="K360" s="140" t="s">
        <v>231</v>
      </c>
      <c r="L360" s="33"/>
      <c r="M360" s="145" t="s">
        <v>1</v>
      </c>
      <c r="N360" s="146" t="s">
        <v>45</v>
      </c>
      <c r="P360" s="147">
        <f>O360*H360</f>
        <v>0</v>
      </c>
      <c r="Q360" s="147">
        <v>7.2000000000000005E-4</v>
      </c>
      <c r="R360" s="147">
        <f>Q360*H360</f>
        <v>8.006400000000001E-2</v>
      </c>
      <c r="S360" s="147">
        <v>0</v>
      </c>
      <c r="T360" s="148">
        <f>S360*H360</f>
        <v>0</v>
      </c>
      <c r="AR360" s="149" t="s">
        <v>340</v>
      </c>
      <c r="AT360" s="149" t="s">
        <v>227</v>
      </c>
      <c r="AU360" s="149" t="s">
        <v>21</v>
      </c>
      <c r="AY360" s="17" t="s">
        <v>225</v>
      </c>
      <c r="BE360" s="150">
        <f>IF(N360="základní",J360,0)</f>
        <v>0</v>
      </c>
      <c r="BF360" s="150">
        <f>IF(N360="snížená",J360,0)</f>
        <v>0</v>
      </c>
      <c r="BG360" s="150">
        <f>IF(N360="zákl. přenesená",J360,0)</f>
        <v>0</v>
      </c>
      <c r="BH360" s="150">
        <f>IF(N360="sníž. přenesená",J360,0)</f>
        <v>0</v>
      </c>
      <c r="BI360" s="150">
        <f>IF(N360="nulová",J360,0)</f>
        <v>0</v>
      </c>
      <c r="BJ360" s="17" t="s">
        <v>88</v>
      </c>
      <c r="BK360" s="150">
        <f>ROUND(I360*H360,2)</f>
        <v>0</v>
      </c>
      <c r="BL360" s="17" t="s">
        <v>340</v>
      </c>
      <c r="BM360" s="149" t="s">
        <v>1779</v>
      </c>
    </row>
    <row r="361" spans="2:65" s="1" customFormat="1" ht="10.199999999999999">
      <c r="B361" s="33"/>
      <c r="D361" s="151" t="s">
        <v>234</v>
      </c>
      <c r="F361" s="152" t="s">
        <v>1780</v>
      </c>
      <c r="I361" s="153"/>
      <c r="L361" s="33"/>
      <c r="M361" s="154"/>
      <c r="T361" s="57"/>
      <c r="AT361" s="17" t="s">
        <v>234</v>
      </c>
      <c r="AU361" s="17" t="s">
        <v>21</v>
      </c>
    </row>
    <row r="362" spans="2:65" s="12" customFormat="1" ht="10.199999999999999">
      <c r="B362" s="155"/>
      <c r="D362" s="156" t="s">
        <v>236</v>
      </c>
      <c r="E362" s="157" t="s">
        <v>1</v>
      </c>
      <c r="F362" s="158" t="s">
        <v>1781</v>
      </c>
      <c r="H362" s="159">
        <v>111.2</v>
      </c>
      <c r="I362" s="160"/>
      <c r="L362" s="155"/>
      <c r="M362" s="161"/>
      <c r="T362" s="162"/>
      <c r="AT362" s="157" t="s">
        <v>236</v>
      </c>
      <c r="AU362" s="157" t="s">
        <v>21</v>
      </c>
      <c r="AV362" s="12" t="s">
        <v>21</v>
      </c>
      <c r="AW362" s="12" t="s">
        <v>36</v>
      </c>
      <c r="AX362" s="12" t="s">
        <v>88</v>
      </c>
      <c r="AY362" s="157" t="s">
        <v>225</v>
      </c>
    </row>
    <row r="363" spans="2:65" s="1" customFormat="1" ht="16.5" customHeight="1">
      <c r="B363" s="33"/>
      <c r="C363" s="138" t="s">
        <v>1480</v>
      </c>
      <c r="D363" s="138" t="s">
        <v>227</v>
      </c>
      <c r="E363" s="139" t="s">
        <v>1094</v>
      </c>
      <c r="F363" s="140" t="s">
        <v>1782</v>
      </c>
      <c r="G363" s="141" t="s">
        <v>546</v>
      </c>
      <c r="H363" s="142">
        <v>112</v>
      </c>
      <c r="I363" s="143"/>
      <c r="J363" s="144">
        <f>ROUND(I363*H363,2)</f>
        <v>0</v>
      </c>
      <c r="K363" s="140" t="s">
        <v>1</v>
      </c>
      <c r="L363" s="33"/>
      <c r="M363" s="145" t="s">
        <v>1</v>
      </c>
      <c r="N363" s="146" t="s">
        <v>45</v>
      </c>
      <c r="P363" s="147">
        <f>O363*H363</f>
        <v>0</v>
      </c>
      <c r="Q363" s="147">
        <v>0.04</v>
      </c>
      <c r="R363" s="147">
        <f>Q363*H363</f>
        <v>4.4800000000000004</v>
      </c>
      <c r="S363" s="147">
        <v>0</v>
      </c>
      <c r="T363" s="148">
        <f>S363*H363</f>
        <v>0</v>
      </c>
      <c r="AR363" s="149" t="s">
        <v>340</v>
      </c>
      <c r="AT363" s="149" t="s">
        <v>227</v>
      </c>
      <c r="AU363" s="149" t="s">
        <v>21</v>
      </c>
      <c r="AY363" s="17" t="s">
        <v>225</v>
      </c>
      <c r="BE363" s="150">
        <f>IF(N363="základní",J363,0)</f>
        <v>0</v>
      </c>
      <c r="BF363" s="150">
        <f>IF(N363="snížená",J363,0)</f>
        <v>0</v>
      </c>
      <c r="BG363" s="150">
        <f>IF(N363="zákl. přenesená",J363,0)</f>
        <v>0</v>
      </c>
      <c r="BH363" s="150">
        <f>IF(N363="sníž. přenesená",J363,0)</f>
        <v>0</v>
      </c>
      <c r="BI363" s="150">
        <f>IF(N363="nulová",J363,0)</f>
        <v>0</v>
      </c>
      <c r="BJ363" s="17" t="s">
        <v>88</v>
      </c>
      <c r="BK363" s="150">
        <f>ROUND(I363*H363,2)</f>
        <v>0</v>
      </c>
      <c r="BL363" s="17" t="s">
        <v>340</v>
      </c>
      <c r="BM363" s="149" t="s">
        <v>1783</v>
      </c>
    </row>
    <row r="364" spans="2:65" s="12" customFormat="1" ht="10.199999999999999">
      <c r="B364" s="155"/>
      <c r="D364" s="156" t="s">
        <v>236</v>
      </c>
      <c r="E364" s="157" t="s">
        <v>1</v>
      </c>
      <c r="F364" s="158" t="s">
        <v>1784</v>
      </c>
      <c r="H364" s="159">
        <v>112</v>
      </c>
      <c r="I364" s="160"/>
      <c r="L364" s="155"/>
      <c r="M364" s="161"/>
      <c r="T364" s="162"/>
      <c r="AT364" s="157" t="s">
        <v>236</v>
      </c>
      <c r="AU364" s="157" t="s">
        <v>21</v>
      </c>
      <c r="AV364" s="12" t="s">
        <v>21</v>
      </c>
      <c r="AW364" s="12" t="s">
        <v>36</v>
      </c>
      <c r="AX364" s="12" t="s">
        <v>88</v>
      </c>
      <c r="AY364" s="157" t="s">
        <v>225</v>
      </c>
    </row>
    <row r="365" spans="2:65" s="11" customFormat="1" ht="25.95" customHeight="1">
      <c r="B365" s="126"/>
      <c r="D365" s="127" t="s">
        <v>79</v>
      </c>
      <c r="E365" s="128" t="s">
        <v>341</v>
      </c>
      <c r="F365" s="128" t="s">
        <v>590</v>
      </c>
      <c r="I365" s="129"/>
      <c r="J365" s="130">
        <f>BK365</f>
        <v>0</v>
      </c>
      <c r="L365" s="126"/>
      <c r="M365" s="131"/>
      <c r="P365" s="132">
        <f>P366</f>
        <v>0</v>
      </c>
      <c r="R365" s="132">
        <f>R366</f>
        <v>0.55600000000000005</v>
      </c>
      <c r="T365" s="133">
        <f>T366</f>
        <v>0</v>
      </c>
      <c r="AR365" s="127" t="s">
        <v>244</v>
      </c>
      <c r="AT365" s="134" t="s">
        <v>79</v>
      </c>
      <c r="AU365" s="134" t="s">
        <v>80</v>
      </c>
      <c r="AY365" s="127" t="s">
        <v>225</v>
      </c>
      <c r="BK365" s="135">
        <f>BK366</f>
        <v>0</v>
      </c>
    </row>
    <row r="366" spans="2:65" s="11" customFormat="1" ht="22.8" customHeight="1">
      <c r="B366" s="126"/>
      <c r="D366" s="127" t="s">
        <v>79</v>
      </c>
      <c r="E366" s="136" t="s">
        <v>591</v>
      </c>
      <c r="F366" s="136" t="s">
        <v>592</v>
      </c>
      <c r="I366" s="129"/>
      <c r="J366" s="137">
        <f>BK366</f>
        <v>0</v>
      </c>
      <c r="L366" s="126"/>
      <c r="M366" s="131"/>
      <c r="P366" s="132">
        <f>SUM(P367:P373)</f>
        <v>0</v>
      </c>
      <c r="R366" s="132">
        <f>SUM(R367:R373)</f>
        <v>0.55600000000000005</v>
      </c>
      <c r="T366" s="133">
        <f>SUM(T367:T373)</f>
        <v>0</v>
      </c>
      <c r="AR366" s="127" t="s">
        <v>244</v>
      </c>
      <c r="AT366" s="134" t="s">
        <v>79</v>
      </c>
      <c r="AU366" s="134" t="s">
        <v>88</v>
      </c>
      <c r="AY366" s="127" t="s">
        <v>225</v>
      </c>
      <c r="BK366" s="135">
        <f>SUM(BK367:BK373)</f>
        <v>0</v>
      </c>
    </row>
    <row r="367" spans="2:65" s="1" customFormat="1" ht="33" customHeight="1">
      <c r="B367" s="33"/>
      <c r="C367" s="138" t="s">
        <v>1486</v>
      </c>
      <c r="D367" s="138" t="s">
        <v>227</v>
      </c>
      <c r="E367" s="139" t="s">
        <v>594</v>
      </c>
      <c r="F367" s="140" t="s">
        <v>595</v>
      </c>
      <c r="G367" s="141" t="s">
        <v>546</v>
      </c>
      <c r="H367" s="142">
        <v>335</v>
      </c>
      <c r="I367" s="143"/>
      <c r="J367" s="144">
        <f>ROUND(I367*H367,2)</f>
        <v>0</v>
      </c>
      <c r="K367" s="140" t="s">
        <v>231</v>
      </c>
      <c r="L367" s="33"/>
      <c r="M367" s="145" t="s">
        <v>1</v>
      </c>
      <c r="N367" s="146" t="s">
        <v>45</v>
      </c>
      <c r="P367" s="147">
        <f>O367*H367</f>
        <v>0</v>
      </c>
      <c r="Q367" s="147">
        <v>0</v>
      </c>
      <c r="R367" s="147">
        <f>Q367*H367</f>
        <v>0</v>
      </c>
      <c r="S367" s="147">
        <v>0</v>
      </c>
      <c r="T367" s="148">
        <f>S367*H367</f>
        <v>0</v>
      </c>
      <c r="AR367" s="149" t="s">
        <v>596</v>
      </c>
      <c r="AT367" s="149" t="s">
        <v>227</v>
      </c>
      <c r="AU367" s="149" t="s">
        <v>21</v>
      </c>
      <c r="AY367" s="17" t="s">
        <v>225</v>
      </c>
      <c r="BE367" s="150">
        <f>IF(N367="základní",J367,0)</f>
        <v>0</v>
      </c>
      <c r="BF367" s="150">
        <f>IF(N367="snížená",J367,0)</f>
        <v>0</v>
      </c>
      <c r="BG367" s="150">
        <f>IF(N367="zákl. přenesená",J367,0)</f>
        <v>0</v>
      </c>
      <c r="BH367" s="150">
        <f>IF(N367="sníž. přenesená",J367,0)</f>
        <v>0</v>
      </c>
      <c r="BI367" s="150">
        <f>IF(N367="nulová",J367,0)</f>
        <v>0</v>
      </c>
      <c r="BJ367" s="17" t="s">
        <v>88</v>
      </c>
      <c r="BK367" s="150">
        <f>ROUND(I367*H367,2)</f>
        <v>0</v>
      </c>
      <c r="BL367" s="17" t="s">
        <v>596</v>
      </c>
      <c r="BM367" s="149" t="s">
        <v>1785</v>
      </c>
    </row>
    <row r="368" spans="2:65" s="1" customFormat="1" ht="10.199999999999999">
      <c r="B368" s="33"/>
      <c r="D368" s="151" t="s">
        <v>234</v>
      </c>
      <c r="F368" s="152" t="s">
        <v>598</v>
      </c>
      <c r="I368" s="153"/>
      <c r="L368" s="33"/>
      <c r="M368" s="154"/>
      <c r="T368" s="57"/>
      <c r="AT368" s="17" t="s">
        <v>234</v>
      </c>
      <c r="AU368" s="17" t="s">
        <v>21</v>
      </c>
    </row>
    <row r="369" spans="2:65" s="12" customFormat="1" ht="10.199999999999999">
      <c r="B369" s="155"/>
      <c r="D369" s="156" t="s">
        <v>236</v>
      </c>
      <c r="E369" s="157" t="s">
        <v>1</v>
      </c>
      <c r="F369" s="158" t="s">
        <v>1786</v>
      </c>
      <c r="H369" s="159">
        <v>335</v>
      </c>
      <c r="I369" s="160"/>
      <c r="L369" s="155"/>
      <c r="M369" s="161"/>
      <c r="T369" s="162"/>
      <c r="AT369" s="157" t="s">
        <v>236</v>
      </c>
      <c r="AU369" s="157" t="s">
        <v>21</v>
      </c>
      <c r="AV369" s="12" t="s">
        <v>21</v>
      </c>
      <c r="AW369" s="12" t="s">
        <v>36</v>
      </c>
      <c r="AX369" s="12" t="s">
        <v>88</v>
      </c>
      <c r="AY369" s="157" t="s">
        <v>225</v>
      </c>
    </row>
    <row r="370" spans="2:65" s="1" customFormat="1" ht="16.5" customHeight="1">
      <c r="B370" s="33"/>
      <c r="C370" s="178" t="s">
        <v>1492</v>
      </c>
      <c r="D370" s="178" t="s">
        <v>341</v>
      </c>
      <c r="E370" s="179" t="s">
        <v>601</v>
      </c>
      <c r="F370" s="180" t="s">
        <v>602</v>
      </c>
      <c r="G370" s="181" t="s">
        <v>433</v>
      </c>
      <c r="H370" s="182">
        <v>335</v>
      </c>
      <c r="I370" s="183"/>
      <c r="J370" s="184">
        <f>ROUND(I370*H370,2)</f>
        <v>0</v>
      </c>
      <c r="K370" s="180" t="s">
        <v>231</v>
      </c>
      <c r="L370" s="185"/>
      <c r="M370" s="186" t="s">
        <v>1</v>
      </c>
      <c r="N370" s="187" t="s">
        <v>45</v>
      </c>
      <c r="P370" s="147">
        <f>O370*H370</f>
        <v>0</v>
      </c>
      <c r="Q370" s="147">
        <v>1E-3</v>
      </c>
      <c r="R370" s="147">
        <f>Q370*H370</f>
        <v>0.33500000000000002</v>
      </c>
      <c r="S370" s="147">
        <v>0</v>
      </c>
      <c r="T370" s="148">
        <f>S370*H370</f>
        <v>0</v>
      </c>
      <c r="AR370" s="149" t="s">
        <v>603</v>
      </c>
      <c r="AT370" s="149" t="s">
        <v>341</v>
      </c>
      <c r="AU370" s="149" t="s">
        <v>21</v>
      </c>
      <c r="AY370" s="17" t="s">
        <v>225</v>
      </c>
      <c r="BE370" s="150">
        <f>IF(N370="základní",J370,0)</f>
        <v>0</v>
      </c>
      <c r="BF370" s="150">
        <f>IF(N370="snížená",J370,0)</f>
        <v>0</v>
      </c>
      <c r="BG370" s="150">
        <f>IF(N370="zákl. přenesená",J370,0)</f>
        <v>0</v>
      </c>
      <c r="BH370" s="150">
        <f>IF(N370="sníž. přenesená",J370,0)</f>
        <v>0</v>
      </c>
      <c r="BI370" s="150">
        <f>IF(N370="nulová",J370,0)</f>
        <v>0</v>
      </c>
      <c r="BJ370" s="17" t="s">
        <v>88</v>
      </c>
      <c r="BK370" s="150">
        <f>ROUND(I370*H370,2)</f>
        <v>0</v>
      </c>
      <c r="BL370" s="17" t="s">
        <v>603</v>
      </c>
      <c r="BM370" s="149" t="s">
        <v>1787</v>
      </c>
    </row>
    <row r="371" spans="2:65" s="1" customFormat="1" ht="16.5" customHeight="1">
      <c r="B371" s="33"/>
      <c r="C371" s="178" t="s">
        <v>1494</v>
      </c>
      <c r="D371" s="178" t="s">
        <v>341</v>
      </c>
      <c r="E371" s="179" t="s">
        <v>1788</v>
      </c>
      <c r="F371" s="180" t="s">
        <v>1789</v>
      </c>
      <c r="G371" s="181" t="s">
        <v>468</v>
      </c>
      <c r="H371" s="182">
        <v>13</v>
      </c>
      <c r="I371" s="183"/>
      <c r="J371" s="184">
        <f>ROUND(I371*H371,2)</f>
        <v>0</v>
      </c>
      <c r="K371" s="180" t="s">
        <v>231</v>
      </c>
      <c r="L371" s="185"/>
      <c r="M371" s="186" t="s">
        <v>1</v>
      </c>
      <c r="N371" s="187" t="s">
        <v>45</v>
      </c>
      <c r="P371" s="147">
        <f>O371*H371</f>
        <v>0</v>
      </c>
      <c r="Q371" s="147">
        <v>1.7000000000000001E-2</v>
      </c>
      <c r="R371" s="147">
        <f>Q371*H371</f>
        <v>0.22100000000000003</v>
      </c>
      <c r="S371" s="147">
        <v>0</v>
      </c>
      <c r="T371" s="148">
        <f>S371*H371</f>
        <v>0</v>
      </c>
      <c r="AR371" s="149" t="s">
        <v>603</v>
      </c>
      <c r="AT371" s="149" t="s">
        <v>341</v>
      </c>
      <c r="AU371" s="149" t="s">
        <v>21</v>
      </c>
      <c r="AY371" s="17" t="s">
        <v>225</v>
      </c>
      <c r="BE371" s="150">
        <f>IF(N371="základní",J371,0)</f>
        <v>0</v>
      </c>
      <c r="BF371" s="150">
        <f>IF(N371="snížená",J371,0)</f>
        <v>0</v>
      </c>
      <c r="BG371" s="150">
        <f>IF(N371="zákl. přenesená",J371,0)</f>
        <v>0</v>
      </c>
      <c r="BH371" s="150">
        <f>IF(N371="sníž. přenesená",J371,0)</f>
        <v>0</v>
      </c>
      <c r="BI371" s="150">
        <f>IF(N371="nulová",J371,0)</f>
        <v>0</v>
      </c>
      <c r="BJ371" s="17" t="s">
        <v>88</v>
      </c>
      <c r="BK371" s="150">
        <f>ROUND(I371*H371,2)</f>
        <v>0</v>
      </c>
      <c r="BL371" s="17" t="s">
        <v>603</v>
      </c>
      <c r="BM371" s="149" t="s">
        <v>1790</v>
      </c>
    </row>
    <row r="372" spans="2:65" s="1" customFormat="1" ht="24.15" customHeight="1">
      <c r="B372" s="33"/>
      <c r="C372" s="138" t="s">
        <v>1496</v>
      </c>
      <c r="D372" s="138" t="s">
        <v>227</v>
      </c>
      <c r="E372" s="139" t="s">
        <v>1791</v>
      </c>
      <c r="F372" s="140" t="s">
        <v>1792</v>
      </c>
      <c r="G372" s="141" t="s">
        <v>259</v>
      </c>
      <c r="H372" s="142">
        <v>1</v>
      </c>
      <c r="I372" s="143"/>
      <c r="J372" s="144">
        <f>ROUND(I372*H372,2)</f>
        <v>0</v>
      </c>
      <c r="K372" s="140" t="s">
        <v>1</v>
      </c>
      <c r="L372" s="33"/>
      <c r="M372" s="145" t="s">
        <v>1</v>
      </c>
      <c r="N372" s="146" t="s">
        <v>45</v>
      </c>
      <c r="P372" s="147">
        <f>O372*H372</f>
        <v>0</v>
      </c>
      <c r="Q372" s="147">
        <v>0</v>
      </c>
      <c r="R372" s="147">
        <f>Q372*H372</f>
        <v>0</v>
      </c>
      <c r="S372" s="147">
        <v>0</v>
      </c>
      <c r="T372" s="148">
        <f>S372*H372</f>
        <v>0</v>
      </c>
      <c r="AR372" s="149" t="s">
        <v>596</v>
      </c>
      <c r="AT372" s="149" t="s">
        <v>227</v>
      </c>
      <c r="AU372" s="149" t="s">
        <v>21</v>
      </c>
      <c r="AY372" s="17" t="s">
        <v>225</v>
      </c>
      <c r="BE372" s="150">
        <f>IF(N372="základní",J372,0)</f>
        <v>0</v>
      </c>
      <c r="BF372" s="150">
        <f>IF(N372="snížená",J372,0)</f>
        <v>0</v>
      </c>
      <c r="BG372" s="150">
        <f>IF(N372="zákl. přenesená",J372,0)</f>
        <v>0</v>
      </c>
      <c r="BH372" s="150">
        <f>IF(N372="sníž. přenesená",J372,0)</f>
        <v>0</v>
      </c>
      <c r="BI372" s="150">
        <f>IF(N372="nulová",J372,0)</f>
        <v>0</v>
      </c>
      <c r="BJ372" s="17" t="s">
        <v>88</v>
      </c>
      <c r="BK372" s="150">
        <f>ROUND(I372*H372,2)</f>
        <v>0</v>
      </c>
      <c r="BL372" s="17" t="s">
        <v>596</v>
      </c>
      <c r="BM372" s="149" t="s">
        <v>1793</v>
      </c>
    </row>
    <row r="373" spans="2:65" s="1" customFormat="1" ht="19.2">
      <c r="B373" s="33"/>
      <c r="D373" s="156" t="s">
        <v>261</v>
      </c>
      <c r="F373" s="163" t="s">
        <v>1794</v>
      </c>
      <c r="I373" s="153"/>
      <c r="L373" s="33"/>
      <c r="M373" s="195"/>
      <c r="N373" s="190"/>
      <c r="O373" s="190"/>
      <c r="P373" s="190"/>
      <c r="Q373" s="190"/>
      <c r="R373" s="190"/>
      <c r="S373" s="190"/>
      <c r="T373" s="196"/>
      <c r="AT373" s="17" t="s">
        <v>261</v>
      </c>
      <c r="AU373" s="17" t="s">
        <v>21</v>
      </c>
    </row>
    <row r="374" spans="2:65" s="1" customFormat="1" ht="6.9" customHeight="1">
      <c r="B374" s="45"/>
      <c r="C374" s="46"/>
      <c r="D374" s="46"/>
      <c r="E374" s="46"/>
      <c r="F374" s="46"/>
      <c r="G374" s="46"/>
      <c r="H374" s="46"/>
      <c r="I374" s="46"/>
      <c r="J374" s="46"/>
      <c r="K374" s="46"/>
      <c r="L374" s="33"/>
    </row>
  </sheetData>
  <sheetProtection algorithmName="SHA-512" hashValue="GGXL5aS7Qa6FBhz7/WPZ9+XQlrv+mipMzOEhqPhoHYKLnIQSuBwro5JwekJEnH981yH3GH12D5toTftEU1SblA==" saltValue="hccHLU4vrXKYBZCpAU3KngMNvGgh4Md88tsZxjBK+wkLE3nYlSK8pzDbveTLw0D8nykBCdxmAzMMwk5kK9xq4A==" spinCount="100000" sheet="1" objects="1" scenarios="1" formatColumns="0" formatRows="0" autoFilter="0"/>
  <autoFilter ref="C129:K373" xr:uid="{00000000-0009-0000-0000-000007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hyperlinks>
    <hyperlink ref="F134" r:id="rId1" xr:uid="{00000000-0004-0000-0700-000000000000}"/>
    <hyperlink ref="F137" r:id="rId2" xr:uid="{00000000-0004-0000-0700-000001000000}"/>
    <hyperlink ref="F140" r:id="rId3" xr:uid="{00000000-0004-0000-0700-000002000000}"/>
    <hyperlink ref="F143" r:id="rId4" xr:uid="{00000000-0004-0000-0700-000003000000}"/>
    <hyperlink ref="F146" r:id="rId5" xr:uid="{00000000-0004-0000-0700-000004000000}"/>
    <hyperlink ref="F149" r:id="rId6" xr:uid="{00000000-0004-0000-0700-000005000000}"/>
    <hyperlink ref="F152" r:id="rId7" xr:uid="{00000000-0004-0000-0700-000006000000}"/>
    <hyperlink ref="F157" r:id="rId8" xr:uid="{00000000-0004-0000-0700-000007000000}"/>
    <hyperlink ref="F160" r:id="rId9" xr:uid="{00000000-0004-0000-0700-000008000000}"/>
    <hyperlink ref="F162" r:id="rId10" xr:uid="{00000000-0004-0000-0700-000009000000}"/>
    <hyperlink ref="F165" r:id="rId11" xr:uid="{00000000-0004-0000-0700-00000A000000}"/>
    <hyperlink ref="F168" r:id="rId12" xr:uid="{00000000-0004-0000-0700-00000B000000}"/>
    <hyperlink ref="F173" r:id="rId13" xr:uid="{00000000-0004-0000-0700-00000C000000}"/>
    <hyperlink ref="F186" r:id="rId14" xr:uid="{00000000-0004-0000-0700-00000D000000}"/>
    <hyperlink ref="F190" r:id="rId15" xr:uid="{00000000-0004-0000-0700-00000E000000}"/>
    <hyperlink ref="F206" r:id="rId16" xr:uid="{00000000-0004-0000-0700-00000F000000}"/>
    <hyperlink ref="F213" r:id="rId17" xr:uid="{00000000-0004-0000-0700-000010000000}"/>
    <hyperlink ref="F216" r:id="rId18" xr:uid="{00000000-0004-0000-0700-000011000000}"/>
    <hyperlink ref="F219" r:id="rId19" xr:uid="{00000000-0004-0000-0700-000012000000}"/>
    <hyperlink ref="F224" r:id="rId20" xr:uid="{00000000-0004-0000-0700-000013000000}"/>
    <hyperlink ref="F227" r:id="rId21" xr:uid="{00000000-0004-0000-0700-000014000000}"/>
    <hyperlink ref="F241" r:id="rId22" xr:uid="{00000000-0004-0000-0700-000015000000}"/>
    <hyperlink ref="F247" r:id="rId23" xr:uid="{00000000-0004-0000-0700-000016000000}"/>
    <hyperlink ref="F252" r:id="rId24" xr:uid="{00000000-0004-0000-0700-000017000000}"/>
    <hyperlink ref="F261" r:id="rId25" xr:uid="{00000000-0004-0000-0700-000018000000}"/>
    <hyperlink ref="F266" r:id="rId26" xr:uid="{00000000-0004-0000-0700-000019000000}"/>
    <hyperlink ref="F272" r:id="rId27" xr:uid="{00000000-0004-0000-0700-00001A000000}"/>
    <hyperlink ref="F277" r:id="rId28" xr:uid="{00000000-0004-0000-0700-00001B000000}"/>
    <hyperlink ref="F287" r:id="rId29" xr:uid="{00000000-0004-0000-0700-00001C000000}"/>
    <hyperlink ref="F290" r:id="rId30" xr:uid="{00000000-0004-0000-0700-00001D000000}"/>
    <hyperlink ref="F293" r:id="rId31" xr:uid="{00000000-0004-0000-0700-00001E000000}"/>
    <hyperlink ref="F295" r:id="rId32" xr:uid="{00000000-0004-0000-0700-00001F000000}"/>
    <hyperlink ref="F298" r:id="rId33" xr:uid="{00000000-0004-0000-0700-000020000000}"/>
    <hyperlink ref="F310" r:id="rId34" xr:uid="{00000000-0004-0000-0700-000021000000}"/>
    <hyperlink ref="F317" r:id="rId35" xr:uid="{00000000-0004-0000-0700-000022000000}"/>
    <hyperlink ref="F322" r:id="rId36" xr:uid="{00000000-0004-0000-0700-000023000000}"/>
    <hyperlink ref="F328" r:id="rId37" xr:uid="{00000000-0004-0000-0700-000024000000}"/>
    <hyperlink ref="F332" r:id="rId38" xr:uid="{00000000-0004-0000-0700-000025000000}"/>
    <hyperlink ref="F342" r:id="rId39" xr:uid="{00000000-0004-0000-0700-000026000000}"/>
    <hyperlink ref="F345" r:id="rId40" xr:uid="{00000000-0004-0000-0700-000027000000}"/>
    <hyperlink ref="F351" r:id="rId41" xr:uid="{00000000-0004-0000-0700-000028000000}"/>
    <hyperlink ref="F361" r:id="rId42" xr:uid="{00000000-0004-0000-0700-000029000000}"/>
    <hyperlink ref="F368" r:id="rId43" xr:uid="{00000000-0004-0000-0700-00002A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44"/>
  <headerFooter>
    <oddFooter>&amp;CStrana &amp;P z &amp;N&amp;R&amp;A</oddFooter>
  </headerFooter>
  <drawing r:id="rId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8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1" width="22.28515625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110</v>
      </c>
      <c r="AZ2" s="94" t="s">
        <v>185</v>
      </c>
      <c r="BA2" s="94" t="s">
        <v>1</v>
      </c>
      <c r="BB2" s="94" t="s">
        <v>1</v>
      </c>
      <c r="BC2" s="94" t="s">
        <v>1795</v>
      </c>
      <c r="BD2" s="94" t="s">
        <v>21</v>
      </c>
    </row>
    <row r="3" spans="2:56" ht="6.9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21</v>
      </c>
    </row>
    <row r="4" spans="2:56" ht="24.9" customHeight="1">
      <c r="B4" s="20"/>
      <c r="D4" s="21" t="s">
        <v>189</v>
      </c>
      <c r="L4" s="20"/>
      <c r="M4" s="95" t="s">
        <v>10</v>
      </c>
      <c r="AT4" s="17" t="s">
        <v>4</v>
      </c>
    </row>
    <row r="5" spans="2:56" ht="6.9" customHeight="1">
      <c r="B5" s="20"/>
      <c r="L5" s="20"/>
    </row>
    <row r="6" spans="2:56" ht="12" customHeight="1">
      <c r="B6" s="20"/>
      <c r="D6" s="27" t="s">
        <v>16</v>
      </c>
      <c r="L6" s="20"/>
    </row>
    <row r="7" spans="2:56" ht="26.25" customHeight="1">
      <c r="B7" s="20"/>
      <c r="E7" s="256" t="str">
        <f>'Rekapitulace stavby'!K6</f>
        <v>Opatření Zátor-Loučky, OHO, Dílčí stavba 02.030 Opatření pod přehradní hrází Nové Heřminovy</v>
      </c>
      <c r="F7" s="257"/>
      <c r="G7" s="257"/>
      <c r="H7" s="257"/>
      <c r="L7" s="20"/>
    </row>
    <row r="8" spans="2:56" s="1" customFormat="1" ht="12" customHeight="1">
      <c r="B8" s="33"/>
      <c r="D8" s="27" t="s">
        <v>190</v>
      </c>
      <c r="L8" s="33"/>
    </row>
    <row r="9" spans="2:56" s="1" customFormat="1" ht="16.5" customHeight="1">
      <c r="B9" s="33"/>
      <c r="E9" s="238" t="s">
        <v>1796</v>
      </c>
      <c r="F9" s="258"/>
      <c r="G9" s="258"/>
      <c r="H9" s="258"/>
      <c r="L9" s="33"/>
    </row>
    <row r="10" spans="2:56" s="1" customFormat="1" ht="10.199999999999999">
      <c r="B10" s="33"/>
      <c r="L10" s="33"/>
    </row>
    <row r="11" spans="2:56" s="1" customFormat="1" ht="12" customHeight="1">
      <c r="B11" s="33"/>
      <c r="D11" s="27" t="s">
        <v>18</v>
      </c>
      <c r="F11" s="25" t="s">
        <v>19</v>
      </c>
      <c r="I11" s="27" t="s">
        <v>20</v>
      </c>
      <c r="J11" s="25" t="s">
        <v>1</v>
      </c>
      <c r="L11" s="33"/>
    </row>
    <row r="12" spans="2:56" s="1" customFormat="1" ht="12" customHeight="1">
      <c r="B12" s="33"/>
      <c r="D12" s="27" t="s">
        <v>22</v>
      </c>
      <c r="F12" s="25" t="s">
        <v>23</v>
      </c>
      <c r="I12" s="27" t="s">
        <v>24</v>
      </c>
      <c r="J12" s="53" t="str">
        <f>'Rekapitulace stavby'!AN8</f>
        <v>20. 12. 2024</v>
      </c>
      <c r="L12" s="33"/>
    </row>
    <row r="13" spans="2:56" s="1" customFormat="1" ht="10.8" customHeight="1">
      <c r="B13" s="33"/>
      <c r="L13" s="33"/>
    </row>
    <row r="14" spans="2:56" s="1" customFormat="1" ht="12" customHeight="1">
      <c r="B14" s="33"/>
      <c r="D14" s="27" t="s">
        <v>28</v>
      </c>
      <c r="I14" s="27" t="s">
        <v>29</v>
      </c>
      <c r="J14" s="25" t="s">
        <v>1</v>
      </c>
      <c r="L14" s="33"/>
    </row>
    <row r="15" spans="2:56" s="1" customFormat="1" ht="18" customHeight="1">
      <c r="B15" s="33"/>
      <c r="E15" s="25" t="s">
        <v>30</v>
      </c>
      <c r="I15" s="27" t="s">
        <v>31</v>
      </c>
      <c r="J15" s="25" t="s">
        <v>1</v>
      </c>
      <c r="L15" s="33"/>
    </row>
    <row r="16" spans="2:56" s="1" customFormat="1" ht="6.9" customHeight="1">
      <c r="B16" s="33"/>
      <c r="L16" s="33"/>
    </row>
    <row r="17" spans="2:12" s="1" customFormat="1" ht="12" customHeight="1">
      <c r="B17" s="33"/>
      <c r="D17" s="27" t="s">
        <v>32</v>
      </c>
      <c r="I17" s="27" t="s">
        <v>29</v>
      </c>
      <c r="J17" s="28" t="str">
        <f>'Rekapitulace stavby'!AN13</f>
        <v>Vyplň údaj</v>
      </c>
      <c r="L17" s="33"/>
    </row>
    <row r="18" spans="2:12" s="1" customFormat="1" ht="18" customHeight="1">
      <c r="B18" s="33"/>
      <c r="E18" s="259" t="str">
        <f>'Rekapitulace stavby'!E14</f>
        <v>Vyplň údaj</v>
      </c>
      <c r="F18" s="217"/>
      <c r="G18" s="217"/>
      <c r="H18" s="217"/>
      <c r="I18" s="27" t="s">
        <v>31</v>
      </c>
      <c r="J18" s="28" t="str">
        <f>'Rekapitulace stavby'!AN14</f>
        <v>Vyplň údaj</v>
      </c>
      <c r="L18" s="33"/>
    </row>
    <row r="19" spans="2:12" s="1" customFormat="1" ht="6.9" customHeight="1">
      <c r="B19" s="33"/>
      <c r="L19" s="33"/>
    </row>
    <row r="20" spans="2:12" s="1" customFormat="1" ht="12" customHeight="1">
      <c r="B20" s="33"/>
      <c r="D20" s="27" t="s">
        <v>34</v>
      </c>
      <c r="I20" s="27" t="s">
        <v>29</v>
      </c>
      <c r="J20" s="25" t="s">
        <v>1</v>
      </c>
      <c r="L20" s="33"/>
    </row>
    <row r="21" spans="2:12" s="1" customFormat="1" ht="18" customHeight="1">
      <c r="B21" s="33"/>
      <c r="E21" s="25" t="s">
        <v>35</v>
      </c>
      <c r="I21" s="27" t="s">
        <v>31</v>
      </c>
      <c r="J21" s="25" t="s">
        <v>1</v>
      </c>
      <c r="L21" s="33"/>
    </row>
    <row r="22" spans="2:12" s="1" customFormat="1" ht="6.9" customHeight="1">
      <c r="B22" s="33"/>
      <c r="L22" s="33"/>
    </row>
    <row r="23" spans="2:12" s="1" customFormat="1" ht="12" customHeight="1">
      <c r="B23" s="33"/>
      <c r="D23" s="27" t="s">
        <v>37</v>
      </c>
      <c r="I23" s="27" t="s">
        <v>29</v>
      </c>
      <c r="J23" s="25" t="s">
        <v>1</v>
      </c>
      <c r="L23" s="33"/>
    </row>
    <row r="24" spans="2:12" s="1" customFormat="1" ht="18" customHeight="1">
      <c r="B24" s="33"/>
      <c r="E24" s="25" t="s">
        <v>38</v>
      </c>
      <c r="I24" s="27" t="s">
        <v>31</v>
      </c>
      <c r="J24" s="25" t="s">
        <v>1</v>
      </c>
      <c r="L24" s="33"/>
    </row>
    <row r="25" spans="2:12" s="1" customFormat="1" ht="6.9" customHeight="1">
      <c r="B25" s="33"/>
      <c r="L25" s="33"/>
    </row>
    <row r="26" spans="2:12" s="1" customFormat="1" ht="12" customHeight="1">
      <c r="B26" s="33"/>
      <c r="D26" s="27" t="s">
        <v>39</v>
      </c>
      <c r="L26" s="33"/>
    </row>
    <row r="27" spans="2:12" s="7" customFormat="1" ht="16.5" customHeight="1">
      <c r="B27" s="96"/>
      <c r="E27" s="222" t="s">
        <v>1</v>
      </c>
      <c r="F27" s="222"/>
      <c r="G27" s="222"/>
      <c r="H27" s="222"/>
      <c r="L27" s="96"/>
    </row>
    <row r="28" spans="2:12" s="1" customFormat="1" ht="6.9" customHeight="1">
      <c r="B28" s="33"/>
      <c r="L28" s="33"/>
    </row>
    <row r="29" spans="2:12" s="1" customFormat="1" ht="6.9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customHeight="1">
      <c r="B30" s="33"/>
      <c r="D30" s="97" t="s">
        <v>40</v>
      </c>
      <c r="J30" s="67">
        <f>ROUND(J121, 2)</f>
        <v>0</v>
      </c>
      <c r="L30" s="33"/>
    </row>
    <row r="31" spans="2:12" s="1" customFormat="1" ht="6.9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customHeight="1">
      <c r="B32" s="33"/>
      <c r="F32" s="36" t="s">
        <v>42</v>
      </c>
      <c r="I32" s="36" t="s">
        <v>41</v>
      </c>
      <c r="J32" s="36" t="s">
        <v>43</v>
      </c>
      <c r="L32" s="33"/>
    </row>
    <row r="33" spans="2:12" s="1" customFormat="1" ht="14.4" customHeight="1">
      <c r="B33" s="33"/>
      <c r="D33" s="56" t="s">
        <v>44</v>
      </c>
      <c r="E33" s="27" t="s">
        <v>45</v>
      </c>
      <c r="F33" s="87">
        <f>ROUND((SUM(BE121:BE181)),  2)</f>
        <v>0</v>
      </c>
      <c r="I33" s="98">
        <v>0.21</v>
      </c>
      <c r="J33" s="87">
        <f>ROUND(((SUM(BE121:BE181))*I33),  2)</f>
        <v>0</v>
      </c>
      <c r="L33" s="33"/>
    </row>
    <row r="34" spans="2:12" s="1" customFormat="1" ht="14.4" customHeight="1">
      <c r="B34" s="33"/>
      <c r="E34" s="27" t="s">
        <v>46</v>
      </c>
      <c r="F34" s="87">
        <f>ROUND((SUM(BF121:BF181)),  2)</f>
        <v>0</v>
      </c>
      <c r="I34" s="98">
        <v>0.15</v>
      </c>
      <c r="J34" s="87">
        <f>ROUND(((SUM(BF121:BF181))*I34),  2)</f>
        <v>0</v>
      </c>
      <c r="L34" s="33"/>
    </row>
    <row r="35" spans="2:12" s="1" customFormat="1" ht="14.4" hidden="1" customHeight="1">
      <c r="B35" s="33"/>
      <c r="E35" s="27" t="s">
        <v>47</v>
      </c>
      <c r="F35" s="87">
        <f>ROUND((SUM(BG121:BG181)),  2)</f>
        <v>0</v>
      </c>
      <c r="I35" s="98">
        <v>0.21</v>
      </c>
      <c r="J35" s="87">
        <f>0</f>
        <v>0</v>
      </c>
      <c r="L35" s="33"/>
    </row>
    <row r="36" spans="2:12" s="1" customFormat="1" ht="14.4" hidden="1" customHeight="1">
      <c r="B36" s="33"/>
      <c r="E36" s="27" t="s">
        <v>48</v>
      </c>
      <c r="F36" s="87">
        <f>ROUND((SUM(BH121:BH181)),  2)</f>
        <v>0</v>
      </c>
      <c r="I36" s="98">
        <v>0.15</v>
      </c>
      <c r="J36" s="87">
        <f>0</f>
        <v>0</v>
      </c>
      <c r="L36" s="33"/>
    </row>
    <row r="37" spans="2:12" s="1" customFormat="1" ht="14.4" hidden="1" customHeight="1">
      <c r="B37" s="33"/>
      <c r="E37" s="27" t="s">
        <v>49</v>
      </c>
      <c r="F37" s="87">
        <f>ROUND((SUM(BI121:BI181)),  2)</f>
        <v>0</v>
      </c>
      <c r="I37" s="98">
        <v>0</v>
      </c>
      <c r="J37" s="87">
        <f>0</f>
        <v>0</v>
      </c>
      <c r="L37" s="33"/>
    </row>
    <row r="38" spans="2:12" s="1" customFormat="1" ht="6.9" customHeight="1">
      <c r="B38" s="33"/>
      <c r="L38" s="33"/>
    </row>
    <row r="39" spans="2:12" s="1" customFormat="1" ht="25.35" customHeight="1">
      <c r="B39" s="33"/>
      <c r="C39" s="99"/>
      <c r="D39" s="100" t="s">
        <v>50</v>
      </c>
      <c r="E39" s="58"/>
      <c r="F39" s="58"/>
      <c r="G39" s="101" t="s">
        <v>51</v>
      </c>
      <c r="H39" s="102" t="s">
        <v>52</v>
      </c>
      <c r="I39" s="58"/>
      <c r="J39" s="103">
        <f>SUM(J30:J37)</f>
        <v>0</v>
      </c>
      <c r="K39" s="104"/>
      <c r="L39" s="33"/>
    </row>
    <row r="40" spans="2:12" s="1" customFormat="1" ht="14.4" customHeight="1">
      <c r="B40" s="33"/>
      <c r="L40" s="33"/>
    </row>
    <row r="41" spans="2:12" ht="14.4" customHeight="1">
      <c r="B41" s="20"/>
      <c r="L41" s="20"/>
    </row>
    <row r="42" spans="2:12" ht="14.4" customHeight="1">
      <c r="B42" s="20"/>
      <c r="L42" s="20"/>
    </row>
    <row r="43" spans="2:12" ht="14.4" customHeight="1">
      <c r="B43" s="20"/>
      <c r="L43" s="20"/>
    </row>
    <row r="44" spans="2:12" ht="14.4" customHeight="1">
      <c r="B44" s="20"/>
      <c r="L44" s="20"/>
    </row>
    <row r="45" spans="2:12" ht="14.4" customHeight="1">
      <c r="B45" s="20"/>
      <c r="L45" s="20"/>
    </row>
    <row r="46" spans="2:12" ht="14.4" customHeight="1">
      <c r="B46" s="20"/>
      <c r="L46" s="20"/>
    </row>
    <row r="47" spans="2:12" ht="14.4" customHeight="1">
      <c r="B47" s="20"/>
      <c r="L47" s="20"/>
    </row>
    <row r="48" spans="2:12" ht="14.4" customHeight="1">
      <c r="B48" s="20"/>
      <c r="L48" s="20"/>
    </row>
    <row r="49" spans="2:12" ht="14.4" customHeight="1">
      <c r="B49" s="20"/>
      <c r="L49" s="20"/>
    </row>
    <row r="50" spans="2:12" s="1" customFormat="1" ht="14.4" customHeight="1">
      <c r="B50" s="33"/>
      <c r="D50" s="42" t="s">
        <v>53</v>
      </c>
      <c r="E50" s="43"/>
      <c r="F50" s="43"/>
      <c r="G50" s="42" t="s">
        <v>54</v>
      </c>
      <c r="H50" s="43"/>
      <c r="I50" s="43"/>
      <c r="J50" s="43"/>
      <c r="K50" s="43"/>
      <c r="L50" s="33"/>
    </row>
    <row r="51" spans="2:12" ht="10.199999999999999">
      <c r="B51" s="20"/>
      <c r="L51" s="20"/>
    </row>
    <row r="52" spans="2:12" ht="10.199999999999999">
      <c r="B52" s="20"/>
      <c r="L52" s="20"/>
    </row>
    <row r="53" spans="2:12" ht="10.199999999999999">
      <c r="B53" s="20"/>
      <c r="L53" s="20"/>
    </row>
    <row r="54" spans="2:12" ht="10.199999999999999">
      <c r="B54" s="20"/>
      <c r="L54" s="20"/>
    </row>
    <row r="55" spans="2:12" ht="10.199999999999999">
      <c r="B55" s="20"/>
      <c r="L55" s="20"/>
    </row>
    <row r="56" spans="2:12" ht="10.199999999999999">
      <c r="B56" s="20"/>
      <c r="L56" s="20"/>
    </row>
    <row r="57" spans="2:12" ht="10.199999999999999">
      <c r="B57" s="20"/>
      <c r="L57" s="20"/>
    </row>
    <row r="58" spans="2:12" ht="10.199999999999999">
      <c r="B58" s="20"/>
      <c r="L58" s="20"/>
    </row>
    <row r="59" spans="2:12" ht="10.199999999999999">
      <c r="B59" s="20"/>
      <c r="L59" s="20"/>
    </row>
    <row r="60" spans="2:12" ht="10.199999999999999">
      <c r="B60" s="20"/>
      <c r="L60" s="20"/>
    </row>
    <row r="61" spans="2:12" s="1" customFormat="1" ht="13.2">
      <c r="B61" s="33"/>
      <c r="D61" s="44" t="s">
        <v>55</v>
      </c>
      <c r="E61" s="35"/>
      <c r="F61" s="105" t="s">
        <v>56</v>
      </c>
      <c r="G61" s="44" t="s">
        <v>55</v>
      </c>
      <c r="H61" s="35"/>
      <c r="I61" s="35"/>
      <c r="J61" s="106" t="s">
        <v>56</v>
      </c>
      <c r="K61" s="35"/>
      <c r="L61" s="33"/>
    </row>
    <row r="62" spans="2:12" ht="10.199999999999999">
      <c r="B62" s="20"/>
      <c r="L62" s="20"/>
    </row>
    <row r="63" spans="2:12" ht="10.199999999999999">
      <c r="B63" s="20"/>
      <c r="L63" s="20"/>
    </row>
    <row r="64" spans="2:12" ht="10.199999999999999">
      <c r="B64" s="20"/>
      <c r="L64" s="20"/>
    </row>
    <row r="65" spans="2:12" s="1" customFormat="1" ht="13.2">
      <c r="B65" s="33"/>
      <c r="D65" s="42" t="s">
        <v>57</v>
      </c>
      <c r="E65" s="43"/>
      <c r="F65" s="43"/>
      <c r="G65" s="42" t="s">
        <v>58</v>
      </c>
      <c r="H65" s="43"/>
      <c r="I65" s="43"/>
      <c r="J65" s="43"/>
      <c r="K65" s="43"/>
      <c r="L65" s="33"/>
    </row>
    <row r="66" spans="2:12" ht="10.199999999999999">
      <c r="B66" s="20"/>
      <c r="L66" s="20"/>
    </row>
    <row r="67" spans="2:12" ht="10.199999999999999">
      <c r="B67" s="20"/>
      <c r="L67" s="20"/>
    </row>
    <row r="68" spans="2:12" ht="10.199999999999999">
      <c r="B68" s="20"/>
      <c r="L68" s="20"/>
    </row>
    <row r="69" spans="2:12" ht="10.199999999999999">
      <c r="B69" s="20"/>
      <c r="L69" s="20"/>
    </row>
    <row r="70" spans="2:12" ht="10.199999999999999">
      <c r="B70" s="20"/>
      <c r="L70" s="20"/>
    </row>
    <row r="71" spans="2:12" ht="10.199999999999999">
      <c r="B71" s="20"/>
      <c r="L71" s="20"/>
    </row>
    <row r="72" spans="2:12" ht="10.199999999999999">
      <c r="B72" s="20"/>
      <c r="L72" s="20"/>
    </row>
    <row r="73" spans="2:12" ht="10.199999999999999">
      <c r="B73" s="20"/>
      <c r="L73" s="20"/>
    </row>
    <row r="74" spans="2:12" ht="10.199999999999999">
      <c r="B74" s="20"/>
      <c r="L74" s="20"/>
    </row>
    <row r="75" spans="2:12" ht="10.199999999999999">
      <c r="B75" s="20"/>
      <c r="L75" s="20"/>
    </row>
    <row r="76" spans="2:12" s="1" customFormat="1" ht="13.2">
      <c r="B76" s="33"/>
      <c r="D76" s="44" t="s">
        <v>55</v>
      </c>
      <c r="E76" s="35"/>
      <c r="F76" s="105" t="s">
        <v>56</v>
      </c>
      <c r="G76" s="44" t="s">
        <v>55</v>
      </c>
      <c r="H76" s="35"/>
      <c r="I76" s="35"/>
      <c r="J76" s="106" t="s">
        <v>56</v>
      </c>
      <c r="K76" s="35"/>
      <c r="L76" s="33"/>
    </row>
    <row r="77" spans="2:12" s="1" customFormat="1" ht="14.4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81" spans="2:47" s="1" customFormat="1" ht="6.9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" customHeight="1">
      <c r="B82" s="33"/>
      <c r="C82" s="21" t="s">
        <v>192</v>
      </c>
      <c r="L82" s="33"/>
    </row>
    <row r="83" spans="2:47" s="1" customFormat="1" ht="6.9" customHeight="1">
      <c r="B83" s="33"/>
      <c r="L83" s="33"/>
    </row>
    <row r="84" spans="2:47" s="1" customFormat="1" ht="12" customHeight="1">
      <c r="B84" s="33"/>
      <c r="C84" s="27" t="s">
        <v>16</v>
      </c>
      <c r="L84" s="33"/>
    </row>
    <row r="85" spans="2:47" s="1" customFormat="1" ht="26.25" customHeight="1">
      <c r="B85" s="33"/>
      <c r="E85" s="256" t="str">
        <f>E7</f>
        <v>Opatření Zátor-Loučky, OHO, Dílčí stavba 02.030 Opatření pod přehradní hrází Nové Heřminovy</v>
      </c>
      <c r="F85" s="257"/>
      <c r="G85" s="257"/>
      <c r="H85" s="257"/>
      <c r="L85" s="33"/>
    </row>
    <row r="86" spans="2:47" s="1" customFormat="1" ht="12" customHeight="1">
      <c r="B86" s="33"/>
      <c r="C86" s="27" t="s">
        <v>190</v>
      </c>
      <c r="L86" s="33"/>
    </row>
    <row r="87" spans="2:47" s="1" customFormat="1" ht="16.5" customHeight="1">
      <c r="B87" s="33"/>
      <c r="E87" s="238" t="str">
        <f>E9</f>
        <v>030.21.1 - Balvanitý skluz v km 0.920 00</v>
      </c>
      <c r="F87" s="258"/>
      <c r="G87" s="258"/>
      <c r="H87" s="258"/>
      <c r="L87" s="33"/>
    </row>
    <row r="88" spans="2:47" s="1" customFormat="1" ht="6.9" customHeight="1">
      <c r="B88" s="33"/>
      <c r="L88" s="33"/>
    </row>
    <row r="89" spans="2:47" s="1" customFormat="1" ht="12" customHeight="1">
      <c r="B89" s="33"/>
      <c r="C89" s="27" t="s">
        <v>22</v>
      </c>
      <c r="F89" s="25" t="str">
        <f>F12</f>
        <v>Loučky u Zátoru</v>
      </c>
      <c r="I89" s="27" t="s">
        <v>24</v>
      </c>
      <c r="J89" s="53" t="str">
        <f>IF(J12="","",J12)</f>
        <v>20. 12. 2024</v>
      </c>
      <c r="L89" s="33"/>
    </row>
    <row r="90" spans="2:47" s="1" customFormat="1" ht="6.9" customHeight="1">
      <c r="B90" s="33"/>
      <c r="L90" s="33"/>
    </row>
    <row r="91" spans="2:47" s="1" customFormat="1" ht="15.15" customHeight="1">
      <c r="B91" s="33"/>
      <c r="C91" s="27" t="s">
        <v>28</v>
      </c>
      <c r="F91" s="25" t="str">
        <f>E15</f>
        <v>Povodí Odry, státní podnik</v>
      </c>
      <c r="I91" s="27" t="s">
        <v>34</v>
      </c>
      <c r="J91" s="31" t="str">
        <f>E21</f>
        <v>AQUATIS, a.s.</v>
      </c>
      <c r="L91" s="33"/>
    </row>
    <row r="92" spans="2:47" s="1" customFormat="1" ht="25.65" customHeight="1">
      <c r="B92" s="33"/>
      <c r="C92" s="27" t="s">
        <v>32</v>
      </c>
      <c r="F92" s="25" t="str">
        <f>IF(E18="","",E18)</f>
        <v>Vyplň údaj</v>
      </c>
      <c r="I92" s="27" t="s">
        <v>37</v>
      </c>
      <c r="J92" s="31" t="str">
        <f>E24</f>
        <v>Ing. Michal Jendruščák</v>
      </c>
      <c r="L92" s="33"/>
    </row>
    <row r="93" spans="2:47" s="1" customFormat="1" ht="10.35" customHeight="1">
      <c r="B93" s="33"/>
      <c r="L93" s="33"/>
    </row>
    <row r="94" spans="2:47" s="1" customFormat="1" ht="29.25" customHeight="1">
      <c r="B94" s="33"/>
      <c r="C94" s="107" t="s">
        <v>193</v>
      </c>
      <c r="D94" s="99"/>
      <c r="E94" s="99"/>
      <c r="F94" s="99"/>
      <c r="G94" s="99"/>
      <c r="H94" s="99"/>
      <c r="I94" s="99"/>
      <c r="J94" s="108" t="s">
        <v>194</v>
      </c>
      <c r="K94" s="99"/>
      <c r="L94" s="33"/>
    </row>
    <row r="95" spans="2:47" s="1" customFormat="1" ht="10.35" customHeight="1">
      <c r="B95" s="33"/>
      <c r="L95" s="33"/>
    </row>
    <row r="96" spans="2:47" s="1" customFormat="1" ht="22.8" customHeight="1">
      <c r="B96" s="33"/>
      <c r="C96" s="109" t="s">
        <v>195</v>
      </c>
      <c r="J96" s="67">
        <f>J121</f>
        <v>0</v>
      </c>
      <c r="L96" s="33"/>
      <c r="AU96" s="17" t="s">
        <v>196</v>
      </c>
    </row>
    <row r="97" spans="2:12" s="8" customFormat="1" ht="24.9" customHeight="1">
      <c r="B97" s="110"/>
      <c r="D97" s="111" t="s">
        <v>197</v>
      </c>
      <c r="E97" s="112"/>
      <c r="F97" s="112"/>
      <c r="G97" s="112"/>
      <c r="H97" s="112"/>
      <c r="I97" s="112"/>
      <c r="J97" s="113">
        <f>J122</f>
        <v>0</v>
      </c>
      <c r="L97" s="110"/>
    </row>
    <row r="98" spans="2:12" s="9" customFormat="1" ht="19.95" customHeight="1">
      <c r="B98" s="114"/>
      <c r="D98" s="115" t="s">
        <v>198</v>
      </c>
      <c r="E98" s="116"/>
      <c r="F98" s="116"/>
      <c r="G98" s="116"/>
      <c r="H98" s="116"/>
      <c r="I98" s="116"/>
      <c r="J98" s="117">
        <f>J123</f>
        <v>0</v>
      </c>
      <c r="L98" s="114"/>
    </row>
    <row r="99" spans="2:12" s="9" customFormat="1" ht="19.95" customHeight="1">
      <c r="B99" s="114"/>
      <c r="D99" s="115" t="s">
        <v>201</v>
      </c>
      <c r="E99" s="116"/>
      <c r="F99" s="116"/>
      <c r="G99" s="116"/>
      <c r="H99" s="116"/>
      <c r="I99" s="116"/>
      <c r="J99" s="117">
        <f>J155</f>
        <v>0</v>
      </c>
      <c r="L99" s="114"/>
    </row>
    <row r="100" spans="2:12" s="9" customFormat="1" ht="19.95" customHeight="1">
      <c r="B100" s="114"/>
      <c r="D100" s="115" t="s">
        <v>205</v>
      </c>
      <c r="E100" s="116"/>
      <c r="F100" s="116"/>
      <c r="G100" s="116"/>
      <c r="H100" s="116"/>
      <c r="I100" s="116"/>
      <c r="J100" s="117">
        <f>J176</f>
        <v>0</v>
      </c>
      <c r="L100" s="114"/>
    </row>
    <row r="101" spans="2:12" s="8" customFormat="1" ht="24.9" customHeight="1">
      <c r="B101" s="110"/>
      <c r="D101" s="111" t="s">
        <v>612</v>
      </c>
      <c r="E101" s="112"/>
      <c r="F101" s="112"/>
      <c r="G101" s="112"/>
      <c r="H101" s="112"/>
      <c r="I101" s="112"/>
      <c r="J101" s="113">
        <f>J179</f>
        <v>0</v>
      </c>
      <c r="L101" s="110"/>
    </row>
    <row r="102" spans="2:12" s="1" customFormat="1" ht="21.75" customHeight="1">
      <c r="B102" s="33"/>
      <c r="L102" s="33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7" spans="2:12" s="1" customFormat="1" ht="6.9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" customHeight="1">
      <c r="B108" s="33"/>
      <c r="C108" s="21" t="s">
        <v>210</v>
      </c>
      <c r="L108" s="33"/>
    </row>
    <row r="109" spans="2:12" s="1" customFormat="1" ht="6.9" customHeight="1">
      <c r="B109" s="33"/>
      <c r="L109" s="33"/>
    </row>
    <row r="110" spans="2:12" s="1" customFormat="1" ht="12" customHeight="1">
      <c r="B110" s="33"/>
      <c r="C110" s="27" t="s">
        <v>16</v>
      </c>
      <c r="L110" s="33"/>
    </row>
    <row r="111" spans="2:12" s="1" customFormat="1" ht="26.25" customHeight="1">
      <c r="B111" s="33"/>
      <c r="E111" s="256" t="str">
        <f>E7</f>
        <v>Opatření Zátor-Loučky, OHO, Dílčí stavba 02.030 Opatření pod přehradní hrází Nové Heřminovy</v>
      </c>
      <c r="F111" s="257"/>
      <c r="G111" s="257"/>
      <c r="H111" s="257"/>
      <c r="L111" s="33"/>
    </row>
    <row r="112" spans="2:12" s="1" customFormat="1" ht="12" customHeight="1">
      <c r="B112" s="33"/>
      <c r="C112" s="27" t="s">
        <v>190</v>
      </c>
      <c r="L112" s="33"/>
    </row>
    <row r="113" spans="2:65" s="1" customFormat="1" ht="16.5" customHeight="1">
      <c r="B113" s="33"/>
      <c r="E113" s="238" t="str">
        <f>E9</f>
        <v>030.21.1 - Balvanitý skluz v km 0.920 00</v>
      </c>
      <c r="F113" s="258"/>
      <c r="G113" s="258"/>
      <c r="H113" s="258"/>
      <c r="L113" s="33"/>
    </row>
    <row r="114" spans="2:65" s="1" customFormat="1" ht="6.9" customHeight="1">
      <c r="B114" s="33"/>
      <c r="L114" s="33"/>
    </row>
    <row r="115" spans="2:65" s="1" customFormat="1" ht="12" customHeight="1">
      <c r="B115" s="33"/>
      <c r="C115" s="27" t="s">
        <v>22</v>
      </c>
      <c r="F115" s="25" t="str">
        <f>F12</f>
        <v>Loučky u Zátoru</v>
      </c>
      <c r="I115" s="27" t="s">
        <v>24</v>
      </c>
      <c r="J115" s="53" t="str">
        <f>IF(J12="","",J12)</f>
        <v>20. 12. 2024</v>
      </c>
      <c r="L115" s="33"/>
    </row>
    <row r="116" spans="2:65" s="1" customFormat="1" ht="6.9" customHeight="1">
      <c r="B116" s="33"/>
      <c r="L116" s="33"/>
    </row>
    <row r="117" spans="2:65" s="1" customFormat="1" ht="15.15" customHeight="1">
      <c r="B117" s="33"/>
      <c r="C117" s="27" t="s">
        <v>28</v>
      </c>
      <c r="F117" s="25" t="str">
        <f>E15</f>
        <v>Povodí Odry, státní podnik</v>
      </c>
      <c r="I117" s="27" t="s">
        <v>34</v>
      </c>
      <c r="J117" s="31" t="str">
        <f>E21</f>
        <v>AQUATIS, a.s.</v>
      </c>
      <c r="L117" s="33"/>
    </row>
    <row r="118" spans="2:65" s="1" customFormat="1" ht="25.65" customHeight="1">
      <c r="B118" s="33"/>
      <c r="C118" s="27" t="s">
        <v>32</v>
      </c>
      <c r="F118" s="25" t="str">
        <f>IF(E18="","",E18)</f>
        <v>Vyplň údaj</v>
      </c>
      <c r="I118" s="27" t="s">
        <v>37</v>
      </c>
      <c r="J118" s="31" t="str">
        <f>E24</f>
        <v>Ing. Michal Jendruščák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8"/>
      <c r="C120" s="119" t="s">
        <v>211</v>
      </c>
      <c r="D120" s="120" t="s">
        <v>65</v>
      </c>
      <c r="E120" s="120" t="s">
        <v>61</v>
      </c>
      <c r="F120" s="120" t="s">
        <v>62</v>
      </c>
      <c r="G120" s="120" t="s">
        <v>212</v>
      </c>
      <c r="H120" s="120" t="s">
        <v>213</v>
      </c>
      <c r="I120" s="120" t="s">
        <v>214</v>
      </c>
      <c r="J120" s="120" t="s">
        <v>194</v>
      </c>
      <c r="K120" s="121" t="s">
        <v>215</v>
      </c>
      <c r="L120" s="118"/>
      <c r="M120" s="60" t="s">
        <v>1</v>
      </c>
      <c r="N120" s="61" t="s">
        <v>44</v>
      </c>
      <c r="O120" s="61" t="s">
        <v>216</v>
      </c>
      <c r="P120" s="61" t="s">
        <v>217</v>
      </c>
      <c r="Q120" s="61" t="s">
        <v>218</v>
      </c>
      <c r="R120" s="61" t="s">
        <v>219</v>
      </c>
      <c r="S120" s="61" t="s">
        <v>220</v>
      </c>
      <c r="T120" s="62" t="s">
        <v>221</v>
      </c>
    </row>
    <row r="121" spans="2:65" s="1" customFormat="1" ht="22.8" customHeight="1">
      <c r="B121" s="33"/>
      <c r="C121" s="65" t="s">
        <v>222</v>
      </c>
      <c r="J121" s="122">
        <f>BK121</f>
        <v>0</v>
      </c>
      <c r="L121" s="33"/>
      <c r="M121" s="63"/>
      <c r="N121" s="54"/>
      <c r="O121" s="54"/>
      <c r="P121" s="123">
        <f>P122+P179</f>
        <v>0</v>
      </c>
      <c r="Q121" s="54"/>
      <c r="R121" s="123">
        <f>R122+R179</f>
        <v>1404.3895039999998</v>
      </c>
      <c r="S121" s="54"/>
      <c r="T121" s="124">
        <f>T122+T179</f>
        <v>0</v>
      </c>
      <c r="AT121" s="17" t="s">
        <v>79</v>
      </c>
      <c r="AU121" s="17" t="s">
        <v>196</v>
      </c>
      <c r="BK121" s="125">
        <f>BK122+BK179</f>
        <v>0</v>
      </c>
    </row>
    <row r="122" spans="2:65" s="11" customFormat="1" ht="25.95" customHeight="1">
      <c r="B122" s="126"/>
      <c r="D122" s="127" t="s">
        <v>79</v>
      </c>
      <c r="E122" s="128" t="s">
        <v>223</v>
      </c>
      <c r="F122" s="128" t="s">
        <v>224</v>
      </c>
      <c r="I122" s="129"/>
      <c r="J122" s="130">
        <f>BK122</f>
        <v>0</v>
      </c>
      <c r="L122" s="126"/>
      <c r="M122" s="131"/>
      <c r="P122" s="132">
        <f>P123+P155+P176</f>
        <v>0</v>
      </c>
      <c r="R122" s="132">
        <f>R123+R155+R176</f>
        <v>1404.3895039999998</v>
      </c>
      <c r="T122" s="133">
        <f>T123+T155+T176</f>
        <v>0</v>
      </c>
      <c r="AR122" s="127" t="s">
        <v>88</v>
      </c>
      <c r="AT122" s="134" t="s">
        <v>79</v>
      </c>
      <c r="AU122" s="134" t="s">
        <v>80</v>
      </c>
      <c r="AY122" s="127" t="s">
        <v>225</v>
      </c>
      <c r="BK122" s="135">
        <f>BK123+BK155+BK176</f>
        <v>0</v>
      </c>
    </row>
    <row r="123" spans="2:65" s="11" customFormat="1" ht="22.8" customHeight="1">
      <c r="B123" s="126"/>
      <c r="D123" s="127" t="s">
        <v>79</v>
      </c>
      <c r="E123" s="136" t="s">
        <v>88</v>
      </c>
      <c r="F123" s="136" t="s">
        <v>226</v>
      </c>
      <c r="I123" s="129"/>
      <c r="J123" s="137">
        <f>BK123</f>
        <v>0</v>
      </c>
      <c r="L123" s="126"/>
      <c r="M123" s="131"/>
      <c r="P123" s="132">
        <f>SUM(P124:P154)</f>
        <v>0</v>
      </c>
      <c r="R123" s="132">
        <f>SUM(R124:R154)</f>
        <v>0</v>
      </c>
      <c r="T123" s="133">
        <f>SUM(T124:T154)</f>
        <v>0</v>
      </c>
      <c r="AR123" s="127" t="s">
        <v>88</v>
      </c>
      <c r="AT123" s="134" t="s">
        <v>79</v>
      </c>
      <c r="AU123" s="134" t="s">
        <v>88</v>
      </c>
      <c r="AY123" s="127" t="s">
        <v>225</v>
      </c>
      <c r="BK123" s="135">
        <f>SUM(BK124:BK154)</f>
        <v>0</v>
      </c>
    </row>
    <row r="124" spans="2:65" s="1" customFormat="1" ht="37.799999999999997" customHeight="1">
      <c r="B124" s="33"/>
      <c r="C124" s="138" t="s">
        <v>88</v>
      </c>
      <c r="D124" s="138" t="s">
        <v>227</v>
      </c>
      <c r="E124" s="139" t="s">
        <v>296</v>
      </c>
      <c r="F124" s="140" t="s">
        <v>297</v>
      </c>
      <c r="G124" s="141" t="s">
        <v>240</v>
      </c>
      <c r="H124" s="142">
        <v>267.41000000000003</v>
      </c>
      <c r="I124" s="143"/>
      <c r="J124" s="144">
        <f>ROUND(I124*H124,2)</f>
        <v>0</v>
      </c>
      <c r="K124" s="140" t="s">
        <v>231</v>
      </c>
      <c r="L124" s="33"/>
      <c r="M124" s="145" t="s">
        <v>1</v>
      </c>
      <c r="N124" s="146" t="s">
        <v>45</v>
      </c>
      <c r="P124" s="147">
        <f>O124*H124</f>
        <v>0</v>
      </c>
      <c r="Q124" s="147">
        <v>0</v>
      </c>
      <c r="R124" s="147">
        <f>Q124*H124</f>
        <v>0</v>
      </c>
      <c r="S124" s="147">
        <v>0</v>
      </c>
      <c r="T124" s="148">
        <f>S124*H124</f>
        <v>0</v>
      </c>
      <c r="AR124" s="149" t="s">
        <v>232</v>
      </c>
      <c r="AT124" s="149" t="s">
        <v>227</v>
      </c>
      <c r="AU124" s="149" t="s">
        <v>21</v>
      </c>
      <c r="AY124" s="17" t="s">
        <v>225</v>
      </c>
      <c r="BE124" s="150">
        <f>IF(N124="základní",J124,0)</f>
        <v>0</v>
      </c>
      <c r="BF124" s="150">
        <f>IF(N124="snížená",J124,0)</f>
        <v>0</v>
      </c>
      <c r="BG124" s="150">
        <f>IF(N124="zákl. přenesená",J124,0)</f>
        <v>0</v>
      </c>
      <c r="BH124" s="150">
        <f>IF(N124="sníž. přenesená",J124,0)</f>
        <v>0</v>
      </c>
      <c r="BI124" s="150">
        <f>IF(N124="nulová",J124,0)</f>
        <v>0</v>
      </c>
      <c r="BJ124" s="17" t="s">
        <v>88</v>
      </c>
      <c r="BK124" s="150">
        <f>ROUND(I124*H124,2)</f>
        <v>0</v>
      </c>
      <c r="BL124" s="17" t="s">
        <v>232</v>
      </c>
      <c r="BM124" s="149" t="s">
        <v>1797</v>
      </c>
    </row>
    <row r="125" spans="2:65" s="1" customFormat="1" ht="10.199999999999999">
      <c r="B125" s="33"/>
      <c r="D125" s="151" t="s">
        <v>234</v>
      </c>
      <c r="F125" s="152" t="s">
        <v>299</v>
      </c>
      <c r="I125" s="153"/>
      <c r="L125" s="33"/>
      <c r="M125" s="154"/>
      <c r="T125" s="57"/>
      <c r="AT125" s="17" t="s">
        <v>234</v>
      </c>
      <c r="AU125" s="17" t="s">
        <v>21</v>
      </c>
    </row>
    <row r="126" spans="2:65" s="12" customFormat="1" ht="10.199999999999999">
      <c r="B126" s="155"/>
      <c r="D126" s="156" t="s">
        <v>236</v>
      </c>
      <c r="E126" s="157" t="s">
        <v>1</v>
      </c>
      <c r="F126" s="158" t="s">
        <v>1798</v>
      </c>
      <c r="H126" s="159">
        <v>70.400000000000006</v>
      </c>
      <c r="I126" s="160"/>
      <c r="L126" s="155"/>
      <c r="M126" s="161"/>
      <c r="T126" s="162"/>
      <c r="AT126" s="157" t="s">
        <v>236</v>
      </c>
      <c r="AU126" s="157" t="s">
        <v>21</v>
      </c>
      <c r="AV126" s="12" t="s">
        <v>21</v>
      </c>
      <c r="AW126" s="12" t="s">
        <v>36</v>
      </c>
      <c r="AX126" s="12" t="s">
        <v>80</v>
      </c>
      <c r="AY126" s="157" t="s">
        <v>225</v>
      </c>
    </row>
    <row r="127" spans="2:65" s="12" customFormat="1" ht="10.199999999999999">
      <c r="B127" s="155"/>
      <c r="D127" s="156" t="s">
        <v>236</v>
      </c>
      <c r="E127" s="157" t="s">
        <v>1</v>
      </c>
      <c r="F127" s="158" t="s">
        <v>1799</v>
      </c>
      <c r="H127" s="159">
        <v>32.6</v>
      </c>
      <c r="I127" s="160"/>
      <c r="L127" s="155"/>
      <c r="M127" s="161"/>
      <c r="T127" s="162"/>
      <c r="AT127" s="157" t="s">
        <v>236</v>
      </c>
      <c r="AU127" s="157" t="s">
        <v>21</v>
      </c>
      <c r="AV127" s="12" t="s">
        <v>21</v>
      </c>
      <c r="AW127" s="12" t="s">
        <v>36</v>
      </c>
      <c r="AX127" s="12" t="s">
        <v>80</v>
      </c>
      <c r="AY127" s="157" t="s">
        <v>225</v>
      </c>
    </row>
    <row r="128" spans="2:65" s="12" customFormat="1" ht="10.199999999999999">
      <c r="B128" s="155"/>
      <c r="D128" s="156" t="s">
        <v>236</v>
      </c>
      <c r="E128" s="157" t="s">
        <v>1</v>
      </c>
      <c r="F128" s="158" t="s">
        <v>1800</v>
      </c>
      <c r="H128" s="159">
        <v>59.7</v>
      </c>
      <c r="I128" s="160"/>
      <c r="L128" s="155"/>
      <c r="M128" s="161"/>
      <c r="T128" s="162"/>
      <c r="AT128" s="157" t="s">
        <v>236</v>
      </c>
      <c r="AU128" s="157" t="s">
        <v>21</v>
      </c>
      <c r="AV128" s="12" t="s">
        <v>21</v>
      </c>
      <c r="AW128" s="12" t="s">
        <v>36</v>
      </c>
      <c r="AX128" s="12" t="s">
        <v>80</v>
      </c>
      <c r="AY128" s="157" t="s">
        <v>225</v>
      </c>
    </row>
    <row r="129" spans="2:65" s="12" customFormat="1" ht="10.199999999999999">
      <c r="B129" s="155"/>
      <c r="D129" s="156" t="s">
        <v>236</v>
      </c>
      <c r="E129" s="157" t="s">
        <v>1</v>
      </c>
      <c r="F129" s="158" t="s">
        <v>1801</v>
      </c>
      <c r="H129" s="159">
        <v>6.51</v>
      </c>
      <c r="I129" s="160"/>
      <c r="L129" s="155"/>
      <c r="M129" s="161"/>
      <c r="T129" s="162"/>
      <c r="AT129" s="157" t="s">
        <v>236</v>
      </c>
      <c r="AU129" s="157" t="s">
        <v>21</v>
      </c>
      <c r="AV129" s="12" t="s">
        <v>21</v>
      </c>
      <c r="AW129" s="12" t="s">
        <v>36</v>
      </c>
      <c r="AX129" s="12" t="s">
        <v>80</v>
      </c>
      <c r="AY129" s="157" t="s">
        <v>225</v>
      </c>
    </row>
    <row r="130" spans="2:65" s="12" customFormat="1" ht="10.199999999999999">
      <c r="B130" s="155"/>
      <c r="D130" s="156" t="s">
        <v>236</v>
      </c>
      <c r="E130" s="157" t="s">
        <v>1</v>
      </c>
      <c r="F130" s="158" t="s">
        <v>1802</v>
      </c>
      <c r="H130" s="159">
        <v>43.7</v>
      </c>
      <c r="I130" s="160"/>
      <c r="L130" s="155"/>
      <c r="M130" s="161"/>
      <c r="T130" s="162"/>
      <c r="AT130" s="157" t="s">
        <v>236</v>
      </c>
      <c r="AU130" s="157" t="s">
        <v>21</v>
      </c>
      <c r="AV130" s="12" t="s">
        <v>21</v>
      </c>
      <c r="AW130" s="12" t="s">
        <v>36</v>
      </c>
      <c r="AX130" s="12" t="s">
        <v>80</v>
      </c>
      <c r="AY130" s="157" t="s">
        <v>225</v>
      </c>
    </row>
    <row r="131" spans="2:65" s="12" customFormat="1" ht="10.199999999999999">
      <c r="B131" s="155"/>
      <c r="D131" s="156" t="s">
        <v>236</v>
      </c>
      <c r="E131" s="157" t="s">
        <v>1</v>
      </c>
      <c r="F131" s="158" t="s">
        <v>1803</v>
      </c>
      <c r="H131" s="159">
        <v>51</v>
      </c>
      <c r="I131" s="160"/>
      <c r="L131" s="155"/>
      <c r="M131" s="161"/>
      <c r="T131" s="162"/>
      <c r="AT131" s="157" t="s">
        <v>236</v>
      </c>
      <c r="AU131" s="157" t="s">
        <v>21</v>
      </c>
      <c r="AV131" s="12" t="s">
        <v>21</v>
      </c>
      <c r="AW131" s="12" t="s">
        <v>36</v>
      </c>
      <c r="AX131" s="12" t="s">
        <v>80</v>
      </c>
      <c r="AY131" s="157" t="s">
        <v>225</v>
      </c>
    </row>
    <row r="132" spans="2:65" s="12" customFormat="1" ht="10.199999999999999">
      <c r="B132" s="155"/>
      <c r="D132" s="156" t="s">
        <v>236</v>
      </c>
      <c r="E132" s="157" t="s">
        <v>1</v>
      </c>
      <c r="F132" s="158" t="s">
        <v>1804</v>
      </c>
      <c r="H132" s="159">
        <v>3.5</v>
      </c>
      <c r="I132" s="160"/>
      <c r="L132" s="155"/>
      <c r="M132" s="161"/>
      <c r="T132" s="162"/>
      <c r="AT132" s="157" t="s">
        <v>236</v>
      </c>
      <c r="AU132" s="157" t="s">
        <v>21</v>
      </c>
      <c r="AV132" s="12" t="s">
        <v>21</v>
      </c>
      <c r="AW132" s="12" t="s">
        <v>36</v>
      </c>
      <c r="AX132" s="12" t="s">
        <v>80</v>
      </c>
      <c r="AY132" s="157" t="s">
        <v>225</v>
      </c>
    </row>
    <row r="133" spans="2:65" s="14" customFormat="1" ht="10.199999999999999">
      <c r="B133" s="171"/>
      <c r="D133" s="156" t="s">
        <v>236</v>
      </c>
      <c r="E133" s="172" t="s">
        <v>185</v>
      </c>
      <c r="F133" s="173" t="s">
        <v>303</v>
      </c>
      <c r="H133" s="174">
        <v>267.41000000000003</v>
      </c>
      <c r="I133" s="175"/>
      <c r="L133" s="171"/>
      <c r="M133" s="176"/>
      <c r="T133" s="177"/>
      <c r="AT133" s="172" t="s">
        <v>236</v>
      </c>
      <c r="AU133" s="172" t="s">
        <v>21</v>
      </c>
      <c r="AV133" s="14" t="s">
        <v>244</v>
      </c>
      <c r="AW133" s="14" t="s">
        <v>36</v>
      </c>
      <c r="AX133" s="14" t="s">
        <v>80</v>
      </c>
      <c r="AY133" s="172" t="s">
        <v>225</v>
      </c>
    </row>
    <row r="134" spans="2:65" s="13" customFormat="1" ht="10.199999999999999">
      <c r="B134" s="164"/>
      <c r="D134" s="156" t="s">
        <v>236</v>
      </c>
      <c r="E134" s="165" t="s">
        <v>1</v>
      </c>
      <c r="F134" s="166" t="s">
        <v>270</v>
      </c>
      <c r="H134" s="167">
        <v>267.41000000000003</v>
      </c>
      <c r="I134" s="168"/>
      <c r="L134" s="164"/>
      <c r="M134" s="169"/>
      <c r="T134" s="170"/>
      <c r="AT134" s="165" t="s">
        <v>236</v>
      </c>
      <c r="AU134" s="165" t="s">
        <v>21</v>
      </c>
      <c r="AV134" s="13" t="s">
        <v>232</v>
      </c>
      <c r="AW134" s="13" t="s">
        <v>36</v>
      </c>
      <c r="AX134" s="13" t="s">
        <v>88</v>
      </c>
      <c r="AY134" s="165" t="s">
        <v>225</v>
      </c>
    </row>
    <row r="135" spans="2:65" s="1" customFormat="1" ht="24.15" customHeight="1">
      <c r="B135" s="33"/>
      <c r="C135" s="138" t="s">
        <v>21</v>
      </c>
      <c r="D135" s="138" t="s">
        <v>227</v>
      </c>
      <c r="E135" s="139" t="s">
        <v>400</v>
      </c>
      <c r="F135" s="140" t="s">
        <v>401</v>
      </c>
      <c r="G135" s="141" t="s">
        <v>240</v>
      </c>
      <c r="H135" s="142">
        <v>267.41000000000003</v>
      </c>
      <c r="I135" s="143"/>
      <c r="J135" s="144">
        <f>ROUND(I135*H135,2)</f>
        <v>0</v>
      </c>
      <c r="K135" s="140" t="s">
        <v>231</v>
      </c>
      <c r="L135" s="33"/>
      <c r="M135" s="145" t="s">
        <v>1</v>
      </c>
      <c r="N135" s="146" t="s">
        <v>45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232</v>
      </c>
      <c r="AT135" s="149" t="s">
        <v>227</v>
      </c>
      <c r="AU135" s="149" t="s">
        <v>21</v>
      </c>
      <c r="AY135" s="17" t="s">
        <v>225</v>
      </c>
      <c r="BE135" s="150">
        <f>IF(N135="základní",J135,0)</f>
        <v>0</v>
      </c>
      <c r="BF135" s="150">
        <f>IF(N135="snížená",J135,0)</f>
        <v>0</v>
      </c>
      <c r="BG135" s="150">
        <f>IF(N135="zákl. přenesená",J135,0)</f>
        <v>0</v>
      </c>
      <c r="BH135" s="150">
        <f>IF(N135="sníž. přenesená",J135,0)</f>
        <v>0</v>
      </c>
      <c r="BI135" s="150">
        <f>IF(N135="nulová",J135,0)</f>
        <v>0</v>
      </c>
      <c r="BJ135" s="17" t="s">
        <v>88</v>
      </c>
      <c r="BK135" s="150">
        <f>ROUND(I135*H135,2)</f>
        <v>0</v>
      </c>
      <c r="BL135" s="17" t="s">
        <v>232</v>
      </c>
      <c r="BM135" s="149" t="s">
        <v>1805</v>
      </c>
    </row>
    <row r="136" spans="2:65" s="1" customFormat="1" ht="10.199999999999999">
      <c r="B136" s="33"/>
      <c r="D136" s="151" t="s">
        <v>234</v>
      </c>
      <c r="F136" s="152" t="s">
        <v>403</v>
      </c>
      <c r="I136" s="153"/>
      <c r="L136" s="33"/>
      <c r="M136" s="154"/>
      <c r="T136" s="57"/>
      <c r="AT136" s="17" t="s">
        <v>234</v>
      </c>
      <c r="AU136" s="17" t="s">
        <v>21</v>
      </c>
    </row>
    <row r="137" spans="2:65" s="12" customFormat="1" ht="10.199999999999999">
      <c r="B137" s="155"/>
      <c r="D137" s="156" t="s">
        <v>236</v>
      </c>
      <c r="E137" s="157" t="s">
        <v>1</v>
      </c>
      <c r="F137" s="158" t="s">
        <v>185</v>
      </c>
      <c r="H137" s="159">
        <v>267.41000000000003</v>
      </c>
      <c r="I137" s="160"/>
      <c r="L137" s="155"/>
      <c r="M137" s="161"/>
      <c r="T137" s="162"/>
      <c r="AT137" s="157" t="s">
        <v>236</v>
      </c>
      <c r="AU137" s="157" t="s">
        <v>21</v>
      </c>
      <c r="AV137" s="12" t="s">
        <v>21</v>
      </c>
      <c r="AW137" s="12" t="s">
        <v>36</v>
      </c>
      <c r="AX137" s="12" t="s">
        <v>88</v>
      </c>
      <c r="AY137" s="157" t="s">
        <v>225</v>
      </c>
    </row>
    <row r="138" spans="2:65" s="1" customFormat="1" ht="24.15" customHeight="1">
      <c r="B138" s="33"/>
      <c r="C138" s="138" t="s">
        <v>244</v>
      </c>
      <c r="D138" s="138" t="s">
        <v>227</v>
      </c>
      <c r="E138" s="139" t="s">
        <v>1806</v>
      </c>
      <c r="F138" s="140" t="s">
        <v>1807</v>
      </c>
      <c r="G138" s="141" t="s">
        <v>240</v>
      </c>
      <c r="H138" s="142">
        <v>54.5</v>
      </c>
      <c r="I138" s="143"/>
      <c r="J138" s="144">
        <f>ROUND(I138*H138,2)</f>
        <v>0</v>
      </c>
      <c r="K138" s="140" t="s">
        <v>231</v>
      </c>
      <c r="L138" s="33"/>
      <c r="M138" s="145" t="s">
        <v>1</v>
      </c>
      <c r="N138" s="146" t="s">
        <v>45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232</v>
      </c>
      <c r="AT138" s="149" t="s">
        <v>227</v>
      </c>
      <c r="AU138" s="149" t="s">
        <v>21</v>
      </c>
      <c r="AY138" s="17" t="s">
        <v>225</v>
      </c>
      <c r="BE138" s="150">
        <f>IF(N138="základní",J138,0)</f>
        <v>0</v>
      </c>
      <c r="BF138" s="150">
        <f>IF(N138="snížená",J138,0)</f>
        <v>0</v>
      </c>
      <c r="BG138" s="150">
        <f>IF(N138="zákl. přenesená",J138,0)</f>
        <v>0</v>
      </c>
      <c r="BH138" s="150">
        <f>IF(N138="sníž. přenesená",J138,0)</f>
        <v>0</v>
      </c>
      <c r="BI138" s="150">
        <f>IF(N138="nulová",J138,0)</f>
        <v>0</v>
      </c>
      <c r="BJ138" s="17" t="s">
        <v>88</v>
      </c>
      <c r="BK138" s="150">
        <f>ROUND(I138*H138,2)</f>
        <v>0</v>
      </c>
      <c r="BL138" s="17" t="s">
        <v>232</v>
      </c>
      <c r="BM138" s="149" t="s">
        <v>1808</v>
      </c>
    </row>
    <row r="139" spans="2:65" s="1" customFormat="1" ht="10.199999999999999">
      <c r="B139" s="33"/>
      <c r="D139" s="151" t="s">
        <v>234</v>
      </c>
      <c r="F139" s="152" t="s">
        <v>1809</v>
      </c>
      <c r="I139" s="153"/>
      <c r="L139" s="33"/>
      <c r="M139" s="154"/>
      <c r="T139" s="57"/>
      <c r="AT139" s="17" t="s">
        <v>234</v>
      </c>
      <c r="AU139" s="17" t="s">
        <v>21</v>
      </c>
    </row>
    <row r="140" spans="2:65" s="12" customFormat="1" ht="10.199999999999999">
      <c r="B140" s="155"/>
      <c r="D140" s="156" t="s">
        <v>236</v>
      </c>
      <c r="E140" s="157" t="s">
        <v>1</v>
      </c>
      <c r="F140" s="158" t="s">
        <v>1803</v>
      </c>
      <c r="H140" s="159">
        <v>51</v>
      </c>
      <c r="I140" s="160"/>
      <c r="L140" s="155"/>
      <c r="M140" s="161"/>
      <c r="T140" s="162"/>
      <c r="AT140" s="157" t="s">
        <v>236</v>
      </c>
      <c r="AU140" s="157" t="s">
        <v>21</v>
      </c>
      <c r="AV140" s="12" t="s">
        <v>21</v>
      </c>
      <c r="AW140" s="12" t="s">
        <v>36</v>
      </c>
      <c r="AX140" s="12" t="s">
        <v>80</v>
      </c>
      <c r="AY140" s="157" t="s">
        <v>225</v>
      </c>
    </row>
    <row r="141" spans="2:65" s="12" customFormat="1" ht="10.199999999999999">
      <c r="B141" s="155"/>
      <c r="D141" s="156" t="s">
        <v>236</v>
      </c>
      <c r="E141" s="157" t="s">
        <v>1</v>
      </c>
      <c r="F141" s="158" t="s">
        <v>1804</v>
      </c>
      <c r="H141" s="159">
        <v>3.5</v>
      </c>
      <c r="I141" s="160"/>
      <c r="L141" s="155"/>
      <c r="M141" s="161"/>
      <c r="T141" s="162"/>
      <c r="AT141" s="157" t="s">
        <v>236</v>
      </c>
      <c r="AU141" s="157" t="s">
        <v>21</v>
      </c>
      <c r="AV141" s="12" t="s">
        <v>21</v>
      </c>
      <c r="AW141" s="12" t="s">
        <v>36</v>
      </c>
      <c r="AX141" s="12" t="s">
        <v>80</v>
      </c>
      <c r="AY141" s="157" t="s">
        <v>225</v>
      </c>
    </row>
    <row r="142" spans="2:65" s="13" customFormat="1" ht="10.199999999999999">
      <c r="B142" s="164"/>
      <c r="D142" s="156" t="s">
        <v>236</v>
      </c>
      <c r="E142" s="165" t="s">
        <v>1</v>
      </c>
      <c r="F142" s="166" t="s">
        <v>270</v>
      </c>
      <c r="H142" s="167">
        <v>54.5</v>
      </c>
      <c r="I142" s="168"/>
      <c r="L142" s="164"/>
      <c r="M142" s="169"/>
      <c r="T142" s="170"/>
      <c r="AT142" s="165" t="s">
        <v>236</v>
      </c>
      <c r="AU142" s="165" t="s">
        <v>21</v>
      </c>
      <c r="AV142" s="13" t="s">
        <v>232</v>
      </c>
      <c r="AW142" s="13" t="s">
        <v>36</v>
      </c>
      <c r="AX142" s="13" t="s">
        <v>88</v>
      </c>
      <c r="AY142" s="165" t="s">
        <v>225</v>
      </c>
    </row>
    <row r="143" spans="2:65" s="1" customFormat="1" ht="24.15" customHeight="1">
      <c r="B143" s="33"/>
      <c r="C143" s="138" t="s">
        <v>232</v>
      </c>
      <c r="D143" s="138" t="s">
        <v>227</v>
      </c>
      <c r="E143" s="139" t="s">
        <v>318</v>
      </c>
      <c r="F143" s="140" t="s">
        <v>319</v>
      </c>
      <c r="G143" s="141" t="s">
        <v>230</v>
      </c>
      <c r="H143" s="142">
        <v>522</v>
      </c>
      <c r="I143" s="143"/>
      <c r="J143" s="144">
        <f>ROUND(I143*H143,2)</f>
        <v>0</v>
      </c>
      <c r="K143" s="140" t="s">
        <v>231</v>
      </c>
      <c r="L143" s="33"/>
      <c r="M143" s="145" t="s">
        <v>1</v>
      </c>
      <c r="N143" s="146" t="s">
        <v>45</v>
      </c>
      <c r="P143" s="147">
        <f>O143*H143</f>
        <v>0</v>
      </c>
      <c r="Q143" s="147">
        <v>0</v>
      </c>
      <c r="R143" s="147">
        <f>Q143*H143</f>
        <v>0</v>
      </c>
      <c r="S143" s="147">
        <v>0</v>
      </c>
      <c r="T143" s="148">
        <f>S143*H143</f>
        <v>0</v>
      </c>
      <c r="AR143" s="149" t="s">
        <v>232</v>
      </c>
      <c r="AT143" s="149" t="s">
        <v>227</v>
      </c>
      <c r="AU143" s="149" t="s">
        <v>21</v>
      </c>
      <c r="AY143" s="17" t="s">
        <v>225</v>
      </c>
      <c r="BE143" s="150">
        <f>IF(N143="základní",J143,0)</f>
        <v>0</v>
      </c>
      <c r="BF143" s="150">
        <f>IF(N143="snížená",J143,0)</f>
        <v>0</v>
      </c>
      <c r="BG143" s="150">
        <f>IF(N143="zákl. přenesená",J143,0)</f>
        <v>0</v>
      </c>
      <c r="BH143" s="150">
        <f>IF(N143="sníž. přenesená",J143,0)</f>
        <v>0</v>
      </c>
      <c r="BI143" s="150">
        <f>IF(N143="nulová",J143,0)</f>
        <v>0</v>
      </c>
      <c r="BJ143" s="17" t="s">
        <v>88</v>
      </c>
      <c r="BK143" s="150">
        <f>ROUND(I143*H143,2)</f>
        <v>0</v>
      </c>
      <c r="BL143" s="17" t="s">
        <v>232</v>
      </c>
      <c r="BM143" s="149" t="s">
        <v>1810</v>
      </c>
    </row>
    <row r="144" spans="2:65" s="1" customFormat="1" ht="10.199999999999999">
      <c r="B144" s="33"/>
      <c r="D144" s="151" t="s">
        <v>234</v>
      </c>
      <c r="F144" s="152" t="s">
        <v>321</v>
      </c>
      <c r="I144" s="153"/>
      <c r="L144" s="33"/>
      <c r="M144" s="154"/>
      <c r="T144" s="57"/>
      <c r="AT144" s="17" t="s">
        <v>234</v>
      </c>
      <c r="AU144" s="17" t="s">
        <v>21</v>
      </c>
    </row>
    <row r="145" spans="2:65" s="12" customFormat="1" ht="10.199999999999999">
      <c r="B145" s="155"/>
      <c r="D145" s="156" t="s">
        <v>236</v>
      </c>
      <c r="E145" s="157" t="s">
        <v>1</v>
      </c>
      <c r="F145" s="158" t="s">
        <v>1811</v>
      </c>
      <c r="H145" s="159">
        <v>522</v>
      </c>
      <c r="I145" s="160"/>
      <c r="L145" s="155"/>
      <c r="M145" s="161"/>
      <c r="T145" s="162"/>
      <c r="AT145" s="157" t="s">
        <v>236</v>
      </c>
      <c r="AU145" s="157" t="s">
        <v>21</v>
      </c>
      <c r="AV145" s="12" t="s">
        <v>21</v>
      </c>
      <c r="AW145" s="12" t="s">
        <v>36</v>
      </c>
      <c r="AX145" s="12" t="s">
        <v>88</v>
      </c>
      <c r="AY145" s="157" t="s">
        <v>225</v>
      </c>
    </row>
    <row r="146" spans="2:65" s="1" customFormat="1" ht="24.15" customHeight="1">
      <c r="B146" s="33"/>
      <c r="C146" s="138" t="s">
        <v>256</v>
      </c>
      <c r="D146" s="138" t="s">
        <v>227</v>
      </c>
      <c r="E146" s="139" t="s">
        <v>716</v>
      </c>
      <c r="F146" s="140" t="s">
        <v>717</v>
      </c>
      <c r="G146" s="141" t="s">
        <v>230</v>
      </c>
      <c r="H146" s="142">
        <v>709</v>
      </c>
      <c r="I146" s="143"/>
      <c r="J146" s="144">
        <f>ROUND(I146*H146,2)</f>
        <v>0</v>
      </c>
      <c r="K146" s="140" t="s">
        <v>231</v>
      </c>
      <c r="L146" s="33"/>
      <c r="M146" s="145" t="s">
        <v>1</v>
      </c>
      <c r="N146" s="146" t="s">
        <v>45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232</v>
      </c>
      <c r="AT146" s="149" t="s">
        <v>227</v>
      </c>
      <c r="AU146" s="149" t="s">
        <v>21</v>
      </c>
      <c r="AY146" s="17" t="s">
        <v>225</v>
      </c>
      <c r="BE146" s="150">
        <f>IF(N146="základní",J146,0)</f>
        <v>0</v>
      </c>
      <c r="BF146" s="150">
        <f>IF(N146="snížená",J146,0)</f>
        <v>0</v>
      </c>
      <c r="BG146" s="150">
        <f>IF(N146="zákl. přenesená",J146,0)</f>
        <v>0</v>
      </c>
      <c r="BH146" s="150">
        <f>IF(N146="sníž. přenesená",J146,0)</f>
        <v>0</v>
      </c>
      <c r="BI146" s="150">
        <f>IF(N146="nulová",J146,0)</f>
        <v>0</v>
      </c>
      <c r="BJ146" s="17" t="s">
        <v>88</v>
      </c>
      <c r="BK146" s="150">
        <f>ROUND(I146*H146,2)</f>
        <v>0</v>
      </c>
      <c r="BL146" s="17" t="s">
        <v>232</v>
      </c>
      <c r="BM146" s="149" t="s">
        <v>1812</v>
      </c>
    </row>
    <row r="147" spans="2:65" s="1" customFormat="1" ht="10.199999999999999">
      <c r="B147" s="33"/>
      <c r="D147" s="151" t="s">
        <v>234</v>
      </c>
      <c r="F147" s="152" t="s">
        <v>719</v>
      </c>
      <c r="I147" s="153"/>
      <c r="L147" s="33"/>
      <c r="M147" s="154"/>
      <c r="T147" s="57"/>
      <c r="AT147" s="17" t="s">
        <v>234</v>
      </c>
      <c r="AU147" s="17" t="s">
        <v>21</v>
      </c>
    </row>
    <row r="148" spans="2:65" s="12" customFormat="1" ht="10.199999999999999">
      <c r="B148" s="155"/>
      <c r="D148" s="156" t="s">
        <v>236</v>
      </c>
      <c r="E148" s="157" t="s">
        <v>1</v>
      </c>
      <c r="F148" s="158" t="s">
        <v>1813</v>
      </c>
      <c r="H148" s="159">
        <v>709</v>
      </c>
      <c r="I148" s="160"/>
      <c r="L148" s="155"/>
      <c r="M148" s="161"/>
      <c r="T148" s="162"/>
      <c r="AT148" s="157" t="s">
        <v>236</v>
      </c>
      <c r="AU148" s="157" t="s">
        <v>21</v>
      </c>
      <c r="AV148" s="12" t="s">
        <v>21</v>
      </c>
      <c r="AW148" s="12" t="s">
        <v>36</v>
      </c>
      <c r="AX148" s="12" t="s">
        <v>88</v>
      </c>
      <c r="AY148" s="157" t="s">
        <v>225</v>
      </c>
    </row>
    <row r="149" spans="2:65" s="1" customFormat="1" ht="24.15" customHeight="1">
      <c r="B149" s="33"/>
      <c r="C149" s="138" t="s">
        <v>263</v>
      </c>
      <c r="D149" s="138" t="s">
        <v>227</v>
      </c>
      <c r="E149" s="139" t="s">
        <v>848</v>
      </c>
      <c r="F149" s="140" t="s">
        <v>849</v>
      </c>
      <c r="G149" s="141" t="s">
        <v>230</v>
      </c>
      <c r="H149" s="142">
        <v>203</v>
      </c>
      <c r="I149" s="143"/>
      <c r="J149" s="144">
        <f>ROUND(I149*H149,2)</f>
        <v>0</v>
      </c>
      <c r="K149" s="140" t="s">
        <v>231</v>
      </c>
      <c r="L149" s="33"/>
      <c r="M149" s="145" t="s">
        <v>1</v>
      </c>
      <c r="N149" s="146" t="s">
        <v>45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232</v>
      </c>
      <c r="AT149" s="149" t="s">
        <v>227</v>
      </c>
      <c r="AU149" s="149" t="s">
        <v>21</v>
      </c>
      <c r="AY149" s="17" t="s">
        <v>225</v>
      </c>
      <c r="BE149" s="150">
        <f>IF(N149="základní",J149,0)</f>
        <v>0</v>
      </c>
      <c r="BF149" s="150">
        <f>IF(N149="snížená",J149,0)</f>
        <v>0</v>
      </c>
      <c r="BG149" s="150">
        <f>IF(N149="zákl. přenesená",J149,0)</f>
        <v>0</v>
      </c>
      <c r="BH149" s="150">
        <f>IF(N149="sníž. přenesená",J149,0)</f>
        <v>0</v>
      </c>
      <c r="BI149" s="150">
        <f>IF(N149="nulová",J149,0)</f>
        <v>0</v>
      </c>
      <c r="BJ149" s="17" t="s">
        <v>88</v>
      </c>
      <c r="BK149" s="150">
        <f>ROUND(I149*H149,2)</f>
        <v>0</v>
      </c>
      <c r="BL149" s="17" t="s">
        <v>232</v>
      </c>
      <c r="BM149" s="149" t="s">
        <v>1814</v>
      </c>
    </row>
    <row r="150" spans="2:65" s="1" customFormat="1" ht="10.199999999999999">
      <c r="B150" s="33"/>
      <c r="D150" s="151" t="s">
        <v>234</v>
      </c>
      <c r="F150" s="152" t="s">
        <v>851</v>
      </c>
      <c r="I150" s="153"/>
      <c r="L150" s="33"/>
      <c r="M150" s="154"/>
      <c r="T150" s="57"/>
      <c r="AT150" s="17" t="s">
        <v>234</v>
      </c>
      <c r="AU150" s="17" t="s">
        <v>21</v>
      </c>
    </row>
    <row r="151" spans="2:65" s="12" customFormat="1" ht="10.199999999999999">
      <c r="B151" s="155"/>
      <c r="D151" s="156" t="s">
        <v>236</v>
      </c>
      <c r="E151" s="157" t="s">
        <v>1</v>
      </c>
      <c r="F151" s="158" t="s">
        <v>1815</v>
      </c>
      <c r="H151" s="159">
        <v>203</v>
      </c>
      <c r="I151" s="160"/>
      <c r="L151" s="155"/>
      <c r="M151" s="161"/>
      <c r="T151" s="162"/>
      <c r="AT151" s="157" t="s">
        <v>236</v>
      </c>
      <c r="AU151" s="157" t="s">
        <v>21</v>
      </c>
      <c r="AV151" s="12" t="s">
        <v>21</v>
      </c>
      <c r="AW151" s="12" t="s">
        <v>36</v>
      </c>
      <c r="AX151" s="12" t="s">
        <v>88</v>
      </c>
      <c r="AY151" s="157" t="s">
        <v>225</v>
      </c>
    </row>
    <row r="152" spans="2:65" s="1" customFormat="1" ht="16.5" customHeight="1">
      <c r="B152" s="33"/>
      <c r="C152" s="138" t="s">
        <v>271</v>
      </c>
      <c r="D152" s="138" t="s">
        <v>227</v>
      </c>
      <c r="E152" s="139" t="s">
        <v>673</v>
      </c>
      <c r="F152" s="140" t="s">
        <v>371</v>
      </c>
      <c r="G152" s="141" t="s">
        <v>259</v>
      </c>
      <c r="H152" s="142">
        <v>1</v>
      </c>
      <c r="I152" s="143"/>
      <c r="J152" s="144">
        <f>ROUND(I152*H152,2)</f>
        <v>0</v>
      </c>
      <c r="K152" s="140" t="s">
        <v>1</v>
      </c>
      <c r="L152" s="33"/>
      <c r="M152" s="145" t="s">
        <v>1</v>
      </c>
      <c r="N152" s="146" t="s">
        <v>45</v>
      </c>
      <c r="P152" s="147">
        <f>O152*H152</f>
        <v>0</v>
      </c>
      <c r="Q152" s="147">
        <v>0</v>
      </c>
      <c r="R152" s="147">
        <f>Q152*H152</f>
        <v>0</v>
      </c>
      <c r="S152" s="147">
        <v>0</v>
      </c>
      <c r="T152" s="148">
        <f>S152*H152</f>
        <v>0</v>
      </c>
      <c r="AR152" s="149" t="s">
        <v>232</v>
      </c>
      <c r="AT152" s="149" t="s">
        <v>227</v>
      </c>
      <c r="AU152" s="149" t="s">
        <v>21</v>
      </c>
      <c r="AY152" s="17" t="s">
        <v>225</v>
      </c>
      <c r="BE152" s="150">
        <f>IF(N152="základní",J152,0)</f>
        <v>0</v>
      </c>
      <c r="BF152" s="150">
        <f>IF(N152="snížená",J152,0)</f>
        <v>0</v>
      </c>
      <c r="BG152" s="150">
        <f>IF(N152="zákl. přenesená",J152,0)</f>
        <v>0</v>
      </c>
      <c r="BH152" s="150">
        <f>IF(N152="sníž. přenesená",J152,0)</f>
        <v>0</v>
      </c>
      <c r="BI152" s="150">
        <f>IF(N152="nulová",J152,0)</f>
        <v>0</v>
      </c>
      <c r="BJ152" s="17" t="s">
        <v>88</v>
      </c>
      <c r="BK152" s="150">
        <f>ROUND(I152*H152,2)</f>
        <v>0</v>
      </c>
      <c r="BL152" s="17" t="s">
        <v>232</v>
      </c>
      <c r="BM152" s="149" t="s">
        <v>1816</v>
      </c>
    </row>
    <row r="153" spans="2:65" s="1" customFormat="1" ht="28.8">
      <c r="B153" s="33"/>
      <c r="D153" s="156" t="s">
        <v>261</v>
      </c>
      <c r="F153" s="163" t="s">
        <v>675</v>
      </c>
      <c r="I153" s="153"/>
      <c r="L153" s="33"/>
      <c r="M153" s="154"/>
      <c r="T153" s="57"/>
      <c r="AT153" s="17" t="s">
        <v>261</v>
      </c>
      <c r="AU153" s="17" t="s">
        <v>21</v>
      </c>
    </row>
    <row r="154" spans="2:65" s="12" customFormat="1" ht="10.199999999999999">
      <c r="B154" s="155"/>
      <c r="D154" s="156" t="s">
        <v>236</v>
      </c>
      <c r="E154" s="157" t="s">
        <v>1</v>
      </c>
      <c r="F154" s="158" t="s">
        <v>1817</v>
      </c>
      <c r="H154" s="159">
        <v>1</v>
      </c>
      <c r="I154" s="160"/>
      <c r="L154" s="155"/>
      <c r="M154" s="161"/>
      <c r="T154" s="162"/>
      <c r="AT154" s="157" t="s">
        <v>236</v>
      </c>
      <c r="AU154" s="157" t="s">
        <v>21</v>
      </c>
      <c r="AV154" s="12" t="s">
        <v>21</v>
      </c>
      <c r="AW154" s="12" t="s">
        <v>36</v>
      </c>
      <c r="AX154" s="12" t="s">
        <v>88</v>
      </c>
      <c r="AY154" s="157" t="s">
        <v>225</v>
      </c>
    </row>
    <row r="155" spans="2:65" s="11" customFormat="1" ht="22.8" customHeight="1">
      <c r="B155" s="126"/>
      <c r="D155" s="127" t="s">
        <v>79</v>
      </c>
      <c r="E155" s="136" t="s">
        <v>232</v>
      </c>
      <c r="F155" s="136" t="s">
        <v>478</v>
      </c>
      <c r="I155" s="129"/>
      <c r="J155" s="137">
        <f>BK155</f>
        <v>0</v>
      </c>
      <c r="L155" s="126"/>
      <c r="M155" s="131"/>
      <c r="P155" s="132">
        <f>SUM(P156:P175)</f>
        <v>0</v>
      </c>
      <c r="R155" s="132">
        <f>SUM(R156:R175)</f>
        <v>1404.3895039999998</v>
      </c>
      <c r="T155" s="133">
        <f>SUM(T156:T175)</f>
        <v>0</v>
      </c>
      <c r="AR155" s="127" t="s">
        <v>88</v>
      </c>
      <c r="AT155" s="134" t="s">
        <v>79</v>
      </c>
      <c r="AU155" s="134" t="s">
        <v>88</v>
      </c>
      <c r="AY155" s="127" t="s">
        <v>225</v>
      </c>
      <c r="BK155" s="135">
        <f>SUM(BK156:BK175)</f>
        <v>0</v>
      </c>
    </row>
    <row r="156" spans="2:65" s="1" customFormat="1" ht="33" customHeight="1">
      <c r="B156" s="33"/>
      <c r="C156" s="138" t="s">
        <v>277</v>
      </c>
      <c r="D156" s="138" t="s">
        <v>227</v>
      </c>
      <c r="E156" s="139" t="s">
        <v>491</v>
      </c>
      <c r="F156" s="140" t="s">
        <v>492</v>
      </c>
      <c r="G156" s="141" t="s">
        <v>240</v>
      </c>
      <c r="H156" s="142">
        <v>344.6</v>
      </c>
      <c r="I156" s="143"/>
      <c r="J156" s="144">
        <f>ROUND(I156*H156,2)</f>
        <v>0</v>
      </c>
      <c r="K156" s="140" t="s">
        <v>1</v>
      </c>
      <c r="L156" s="33"/>
      <c r="M156" s="145" t="s">
        <v>1</v>
      </c>
      <c r="N156" s="146" t="s">
        <v>45</v>
      </c>
      <c r="P156" s="147">
        <f>O156*H156</f>
        <v>0</v>
      </c>
      <c r="Q156" s="147">
        <v>2.4340799999999998</v>
      </c>
      <c r="R156" s="147">
        <f>Q156*H156</f>
        <v>838.78396799999996</v>
      </c>
      <c r="S156" s="147">
        <v>0</v>
      </c>
      <c r="T156" s="148">
        <f>S156*H156</f>
        <v>0</v>
      </c>
      <c r="AR156" s="149" t="s">
        <v>232</v>
      </c>
      <c r="AT156" s="149" t="s">
        <v>227</v>
      </c>
      <c r="AU156" s="149" t="s">
        <v>21</v>
      </c>
      <c r="AY156" s="17" t="s">
        <v>225</v>
      </c>
      <c r="BE156" s="150">
        <f>IF(N156="základní",J156,0)</f>
        <v>0</v>
      </c>
      <c r="BF156" s="150">
        <f>IF(N156="snížená",J156,0)</f>
        <v>0</v>
      </c>
      <c r="BG156" s="150">
        <f>IF(N156="zákl. přenesená",J156,0)</f>
        <v>0</v>
      </c>
      <c r="BH156" s="150">
        <f>IF(N156="sníž. přenesená",J156,0)</f>
        <v>0</v>
      </c>
      <c r="BI156" s="150">
        <f>IF(N156="nulová",J156,0)</f>
        <v>0</v>
      </c>
      <c r="BJ156" s="17" t="s">
        <v>88</v>
      </c>
      <c r="BK156" s="150">
        <f>ROUND(I156*H156,2)</f>
        <v>0</v>
      </c>
      <c r="BL156" s="17" t="s">
        <v>232</v>
      </c>
      <c r="BM156" s="149" t="s">
        <v>1818</v>
      </c>
    </row>
    <row r="157" spans="2:65" s="1" customFormat="1" ht="28.8">
      <c r="B157" s="33"/>
      <c r="D157" s="156" t="s">
        <v>261</v>
      </c>
      <c r="F157" s="163" t="s">
        <v>494</v>
      </c>
      <c r="I157" s="153"/>
      <c r="L157" s="33"/>
      <c r="M157" s="154"/>
      <c r="T157" s="57"/>
      <c r="AT157" s="17" t="s">
        <v>261</v>
      </c>
      <c r="AU157" s="17" t="s">
        <v>21</v>
      </c>
    </row>
    <row r="158" spans="2:65" s="12" customFormat="1" ht="10.199999999999999">
      <c r="B158" s="155"/>
      <c r="D158" s="156" t="s">
        <v>236</v>
      </c>
      <c r="E158" s="157" t="s">
        <v>1</v>
      </c>
      <c r="F158" s="158" t="s">
        <v>1819</v>
      </c>
      <c r="H158" s="159">
        <v>199</v>
      </c>
      <c r="I158" s="160"/>
      <c r="L158" s="155"/>
      <c r="M158" s="161"/>
      <c r="T158" s="162"/>
      <c r="AT158" s="157" t="s">
        <v>236</v>
      </c>
      <c r="AU158" s="157" t="s">
        <v>21</v>
      </c>
      <c r="AV158" s="12" t="s">
        <v>21</v>
      </c>
      <c r="AW158" s="12" t="s">
        <v>36</v>
      </c>
      <c r="AX158" s="12" t="s">
        <v>80</v>
      </c>
      <c r="AY158" s="157" t="s">
        <v>225</v>
      </c>
    </row>
    <row r="159" spans="2:65" s="12" customFormat="1" ht="10.199999999999999">
      <c r="B159" s="155"/>
      <c r="D159" s="156" t="s">
        <v>236</v>
      </c>
      <c r="E159" s="157" t="s">
        <v>1</v>
      </c>
      <c r="F159" s="158" t="s">
        <v>1820</v>
      </c>
      <c r="H159" s="159">
        <v>145.6</v>
      </c>
      <c r="I159" s="160"/>
      <c r="L159" s="155"/>
      <c r="M159" s="161"/>
      <c r="T159" s="162"/>
      <c r="AT159" s="157" t="s">
        <v>236</v>
      </c>
      <c r="AU159" s="157" t="s">
        <v>21</v>
      </c>
      <c r="AV159" s="12" t="s">
        <v>21</v>
      </c>
      <c r="AW159" s="12" t="s">
        <v>36</v>
      </c>
      <c r="AX159" s="12" t="s">
        <v>80</v>
      </c>
      <c r="AY159" s="157" t="s">
        <v>225</v>
      </c>
    </row>
    <row r="160" spans="2:65" s="13" customFormat="1" ht="10.199999999999999">
      <c r="B160" s="164"/>
      <c r="D160" s="156" t="s">
        <v>236</v>
      </c>
      <c r="E160" s="165" t="s">
        <v>1</v>
      </c>
      <c r="F160" s="166" t="s">
        <v>270</v>
      </c>
      <c r="H160" s="167">
        <v>344.6</v>
      </c>
      <c r="I160" s="168"/>
      <c r="L160" s="164"/>
      <c r="M160" s="169"/>
      <c r="T160" s="170"/>
      <c r="AT160" s="165" t="s">
        <v>236</v>
      </c>
      <c r="AU160" s="165" t="s">
        <v>21</v>
      </c>
      <c r="AV160" s="13" t="s">
        <v>232</v>
      </c>
      <c r="AW160" s="13" t="s">
        <v>36</v>
      </c>
      <c r="AX160" s="13" t="s">
        <v>88</v>
      </c>
      <c r="AY160" s="165" t="s">
        <v>225</v>
      </c>
    </row>
    <row r="161" spans="2:65" s="1" customFormat="1" ht="37.799999999999997" customHeight="1">
      <c r="B161" s="33"/>
      <c r="C161" s="138" t="s">
        <v>283</v>
      </c>
      <c r="D161" s="138" t="s">
        <v>227</v>
      </c>
      <c r="E161" s="139" t="s">
        <v>1821</v>
      </c>
      <c r="F161" s="140" t="s">
        <v>1822</v>
      </c>
      <c r="G161" s="141" t="s">
        <v>240</v>
      </c>
      <c r="H161" s="142">
        <v>21.7</v>
      </c>
      <c r="I161" s="143"/>
      <c r="J161" s="144">
        <f>ROUND(I161*H161,2)</f>
        <v>0</v>
      </c>
      <c r="K161" s="140" t="s">
        <v>1</v>
      </c>
      <c r="L161" s="33"/>
      <c r="M161" s="145" t="s">
        <v>1</v>
      </c>
      <c r="N161" s="146" t="s">
        <v>45</v>
      </c>
      <c r="P161" s="147">
        <f>O161*H161</f>
        <v>0</v>
      </c>
      <c r="Q161" s="147">
        <v>2.13408</v>
      </c>
      <c r="R161" s="147">
        <f>Q161*H161</f>
        <v>46.309536000000001</v>
      </c>
      <c r="S161" s="147">
        <v>0</v>
      </c>
      <c r="T161" s="148">
        <f>S161*H161</f>
        <v>0</v>
      </c>
      <c r="AR161" s="149" t="s">
        <v>232</v>
      </c>
      <c r="AT161" s="149" t="s">
        <v>227</v>
      </c>
      <c r="AU161" s="149" t="s">
        <v>21</v>
      </c>
      <c r="AY161" s="17" t="s">
        <v>225</v>
      </c>
      <c r="BE161" s="150">
        <f>IF(N161="základní",J161,0)</f>
        <v>0</v>
      </c>
      <c r="BF161" s="150">
        <f>IF(N161="snížená",J161,0)</f>
        <v>0</v>
      </c>
      <c r="BG161" s="150">
        <f>IF(N161="zákl. přenesená",J161,0)</f>
        <v>0</v>
      </c>
      <c r="BH161" s="150">
        <f>IF(N161="sníž. přenesená",J161,0)</f>
        <v>0</v>
      </c>
      <c r="BI161" s="150">
        <f>IF(N161="nulová",J161,0)</f>
        <v>0</v>
      </c>
      <c r="BJ161" s="17" t="s">
        <v>88</v>
      </c>
      <c r="BK161" s="150">
        <f>ROUND(I161*H161,2)</f>
        <v>0</v>
      </c>
      <c r="BL161" s="17" t="s">
        <v>232</v>
      </c>
      <c r="BM161" s="149" t="s">
        <v>1823</v>
      </c>
    </row>
    <row r="162" spans="2:65" s="1" customFormat="1" ht="28.8">
      <c r="B162" s="33"/>
      <c r="D162" s="156" t="s">
        <v>261</v>
      </c>
      <c r="F162" s="163" t="s">
        <v>1824</v>
      </c>
      <c r="I162" s="153"/>
      <c r="L162" s="33"/>
      <c r="M162" s="154"/>
      <c r="T162" s="57"/>
      <c r="AT162" s="17" t="s">
        <v>261</v>
      </c>
      <c r="AU162" s="17" t="s">
        <v>21</v>
      </c>
    </row>
    <row r="163" spans="2:65" s="12" customFormat="1" ht="10.199999999999999">
      <c r="B163" s="155"/>
      <c r="D163" s="156" t="s">
        <v>236</v>
      </c>
      <c r="E163" s="157" t="s">
        <v>1</v>
      </c>
      <c r="F163" s="158" t="s">
        <v>1825</v>
      </c>
      <c r="H163" s="159">
        <v>21.7</v>
      </c>
      <c r="I163" s="160"/>
      <c r="L163" s="155"/>
      <c r="M163" s="161"/>
      <c r="T163" s="162"/>
      <c r="AT163" s="157" t="s">
        <v>236</v>
      </c>
      <c r="AU163" s="157" t="s">
        <v>21</v>
      </c>
      <c r="AV163" s="12" t="s">
        <v>21</v>
      </c>
      <c r="AW163" s="12" t="s">
        <v>36</v>
      </c>
      <c r="AX163" s="12" t="s">
        <v>88</v>
      </c>
      <c r="AY163" s="157" t="s">
        <v>225</v>
      </c>
    </row>
    <row r="164" spans="2:65" s="1" customFormat="1" ht="24.15" customHeight="1">
      <c r="B164" s="33"/>
      <c r="C164" s="138" t="s">
        <v>289</v>
      </c>
      <c r="D164" s="138" t="s">
        <v>227</v>
      </c>
      <c r="E164" s="139" t="s">
        <v>502</v>
      </c>
      <c r="F164" s="140" t="s">
        <v>503</v>
      </c>
      <c r="G164" s="141" t="s">
        <v>230</v>
      </c>
      <c r="H164" s="142">
        <v>213</v>
      </c>
      <c r="I164" s="143"/>
      <c r="J164" s="144">
        <f>ROUND(I164*H164,2)</f>
        <v>0</v>
      </c>
      <c r="K164" s="140" t="s">
        <v>231</v>
      </c>
      <c r="L164" s="33"/>
      <c r="M164" s="145" t="s">
        <v>1</v>
      </c>
      <c r="N164" s="146" t="s">
        <v>45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232</v>
      </c>
      <c r="AT164" s="149" t="s">
        <v>227</v>
      </c>
      <c r="AU164" s="149" t="s">
        <v>21</v>
      </c>
      <c r="AY164" s="17" t="s">
        <v>225</v>
      </c>
      <c r="BE164" s="150">
        <f>IF(N164="základní",J164,0)</f>
        <v>0</v>
      </c>
      <c r="BF164" s="150">
        <f>IF(N164="snížená",J164,0)</f>
        <v>0</v>
      </c>
      <c r="BG164" s="150">
        <f>IF(N164="zákl. přenesená",J164,0)</f>
        <v>0</v>
      </c>
      <c r="BH164" s="150">
        <f>IF(N164="sníž. přenesená",J164,0)</f>
        <v>0</v>
      </c>
      <c r="BI164" s="150">
        <f>IF(N164="nulová",J164,0)</f>
        <v>0</v>
      </c>
      <c r="BJ164" s="17" t="s">
        <v>88</v>
      </c>
      <c r="BK164" s="150">
        <f>ROUND(I164*H164,2)</f>
        <v>0</v>
      </c>
      <c r="BL164" s="17" t="s">
        <v>232</v>
      </c>
      <c r="BM164" s="149" t="s">
        <v>1826</v>
      </c>
    </row>
    <row r="165" spans="2:65" s="1" customFormat="1" ht="10.199999999999999">
      <c r="B165" s="33"/>
      <c r="D165" s="151" t="s">
        <v>234</v>
      </c>
      <c r="F165" s="152" t="s">
        <v>505</v>
      </c>
      <c r="I165" s="153"/>
      <c r="L165" s="33"/>
      <c r="M165" s="154"/>
      <c r="T165" s="57"/>
      <c r="AT165" s="17" t="s">
        <v>234</v>
      </c>
      <c r="AU165" s="17" t="s">
        <v>21</v>
      </c>
    </row>
    <row r="166" spans="2:65" s="12" customFormat="1" ht="10.199999999999999">
      <c r="B166" s="155"/>
      <c r="D166" s="156" t="s">
        <v>236</v>
      </c>
      <c r="E166" s="157" t="s">
        <v>1</v>
      </c>
      <c r="F166" s="158" t="s">
        <v>1827</v>
      </c>
      <c r="H166" s="159">
        <v>213</v>
      </c>
      <c r="I166" s="160"/>
      <c r="L166" s="155"/>
      <c r="M166" s="161"/>
      <c r="T166" s="162"/>
      <c r="AT166" s="157" t="s">
        <v>236</v>
      </c>
      <c r="AU166" s="157" t="s">
        <v>21</v>
      </c>
      <c r="AV166" s="12" t="s">
        <v>21</v>
      </c>
      <c r="AW166" s="12" t="s">
        <v>36</v>
      </c>
      <c r="AX166" s="12" t="s">
        <v>88</v>
      </c>
      <c r="AY166" s="157" t="s">
        <v>225</v>
      </c>
    </row>
    <row r="167" spans="2:65" s="1" customFormat="1" ht="21.75" customHeight="1">
      <c r="B167" s="33"/>
      <c r="C167" s="138" t="s">
        <v>295</v>
      </c>
      <c r="D167" s="138" t="s">
        <v>227</v>
      </c>
      <c r="E167" s="139" t="s">
        <v>1828</v>
      </c>
      <c r="F167" s="140" t="s">
        <v>1829</v>
      </c>
      <c r="G167" s="141" t="s">
        <v>240</v>
      </c>
      <c r="H167" s="142">
        <v>162.80000000000001</v>
      </c>
      <c r="I167" s="143"/>
      <c r="J167" s="144">
        <f>ROUND(I167*H167,2)</f>
        <v>0</v>
      </c>
      <c r="K167" s="140" t="s">
        <v>231</v>
      </c>
      <c r="L167" s="33"/>
      <c r="M167" s="145" t="s">
        <v>1</v>
      </c>
      <c r="N167" s="146" t="s">
        <v>45</v>
      </c>
      <c r="P167" s="147">
        <f>O167*H167</f>
        <v>0</v>
      </c>
      <c r="Q167" s="147">
        <v>2.3199999999999998</v>
      </c>
      <c r="R167" s="147">
        <f>Q167*H167</f>
        <v>377.69600000000003</v>
      </c>
      <c r="S167" s="147">
        <v>0</v>
      </c>
      <c r="T167" s="148">
        <f>S167*H167</f>
        <v>0</v>
      </c>
      <c r="AR167" s="149" t="s">
        <v>232</v>
      </c>
      <c r="AT167" s="149" t="s">
        <v>227</v>
      </c>
      <c r="AU167" s="149" t="s">
        <v>21</v>
      </c>
      <c r="AY167" s="17" t="s">
        <v>225</v>
      </c>
      <c r="BE167" s="150">
        <f>IF(N167="základní",J167,0)</f>
        <v>0</v>
      </c>
      <c r="BF167" s="150">
        <f>IF(N167="snížená",J167,0)</f>
        <v>0</v>
      </c>
      <c r="BG167" s="150">
        <f>IF(N167="zákl. přenesená",J167,0)</f>
        <v>0</v>
      </c>
      <c r="BH167" s="150">
        <f>IF(N167="sníž. přenesená",J167,0)</f>
        <v>0</v>
      </c>
      <c r="BI167" s="150">
        <f>IF(N167="nulová",J167,0)</f>
        <v>0</v>
      </c>
      <c r="BJ167" s="17" t="s">
        <v>88</v>
      </c>
      <c r="BK167" s="150">
        <f>ROUND(I167*H167,2)</f>
        <v>0</v>
      </c>
      <c r="BL167" s="17" t="s">
        <v>232</v>
      </c>
      <c r="BM167" s="149" t="s">
        <v>1830</v>
      </c>
    </row>
    <row r="168" spans="2:65" s="1" customFormat="1" ht="10.199999999999999">
      <c r="B168" s="33"/>
      <c r="D168" s="151" t="s">
        <v>234</v>
      </c>
      <c r="F168" s="152" t="s">
        <v>1831</v>
      </c>
      <c r="I168" s="153"/>
      <c r="L168" s="33"/>
      <c r="M168" s="154"/>
      <c r="T168" s="57"/>
      <c r="AT168" s="17" t="s">
        <v>234</v>
      </c>
      <c r="AU168" s="17" t="s">
        <v>21</v>
      </c>
    </row>
    <row r="169" spans="2:65" s="12" customFormat="1" ht="10.199999999999999">
      <c r="B169" s="155"/>
      <c r="D169" s="156" t="s">
        <v>236</v>
      </c>
      <c r="E169" s="157" t="s">
        <v>1</v>
      </c>
      <c r="F169" s="158" t="s">
        <v>1832</v>
      </c>
      <c r="H169" s="159">
        <v>162.80000000000001</v>
      </c>
      <c r="I169" s="160"/>
      <c r="L169" s="155"/>
      <c r="M169" s="161"/>
      <c r="T169" s="162"/>
      <c r="AT169" s="157" t="s">
        <v>236</v>
      </c>
      <c r="AU169" s="157" t="s">
        <v>21</v>
      </c>
      <c r="AV169" s="12" t="s">
        <v>21</v>
      </c>
      <c r="AW169" s="12" t="s">
        <v>36</v>
      </c>
      <c r="AX169" s="12" t="s">
        <v>88</v>
      </c>
      <c r="AY169" s="157" t="s">
        <v>225</v>
      </c>
    </row>
    <row r="170" spans="2:65" s="1" customFormat="1" ht="24.15" customHeight="1">
      <c r="B170" s="33"/>
      <c r="C170" s="138" t="s">
        <v>317</v>
      </c>
      <c r="D170" s="138" t="s">
        <v>227</v>
      </c>
      <c r="E170" s="139" t="s">
        <v>1833</v>
      </c>
      <c r="F170" s="140" t="s">
        <v>1834</v>
      </c>
      <c r="G170" s="141" t="s">
        <v>230</v>
      </c>
      <c r="H170" s="142">
        <v>564.79999999999995</v>
      </c>
      <c r="I170" s="143"/>
      <c r="J170" s="144">
        <f>ROUND(I170*H170,2)</f>
        <v>0</v>
      </c>
      <c r="K170" s="140" t="s">
        <v>1</v>
      </c>
      <c r="L170" s="33"/>
      <c r="M170" s="145" t="s">
        <v>1</v>
      </c>
      <c r="N170" s="146" t="s">
        <v>45</v>
      </c>
      <c r="P170" s="147">
        <f>O170*H170</f>
        <v>0</v>
      </c>
      <c r="Q170" s="147">
        <v>0</v>
      </c>
      <c r="R170" s="147">
        <f>Q170*H170</f>
        <v>0</v>
      </c>
      <c r="S170" s="147">
        <v>0</v>
      </c>
      <c r="T170" s="148">
        <f>S170*H170</f>
        <v>0</v>
      </c>
      <c r="AR170" s="149" t="s">
        <v>232</v>
      </c>
      <c r="AT170" s="149" t="s">
        <v>227</v>
      </c>
      <c r="AU170" s="149" t="s">
        <v>21</v>
      </c>
      <c r="AY170" s="17" t="s">
        <v>225</v>
      </c>
      <c r="BE170" s="150">
        <f>IF(N170="základní",J170,0)</f>
        <v>0</v>
      </c>
      <c r="BF170" s="150">
        <f>IF(N170="snížená",J170,0)</f>
        <v>0</v>
      </c>
      <c r="BG170" s="150">
        <f>IF(N170="zákl. přenesená",J170,0)</f>
        <v>0</v>
      </c>
      <c r="BH170" s="150">
        <f>IF(N170="sníž. přenesená",J170,0)</f>
        <v>0</v>
      </c>
      <c r="BI170" s="150">
        <f>IF(N170="nulová",J170,0)</f>
        <v>0</v>
      </c>
      <c r="BJ170" s="17" t="s">
        <v>88</v>
      </c>
      <c r="BK170" s="150">
        <f>ROUND(I170*H170,2)</f>
        <v>0</v>
      </c>
      <c r="BL170" s="17" t="s">
        <v>232</v>
      </c>
      <c r="BM170" s="149" t="s">
        <v>1835</v>
      </c>
    </row>
    <row r="171" spans="2:65" s="12" customFormat="1" ht="10.199999999999999">
      <c r="B171" s="155"/>
      <c r="D171" s="156" t="s">
        <v>236</v>
      </c>
      <c r="E171" s="157" t="s">
        <v>1</v>
      </c>
      <c r="F171" s="158" t="s">
        <v>1836</v>
      </c>
      <c r="H171" s="159">
        <v>283.2</v>
      </c>
      <c r="I171" s="160"/>
      <c r="L171" s="155"/>
      <c r="M171" s="161"/>
      <c r="T171" s="162"/>
      <c r="AT171" s="157" t="s">
        <v>236</v>
      </c>
      <c r="AU171" s="157" t="s">
        <v>21</v>
      </c>
      <c r="AV171" s="12" t="s">
        <v>21</v>
      </c>
      <c r="AW171" s="12" t="s">
        <v>36</v>
      </c>
      <c r="AX171" s="12" t="s">
        <v>80</v>
      </c>
      <c r="AY171" s="157" t="s">
        <v>225</v>
      </c>
    </row>
    <row r="172" spans="2:65" s="12" customFormat="1" ht="10.199999999999999">
      <c r="B172" s="155"/>
      <c r="D172" s="156" t="s">
        <v>236</v>
      </c>
      <c r="E172" s="157" t="s">
        <v>1</v>
      </c>
      <c r="F172" s="158" t="s">
        <v>1837</v>
      </c>
      <c r="H172" s="159">
        <v>281.60000000000002</v>
      </c>
      <c r="I172" s="160"/>
      <c r="L172" s="155"/>
      <c r="M172" s="161"/>
      <c r="T172" s="162"/>
      <c r="AT172" s="157" t="s">
        <v>236</v>
      </c>
      <c r="AU172" s="157" t="s">
        <v>21</v>
      </c>
      <c r="AV172" s="12" t="s">
        <v>21</v>
      </c>
      <c r="AW172" s="12" t="s">
        <v>36</v>
      </c>
      <c r="AX172" s="12" t="s">
        <v>80</v>
      </c>
      <c r="AY172" s="157" t="s">
        <v>225</v>
      </c>
    </row>
    <row r="173" spans="2:65" s="13" customFormat="1" ht="10.199999999999999">
      <c r="B173" s="164"/>
      <c r="D173" s="156" t="s">
        <v>236</v>
      </c>
      <c r="E173" s="165" t="s">
        <v>1</v>
      </c>
      <c r="F173" s="166" t="s">
        <v>270</v>
      </c>
      <c r="H173" s="167">
        <v>564.79999999999995</v>
      </c>
      <c r="I173" s="168"/>
      <c r="L173" s="164"/>
      <c r="M173" s="169"/>
      <c r="T173" s="170"/>
      <c r="AT173" s="165" t="s">
        <v>236</v>
      </c>
      <c r="AU173" s="165" t="s">
        <v>21</v>
      </c>
      <c r="AV173" s="13" t="s">
        <v>232</v>
      </c>
      <c r="AW173" s="13" t="s">
        <v>36</v>
      </c>
      <c r="AX173" s="13" t="s">
        <v>88</v>
      </c>
      <c r="AY173" s="165" t="s">
        <v>225</v>
      </c>
    </row>
    <row r="174" spans="2:65" s="1" customFormat="1" ht="16.5" customHeight="1">
      <c r="B174" s="33"/>
      <c r="C174" s="178" t="s">
        <v>323</v>
      </c>
      <c r="D174" s="178" t="s">
        <v>341</v>
      </c>
      <c r="E174" s="179" t="s">
        <v>1838</v>
      </c>
      <c r="F174" s="180" t="s">
        <v>1839</v>
      </c>
      <c r="G174" s="181" t="s">
        <v>395</v>
      </c>
      <c r="H174" s="182">
        <v>141.6</v>
      </c>
      <c r="I174" s="183"/>
      <c r="J174" s="184">
        <f>ROUND(I174*H174,2)</f>
        <v>0</v>
      </c>
      <c r="K174" s="180" t="s">
        <v>231</v>
      </c>
      <c r="L174" s="185"/>
      <c r="M174" s="186" t="s">
        <v>1</v>
      </c>
      <c r="N174" s="187" t="s">
        <v>45</v>
      </c>
      <c r="P174" s="147">
        <f>O174*H174</f>
        <v>0</v>
      </c>
      <c r="Q174" s="147">
        <v>1</v>
      </c>
      <c r="R174" s="147">
        <f>Q174*H174</f>
        <v>141.6</v>
      </c>
      <c r="S174" s="147">
        <v>0</v>
      </c>
      <c r="T174" s="148">
        <f>S174*H174</f>
        <v>0</v>
      </c>
      <c r="AR174" s="149" t="s">
        <v>277</v>
      </c>
      <c r="AT174" s="149" t="s">
        <v>341</v>
      </c>
      <c r="AU174" s="149" t="s">
        <v>21</v>
      </c>
      <c r="AY174" s="17" t="s">
        <v>225</v>
      </c>
      <c r="BE174" s="150">
        <f>IF(N174="základní",J174,0)</f>
        <v>0</v>
      </c>
      <c r="BF174" s="150">
        <f>IF(N174="snížená",J174,0)</f>
        <v>0</v>
      </c>
      <c r="BG174" s="150">
        <f>IF(N174="zákl. přenesená",J174,0)</f>
        <v>0</v>
      </c>
      <c r="BH174" s="150">
        <f>IF(N174="sníž. přenesená",J174,0)</f>
        <v>0</v>
      </c>
      <c r="BI174" s="150">
        <f>IF(N174="nulová",J174,0)</f>
        <v>0</v>
      </c>
      <c r="BJ174" s="17" t="s">
        <v>88</v>
      </c>
      <c r="BK174" s="150">
        <f>ROUND(I174*H174,2)</f>
        <v>0</v>
      </c>
      <c r="BL174" s="17" t="s">
        <v>232</v>
      </c>
      <c r="BM174" s="149" t="s">
        <v>1840</v>
      </c>
    </row>
    <row r="175" spans="2:65" s="12" customFormat="1" ht="10.199999999999999">
      <c r="B175" s="155"/>
      <c r="D175" s="156" t="s">
        <v>236</v>
      </c>
      <c r="E175" s="157" t="s">
        <v>1</v>
      </c>
      <c r="F175" s="158" t="s">
        <v>1841</v>
      </c>
      <c r="H175" s="159">
        <v>141.6</v>
      </c>
      <c r="I175" s="160"/>
      <c r="L175" s="155"/>
      <c r="M175" s="161"/>
      <c r="T175" s="162"/>
      <c r="AT175" s="157" t="s">
        <v>236</v>
      </c>
      <c r="AU175" s="157" t="s">
        <v>21</v>
      </c>
      <c r="AV175" s="12" t="s">
        <v>21</v>
      </c>
      <c r="AW175" s="12" t="s">
        <v>36</v>
      </c>
      <c r="AX175" s="12" t="s">
        <v>88</v>
      </c>
      <c r="AY175" s="157" t="s">
        <v>225</v>
      </c>
    </row>
    <row r="176" spans="2:65" s="11" customFormat="1" ht="22.8" customHeight="1">
      <c r="B176" s="126"/>
      <c r="D176" s="127" t="s">
        <v>79</v>
      </c>
      <c r="E176" s="136" t="s">
        <v>568</v>
      </c>
      <c r="F176" s="136" t="s">
        <v>569</v>
      </c>
      <c r="I176" s="129"/>
      <c r="J176" s="137">
        <f>BK176</f>
        <v>0</v>
      </c>
      <c r="L176" s="126"/>
      <c r="M176" s="131"/>
      <c r="P176" s="132">
        <f>SUM(P177:P178)</f>
        <v>0</v>
      </c>
      <c r="R176" s="132">
        <f>SUM(R177:R178)</f>
        <v>0</v>
      </c>
      <c r="T176" s="133">
        <f>SUM(T177:T178)</f>
        <v>0</v>
      </c>
      <c r="AR176" s="127" t="s">
        <v>88</v>
      </c>
      <c r="AT176" s="134" t="s">
        <v>79</v>
      </c>
      <c r="AU176" s="134" t="s">
        <v>88</v>
      </c>
      <c r="AY176" s="127" t="s">
        <v>225</v>
      </c>
      <c r="BK176" s="135">
        <f>SUM(BK177:BK178)</f>
        <v>0</v>
      </c>
    </row>
    <row r="177" spans="2:65" s="1" customFormat="1" ht="16.5" customHeight="1">
      <c r="B177" s="33"/>
      <c r="C177" s="138" t="s">
        <v>328</v>
      </c>
      <c r="D177" s="138" t="s">
        <v>227</v>
      </c>
      <c r="E177" s="139" t="s">
        <v>571</v>
      </c>
      <c r="F177" s="140" t="s">
        <v>572</v>
      </c>
      <c r="G177" s="141" t="s">
        <v>395</v>
      </c>
      <c r="H177" s="142">
        <v>1404.39</v>
      </c>
      <c r="I177" s="143"/>
      <c r="J177" s="144">
        <f>ROUND(I177*H177,2)</f>
        <v>0</v>
      </c>
      <c r="K177" s="140" t="s">
        <v>231</v>
      </c>
      <c r="L177" s="33"/>
      <c r="M177" s="145" t="s">
        <v>1</v>
      </c>
      <c r="N177" s="146" t="s">
        <v>45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232</v>
      </c>
      <c r="AT177" s="149" t="s">
        <v>227</v>
      </c>
      <c r="AU177" s="149" t="s">
        <v>21</v>
      </c>
      <c r="AY177" s="17" t="s">
        <v>225</v>
      </c>
      <c r="BE177" s="150">
        <f>IF(N177="základní",J177,0)</f>
        <v>0</v>
      </c>
      <c r="BF177" s="150">
        <f>IF(N177="snížená",J177,0)</f>
        <v>0</v>
      </c>
      <c r="BG177" s="150">
        <f>IF(N177="zákl. přenesená",J177,0)</f>
        <v>0</v>
      </c>
      <c r="BH177" s="150">
        <f>IF(N177="sníž. přenesená",J177,0)</f>
        <v>0</v>
      </c>
      <c r="BI177" s="150">
        <f>IF(N177="nulová",J177,0)</f>
        <v>0</v>
      </c>
      <c r="BJ177" s="17" t="s">
        <v>88</v>
      </c>
      <c r="BK177" s="150">
        <f>ROUND(I177*H177,2)</f>
        <v>0</v>
      </c>
      <c r="BL177" s="17" t="s">
        <v>232</v>
      </c>
      <c r="BM177" s="149" t="s">
        <v>1842</v>
      </c>
    </row>
    <row r="178" spans="2:65" s="1" customFormat="1" ht="10.199999999999999">
      <c r="B178" s="33"/>
      <c r="D178" s="151" t="s">
        <v>234</v>
      </c>
      <c r="F178" s="152" t="s">
        <v>574</v>
      </c>
      <c r="I178" s="153"/>
      <c r="L178" s="33"/>
      <c r="M178" s="154"/>
      <c r="T178" s="57"/>
      <c r="AT178" s="17" t="s">
        <v>234</v>
      </c>
      <c r="AU178" s="17" t="s">
        <v>21</v>
      </c>
    </row>
    <row r="179" spans="2:65" s="11" customFormat="1" ht="25.95" customHeight="1">
      <c r="B179" s="126"/>
      <c r="D179" s="127" t="s">
        <v>79</v>
      </c>
      <c r="E179" s="128" t="s">
        <v>778</v>
      </c>
      <c r="F179" s="128" t="s">
        <v>779</v>
      </c>
      <c r="I179" s="129"/>
      <c r="J179" s="130">
        <f>BK179</f>
        <v>0</v>
      </c>
      <c r="L179" s="126"/>
      <c r="M179" s="131"/>
      <c r="P179" s="132">
        <f>SUM(P180:P181)</f>
        <v>0</v>
      </c>
      <c r="R179" s="132">
        <f>SUM(R180:R181)</f>
        <v>0</v>
      </c>
      <c r="T179" s="133">
        <f>SUM(T180:T181)</f>
        <v>0</v>
      </c>
      <c r="AR179" s="127" t="s">
        <v>232</v>
      </c>
      <c r="AT179" s="134" t="s">
        <v>79</v>
      </c>
      <c r="AU179" s="134" t="s">
        <v>80</v>
      </c>
      <c r="AY179" s="127" t="s">
        <v>225</v>
      </c>
      <c r="BK179" s="135">
        <f>SUM(BK180:BK181)</f>
        <v>0</v>
      </c>
    </row>
    <row r="180" spans="2:65" s="1" customFormat="1" ht="16.5" customHeight="1">
      <c r="B180" s="33"/>
      <c r="C180" s="138" t="s">
        <v>8</v>
      </c>
      <c r="D180" s="138" t="s">
        <v>227</v>
      </c>
      <c r="E180" s="139" t="s">
        <v>780</v>
      </c>
      <c r="F180" s="140" t="s">
        <v>781</v>
      </c>
      <c r="G180" s="141" t="s">
        <v>468</v>
      </c>
      <c r="H180" s="142">
        <v>8</v>
      </c>
      <c r="I180" s="143"/>
      <c r="J180" s="144">
        <f>ROUND(I180*H180,2)</f>
        <v>0</v>
      </c>
      <c r="K180" s="140" t="s">
        <v>1</v>
      </c>
      <c r="L180" s="33"/>
      <c r="M180" s="145" t="s">
        <v>1</v>
      </c>
      <c r="N180" s="146" t="s">
        <v>45</v>
      </c>
      <c r="P180" s="147">
        <f>O180*H180</f>
        <v>0</v>
      </c>
      <c r="Q180" s="147">
        <v>0</v>
      </c>
      <c r="R180" s="147">
        <f>Q180*H180</f>
        <v>0</v>
      </c>
      <c r="S180" s="147">
        <v>0</v>
      </c>
      <c r="T180" s="148">
        <f>S180*H180</f>
        <v>0</v>
      </c>
      <c r="AR180" s="149" t="s">
        <v>232</v>
      </c>
      <c r="AT180" s="149" t="s">
        <v>227</v>
      </c>
      <c r="AU180" s="149" t="s">
        <v>88</v>
      </c>
      <c r="AY180" s="17" t="s">
        <v>225</v>
      </c>
      <c r="BE180" s="150">
        <f>IF(N180="základní",J180,0)</f>
        <v>0</v>
      </c>
      <c r="BF180" s="150">
        <f>IF(N180="snížená",J180,0)</f>
        <v>0</v>
      </c>
      <c r="BG180" s="150">
        <f>IF(N180="zákl. přenesená",J180,0)</f>
        <v>0</v>
      </c>
      <c r="BH180" s="150">
        <f>IF(N180="sníž. přenesená",J180,0)</f>
        <v>0</v>
      </c>
      <c r="BI180" s="150">
        <f>IF(N180="nulová",J180,0)</f>
        <v>0</v>
      </c>
      <c r="BJ180" s="17" t="s">
        <v>88</v>
      </c>
      <c r="BK180" s="150">
        <f>ROUND(I180*H180,2)</f>
        <v>0</v>
      </c>
      <c r="BL180" s="17" t="s">
        <v>232</v>
      </c>
      <c r="BM180" s="149" t="s">
        <v>1843</v>
      </c>
    </row>
    <row r="181" spans="2:65" s="1" customFormat="1" ht="19.2">
      <c r="B181" s="33"/>
      <c r="D181" s="156" t="s">
        <v>261</v>
      </c>
      <c r="F181" s="163" t="s">
        <v>1844</v>
      </c>
      <c r="I181" s="153"/>
      <c r="L181" s="33"/>
      <c r="M181" s="195"/>
      <c r="N181" s="190"/>
      <c r="O181" s="190"/>
      <c r="P181" s="190"/>
      <c r="Q181" s="190"/>
      <c r="R181" s="190"/>
      <c r="S181" s="190"/>
      <c r="T181" s="196"/>
      <c r="AT181" s="17" t="s">
        <v>261</v>
      </c>
      <c r="AU181" s="17" t="s">
        <v>88</v>
      </c>
    </row>
    <row r="182" spans="2:65" s="1" customFormat="1" ht="6.9" customHeight="1">
      <c r="B182" s="45"/>
      <c r="C182" s="46"/>
      <c r="D182" s="46"/>
      <c r="E182" s="46"/>
      <c r="F182" s="46"/>
      <c r="G182" s="46"/>
      <c r="H182" s="46"/>
      <c r="I182" s="46"/>
      <c r="J182" s="46"/>
      <c r="K182" s="46"/>
      <c r="L182" s="33"/>
    </row>
  </sheetData>
  <sheetProtection algorithmName="SHA-512" hashValue="X05qINoalcyLC90KXADrTssQSP2zal8ZgCFEkY1k2tlVlT5NmhLA1dZLVQB7P2e9JANbqmtv4MMtMulfPeIfBA==" saltValue="eqgP8OVipaj6/id6D5rW/esGFTMpFlpWUiyVe3ddqoWaFllg0TylLZaitMHygzOlrGgOofMFvd479yNGJqeYiQ==" spinCount="100000" sheet="1" objects="1" scenarios="1" formatColumns="0" formatRows="0" autoFilter="0"/>
  <autoFilter ref="C120:K181" xr:uid="{00000000-0009-0000-0000-000008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5" r:id="rId1" xr:uid="{00000000-0004-0000-0800-000000000000}"/>
    <hyperlink ref="F136" r:id="rId2" xr:uid="{00000000-0004-0000-0800-000001000000}"/>
    <hyperlink ref="F139" r:id="rId3" xr:uid="{00000000-0004-0000-0800-000002000000}"/>
    <hyperlink ref="F144" r:id="rId4" xr:uid="{00000000-0004-0000-0800-000003000000}"/>
    <hyperlink ref="F147" r:id="rId5" xr:uid="{00000000-0004-0000-0800-000004000000}"/>
    <hyperlink ref="F150" r:id="rId6" xr:uid="{00000000-0004-0000-0800-000005000000}"/>
    <hyperlink ref="F165" r:id="rId7" xr:uid="{00000000-0004-0000-0800-000006000000}"/>
    <hyperlink ref="F168" r:id="rId8" xr:uid="{00000000-0004-0000-0800-000007000000}"/>
    <hyperlink ref="F178" r:id="rId9" xr:uid="{00000000-0004-0000-0800-000008000000}"/>
  </hyperlinks>
  <printOptions horizontalCentered="1"/>
  <pageMargins left="0.39370078740157483" right="0.39370078740157483" top="0.39370078740157483" bottom="0.39370078740157483" header="0" footer="0"/>
  <pageSetup paperSize="9" fitToHeight="100" orientation="landscape" blackAndWhite="1" r:id="rId10"/>
  <headerFooter>
    <oddFooter>&amp;CStrana &amp;P z &amp;N&amp;R&amp;A</oddFooter>
  </headerFooter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64</vt:i4>
      </vt:variant>
    </vt:vector>
  </HeadingPairs>
  <TitlesOfParts>
    <vt:vector size="96" baseType="lpstr">
      <vt:lpstr>Rekapitulace stavby</vt:lpstr>
      <vt:lpstr>030.11.1</vt:lpstr>
      <vt:lpstr>030.11.2</vt:lpstr>
      <vt:lpstr>030.11.3</vt:lpstr>
      <vt:lpstr>030.11.5</vt:lpstr>
      <vt:lpstr>030.11.6</vt:lpstr>
      <vt:lpstr>030.12.1</vt:lpstr>
      <vt:lpstr>030.13.1</vt:lpstr>
      <vt:lpstr>030.21.1</vt:lpstr>
      <vt:lpstr>030.23.1</vt:lpstr>
      <vt:lpstr>030.24.1</vt:lpstr>
      <vt:lpstr>030.31.1</vt:lpstr>
      <vt:lpstr>030.31.1.1</vt:lpstr>
      <vt:lpstr>030.31.2</vt:lpstr>
      <vt:lpstr>030.31.3</vt:lpstr>
      <vt:lpstr>030.32.1</vt:lpstr>
      <vt:lpstr>030.32.2</vt:lpstr>
      <vt:lpstr>030.33.1</vt:lpstr>
      <vt:lpstr>030.42.1</vt:lpstr>
      <vt:lpstr>030.42.2</vt:lpstr>
      <vt:lpstr>030.42.6</vt:lpstr>
      <vt:lpstr>030.42.7</vt:lpstr>
      <vt:lpstr>030.42.8</vt:lpstr>
      <vt:lpstr>030.42.3</vt:lpstr>
      <vt:lpstr>030.42.4</vt:lpstr>
      <vt:lpstr>030.42.5</vt:lpstr>
      <vt:lpstr>030.57.1</vt:lpstr>
      <vt:lpstr>030.61.1</vt:lpstr>
      <vt:lpstr>030.75</vt:lpstr>
      <vt:lpstr>SO - Úprava příjezdu do a...</vt:lpstr>
      <vt:lpstr>VRN</vt:lpstr>
      <vt:lpstr>Seznam figur</vt:lpstr>
      <vt:lpstr>'030.11.1'!Názvy_tisku</vt:lpstr>
      <vt:lpstr>'030.11.2'!Názvy_tisku</vt:lpstr>
      <vt:lpstr>'030.11.3'!Názvy_tisku</vt:lpstr>
      <vt:lpstr>'030.11.5'!Názvy_tisku</vt:lpstr>
      <vt:lpstr>'030.11.6'!Názvy_tisku</vt:lpstr>
      <vt:lpstr>'030.12.1'!Názvy_tisku</vt:lpstr>
      <vt:lpstr>'030.13.1'!Názvy_tisku</vt:lpstr>
      <vt:lpstr>'030.21.1'!Názvy_tisku</vt:lpstr>
      <vt:lpstr>'030.23.1'!Názvy_tisku</vt:lpstr>
      <vt:lpstr>'030.24.1'!Názvy_tisku</vt:lpstr>
      <vt:lpstr>'030.31.1'!Názvy_tisku</vt:lpstr>
      <vt:lpstr>'030.31.1.1'!Názvy_tisku</vt:lpstr>
      <vt:lpstr>'030.31.2'!Názvy_tisku</vt:lpstr>
      <vt:lpstr>'030.31.3'!Názvy_tisku</vt:lpstr>
      <vt:lpstr>'030.32.1'!Názvy_tisku</vt:lpstr>
      <vt:lpstr>'030.32.2'!Názvy_tisku</vt:lpstr>
      <vt:lpstr>'030.33.1'!Názvy_tisku</vt:lpstr>
      <vt:lpstr>'030.42.1'!Názvy_tisku</vt:lpstr>
      <vt:lpstr>'030.42.2'!Názvy_tisku</vt:lpstr>
      <vt:lpstr>'030.42.3'!Názvy_tisku</vt:lpstr>
      <vt:lpstr>'030.42.4'!Názvy_tisku</vt:lpstr>
      <vt:lpstr>'030.42.5'!Názvy_tisku</vt:lpstr>
      <vt:lpstr>'030.42.6'!Názvy_tisku</vt:lpstr>
      <vt:lpstr>'030.42.7'!Názvy_tisku</vt:lpstr>
      <vt:lpstr>'030.42.8'!Názvy_tisku</vt:lpstr>
      <vt:lpstr>'030.57.1'!Názvy_tisku</vt:lpstr>
      <vt:lpstr>'030.61.1'!Názvy_tisku</vt:lpstr>
      <vt:lpstr>'030.75'!Názvy_tisku</vt:lpstr>
      <vt:lpstr>'Rekapitulace stavby'!Názvy_tisku</vt:lpstr>
      <vt:lpstr>'Seznam figur'!Názvy_tisku</vt:lpstr>
      <vt:lpstr>'SO - Úprava příjezdu do a...'!Názvy_tisku</vt:lpstr>
      <vt:lpstr>VRN!Názvy_tisku</vt:lpstr>
      <vt:lpstr>'030.11.1'!Oblast_tisku</vt:lpstr>
      <vt:lpstr>'030.11.2'!Oblast_tisku</vt:lpstr>
      <vt:lpstr>'030.11.3'!Oblast_tisku</vt:lpstr>
      <vt:lpstr>'030.11.5'!Oblast_tisku</vt:lpstr>
      <vt:lpstr>'030.11.6'!Oblast_tisku</vt:lpstr>
      <vt:lpstr>'030.12.1'!Oblast_tisku</vt:lpstr>
      <vt:lpstr>'030.13.1'!Oblast_tisku</vt:lpstr>
      <vt:lpstr>'030.21.1'!Oblast_tisku</vt:lpstr>
      <vt:lpstr>'030.23.1'!Oblast_tisku</vt:lpstr>
      <vt:lpstr>'030.24.1'!Oblast_tisku</vt:lpstr>
      <vt:lpstr>'030.31.1'!Oblast_tisku</vt:lpstr>
      <vt:lpstr>'030.31.1.1'!Oblast_tisku</vt:lpstr>
      <vt:lpstr>'030.31.2'!Oblast_tisku</vt:lpstr>
      <vt:lpstr>'030.31.3'!Oblast_tisku</vt:lpstr>
      <vt:lpstr>'030.32.1'!Oblast_tisku</vt:lpstr>
      <vt:lpstr>'030.32.2'!Oblast_tisku</vt:lpstr>
      <vt:lpstr>'030.33.1'!Oblast_tisku</vt:lpstr>
      <vt:lpstr>'030.42.1'!Oblast_tisku</vt:lpstr>
      <vt:lpstr>'030.42.2'!Oblast_tisku</vt:lpstr>
      <vt:lpstr>'030.42.3'!Oblast_tisku</vt:lpstr>
      <vt:lpstr>'030.42.4'!Oblast_tisku</vt:lpstr>
      <vt:lpstr>'030.42.5'!Oblast_tisku</vt:lpstr>
      <vt:lpstr>'030.42.6'!Oblast_tisku</vt:lpstr>
      <vt:lpstr>'030.42.7'!Oblast_tisku</vt:lpstr>
      <vt:lpstr>'030.42.8'!Oblast_tisku</vt:lpstr>
      <vt:lpstr>'030.57.1'!Oblast_tisku</vt:lpstr>
      <vt:lpstr>'030.61.1'!Oblast_tisku</vt:lpstr>
      <vt:lpstr>'030.75'!Oblast_tisku</vt:lpstr>
      <vt:lpstr>'Rekapitulace stavby'!Oblast_tisku</vt:lpstr>
      <vt:lpstr>'Seznam figur'!Oblast_tisku</vt:lpstr>
      <vt:lpstr>'SO - Úprava příjezdu do a...'!Oblast_tisku</vt:lpstr>
      <vt:lpstr>VRN!Oblast_tisku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Jendruscak, Michal_x000d_</dc:creator>
  <cp:lastModifiedBy>Jendruscak, Michal</cp:lastModifiedBy>
  <cp:lastPrinted>2025-08-15T07:39:57Z</cp:lastPrinted>
  <dcterms:created xsi:type="dcterms:W3CDTF">2025-08-15T07:09:30Z</dcterms:created>
  <dcterms:modified xsi:type="dcterms:W3CDTF">2025-08-15T07:40:25Z</dcterms:modified>
</cp:coreProperties>
</file>