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lfarova\Documents\soutěž\EZAK\Zabezpečovací práce PŠ 2024 Bělá km 20,000 -\PD\"/>
    </mc:Choice>
  </mc:AlternateContent>
  <bookViews>
    <workbookView xWindow="-105" yWindow="-105" windowWidth="23250" windowHeight="12450" activeTab="3"/>
  </bookViews>
  <sheets>
    <sheet name="Pokyny pro vyplnění" sheetId="11" r:id="rId1"/>
    <sheet name="Stavba" sheetId="1" r:id="rId2"/>
    <sheet name="VzorPolozky" sheetId="10" state="hidden" r:id="rId3"/>
    <sheet name="08 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'08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'08 01 Pol'!$A$1:$Y$48</definedName>
    <definedName name="_xlnm.Print_Area" localSheetId="1">Stavba!$A$1:$J$57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6" i="1" l="1"/>
  <c r="I55" i="1"/>
  <c r="I54" i="1"/>
  <c r="I53" i="1"/>
  <c r="G42" i="1"/>
  <c r="F42" i="1"/>
  <c r="G41" i="1"/>
  <c r="I41" i="1" s="1"/>
  <c r="F41" i="1"/>
  <c r="G39" i="1"/>
  <c r="F39" i="1"/>
  <c r="G47" i="12"/>
  <c r="BA25" i="12"/>
  <c r="BA17" i="12"/>
  <c r="BA14" i="12"/>
  <c r="G8" i="12"/>
  <c r="G9" i="12"/>
  <c r="M9" i="12" s="1"/>
  <c r="I9" i="12"/>
  <c r="I8" i="12" s="1"/>
  <c r="K9" i="12"/>
  <c r="K8" i="12" s="1"/>
  <c r="O9" i="12"/>
  <c r="O8" i="12" s="1"/>
  <c r="Q9" i="12"/>
  <c r="Q8" i="12" s="1"/>
  <c r="V9" i="12"/>
  <c r="V8" i="12" s="1"/>
  <c r="G13" i="12"/>
  <c r="I13" i="12"/>
  <c r="K13" i="12"/>
  <c r="M13" i="12"/>
  <c r="O13" i="12"/>
  <c r="Q13" i="12"/>
  <c r="V13" i="12"/>
  <c r="G16" i="12"/>
  <c r="I16" i="12"/>
  <c r="K16" i="12"/>
  <c r="M16" i="12"/>
  <c r="O16" i="12"/>
  <c r="Q16" i="12"/>
  <c r="V16" i="12"/>
  <c r="G19" i="12"/>
  <c r="M19" i="12" s="1"/>
  <c r="I19" i="12"/>
  <c r="K19" i="12"/>
  <c r="O19" i="12"/>
  <c r="Q19" i="12"/>
  <c r="V19" i="12"/>
  <c r="G23" i="12"/>
  <c r="M23" i="12" s="1"/>
  <c r="I23" i="12"/>
  <c r="K23" i="12"/>
  <c r="O23" i="12"/>
  <c r="Q23" i="12"/>
  <c r="V23" i="12"/>
  <c r="G24" i="12"/>
  <c r="M24" i="12" s="1"/>
  <c r="I24" i="12"/>
  <c r="K24" i="12"/>
  <c r="O24" i="12"/>
  <c r="Q24" i="12"/>
  <c r="V24" i="12"/>
  <c r="G26" i="12"/>
  <c r="I26" i="12"/>
  <c r="K26" i="12"/>
  <c r="M26" i="12"/>
  <c r="O26" i="12"/>
  <c r="Q26" i="12"/>
  <c r="V26" i="12"/>
  <c r="G29" i="12"/>
  <c r="M29" i="12" s="1"/>
  <c r="I29" i="12"/>
  <c r="K29" i="12"/>
  <c r="O29" i="12"/>
  <c r="Q29" i="12"/>
  <c r="V29" i="12"/>
  <c r="G33" i="12"/>
  <c r="I33" i="12"/>
  <c r="O33" i="12"/>
  <c r="G34" i="12"/>
  <c r="I34" i="12"/>
  <c r="K34" i="12"/>
  <c r="K33" i="12" s="1"/>
  <c r="M34" i="12"/>
  <c r="M33" i="12" s="1"/>
  <c r="O34" i="12"/>
  <c r="Q34" i="12"/>
  <c r="Q33" i="12" s="1"/>
  <c r="V34" i="12"/>
  <c r="V33" i="12" s="1"/>
  <c r="G38" i="12"/>
  <c r="K38" i="12"/>
  <c r="M38" i="12"/>
  <c r="V38" i="12"/>
  <c r="G39" i="12"/>
  <c r="I39" i="12"/>
  <c r="I38" i="12" s="1"/>
  <c r="K39" i="12"/>
  <c r="M39" i="12"/>
  <c r="O39" i="12"/>
  <c r="O38" i="12" s="1"/>
  <c r="Q39" i="12"/>
  <c r="Q38" i="12" s="1"/>
  <c r="V39" i="12"/>
  <c r="G41" i="12"/>
  <c r="K41" i="12"/>
  <c r="O41" i="12"/>
  <c r="Q41" i="12"/>
  <c r="G42" i="12"/>
  <c r="I42" i="12"/>
  <c r="I41" i="12" s="1"/>
  <c r="K42" i="12"/>
  <c r="M42" i="12"/>
  <c r="O42" i="12"/>
  <c r="Q42" i="12"/>
  <c r="V42" i="12"/>
  <c r="V41" i="12" s="1"/>
  <c r="G43" i="12"/>
  <c r="I43" i="12"/>
  <c r="K43" i="12"/>
  <c r="M43" i="12"/>
  <c r="O43" i="12"/>
  <c r="Q43" i="12"/>
  <c r="V43" i="12"/>
  <c r="G44" i="12"/>
  <c r="M44" i="12" s="1"/>
  <c r="I44" i="12"/>
  <c r="K44" i="12"/>
  <c r="O44" i="12"/>
  <c r="Q44" i="12"/>
  <c r="V44" i="12"/>
  <c r="G45" i="12"/>
  <c r="M45" i="12" s="1"/>
  <c r="I45" i="12"/>
  <c r="K45" i="12"/>
  <c r="O45" i="12"/>
  <c r="Q45" i="12"/>
  <c r="V45" i="12"/>
  <c r="AE47" i="12"/>
  <c r="I20" i="1"/>
  <c r="I19" i="1"/>
  <c r="I18" i="1"/>
  <c r="I17" i="1"/>
  <c r="I16" i="1"/>
  <c r="F43" i="1"/>
  <c r="G23" i="1" s="1"/>
  <c r="G43" i="1"/>
  <c r="G25" i="1" s="1"/>
  <c r="H43" i="1"/>
  <c r="I43" i="1"/>
  <c r="J42" i="1" s="1"/>
  <c r="I42" i="1"/>
  <c r="I39" i="1"/>
  <c r="J28" i="1"/>
  <c r="J26" i="1"/>
  <c r="G38" i="1"/>
  <c r="F38" i="1"/>
  <c r="J23" i="1"/>
  <c r="J24" i="1"/>
  <c r="J25" i="1"/>
  <c r="J27" i="1"/>
  <c r="E24" i="1"/>
  <c r="G24" i="1"/>
  <c r="E26" i="1"/>
  <c r="G26" i="1"/>
  <c r="I57" i="1" l="1"/>
  <c r="J56" i="1" s="1"/>
  <c r="J53" i="1"/>
  <c r="J55" i="1"/>
  <c r="A27" i="1"/>
  <c r="M8" i="12"/>
  <c r="M41" i="12"/>
  <c r="AF47" i="12"/>
  <c r="I21" i="1"/>
  <c r="J41" i="1"/>
  <c r="J39" i="1"/>
  <c r="J43" i="1" s="1"/>
  <c r="J54" i="1" l="1"/>
  <c r="J57" i="1" s="1"/>
  <c r="G28" i="1"/>
  <c r="G27" i="1" s="1"/>
  <c r="G29" i="1" s="1"/>
  <c r="A28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Matěj Bernatík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<sst xmlns="http://schemas.openxmlformats.org/spreadsheetml/2006/main" count="311" uniqueCount="166">
  <si>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</si>
  <si>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</si>
  <si>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</si>
  <si>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</si>
  <si>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</si>
  <si>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</si>
  <si>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</si>
  <si>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</si>
  <si>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</si>
  <si>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</si>
  <si>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</si>
  <si>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</si>
  <si>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</si>
  <si>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</si>
  <si>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</si>
  <si>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</si>
  <si>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</si>
  <si>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</si>
  <si>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</si>
  <si>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</si>
  <si>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</si>
  <si>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</si>
  <si>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</si>
  <si>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</si>
  <si>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</si>
  <si>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</si>
  <si>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</si>
  <si>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</si>
  <si>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</si>
  <si>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</si>
  <si>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</si>
  <si>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</si>
  <si>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</si>
  <si>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</si>
  <si>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</si>
  <si>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</si>
  <si>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</si>
  <si>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</si>
  <si>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</si>
  <si>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</si>
  <si>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</si>
  <si>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</si>
  <si>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</si>
  <si>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01</t>
  </si>
  <si>
    <t>SC2025/I</t>
  </si>
  <si>
    <t>08</t>
  </si>
  <si>
    <t>Zabezpečovací práce Bělá, Mlýnská</t>
  </si>
  <si>
    <t>Objekt:</t>
  </si>
  <si>
    <t>Rozpočet:</t>
  </si>
  <si>
    <t>Povodí Odry, státní podnik</t>
  </si>
  <si>
    <t>Varenská 3101/49</t>
  </si>
  <si>
    <t>Ostrava-Moravská Ostrava</t>
  </si>
  <si>
    <t>70200</t>
  </si>
  <si>
    <t>70890021</t>
  </si>
  <si>
    <t>CZ70890021</t>
  </si>
  <si>
    <t>Stavba</t>
  </si>
  <si>
    <t>Stavební objekt</t>
  </si>
  <si>
    <t>Celkem za stavbu</t>
  </si>
  <si>
    <t>CZK</t>
  </si>
  <si>
    <t>#POPS</t>
  </si>
  <si>
    <t>#POPO</t>
  </si>
  <si>
    <t>#POPR</t>
  </si>
  <si>
    <t>Rekapitulace dílů</t>
  </si>
  <si>
    <t>Typ dílu</t>
  </si>
  <si>
    <t>1</t>
  </si>
  <si>
    <t>Zemní práce</t>
  </si>
  <si>
    <t>4</t>
  </si>
  <si>
    <t>Vodorovné konstrukce</t>
  </si>
  <si>
    <t>9</t>
  </si>
  <si>
    <t>Ostatní konstrukce, bourání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</si>
  <si>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</si>
  <si>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</si>
  <si>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</si>
  <si>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</si>
  <si>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</si>
  <si>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</si>
  <si>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</si>
  <si>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</si>
  <si>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</si>
  <si>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</si>
  <si>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</si>
  <si>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</si>
  <si>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</si>
  <si>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</si>
  <si>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</si>
  <si>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</si>
  <si>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</si>
  <si>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</si>
  <si>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</si>
  <si>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</si>
  <si>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</si>
  <si>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</si>
  <si>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</si>
  <si>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</si>
  <si>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</si>
  <si>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</si>
  <si>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</si>
  <si>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</si>
  <si>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</si>
  <si>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</si>
  <si>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</si>
  <si>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122201103R00</t>
  </si>
  <si>
    <t>Odkopávky a  prokopávky nezapažené v hornině 3  přes 1 000 do 10 000 m3</t>
  </si>
  <si>
    <t>m3</t>
  </si>
  <si>
    <t>800-1</t>
  </si>
  <si>
    <t>RTS 25/ I</t>
  </si>
  <si>
    <t>Práce</t>
  </si>
  <si>
    <t>Běžná</t>
  </si>
  <si>
    <t>POL1_</t>
  </si>
  <si>
    <t>s přehozením výkopku na vzdálenost do 3 m nebo s naložením na dopravní prostředek,</t>
  </si>
  <si>
    <t>SPI</t>
  </si>
  <si>
    <t>Km 20,150-20,300 (pl*tl) : 800*0,5</t>
  </si>
  <si>
    <t>VV</t>
  </si>
  <si>
    <t>Km 21,590-21,660 (d*š*tl) : 70*2,5*2</t>
  </si>
  <si>
    <t>124203101R00</t>
  </si>
  <si>
    <t xml:space="preserve">Vykopávky pro koryta vodotečí v hornině 3, do 1 000 m3 </t>
  </si>
  <si>
    <t>se svislým přemístění výkopku do 4 m a s přehozením výkopku na vzdálenost do 3 m nebo s naložením na dopravní prostředek,</t>
  </si>
  <si>
    <t>paty celkem+břehy A,B,H,I : 292,4+51+87,72+52,2+211,5</t>
  </si>
  <si>
    <t>124203119R00</t>
  </si>
  <si>
    <t>Vykopávky pro koryta vodotečí příplatek k cenám   za vykopávky pro koryta vodotečí v tekoucí vodě při LTM, v hornině 3</t>
  </si>
  <si>
    <t>Indiv</t>
  </si>
  <si>
    <t>Paty celkem : 292,4</t>
  </si>
  <si>
    <t>162201102R00</t>
  </si>
  <si>
    <t>Vodorovné přemístění výkopku z horniny 1 až 4, na vzdálenost přes 20  do 50 m</t>
  </si>
  <si>
    <t>po suchu, bez naložení výkopku, avšak se složením bez rozhrnutí, zpáteční cesta vozidla.</t>
  </si>
  <si>
    <t>Odkopy : 750</t>
  </si>
  <si>
    <t>Vykopávky : 694,82</t>
  </si>
  <si>
    <t>167101102R00</t>
  </si>
  <si>
    <t>Nakládání, skládání, překládání neulehlého výkopku nakládání výkopku  přes 100 m3, z horniny 1 až 4</t>
  </si>
  <si>
    <t>171201101R00</t>
  </si>
  <si>
    <t>Uložení sypaniny do násypů nezhutněných</t>
  </si>
  <si>
    <t>Uložení sypaniny do násypů nebo na skládku s rozprostřením sypaniny ve vrstvách a s hrubým urovnáním.</t>
  </si>
  <si>
    <t>POP</t>
  </si>
  <si>
    <t>181201101R00</t>
  </si>
  <si>
    <t>Úprava pláně v násypech v hornině 1 až 4, bez zhutnění</t>
  </si>
  <si>
    <t>m2</t>
  </si>
  <si>
    <t>vyrovnání výškových rozdílů, plochy vodorovné a plochy do sklonu 1 : 5,</t>
  </si>
  <si>
    <t>d*š : 150*1,5</t>
  </si>
  <si>
    <t>182201101R00</t>
  </si>
  <si>
    <t>Svahování násypů bez rozlišení horniny</t>
  </si>
  <si>
    <t>trvalých svahů do projektovaných profilů s potřebným přemístěním výkopku při svahování v násypech,</t>
  </si>
  <si>
    <t>d*š*počet : 150*2,1*2</t>
  </si>
  <si>
    <t>70*2</t>
  </si>
  <si>
    <t>463212121R00</t>
  </si>
  <si>
    <t xml:space="preserve">Rovnanina z lomového kamene vyplnění spár a dutin těženým kamenivem,  </t>
  </si>
  <si>
    <t>832-1</t>
  </si>
  <si>
    <t>upraveného, tříděného, jakékoliv tloušťky rovnaniny</t>
  </si>
  <si>
    <t>Pata : 292,4</t>
  </si>
  <si>
    <t>Břeh : 569,22</t>
  </si>
  <si>
    <t>998332011R00</t>
  </si>
  <si>
    <t xml:space="preserve">Přesun hmot pro úpravy toků, hráze rybniční přesun hmot pro úpravy toků a kanály délky do 7000 m, hráze ochranné, rybniční a ostatní,  </t>
  </si>
  <si>
    <t>t</t>
  </si>
  <si>
    <t>ochranné a kanály délky do 7 000 m</t>
  </si>
  <si>
    <t>R001</t>
  </si>
  <si>
    <t>Záchranný odlov a transfer vodních živočichů</t>
  </si>
  <si>
    <t>kpl</t>
  </si>
  <si>
    <t>Vlastní</t>
  </si>
  <si>
    <t>R002</t>
  </si>
  <si>
    <t>Biologický dohled stavby</t>
  </si>
  <si>
    <t>R003</t>
  </si>
  <si>
    <t>Dočasný sjezd</t>
  </si>
  <si>
    <t>R004</t>
  </si>
  <si>
    <t>Převedení vody</t>
  </si>
  <si>
    <t>SUM</t>
  </si>
  <si>
    <t>END</t>
  </si>
  <si>
    <t>Zabezpečovací práce PŠ 2024 Bělá km 20,090 - 20,512 a 25,610 - 25,850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</si>
</sst>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20" fillId="0" borderId="0" xfId="0" applyNumberFormat="1" applyFont="1" applyAlignment="1">
      <alignment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19" fillId="0" borderId="18" xfId="0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erver\ISRT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7" t="s">
        <v>39</v>
      </c>
      <c r="B2" s="197"/>
      <c r="C2" s="197"/>
      <c r="D2" s="197"/>
      <c r="E2" s="197"/>
      <c r="F2" s="197"/>
      <c r="G2" s="197"/>
    </row>
  </sheetData>
  <sheetProtection algorithmName="SHA-512" hashValue="O66K9I3nVZsyf+Ocf2VuZW6j5/JMOlQJp+Q7qMb+0a9JSSCJPNVRjW/RJITFD/PqM/6DT0tLENiVaUIRlKbjAg==" saltValue="v6+AKvIuwvN4jp7MCsvBr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0"/>
  <sheetViews>
    <sheetView showGridLines="0" topLeftCell="B1" zoomScaleNormal="100" zoomScaleSheetLayoutView="75" workbookViewId="0">
      <selection activeCell="H5" sqref="H5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32" t="s">
        <v>41</v>
      </c>
      <c r="C1" s="233"/>
      <c r="D1" s="233"/>
      <c r="E1" s="233"/>
      <c r="F1" s="233"/>
      <c r="G1" s="233"/>
      <c r="H1" s="233"/>
      <c r="I1" s="233"/>
      <c r="J1" s="234"/>
    </row>
    <row r="2" spans="1:15" ht="36" customHeight="1" x14ac:dyDescent="0.2">
      <c r="A2" s="2"/>
      <c r="B2" s="78" t="s">
        <v>22</v>
      </c>
      <c r="C2" s="79"/>
      <c r="D2" s="80"/>
      <c r="E2" s="238" t="s">
        <v>165</v>
      </c>
      <c r="F2" s="239"/>
      <c r="G2" s="239"/>
      <c r="H2" s="239"/>
      <c r="I2" s="239"/>
      <c r="J2" s="240"/>
      <c r="O2" s="1"/>
    </row>
    <row r="3" spans="1:15" ht="27" customHeight="1" x14ac:dyDescent="0.2">
      <c r="A3" s="2"/>
      <c r="B3" s="81" t="s">
        <v>47</v>
      </c>
      <c r="C3" s="79"/>
      <c r="D3" s="82"/>
      <c r="E3" s="241"/>
      <c r="F3" s="242"/>
      <c r="G3" s="242"/>
      <c r="H3" s="242"/>
      <c r="I3" s="242"/>
      <c r="J3" s="243"/>
    </row>
    <row r="4" spans="1:15" ht="23.25" customHeight="1" x14ac:dyDescent="0.2">
      <c r="A4" s="76">
        <v>4553693</v>
      </c>
      <c r="B4" s="83" t="s">
        <v>48</v>
      </c>
      <c r="C4" s="84"/>
      <c r="D4" s="85"/>
      <c r="E4" s="221"/>
      <c r="F4" s="222"/>
      <c r="G4" s="222"/>
      <c r="H4" s="222"/>
      <c r="I4" s="222"/>
      <c r="J4" s="223"/>
    </row>
    <row r="5" spans="1:15" ht="24" customHeight="1" x14ac:dyDescent="0.2">
      <c r="A5" s="2"/>
      <c r="B5" s="31" t="s">
        <v>42</v>
      </c>
      <c r="D5" s="226" t="s">
        <v>49</v>
      </c>
      <c r="E5" s="227"/>
      <c r="F5" s="227"/>
      <c r="G5" s="227"/>
      <c r="H5" s="18" t="s">
        <v>40</v>
      </c>
      <c r="I5" s="86" t="s">
        <v>53</v>
      </c>
      <c r="J5" s="8"/>
    </row>
    <row r="6" spans="1:15" ht="15.75" customHeight="1" x14ac:dyDescent="0.2">
      <c r="A6" s="2"/>
      <c r="B6" s="28"/>
      <c r="C6" s="55"/>
      <c r="D6" s="228" t="s">
        <v>50</v>
      </c>
      <c r="E6" s="229"/>
      <c r="F6" s="229"/>
      <c r="G6" s="229"/>
      <c r="H6" s="18" t="s">
        <v>34</v>
      </c>
      <c r="I6" s="86" t="s">
        <v>54</v>
      </c>
      <c r="J6" s="8"/>
    </row>
    <row r="7" spans="1:15" ht="15.75" customHeight="1" x14ac:dyDescent="0.2">
      <c r="A7" s="2"/>
      <c r="B7" s="29"/>
      <c r="C7" s="56"/>
      <c r="D7" s="77" t="s">
        <v>52</v>
      </c>
      <c r="E7" s="230" t="s">
        <v>51</v>
      </c>
      <c r="F7" s="231"/>
      <c r="G7" s="231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5"/>
      <c r="E11" s="245"/>
      <c r="F11" s="245"/>
      <c r="G11" s="245"/>
      <c r="H11" s="18" t="s">
        <v>40</v>
      </c>
      <c r="I11" s="88"/>
      <c r="J11" s="8"/>
    </row>
    <row r="12" spans="1:15" ht="15.75" customHeight="1" x14ac:dyDescent="0.2">
      <c r="A12" s="2"/>
      <c r="B12" s="28"/>
      <c r="C12" s="55"/>
      <c r="D12" s="220"/>
      <c r="E12" s="220"/>
      <c r="F12" s="220"/>
      <c r="G12" s="220"/>
      <c r="H12" s="18" t="s">
        <v>34</v>
      </c>
      <c r="I12" s="88"/>
      <c r="J12" s="8"/>
    </row>
    <row r="13" spans="1:15" ht="15.75" customHeight="1" x14ac:dyDescent="0.2">
      <c r="A13" s="2"/>
      <c r="B13" s="29"/>
      <c r="C13" s="56"/>
      <c r="D13" s="87"/>
      <c r="E13" s="224"/>
      <c r="F13" s="225"/>
      <c r="G13" s="225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44"/>
      <c r="F15" s="244"/>
      <c r="G15" s="246"/>
      <c r="H15" s="246"/>
      <c r="I15" s="246" t="s">
        <v>29</v>
      </c>
      <c r="J15" s="247"/>
    </row>
    <row r="16" spans="1:15" ht="23.25" customHeight="1" x14ac:dyDescent="0.2">
      <c r="A16" s="145" t="s">
        <v>24</v>
      </c>
      <c r="B16" s="38" t="s">
        <v>24</v>
      </c>
      <c r="C16" s="62"/>
      <c r="D16" s="63"/>
      <c r="E16" s="209"/>
      <c r="F16" s="210"/>
      <c r="G16" s="209"/>
      <c r="H16" s="210"/>
      <c r="I16" s="209">
        <f>SUMIF(F53:F56,A16,I53:I56)+SUMIF(F53:F56,"PSU",I53:I56)</f>
        <v>0</v>
      </c>
      <c r="J16" s="211"/>
    </row>
    <row r="17" spans="1:10" ht="23.25" customHeight="1" x14ac:dyDescent="0.2">
      <c r="A17" s="145" t="s">
        <v>25</v>
      </c>
      <c r="B17" s="38" t="s">
        <v>25</v>
      </c>
      <c r="C17" s="62"/>
      <c r="D17" s="63"/>
      <c r="E17" s="209"/>
      <c r="F17" s="210"/>
      <c r="G17" s="209"/>
      <c r="H17" s="210"/>
      <c r="I17" s="209">
        <f>SUMIF(F53:F56,A17,I53:I56)</f>
        <v>0</v>
      </c>
      <c r="J17" s="211"/>
    </row>
    <row r="18" spans="1:10" ht="23.25" customHeight="1" x14ac:dyDescent="0.2">
      <c r="A18" s="145" t="s">
        <v>26</v>
      </c>
      <c r="B18" s="38" t="s">
        <v>26</v>
      </c>
      <c r="C18" s="62"/>
      <c r="D18" s="63"/>
      <c r="E18" s="209"/>
      <c r="F18" s="210"/>
      <c r="G18" s="209"/>
      <c r="H18" s="210"/>
      <c r="I18" s="209">
        <f>SUMIF(F53:F56,A18,I53:I56)</f>
        <v>0</v>
      </c>
      <c r="J18" s="211"/>
    </row>
    <row r="19" spans="1:10" ht="23.25" customHeight="1" x14ac:dyDescent="0.2">
      <c r="A19" s="145" t="s">
        <v>70</v>
      </c>
      <c r="B19" s="38" t="s">
        <v>27</v>
      </c>
      <c r="C19" s="62"/>
      <c r="D19" s="63"/>
      <c r="E19" s="209"/>
      <c r="F19" s="210"/>
      <c r="G19" s="209"/>
      <c r="H19" s="210"/>
      <c r="I19" s="209">
        <f>SUMIF(F53:F56,A19,I53:I56)</f>
        <v>0</v>
      </c>
      <c r="J19" s="211"/>
    </row>
    <row r="20" spans="1:10" ht="23.25" customHeight="1" x14ac:dyDescent="0.2">
      <c r="A20" s="145" t="s">
        <v>71</v>
      </c>
      <c r="B20" s="38" t="s">
        <v>28</v>
      </c>
      <c r="C20" s="62"/>
      <c r="D20" s="63"/>
      <c r="E20" s="209"/>
      <c r="F20" s="210"/>
      <c r="G20" s="209"/>
      <c r="H20" s="210"/>
      <c r="I20" s="209">
        <f>SUMIF(F53:F56,A20,I53:I56)</f>
        <v>0</v>
      </c>
      <c r="J20" s="211"/>
    </row>
    <row r="21" spans="1:10" ht="23.25" customHeight="1" x14ac:dyDescent="0.2">
      <c r="A21" s="2"/>
      <c r="B21" s="48" t="s">
        <v>29</v>
      </c>
      <c r="C21" s="64"/>
      <c r="D21" s="65"/>
      <c r="E21" s="212"/>
      <c r="F21" s="248"/>
      <c r="G21" s="212"/>
      <c r="H21" s="248"/>
      <c r="I21" s="212">
        <f>SUM(I16:J20)</f>
        <v>0</v>
      </c>
      <c r="J21" s="213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207">
        <f>ZakladDPHSniVypocet</f>
        <v>0</v>
      </c>
      <c r="H23" s="208"/>
      <c r="I23" s="208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205">
        <f>I23*E23/100</f>
        <v>0</v>
      </c>
      <c r="H24" s="206"/>
      <c r="I24" s="206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207">
        <f>ZakladDPHZaklVypocet</f>
        <v>0</v>
      </c>
      <c r="H25" s="208"/>
      <c r="I25" s="208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235">
        <f>I25*E25/100</f>
        <v>0</v>
      </c>
      <c r="H26" s="236"/>
      <c r="I26" s="236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237">
        <f>CenaCelkemBezDPH-(ZakladDPHSni+ZakladDPHZakl)</f>
        <v>0</v>
      </c>
      <c r="H27" s="237"/>
      <c r="I27" s="237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8" t="s">
        <v>23</v>
      </c>
      <c r="C28" s="119"/>
      <c r="D28" s="119"/>
      <c r="E28" s="120"/>
      <c r="F28" s="121"/>
      <c r="G28" s="215">
        <f>A27</f>
        <v>0</v>
      </c>
      <c r="H28" s="215"/>
      <c r="I28" s="215"/>
      <c r="J28" s="122" t="str">
        <f t="shared" si="0"/>
        <v>CZK</v>
      </c>
    </row>
    <row r="29" spans="1:10" ht="27.75" hidden="1" customHeight="1" thickBot="1" x14ac:dyDescent="0.25">
      <c r="A29" s="2"/>
      <c r="B29" s="118" t="s">
        <v>35</v>
      </c>
      <c r="C29" s="123"/>
      <c r="D29" s="123"/>
      <c r="E29" s="123"/>
      <c r="F29" s="124"/>
      <c r="G29" s="214">
        <f>ZakladDPHSni+DPHSni+ZakladDPHZakl+DPHZakl+Zaokrouhleni</f>
        <v>0</v>
      </c>
      <c r="H29" s="214"/>
      <c r="I29" s="214"/>
      <c r="J29" s="125" t="s">
        <v>58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6"/>
      <c r="E34" s="217"/>
      <c r="G34" s="218"/>
      <c r="H34" s="219"/>
      <c r="I34" s="219"/>
      <c r="J34" s="25"/>
    </row>
    <row r="35" spans="1:10" ht="12.75" customHeight="1" x14ac:dyDescent="0.2">
      <c r="A35" s="2"/>
      <c r="B35" s="2"/>
      <c r="D35" s="204" t="s">
        <v>2</v>
      </c>
      <c r="E35" s="20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1" t="s">
        <v>16</v>
      </c>
      <c r="C37" s="92"/>
      <c r="D37" s="92"/>
      <c r="E37" s="92"/>
      <c r="F37" s="93"/>
      <c r="G37" s="93"/>
      <c r="H37" s="93"/>
      <c r="I37" s="93"/>
      <c r="J37" s="94"/>
    </row>
    <row r="38" spans="1:10" ht="25.5" hidden="1" customHeight="1" x14ac:dyDescent="0.2">
      <c r="A38" s="90" t="s">
        <v>37</v>
      </c>
      <c r="B38" s="95" t="s">
        <v>17</v>
      </c>
      <c r="C38" s="96" t="s">
        <v>5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18</v>
      </c>
      <c r="I38" s="99" t="s">
        <v>1</v>
      </c>
      <c r="J38" s="100" t="s">
        <v>0</v>
      </c>
    </row>
    <row r="39" spans="1:10" ht="25.5" hidden="1" customHeight="1" x14ac:dyDescent="0.2">
      <c r="A39" s="90">
        <v>1</v>
      </c>
      <c r="B39" s="101" t="s">
        <v>55</v>
      </c>
      <c r="C39" s="200"/>
      <c r="D39" s="200"/>
      <c r="E39" s="200"/>
      <c r="F39" s="102">
        <f>'08 01 Pol'!AE47</f>
        <v>0</v>
      </c>
      <c r="G39" s="103">
        <f>'08 01 Pol'!AF47</f>
        <v>0</v>
      </c>
      <c r="H39" s="104"/>
      <c r="I39" s="105">
        <f>F39+G39+H39</f>
        <v>0</v>
      </c>
      <c r="J39" s="106" t="str">
        <f>IF(CenaCelkemVypocet=0,"",I39/CenaCelkemVypocet*100)</f>
        <v/>
      </c>
    </row>
    <row r="40" spans="1:10" ht="25.5" hidden="1" customHeight="1" x14ac:dyDescent="0.2">
      <c r="A40" s="90">
        <v>2</v>
      </c>
      <c r="B40" s="107"/>
      <c r="C40" s="201" t="s">
        <v>56</v>
      </c>
      <c r="D40" s="201"/>
      <c r="E40" s="201"/>
      <c r="F40" s="108"/>
      <c r="G40" s="109"/>
      <c r="H40" s="109"/>
      <c r="I40" s="110"/>
      <c r="J40" s="111"/>
    </row>
    <row r="41" spans="1:10" ht="25.5" hidden="1" customHeight="1" x14ac:dyDescent="0.2">
      <c r="A41" s="90">
        <v>2</v>
      </c>
      <c r="B41" s="107" t="s">
        <v>45</v>
      </c>
      <c r="C41" s="201" t="s">
        <v>46</v>
      </c>
      <c r="D41" s="201"/>
      <c r="E41" s="201"/>
      <c r="F41" s="108">
        <f>'08 01 Pol'!AE47</f>
        <v>0</v>
      </c>
      <c r="G41" s="109">
        <f>'08 01 Pol'!AF47</f>
        <v>0</v>
      </c>
      <c r="H41" s="109"/>
      <c r="I41" s="110">
        <f>F41+G41+H41</f>
        <v>0</v>
      </c>
      <c r="J41" s="111" t="str">
        <f>IF(CenaCelkemVypocet=0,"",I41/CenaCelkemVypocet*100)</f>
        <v/>
      </c>
    </row>
    <row r="42" spans="1:10" ht="25.5" hidden="1" customHeight="1" x14ac:dyDescent="0.2">
      <c r="A42" s="90">
        <v>3</v>
      </c>
      <c r="B42" s="112" t="s">
        <v>43</v>
      </c>
      <c r="C42" s="200" t="s">
        <v>44</v>
      </c>
      <c r="D42" s="200"/>
      <c r="E42" s="200"/>
      <c r="F42" s="113">
        <f>'08 01 Pol'!AE47</f>
        <v>0</v>
      </c>
      <c r="G42" s="104">
        <f>'08 01 Pol'!AF47</f>
        <v>0</v>
      </c>
      <c r="H42" s="104"/>
      <c r="I42" s="105">
        <f>F42+G42+H42</f>
        <v>0</v>
      </c>
      <c r="J42" s="106" t="str">
        <f>IF(CenaCelkemVypocet=0,"",I42/CenaCelkemVypocet*100)</f>
        <v/>
      </c>
    </row>
    <row r="43" spans="1:10" ht="25.5" hidden="1" customHeight="1" x14ac:dyDescent="0.2">
      <c r="A43" s="90"/>
      <c r="B43" s="202" t="s">
        <v>57</v>
      </c>
      <c r="C43" s="203"/>
      <c r="D43" s="203"/>
      <c r="E43" s="203"/>
      <c r="F43" s="114">
        <f>SUMIF(A39:A42,"=1",F39:F42)</f>
        <v>0</v>
      </c>
      <c r="G43" s="115">
        <f>SUMIF(A39:A42,"=1",G39:G42)</f>
        <v>0</v>
      </c>
      <c r="H43" s="115">
        <f>SUMIF(A39:A42,"=1",H39:H42)</f>
        <v>0</v>
      </c>
      <c r="I43" s="116">
        <f>SUMIF(A39:A42,"=1",I39:I42)</f>
        <v>0</v>
      </c>
      <c r="J43" s="117">
        <f>SUMIF(A39:A42,"=1",J39:J42)</f>
        <v>0</v>
      </c>
    </row>
    <row r="45" spans="1:10" x14ac:dyDescent="0.2">
      <c r="A45" t="s">
        <v>59</v>
      </c>
    </row>
    <row r="46" spans="1:10" x14ac:dyDescent="0.2">
      <c r="A46" t="s">
        <v>60</v>
      </c>
    </row>
    <row r="47" spans="1:10" x14ac:dyDescent="0.2">
      <c r="A47" t="s">
        <v>61</v>
      </c>
    </row>
    <row r="50" spans="1:10" ht="15.75" x14ac:dyDescent="0.25">
      <c r="B50" s="126" t="s">
        <v>62</v>
      </c>
    </row>
    <row r="52" spans="1:10" ht="25.5" customHeight="1" x14ac:dyDescent="0.2">
      <c r="A52" s="128"/>
      <c r="B52" s="131" t="s">
        <v>17</v>
      </c>
      <c r="C52" s="131" t="s">
        <v>5</v>
      </c>
      <c r="D52" s="132"/>
      <c r="E52" s="132"/>
      <c r="F52" s="133" t="s">
        <v>63</v>
      </c>
      <c r="G52" s="133"/>
      <c r="H52" s="133"/>
      <c r="I52" s="133" t="s">
        <v>29</v>
      </c>
      <c r="J52" s="133" t="s">
        <v>0</v>
      </c>
    </row>
    <row r="53" spans="1:10" ht="36.75" customHeight="1" x14ac:dyDescent="0.2">
      <c r="A53" s="129"/>
      <c r="B53" s="134" t="s">
        <v>64</v>
      </c>
      <c r="C53" s="198" t="s">
        <v>65</v>
      </c>
      <c r="D53" s="199"/>
      <c r="E53" s="199"/>
      <c r="F53" s="141" t="s">
        <v>24</v>
      </c>
      <c r="G53" s="142"/>
      <c r="H53" s="142"/>
      <c r="I53" s="142">
        <f>'08 01 Pol'!G8</f>
        <v>0</v>
      </c>
      <c r="J53" s="138" t="str">
        <f>IF(I57=0,"",I53/I57*100)</f>
        <v/>
      </c>
    </row>
    <row r="54" spans="1:10" ht="36.75" customHeight="1" x14ac:dyDescent="0.2">
      <c r="A54" s="129"/>
      <c r="B54" s="134" t="s">
        <v>66</v>
      </c>
      <c r="C54" s="198" t="s">
        <v>67</v>
      </c>
      <c r="D54" s="199"/>
      <c r="E54" s="199"/>
      <c r="F54" s="141" t="s">
        <v>24</v>
      </c>
      <c r="G54" s="142"/>
      <c r="H54" s="142"/>
      <c r="I54" s="142">
        <f>'08 01 Pol'!G33</f>
        <v>0</v>
      </c>
      <c r="J54" s="138" t="str">
        <f>IF(I57=0,"",I54/I57*100)</f>
        <v/>
      </c>
    </row>
    <row r="55" spans="1:10" ht="36.75" customHeight="1" x14ac:dyDescent="0.2">
      <c r="A55" s="129"/>
      <c r="B55" s="134" t="s">
        <v>68</v>
      </c>
      <c r="C55" s="198" t="s">
        <v>69</v>
      </c>
      <c r="D55" s="199"/>
      <c r="E55" s="199"/>
      <c r="F55" s="141" t="s">
        <v>24</v>
      </c>
      <c r="G55" s="142"/>
      <c r="H55" s="142"/>
      <c r="I55" s="142">
        <f>'08 01 Pol'!G38</f>
        <v>0</v>
      </c>
      <c r="J55" s="138" t="str">
        <f>IF(I57=0,"",I55/I57*100)</f>
        <v/>
      </c>
    </row>
    <row r="56" spans="1:10" ht="36.75" customHeight="1" x14ac:dyDescent="0.2">
      <c r="A56" s="129"/>
      <c r="B56" s="134" t="s">
        <v>70</v>
      </c>
      <c r="C56" s="198" t="s">
        <v>27</v>
      </c>
      <c r="D56" s="199"/>
      <c r="E56" s="199"/>
      <c r="F56" s="141" t="s">
        <v>70</v>
      </c>
      <c r="G56" s="142"/>
      <c r="H56" s="142"/>
      <c r="I56" s="142">
        <f>'08 01 Pol'!G41</f>
        <v>0</v>
      </c>
      <c r="J56" s="138" t="str">
        <f>IF(I57=0,"",I56/I57*100)</f>
        <v/>
      </c>
    </row>
    <row r="57" spans="1:10" ht="25.5" customHeight="1" x14ac:dyDescent="0.2">
      <c r="A57" s="130"/>
      <c r="B57" s="135" t="s">
        <v>1</v>
      </c>
      <c r="C57" s="136"/>
      <c r="D57" s="137"/>
      <c r="E57" s="137"/>
      <c r="F57" s="143"/>
      <c r="G57" s="144"/>
      <c r="H57" s="144"/>
      <c r="I57" s="144">
        <f>SUM(I53:I56)</f>
        <v>0</v>
      </c>
      <c r="J57" s="139">
        <f>SUM(J53:J56)</f>
        <v>0</v>
      </c>
    </row>
    <row r="58" spans="1:10" x14ac:dyDescent="0.2">
      <c r="F58" s="89"/>
      <c r="G58" s="89"/>
      <c r="H58" s="89"/>
      <c r="I58" s="89"/>
      <c r="J58" s="140"/>
    </row>
    <row r="59" spans="1:10" x14ac:dyDescent="0.2">
      <c r="F59" s="89"/>
      <c r="G59" s="89"/>
      <c r="H59" s="89"/>
      <c r="I59" s="89"/>
      <c r="J59" s="140"/>
    </row>
    <row r="60" spans="1:10" x14ac:dyDescent="0.2">
      <c r="F60" s="89"/>
      <c r="G60" s="89"/>
      <c r="H60" s="89"/>
      <c r="I60" s="89"/>
      <c r="J60" s="140"/>
    </row>
  </sheetData>
  <sheetProtection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0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53:E53"/>
    <mergeCell ref="C54:E54"/>
    <mergeCell ref="C55:E55"/>
    <mergeCell ref="C56:E56"/>
    <mergeCell ref="C39:E39"/>
    <mergeCell ref="C40:E40"/>
    <mergeCell ref="C41:E41"/>
    <mergeCell ref="C42:E42"/>
    <mergeCell ref="B43:E4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9" t="s">
        <v>6</v>
      </c>
      <c r="B1" s="249"/>
      <c r="C1" s="250"/>
      <c r="D1" s="249"/>
      <c r="E1" s="249"/>
      <c r="F1" s="249"/>
      <c r="G1" s="249"/>
    </row>
    <row r="2" spans="1:7" ht="24.95" customHeight="1" x14ac:dyDescent="0.2">
      <c r="A2" s="50" t="s">
        <v>7</v>
      </c>
      <c r="B2" s="49"/>
      <c r="C2" s="251"/>
      <c r="D2" s="251"/>
      <c r="E2" s="251"/>
      <c r="F2" s="251"/>
      <c r="G2" s="252"/>
    </row>
    <row r="3" spans="1:7" ht="24.95" customHeight="1" x14ac:dyDescent="0.2">
      <c r="A3" s="50" t="s">
        <v>8</v>
      </c>
      <c r="B3" s="49"/>
      <c r="C3" s="251"/>
      <c r="D3" s="251"/>
      <c r="E3" s="251"/>
      <c r="F3" s="251"/>
      <c r="G3" s="252"/>
    </row>
    <row r="4" spans="1:7" ht="24.95" customHeight="1" x14ac:dyDescent="0.2">
      <c r="A4" s="50" t="s">
        <v>9</v>
      </c>
      <c r="B4" s="49"/>
      <c r="C4" s="251"/>
      <c r="D4" s="251"/>
      <c r="E4" s="251"/>
      <c r="F4" s="251"/>
      <c r="G4" s="252"/>
    </row>
    <row r="5" spans="1:7" x14ac:dyDescent="0.2">
      <c r="B5" s="4"/>
      <c r="C5" s="5"/>
      <c r="D5" s="6"/>
    </row>
  </sheetData>
  <sheetProtection algorithmName="SHA-512" hashValue="dxHtm/y1g4mrBag/hlfeOsgSFD81ultR9xxsaz8L2Wl4YzII+99YQl4iutcqijSOfpyvpJWpT9q4nYFP59IdyA==" saltValue="CeAQvRMrPDsZQSEi6l7jI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C4" sqref="C4:G4"/>
    </sheetView>
  </sheetViews>
  <sheetFormatPr defaultRowHeight="12.75" outlineLevelRow="3" x14ac:dyDescent="0.2"/>
  <cols>
    <col min="1" max="1" width="3.42578125" customWidth="1"/>
    <col min="2" max="2" width="12.7109375" style="127" customWidth="1"/>
    <col min="3" max="3" width="63.28515625" style="127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7" t="s">
        <v>72</v>
      </c>
      <c r="B1" s="257"/>
      <c r="C1" s="257"/>
      <c r="D1" s="257"/>
      <c r="E1" s="257"/>
      <c r="F1" s="257"/>
      <c r="G1" s="257"/>
      <c r="AG1" t="s">
        <v>73</v>
      </c>
    </row>
    <row r="2" spans="1:60" ht="25.15" customHeight="1" x14ac:dyDescent="0.2">
      <c r="A2" s="146" t="s">
        <v>7</v>
      </c>
      <c r="B2" s="49"/>
      <c r="C2" s="258" t="s">
        <v>165</v>
      </c>
      <c r="D2" s="259"/>
      <c r="E2" s="259"/>
      <c r="F2" s="259"/>
      <c r="G2" s="260"/>
      <c r="AG2" t="s">
        <v>74</v>
      </c>
    </row>
    <row r="3" spans="1:60" ht="25.15" customHeight="1" x14ac:dyDescent="0.2">
      <c r="A3" s="146" t="s">
        <v>8</v>
      </c>
      <c r="B3" s="49"/>
      <c r="C3" s="258"/>
      <c r="D3" s="259"/>
      <c r="E3" s="259"/>
      <c r="F3" s="259"/>
      <c r="G3" s="260"/>
      <c r="AC3" s="127" t="s">
        <v>74</v>
      </c>
      <c r="AG3" t="s">
        <v>75</v>
      </c>
    </row>
    <row r="4" spans="1:60" ht="25.15" customHeight="1" x14ac:dyDescent="0.2">
      <c r="A4" s="147" t="s">
        <v>9</v>
      </c>
      <c r="B4" s="148"/>
      <c r="C4" s="261"/>
      <c r="D4" s="262"/>
      <c r="E4" s="262"/>
      <c r="F4" s="262"/>
      <c r="G4" s="263"/>
      <c r="AG4" t="s">
        <v>76</v>
      </c>
    </row>
    <row r="5" spans="1:60" x14ac:dyDescent="0.2">
      <c r="D5" s="10"/>
    </row>
    <row r="6" spans="1:60" ht="38.25" x14ac:dyDescent="0.2">
      <c r="A6" s="150" t="s">
        <v>77</v>
      </c>
      <c r="B6" s="152" t="s">
        <v>78</v>
      </c>
      <c r="C6" s="152" t="s">
        <v>79</v>
      </c>
      <c r="D6" s="151" t="s">
        <v>80</v>
      </c>
      <c r="E6" s="150" t="s">
        <v>81</v>
      </c>
      <c r="F6" s="149" t="s">
        <v>82</v>
      </c>
      <c r="G6" s="150" t="s">
        <v>29</v>
      </c>
      <c r="H6" s="153" t="s">
        <v>30</v>
      </c>
      <c r="I6" s="153" t="s">
        <v>83</v>
      </c>
      <c r="J6" s="153" t="s">
        <v>31</v>
      </c>
      <c r="K6" s="153" t="s">
        <v>84</v>
      </c>
      <c r="L6" s="153" t="s">
        <v>85</v>
      </c>
      <c r="M6" s="153" t="s">
        <v>86</v>
      </c>
      <c r="N6" s="153" t="s">
        <v>87</v>
      </c>
      <c r="O6" s="153" t="s">
        <v>88</v>
      </c>
      <c r="P6" s="153" t="s">
        <v>89</v>
      </c>
      <c r="Q6" s="153" t="s">
        <v>90</v>
      </c>
      <c r="R6" s="153" t="s">
        <v>91</v>
      </c>
      <c r="S6" s="153" t="s">
        <v>92</v>
      </c>
      <c r="T6" s="153" t="s">
        <v>93</v>
      </c>
      <c r="U6" s="153" t="s">
        <v>94</v>
      </c>
      <c r="V6" s="153" t="s">
        <v>95</v>
      </c>
      <c r="W6" s="153" t="s">
        <v>96</v>
      </c>
      <c r="X6" s="153" t="s">
        <v>97</v>
      </c>
      <c r="Y6" s="153" t="s">
        <v>98</v>
      </c>
    </row>
    <row r="7" spans="1:60" hidden="1" x14ac:dyDescent="0.2">
      <c r="A7" s="3"/>
      <c r="B7" s="4"/>
      <c r="C7" s="4"/>
      <c r="D7" s="6"/>
      <c r="E7" s="155"/>
      <c r="F7" s="156"/>
      <c r="G7" s="156"/>
      <c r="H7" s="156"/>
      <c r="I7" s="156"/>
      <c r="J7" s="156"/>
      <c r="K7" s="156"/>
      <c r="L7" s="156"/>
      <c r="M7" s="156"/>
      <c r="N7" s="155"/>
      <c r="O7" s="155"/>
      <c r="P7" s="155"/>
      <c r="Q7" s="155"/>
      <c r="R7" s="156"/>
      <c r="S7" s="156"/>
      <c r="T7" s="156"/>
      <c r="U7" s="156"/>
      <c r="V7" s="156"/>
      <c r="W7" s="156"/>
      <c r="X7" s="156"/>
      <c r="Y7" s="156"/>
    </row>
    <row r="8" spans="1:60" x14ac:dyDescent="0.2">
      <c r="A8" s="168" t="s">
        <v>99</v>
      </c>
      <c r="B8" s="169" t="s">
        <v>64</v>
      </c>
      <c r="C8" s="190" t="s">
        <v>65</v>
      </c>
      <c r="D8" s="170"/>
      <c r="E8" s="171"/>
      <c r="F8" s="172"/>
      <c r="G8" s="172">
        <f>SUMIF(AG9:AG32,"&lt;&gt;NOR",G9:G32)</f>
        <v>0</v>
      </c>
      <c r="H8" s="172"/>
      <c r="I8" s="172">
        <f>SUM(I9:I32)</f>
        <v>0</v>
      </c>
      <c r="J8" s="172"/>
      <c r="K8" s="172">
        <f>SUM(K9:K32)</f>
        <v>0</v>
      </c>
      <c r="L8" s="172"/>
      <c r="M8" s="172">
        <f>SUM(M9:M32)</f>
        <v>0</v>
      </c>
      <c r="N8" s="171"/>
      <c r="O8" s="171">
        <f>SUM(O9:O32)</f>
        <v>0</v>
      </c>
      <c r="P8" s="171"/>
      <c r="Q8" s="171">
        <f>SUM(Q9:Q32)</f>
        <v>0</v>
      </c>
      <c r="R8" s="172"/>
      <c r="S8" s="172"/>
      <c r="T8" s="173"/>
      <c r="U8" s="167"/>
      <c r="V8" s="167">
        <f>SUM(V9:V32)</f>
        <v>855.46999999999991</v>
      </c>
      <c r="W8" s="167"/>
      <c r="X8" s="167"/>
      <c r="Y8" s="167"/>
      <c r="AG8" t="s">
        <v>100</v>
      </c>
    </row>
    <row r="9" spans="1:60" outlineLevel="1" x14ac:dyDescent="0.2">
      <c r="A9" s="175">
        <v>1</v>
      </c>
      <c r="B9" s="176" t="s">
        <v>101</v>
      </c>
      <c r="C9" s="191" t="s">
        <v>102</v>
      </c>
      <c r="D9" s="177" t="s">
        <v>103</v>
      </c>
      <c r="E9" s="178">
        <v>750</v>
      </c>
      <c r="F9" s="179"/>
      <c r="G9" s="180">
        <f>ROUND(E9*F9,2)</f>
        <v>0</v>
      </c>
      <c r="H9" s="179"/>
      <c r="I9" s="180">
        <f>ROUND(E9*H9,2)</f>
        <v>0</v>
      </c>
      <c r="J9" s="179"/>
      <c r="K9" s="180">
        <f>ROUND(E9*J9,2)</f>
        <v>0</v>
      </c>
      <c r="L9" s="180">
        <v>21</v>
      </c>
      <c r="M9" s="180">
        <f>G9*(1+L9/100)</f>
        <v>0</v>
      </c>
      <c r="N9" s="178">
        <v>0</v>
      </c>
      <c r="O9" s="178">
        <f>ROUND(E9*N9,2)</f>
        <v>0</v>
      </c>
      <c r="P9" s="178">
        <v>0</v>
      </c>
      <c r="Q9" s="178">
        <f>ROUND(E9*P9,2)</f>
        <v>0</v>
      </c>
      <c r="R9" s="180" t="s">
        <v>104</v>
      </c>
      <c r="S9" s="180" t="s">
        <v>105</v>
      </c>
      <c r="T9" s="181" t="s">
        <v>105</v>
      </c>
      <c r="U9" s="164">
        <v>0.11700000000000001</v>
      </c>
      <c r="V9" s="164">
        <f>ROUND(E9*U9,2)</f>
        <v>87.75</v>
      </c>
      <c r="W9" s="164"/>
      <c r="X9" s="164" t="s">
        <v>106</v>
      </c>
      <c r="Y9" s="164" t="s">
        <v>107</v>
      </c>
      <c r="Z9" s="154"/>
      <c r="AA9" s="154"/>
      <c r="AB9" s="154"/>
      <c r="AC9" s="154"/>
      <c r="AD9" s="154"/>
      <c r="AE9" s="154"/>
      <c r="AF9" s="154"/>
      <c r="AG9" s="154" t="s">
        <v>108</v>
      </c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</row>
    <row r="10" spans="1:60" outlineLevel="2" x14ac:dyDescent="0.2">
      <c r="A10" s="161"/>
      <c r="B10" s="162"/>
      <c r="C10" s="253" t="s">
        <v>109</v>
      </c>
      <c r="D10" s="254"/>
      <c r="E10" s="254"/>
      <c r="F10" s="254"/>
      <c r="G10" s="254"/>
      <c r="H10" s="164"/>
      <c r="I10" s="164"/>
      <c r="J10" s="164"/>
      <c r="K10" s="164"/>
      <c r="L10" s="164"/>
      <c r="M10" s="164"/>
      <c r="N10" s="163"/>
      <c r="O10" s="163"/>
      <c r="P10" s="163"/>
      <c r="Q10" s="163"/>
      <c r="R10" s="164"/>
      <c r="S10" s="164"/>
      <c r="T10" s="164"/>
      <c r="U10" s="164"/>
      <c r="V10" s="164"/>
      <c r="W10" s="164"/>
      <c r="X10" s="164"/>
      <c r="Y10" s="164"/>
      <c r="Z10" s="154"/>
      <c r="AA10" s="154"/>
      <c r="AB10" s="154"/>
      <c r="AC10" s="154"/>
      <c r="AD10" s="154"/>
      <c r="AE10" s="154"/>
      <c r="AF10" s="154"/>
      <c r="AG10" s="154" t="s">
        <v>110</v>
      </c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</row>
    <row r="11" spans="1:60" outlineLevel="2" x14ac:dyDescent="0.2">
      <c r="A11" s="161"/>
      <c r="B11" s="162"/>
      <c r="C11" s="192" t="s">
        <v>111</v>
      </c>
      <c r="D11" s="165"/>
      <c r="E11" s="166">
        <v>400</v>
      </c>
      <c r="F11" s="164"/>
      <c r="G11" s="164"/>
      <c r="H11" s="164"/>
      <c r="I11" s="164"/>
      <c r="J11" s="164"/>
      <c r="K11" s="164"/>
      <c r="L11" s="164"/>
      <c r="M11" s="164"/>
      <c r="N11" s="163"/>
      <c r="O11" s="163"/>
      <c r="P11" s="163"/>
      <c r="Q11" s="163"/>
      <c r="R11" s="164"/>
      <c r="S11" s="164"/>
      <c r="T11" s="164"/>
      <c r="U11" s="164"/>
      <c r="V11" s="164"/>
      <c r="W11" s="164"/>
      <c r="X11" s="164"/>
      <c r="Y11" s="164"/>
      <c r="Z11" s="154"/>
      <c r="AA11" s="154"/>
      <c r="AB11" s="154"/>
      <c r="AC11" s="154"/>
      <c r="AD11" s="154"/>
      <c r="AE11" s="154"/>
      <c r="AF11" s="154"/>
      <c r="AG11" s="154" t="s">
        <v>112</v>
      </c>
      <c r="AH11" s="154">
        <v>0</v>
      </c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</row>
    <row r="12" spans="1:60" outlineLevel="3" x14ac:dyDescent="0.2">
      <c r="A12" s="161"/>
      <c r="B12" s="162"/>
      <c r="C12" s="192" t="s">
        <v>113</v>
      </c>
      <c r="D12" s="165"/>
      <c r="E12" s="166">
        <v>350</v>
      </c>
      <c r="F12" s="164"/>
      <c r="G12" s="164"/>
      <c r="H12" s="164"/>
      <c r="I12" s="164"/>
      <c r="J12" s="164"/>
      <c r="K12" s="164"/>
      <c r="L12" s="164"/>
      <c r="M12" s="164"/>
      <c r="N12" s="163"/>
      <c r="O12" s="163"/>
      <c r="P12" s="163"/>
      <c r="Q12" s="163"/>
      <c r="R12" s="164"/>
      <c r="S12" s="164"/>
      <c r="T12" s="164"/>
      <c r="U12" s="164"/>
      <c r="V12" s="164"/>
      <c r="W12" s="164"/>
      <c r="X12" s="164"/>
      <c r="Y12" s="164"/>
      <c r="Z12" s="154"/>
      <c r="AA12" s="154"/>
      <c r="AB12" s="154"/>
      <c r="AC12" s="154"/>
      <c r="AD12" s="154"/>
      <c r="AE12" s="154"/>
      <c r="AF12" s="154"/>
      <c r="AG12" s="154" t="s">
        <v>112</v>
      </c>
      <c r="AH12" s="154">
        <v>0</v>
      </c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</row>
    <row r="13" spans="1:60" outlineLevel="1" x14ac:dyDescent="0.2">
      <c r="A13" s="175">
        <v>2</v>
      </c>
      <c r="B13" s="176" t="s">
        <v>114</v>
      </c>
      <c r="C13" s="191" t="s">
        <v>115</v>
      </c>
      <c r="D13" s="177" t="s">
        <v>103</v>
      </c>
      <c r="E13" s="178">
        <v>694.82</v>
      </c>
      <c r="F13" s="179"/>
      <c r="G13" s="180">
        <f>ROUND(E13*F13,2)</f>
        <v>0</v>
      </c>
      <c r="H13" s="179"/>
      <c r="I13" s="180">
        <f>ROUND(E13*H13,2)</f>
        <v>0</v>
      </c>
      <c r="J13" s="179"/>
      <c r="K13" s="180">
        <f>ROUND(E13*J13,2)</f>
        <v>0</v>
      </c>
      <c r="L13" s="180">
        <v>21</v>
      </c>
      <c r="M13" s="180">
        <f>G13*(1+L13/100)</f>
        <v>0</v>
      </c>
      <c r="N13" s="178">
        <v>0</v>
      </c>
      <c r="O13" s="178">
        <f>ROUND(E13*N13,2)</f>
        <v>0</v>
      </c>
      <c r="P13" s="178">
        <v>0</v>
      </c>
      <c r="Q13" s="178">
        <f>ROUND(E13*P13,2)</f>
        <v>0</v>
      </c>
      <c r="R13" s="180" t="s">
        <v>104</v>
      </c>
      <c r="S13" s="180" t="s">
        <v>105</v>
      </c>
      <c r="T13" s="181" t="s">
        <v>105</v>
      </c>
      <c r="U13" s="164">
        <v>0.52900000000000003</v>
      </c>
      <c r="V13" s="164">
        <f>ROUND(E13*U13,2)</f>
        <v>367.56</v>
      </c>
      <c r="W13" s="164"/>
      <c r="X13" s="164" t="s">
        <v>106</v>
      </c>
      <c r="Y13" s="164" t="s">
        <v>107</v>
      </c>
      <c r="Z13" s="154"/>
      <c r="AA13" s="154"/>
      <c r="AB13" s="154"/>
      <c r="AC13" s="154"/>
      <c r="AD13" s="154"/>
      <c r="AE13" s="154"/>
      <c r="AF13" s="154"/>
      <c r="AG13" s="154" t="s">
        <v>108</v>
      </c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</row>
    <row r="14" spans="1:60" outlineLevel="2" x14ac:dyDescent="0.2">
      <c r="A14" s="161"/>
      <c r="B14" s="162"/>
      <c r="C14" s="253" t="s">
        <v>116</v>
      </c>
      <c r="D14" s="254"/>
      <c r="E14" s="254"/>
      <c r="F14" s="254"/>
      <c r="G14" s="254"/>
      <c r="H14" s="164"/>
      <c r="I14" s="164"/>
      <c r="J14" s="164"/>
      <c r="K14" s="164"/>
      <c r="L14" s="164"/>
      <c r="M14" s="164"/>
      <c r="N14" s="163"/>
      <c r="O14" s="163"/>
      <c r="P14" s="163"/>
      <c r="Q14" s="163"/>
      <c r="R14" s="164"/>
      <c r="S14" s="164"/>
      <c r="T14" s="164"/>
      <c r="U14" s="164"/>
      <c r="V14" s="164"/>
      <c r="W14" s="164"/>
      <c r="X14" s="164"/>
      <c r="Y14" s="164"/>
      <c r="Z14" s="154"/>
      <c r="AA14" s="154"/>
      <c r="AB14" s="154"/>
      <c r="AC14" s="154"/>
      <c r="AD14" s="154"/>
      <c r="AE14" s="154"/>
      <c r="AF14" s="154"/>
      <c r="AG14" s="154" t="s">
        <v>110</v>
      </c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82" t="str">
        <f>C14</f>
        <v>se svislým přemístění výkopku do 4 m a s přehozením výkopku na vzdálenost do 3 m nebo s naložením na dopravní prostředek,</v>
      </c>
      <c r="BB14" s="154"/>
      <c r="BC14" s="154"/>
      <c r="BD14" s="154"/>
      <c r="BE14" s="154"/>
      <c r="BF14" s="154"/>
      <c r="BG14" s="154"/>
      <c r="BH14" s="154"/>
    </row>
    <row r="15" spans="1:60" outlineLevel="2" x14ac:dyDescent="0.2">
      <c r="A15" s="161"/>
      <c r="B15" s="162"/>
      <c r="C15" s="192" t="s">
        <v>117</v>
      </c>
      <c r="D15" s="165"/>
      <c r="E15" s="166">
        <v>694.82</v>
      </c>
      <c r="F15" s="164"/>
      <c r="G15" s="164"/>
      <c r="H15" s="164"/>
      <c r="I15" s="164"/>
      <c r="J15" s="164"/>
      <c r="K15" s="164"/>
      <c r="L15" s="164"/>
      <c r="M15" s="164"/>
      <c r="N15" s="163"/>
      <c r="O15" s="163"/>
      <c r="P15" s="163"/>
      <c r="Q15" s="163"/>
      <c r="R15" s="164"/>
      <c r="S15" s="164"/>
      <c r="T15" s="164"/>
      <c r="U15" s="164"/>
      <c r="V15" s="164"/>
      <c r="W15" s="164"/>
      <c r="X15" s="164"/>
      <c r="Y15" s="164"/>
      <c r="Z15" s="154"/>
      <c r="AA15" s="154"/>
      <c r="AB15" s="154"/>
      <c r="AC15" s="154"/>
      <c r="AD15" s="154"/>
      <c r="AE15" s="154"/>
      <c r="AF15" s="154"/>
      <c r="AG15" s="154" t="s">
        <v>112</v>
      </c>
      <c r="AH15" s="154">
        <v>0</v>
      </c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</row>
    <row r="16" spans="1:60" ht="22.5" outlineLevel="1" x14ac:dyDescent="0.2">
      <c r="A16" s="175">
        <v>3</v>
      </c>
      <c r="B16" s="176" t="s">
        <v>118</v>
      </c>
      <c r="C16" s="191" t="s">
        <v>119</v>
      </c>
      <c r="D16" s="177" t="s">
        <v>103</v>
      </c>
      <c r="E16" s="178">
        <v>292.39999999999998</v>
      </c>
      <c r="F16" s="179"/>
      <c r="G16" s="180">
        <f>ROUND(E16*F16,2)</f>
        <v>0</v>
      </c>
      <c r="H16" s="179"/>
      <c r="I16" s="180">
        <f>ROUND(E16*H16,2)</f>
        <v>0</v>
      </c>
      <c r="J16" s="179"/>
      <c r="K16" s="180">
        <f>ROUND(E16*J16,2)</f>
        <v>0</v>
      </c>
      <c r="L16" s="180">
        <v>21</v>
      </c>
      <c r="M16" s="180">
        <f>G16*(1+L16/100)</f>
        <v>0</v>
      </c>
      <c r="N16" s="178">
        <v>0</v>
      </c>
      <c r="O16" s="178">
        <f>ROUND(E16*N16,2)</f>
        <v>0</v>
      </c>
      <c r="P16" s="178">
        <v>0</v>
      </c>
      <c r="Q16" s="178">
        <f>ROUND(E16*P16,2)</f>
        <v>0</v>
      </c>
      <c r="R16" s="180" t="s">
        <v>104</v>
      </c>
      <c r="S16" s="180" t="s">
        <v>105</v>
      </c>
      <c r="T16" s="181" t="s">
        <v>120</v>
      </c>
      <c r="U16" s="164">
        <v>0.29599999999999999</v>
      </c>
      <c r="V16" s="164">
        <f>ROUND(E16*U16,2)</f>
        <v>86.55</v>
      </c>
      <c r="W16" s="164"/>
      <c r="X16" s="164" t="s">
        <v>106</v>
      </c>
      <c r="Y16" s="164" t="s">
        <v>107</v>
      </c>
      <c r="Z16" s="154"/>
      <c r="AA16" s="154"/>
      <c r="AB16" s="154"/>
      <c r="AC16" s="154"/>
      <c r="AD16" s="154"/>
      <c r="AE16" s="154"/>
      <c r="AF16" s="154"/>
      <c r="AG16" s="154" t="s">
        <v>108</v>
      </c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</row>
    <row r="17" spans="1:60" outlineLevel="2" x14ac:dyDescent="0.2">
      <c r="A17" s="161"/>
      <c r="B17" s="162"/>
      <c r="C17" s="253" t="s">
        <v>116</v>
      </c>
      <c r="D17" s="254"/>
      <c r="E17" s="254"/>
      <c r="F17" s="254"/>
      <c r="G17" s="254"/>
      <c r="H17" s="164"/>
      <c r="I17" s="164"/>
      <c r="J17" s="164"/>
      <c r="K17" s="164"/>
      <c r="L17" s="164"/>
      <c r="M17" s="164"/>
      <c r="N17" s="163"/>
      <c r="O17" s="163"/>
      <c r="P17" s="163"/>
      <c r="Q17" s="163"/>
      <c r="R17" s="164"/>
      <c r="S17" s="164"/>
      <c r="T17" s="164"/>
      <c r="U17" s="164"/>
      <c r="V17" s="164"/>
      <c r="W17" s="164"/>
      <c r="X17" s="164"/>
      <c r="Y17" s="164"/>
      <c r="Z17" s="154"/>
      <c r="AA17" s="154"/>
      <c r="AB17" s="154"/>
      <c r="AC17" s="154"/>
      <c r="AD17" s="154"/>
      <c r="AE17" s="154"/>
      <c r="AF17" s="154"/>
      <c r="AG17" s="154" t="s">
        <v>110</v>
      </c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82" t="str">
        <f>C17</f>
        <v>se svislým přemístění výkopku do 4 m a s přehozením výkopku na vzdálenost do 3 m nebo s naložením na dopravní prostředek,</v>
      </c>
      <c r="BB17" s="154"/>
      <c r="BC17" s="154"/>
      <c r="BD17" s="154"/>
      <c r="BE17" s="154"/>
      <c r="BF17" s="154"/>
      <c r="BG17" s="154"/>
      <c r="BH17" s="154"/>
    </row>
    <row r="18" spans="1:60" outlineLevel="2" x14ac:dyDescent="0.2">
      <c r="A18" s="161"/>
      <c r="B18" s="162"/>
      <c r="C18" s="192" t="s">
        <v>121</v>
      </c>
      <c r="D18" s="165"/>
      <c r="E18" s="166">
        <v>292.39999999999998</v>
      </c>
      <c r="F18" s="164"/>
      <c r="G18" s="164"/>
      <c r="H18" s="164"/>
      <c r="I18" s="164"/>
      <c r="J18" s="164"/>
      <c r="K18" s="164"/>
      <c r="L18" s="164"/>
      <c r="M18" s="164"/>
      <c r="N18" s="163"/>
      <c r="O18" s="163"/>
      <c r="P18" s="163"/>
      <c r="Q18" s="163"/>
      <c r="R18" s="164"/>
      <c r="S18" s="164"/>
      <c r="T18" s="164"/>
      <c r="U18" s="164"/>
      <c r="V18" s="164"/>
      <c r="W18" s="164"/>
      <c r="X18" s="164"/>
      <c r="Y18" s="164"/>
      <c r="Z18" s="154"/>
      <c r="AA18" s="154"/>
      <c r="AB18" s="154"/>
      <c r="AC18" s="154"/>
      <c r="AD18" s="154"/>
      <c r="AE18" s="154"/>
      <c r="AF18" s="154"/>
      <c r="AG18" s="154" t="s">
        <v>112</v>
      </c>
      <c r="AH18" s="154">
        <v>0</v>
      </c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</row>
    <row r="19" spans="1:60" outlineLevel="1" x14ac:dyDescent="0.2">
      <c r="A19" s="175">
        <v>4</v>
      </c>
      <c r="B19" s="176" t="s">
        <v>122</v>
      </c>
      <c r="C19" s="191" t="s">
        <v>123</v>
      </c>
      <c r="D19" s="177" t="s">
        <v>103</v>
      </c>
      <c r="E19" s="178">
        <v>1444.82</v>
      </c>
      <c r="F19" s="179"/>
      <c r="G19" s="180">
        <f>ROUND(E19*F19,2)</f>
        <v>0</v>
      </c>
      <c r="H19" s="179"/>
      <c r="I19" s="180">
        <f>ROUND(E19*H19,2)</f>
        <v>0</v>
      </c>
      <c r="J19" s="179"/>
      <c r="K19" s="180">
        <f>ROUND(E19*J19,2)</f>
        <v>0</v>
      </c>
      <c r="L19" s="180">
        <v>21</v>
      </c>
      <c r="M19" s="180">
        <f>G19*(1+L19/100)</f>
        <v>0</v>
      </c>
      <c r="N19" s="178">
        <v>0</v>
      </c>
      <c r="O19" s="178">
        <f>ROUND(E19*N19,2)</f>
        <v>0</v>
      </c>
      <c r="P19" s="178">
        <v>0</v>
      </c>
      <c r="Q19" s="178">
        <f>ROUND(E19*P19,2)</f>
        <v>0</v>
      </c>
      <c r="R19" s="180" t="s">
        <v>104</v>
      </c>
      <c r="S19" s="180" t="s">
        <v>105</v>
      </c>
      <c r="T19" s="181" t="s">
        <v>105</v>
      </c>
      <c r="U19" s="164">
        <v>7.3999999999999996E-2</v>
      </c>
      <c r="V19" s="164">
        <f>ROUND(E19*U19,2)</f>
        <v>106.92</v>
      </c>
      <c r="W19" s="164"/>
      <c r="X19" s="164" t="s">
        <v>106</v>
      </c>
      <c r="Y19" s="164" t="s">
        <v>107</v>
      </c>
      <c r="Z19" s="154"/>
      <c r="AA19" s="154"/>
      <c r="AB19" s="154"/>
      <c r="AC19" s="154"/>
      <c r="AD19" s="154"/>
      <c r="AE19" s="154"/>
      <c r="AF19" s="154"/>
      <c r="AG19" s="154" t="s">
        <v>108</v>
      </c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</row>
    <row r="20" spans="1:60" outlineLevel="2" x14ac:dyDescent="0.2">
      <c r="A20" s="161"/>
      <c r="B20" s="162"/>
      <c r="C20" s="253" t="s">
        <v>124</v>
      </c>
      <c r="D20" s="254"/>
      <c r="E20" s="254"/>
      <c r="F20" s="254"/>
      <c r="G20" s="254"/>
      <c r="H20" s="164"/>
      <c r="I20" s="164"/>
      <c r="J20" s="164"/>
      <c r="K20" s="164"/>
      <c r="L20" s="164"/>
      <c r="M20" s="164"/>
      <c r="N20" s="163"/>
      <c r="O20" s="163"/>
      <c r="P20" s="163"/>
      <c r="Q20" s="163"/>
      <c r="R20" s="164"/>
      <c r="S20" s="164"/>
      <c r="T20" s="164"/>
      <c r="U20" s="164"/>
      <c r="V20" s="164"/>
      <c r="W20" s="164"/>
      <c r="X20" s="164"/>
      <c r="Y20" s="164"/>
      <c r="Z20" s="154"/>
      <c r="AA20" s="154"/>
      <c r="AB20" s="154"/>
      <c r="AC20" s="154"/>
      <c r="AD20" s="154"/>
      <c r="AE20" s="154"/>
      <c r="AF20" s="154"/>
      <c r="AG20" s="154" t="s">
        <v>110</v>
      </c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</row>
    <row r="21" spans="1:60" outlineLevel="2" x14ac:dyDescent="0.2">
      <c r="A21" s="161"/>
      <c r="B21" s="162"/>
      <c r="C21" s="192" t="s">
        <v>125</v>
      </c>
      <c r="D21" s="165"/>
      <c r="E21" s="166">
        <v>750</v>
      </c>
      <c r="F21" s="164"/>
      <c r="G21" s="164"/>
      <c r="H21" s="164"/>
      <c r="I21" s="164"/>
      <c r="J21" s="164"/>
      <c r="K21" s="164"/>
      <c r="L21" s="164"/>
      <c r="M21" s="164"/>
      <c r="N21" s="163"/>
      <c r="O21" s="163"/>
      <c r="P21" s="163"/>
      <c r="Q21" s="163"/>
      <c r="R21" s="164"/>
      <c r="S21" s="164"/>
      <c r="T21" s="164"/>
      <c r="U21" s="164"/>
      <c r="V21" s="164"/>
      <c r="W21" s="164"/>
      <c r="X21" s="164"/>
      <c r="Y21" s="164"/>
      <c r="Z21" s="154"/>
      <c r="AA21" s="154"/>
      <c r="AB21" s="154"/>
      <c r="AC21" s="154"/>
      <c r="AD21" s="154"/>
      <c r="AE21" s="154"/>
      <c r="AF21" s="154"/>
      <c r="AG21" s="154" t="s">
        <v>112</v>
      </c>
      <c r="AH21" s="154">
        <v>0</v>
      </c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</row>
    <row r="22" spans="1:60" outlineLevel="3" x14ac:dyDescent="0.2">
      <c r="A22" s="161"/>
      <c r="B22" s="162"/>
      <c r="C22" s="192" t="s">
        <v>126</v>
      </c>
      <c r="D22" s="165"/>
      <c r="E22" s="166">
        <v>694.82</v>
      </c>
      <c r="F22" s="164"/>
      <c r="G22" s="164"/>
      <c r="H22" s="164"/>
      <c r="I22" s="164"/>
      <c r="J22" s="164"/>
      <c r="K22" s="164"/>
      <c r="L22" s="164"/>
      <c r="M22" s="164"/>
      <c r="N22" s="163"/>
      <c r="O22" s="163"/>
      <c r="P22" s="163"/>
      <c r="Q22" s="163"/>
      <c r="R22" s="164"/>
      <c r="S22" s="164"/>
      <c r="T22" s="164"/>
      <c r="U22" s="164"/>
      <c r="V22" s="164"/>
      <c r="W22" s="164"/>
      <c r="X22" s="164"/>
      <c r="Y22" s="164"/>
      <c r="Z22" s="154"/>
      <c r="AA22" s="154"/>
      <c r="AB22" s="154"/>
      <c r="AC22" s="154"/>
      <c r="AD22" s="154"/>
      <c r="AE22" s="154"/>
      <c r="AF22" s="154"/>
      <c r="AG22" s="154" t="s">
        <v>112</v>
      </c>
      <c r="AH22" s="154">
        <v>0</v>
      </c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</row>
    <row r="23" spans="1:60" ht="22.5" outlineLevel="1" x14ac:dyDescent="0.2">
      <c r="A23" s="183">
        <v>5</v>
      </c>
      <c r="B23" s="184" t="s">
        <v>127</v>
      </c>
      <c r="C23" s="193" t="s">
        <v>128</v>
      </c>
      <c r="D23" s="185" t="s">
        <v>103</v>
      </c>
      <c r="E23" s="186">
        <v>1444.82</v>
      </c>
      <c r="F23" s="187"/>
      <c r="G23" s="188">
        <f>ROUND(E23*F23,2)</f>
        <v>0</v>
      </c>
      <c r="H23" s="187"/>
      <c r="I23" s="188">
        <f>ROUND(E23*H23,2)</f>
        <v>0</v>
      </c>
      <c r="J23" s="187"/>
      <c r="K23" s="188">
        <f>ROUND(E23*J23,2)</f>
        <v>0</v>
      </c>
      <c r="L23" s="188">
        <v>21</v>
      </c>
      <c r="M23" s="188">
        <f>G23*(1+L23/100)</f>
        <v>0</v>
      </c>
      <c r="N23" s="186">
        <v>0</v>
      </c>
      <c r="O23" s="186">
        <f>ROUND(E23*N23,2)</f>
        <v>0</v>
      </c>
      <c r="P23" s="186">
        <v>0</v>
      </c>
      <c r="Q23" s="186">
        <f>ROUND(E23*P23,2)</f>
        <v>0</v>
      </c>
      <c r="R23" s="188" t="s">
        <v>104</v>
      </c>
      <c r="S23" s="188" t="s">
        <v>105</v>
      </c>
      <c r="T23" s="189" t="s">
        <v>120</v>
      </c>
      <c r="U23" s="164">
        <v>5.2999999999999999E-2</v>
      </c>
      <c r="V23" s="164">
        <f>ROUND(E23*U23,2)</f>
        <v>76.58</v>
      </c>
      <c r="W23" s="164"/>
      <c r="X23" s="164" t="s">
        <v>106</v>
      </c>
      <c r="Y23" s="164" t="s">
        <v>107</v>
      </c>
      <c r="Z23" s="154"/>
      <c r="AA23" s="154"/>
      <c r="AB23" s="154"/>
      <c r="AC23" s="154"/>
      <c r="AD23" s="154"/>
      <c r="AE23" s="154"/>
      <c r="AF23" s="154"/>
      <c r="AG23" s="154" t="s">
        <v>108</v>
      </c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</row>
    <row r="24" spans="1:60" outlineLevel="1" x14ac:dyDescent="0.2">
      <c r="A24" s="175">
        <v>6</v>
      </c>
      <c r="B24" s="176" t="s">
        <v>129</v>
      </c>
      <c r="C24" s="191" t="s">
        <v>130</v>
      </c>
      <c r="D24" s="177" t="s">
        <v>103</v>
      </c>
      <c r="E24" s="178">
        <v>1444.82</v>
      </c>
      <c r="F24" s="179"/>
      <c r="G24" s="180">
        <f>ROUND(E24*F24,2)</f>
        <v>0</v>
      </c>
      <c r="H24" s="179"/>
      <c r="I24" s="180">
        <f>ROUND(E24*H24,2)</f>
        <v>0</v>
      </c>
      <c r="J24" s="179"/>
      <c r="K24" s="180">
        <f>ROUND(E24*J24,2)</f>
        <v>0</v>
      </c>
      <c r="L24" s="180">
        <v>21</v>
      </c>
      <c r="M24" s="180">
        <f>G24*(1+L24/100)</f>
        <v>0</v>
      </c>
      <c r="N24" s="178">
        <v>0</v>
      </c>
      <c r="O24" s="178">
        <f>ROUND(E24*N24,2)</f>
        <v>0</v>
      </c>
      <c r="P24" s="178">
        <v>0</v>
      </c>
      <c r="Q24" s="178">
        <f>ROUND(E24*P24,2)</f>
        <v>0</v>
      </c>
      <c r="R24" s="180" t="s">
        <v>104</v>
      </c>
      <c r="S24" s="180" t="s">
        <v>105</v>
      </c>
      <c r="T24" s="181" t="s">
        <v>105</v>
      </c>
      <c r="U24" s="164">
        <v>3.1E-2</v>
      </c>
      <c r="V24" s="164">
        <f>ROUND(E24*U24,2)</f>
        <v>44.79</v>
      </c>
      <c r="W24" s="164"/>
      <c r="X24" s="164" t="s">
        <v>106</v>
      </c>
      <c r="Y24" s="164" t="s">
        <v>107</v>
      </c>
      <c r="Z24" s="154"/>
      <c r="AA24" s="154"/>
      <c r="AB24" s="154"/>
      <c r="AC24" s="154"/>
      <c r="AD24" s="154"/>
      <c r="AE24" s="154"/>
      <c r="AF24" s="154"/>
      <c r="AG24" s="154" t="s">
        <v>108</v>
      </c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</row>
    <row r="25" spans="1:60" outlineLevel="2" x14ac:dyDescent="0.2">
      <c r="A25" s="161"/>
      <c r="B25" s="162"/>
      <c r="C25" s="255" t="s">
        <v>131</v>
      </c>
      <c r="D25" s="256"/>
      <c r="E25" s="256"/>
      <c r="F25" s="256"/>
      <c r="G25" s="256"/>
      <c r="H25" s="164"/>
      <c r="I25" s="164"/>
      <c r="J25" s="164"/>
      <c r="K25" s="164"/>
      <c r="L25" s="164"/>
      <c r="M25" s="164"/>
      <c r="N25" s="163"/>
      <c r="O25" s="163"/>
      <c r="P25" s="163"/>
      <c r="Q25" s="163"/>
      <c r="R25" s="164"/>
      <c r="S25" s="164"/>
      <c r="T25" s="164"/>
      <c r="U25" s="164"/>
      <c r="V25" s="164"/>
      <c r="W25" s="164"/>
      <c r="X25" s="164"/>
      <c r="Y25" s="164"/>
      <c r="Z25" s="154"/>
      <c r="AA25" s="154"/>
      <c r="AB25" s="154"/>
      <c r="AC25" s="154"/>
      <c r="AD25" s="154"/>
      <c r="AE25" s="154"/>
      <c r="AF25" s="154"/>
      <c r="AG25" s="154" t="s">
        <v>132</v>
      </c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82" t="str">
        <f>C25</f>
        <v>Uložení sypaniny do násypů nebo na skládku s rozprostřením sypaniny ve vrstvách a s hrubým urovnáním.</v>
      </c>
      <c r="BB25" s="154"/>
      <c r="BC25" s="154"/>
      <c r="BD25" s="154"/>
      <c r="BE25" s="154"/>
      <c r="BF25" s="154"/>
      <c r="BG25" s="154"/>
      <c r="BH25" s="154"/>
    </row>
    <row r="26" spans="1:60" outlineLevel="1" x14ac:dyDescent="0.2">
      <c r="A26" s="175">
        <v>7</v>
      </c>
      <c r="B26" s="176" t="s">
        <v>133</v>
      </c>
      <c r="C26" s="191" t="s">
        <v>134</v>
      </c>
      <c r="D26" s="177" t="s">
        <v>135</v>
      </c>
      <c r="E26" s="178">
        <v>225</v>
      </c>
      <c r="F26" s="179"/>
      <c r="G26" s="180">
        <f>ROUND(E26*F26,2)</f>
        <v>0</v>
      </c>
      <c r="H26" s="179"/>
      <c r="I26" s="180">
        <f>ROUND(E26*H26,2)</f>
        <v>0</v>
      </c>
      <c r="J26" s="179"/>
      <c r="K26" s="180">
        <f>ROUND(E26*J26,2)</f>
        <v>0</v>
      </c>
      <c r="L26" s="180">
        <v>21</v>
      </c>
      <c r="M26" s="180">
        <f>G26*(1+L26/100)</f>
        <v>0</v>
      </c>
      <c r="N26" s="178">
        <v>0</v>
      </c>
      <c r="O26" s="178">
        <f>ROUND(E26*N26,2)</f>
        <v>0</v>
      </c>
      <c r="P26" s="178">
        <v>0</v>
      </c>
      <c r="Q26" s="178">
        <f>ROUND(E26*P26,2)</f>
        <v>0</v>
      </c>
      <c r="R26" s="180" t="s">
        <v>104</v>
      </c>
      <c r="S26" s="180" t="s">
        <v>105</v>
      </c>
      <c r="T26" s="181" t="s">
        <v>105</v>
      </c>
      <c r="U26" s="164">
        <v>1.2999999999999999E-2</v>
      </c>
      <c r="V26" s="164">
        <f>ROUND(E26*U26,2)</f>
        <v>2.93</v>
      </c>
      <c r="W26" s="164"/>
      <c r="X26" s="164" t="s">
        <v>106</v>
      </c>
      <c r="Y26" s="164" t="s">
        <v>107</v>
      </c>
      <c r="Z26" s="154"/>
      <c r="AA26" s="154"/>
      <c r="AB26" s="154"/>
      <c r="AC26" s="154"/>
      <c r="AD26" s="154"/>
      <c r="AE26" s="154"/>
      <c r="AF26" s="154"/>
      <c r="AG26" s="154" t="s">
        <v>108</v>
      </c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</row>
    <row r="27" spans="1:60" outlineLevel="2" x14ac:dyDescent="0.2">
      <c r="A27" s="161"/>
      <c r="B27" s="162"/>
      <c r="C27" s="253" t="s">
        <v>136</v>
      </c>
      <c r="D27" s="254"/>
      <c r="E27" s="254"/>
      <c r="F27" s="254"/>
      <c r="G27" s="254"/>
      <c r="H27" s="164"/>
      <c r="I27" s="164"/>
      <c r="J27" s="164"/>
      <c r="K27" s="164"/>
      <c r="L27" s="164"/>
      <c r="M27" s="164"/>
      <c r="N27" s="163"/>
      <c r="O27" s="163"/>
      <c r="P27" s="163"/>
      <c r="Q27" s="163"/>
      <c r="R27" s="164"/>
      <c r="S27" s="164"/>
      <c r="T27" s="164"/>
      <c r="U27" s="164"/>
      <c r="V27" s="164"/>
      <c r="W27" s="164"/>
      <c r="X27" s="164"/>
      <c r="Y27" s="164"/>
      <c r="Z27" s="154"/>
      <c r="AA27" s="154"/>
      <c r="AB27" s="154"/>
      <c r="AC27" s="154"/>
      <c r="AD27" s="154"/>
      <c r="AE27" s="154"/>
      <c r="AF27" s="154"/>
      <c r="AG27" s="154" t="s">
        <v>110</v>
      </c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</row>
    <row r="28" spans="1:60" outlineLevel="2" x14ac:dyDescent="0.2">
      <c r="A28" s="161"/>
      <c r="B28" s="162"/>
      <c r="C28" s="192" t="s">
        <v>137</v>
      </c>
      <c r="D28" s="165"/>
      <c r="E28" s="166">
        <v>225</v>
      </c>
      <c r="F28" s="164"/>
      <c r="G28" s="164"/>
      <c r="H28" s="164"/>
      <c r="I28" s="164"/>
      <c r="J28" s="164"/>
      <c r="K28" s="164"/>
      <c r="L28" s="164"/>
      <c r="M28" s="164"/>
      <c r="N28" s="163"/>
      <c r="O28" s="163"/>
      <c r="P28" s="163"/>
      <c r="Q28" s="163"/>
      <c r="R28" s="164"/>
      <c r="S28" s="164"/>
      <c r="T28" s="164"/>
      <c r="U28" s="164"/>
      <c r="V28" s="164"/>
      <c r="W28" s="164"/>
      <c r="X28" s="164"/>
      <c r="Y28" s="164"/>
      <c r="Z28" s="154"/>
      <c r="AA28" s="154"/>
      <c r="AB28" s="154"/>
      <c r="AC28" s="154"/>
      <c r="AD28" s="154"/>
      <c r="AE28" s="154"/>
      <c r="AF28" s="154"/>
      <c r="AG28" s="154" t="s">
        <v>112</v>
      </c>
      <c r="AH28" s="154">
        <v>0</v>
      </c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</row>
    <row r="29" spans="1:60" outlineLevel="1" x14ac:dyDescent="0.2">
      <c r="A29" s="175">
        <v>8</v>
      </c>
      <c r="B29" s="176" t="s">
        <v>138</v>
      </c>
      <c r="C29" s="191" t="s">
        <v>139</v>
      </c>
      <c r="D29" s="177" t="s">
        <v>135</v>
      </c>
      <c r="E29" s="178">
        <v>770</v>
      </c>
      <c r="F29" s="179"/>
      <c r="G29" s="180">
        <f>ROUND(E29*F29,2)</f>
        <v>0</v>
      </c>
      <c r="H29" s="179"/>
      <c r="I29" s="180">
        <f>ROUND(E29*H29,2)</f>
        <v>0</v>
      </c>
      <c r="J29" s="179"/>
      <c r="K29" s="180">
        <f>ROUND(E29*J29,2)</f>
        <v>0</v>
      </c>
      <c r="L29" s="180">
        <v>21</v>
      </c>
      <c r="M29" s="180">
        <f>G29*(1+L29/100)</f>
        <v>0</v>
      </c>
      <c r="N29" s="178">
        <v>0</v>
      </c>
      <c r="O29" s="178">
        <f>ROUND(E29*N29,2)</f>
        <v>0</v>
      </c>
      <c r="P29" s="178">
        <v>0</v>
      </c>
      <c r="Q29" s="178">
        <f>ROUND(E29*P29,2)</f>
        <v>0</v>
      </c>
      <c r="R29" s="180" t="s">
        <v>104</v>
      </c>
      <c r="S29" s="180" t="s">
        <v>105</v>
      </c>
      <c r="T29" s="181" t="s">
        <v>105</v>
      </c>
      <c r="U29" s="164">
        <v>0.107</v>
      </c>
      <c r="V29" s="164">
        <f>ROUND(E29*U29,2)</f>
        <v>82.39</v>
      </c>
      <c r="W29" s="164"/>
      <c r="X29" s="164" t="s">
        <v>106</v>
      </c>
      <c r="Y29" s="164" t="s">
        <v>107</v>
      </c>
      <c r="Z29" s="154"/>
      <c r="AA29" s="154"/>
      <c r="AB29" s="154"/>
      <c r="AC29" s="154"/>
      <c r="AD29" s="154"/>
      <c r="AE29" s="154"/>
      <c r="AF29" s="154"/>
      <c r="AG29" s="154" t="s">
        <v>108</v>
      </c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</row>
    <row r="30" spans="1:60" outlineLevel="2" x14ac:dyDescent="0.2">
      <c r="A30" s="161"/>
      <c r="B30" s="162"/>
      <c r="C30" s="253" t="s">
        <v>140</v>
      </c>
      <c r="D30" s="254"/>
      <c r="E30" s="254"/>
      <c r="F30" s="254"/>
      <c r="G30" s="254"/>
      <c r="H30" s="164"/>
      <c r="I30" s="164"/>
      <c r="J30" s="164"/>
      <c r="K30" s="164"/>
      <c r="L30" s="164"/>
      <c r="M30" s="164"/>
      <c r="N30" s="163"/>
      <c r="O30" s="163"/>
      <c r="P30" s="163"/>
      <c r="Q30" s="163"/>
      <c r="R30" s="164"/>
      <c r="S30" s="164"/>
      <c r="T30" s="164"/>
      <c r="U30" s="164"/>
      <c r="V30" s="164"/>
      <c r="W30" s="164"/>
      <c r="X30" s="164"/>
      <c r="Y30" s="164"/>
      <c r="Z30" s="154"/>
      <c r="AA30" s="154"/>
      <c r="AB30" s="154"/>
      <c r="AC30" s="154"/>
      <c r="AD30" s="154"/>
      <c r="AE30" s="154"/>
      <c r="AF30" s="154"/>
      <c r="AG30" s="154" t="s">
        <v>110</v>
      </c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</row>
    <row r="31" spans="1:60" outlineLevel="2" x14ac:dyDescent="0.2">
      <c r="A31" s="161"/>
      <c r="B31" s="162"/>
      <c r="C31" s="192" t="s">
        <v>141</v>
      </c>
      <c r="D31" s="165"/>
      <c r="E31" s="166">
        <v>630</v>
      </c>
      <c r="F31" s="164"/>
      <c r="G31" s="164"/>
      <c r="H31" s="164"/>
      <c r="I31" s="164"/>
      <c r="J31" s="164"/>
      <c r="K31" s="164"/>
      <c r="L31" s="164"/>
      <c r="M31" s="164"/>
      <c r="N31" s="163"/>
      <c r="O31" s="163"/>
      <c r="P31" s="163"/>
      <c r="Q31" s="163"/>
      <c r="R31" s="164"/>
      <c r="S31" s="164"/>
      <c r="T31" s="164"/>
      <c r="U31" s="164"/>
      <c r="V31" s="164"/>
      <c r="W31" s="164"/>
      <c r="X31" s="164"/>
      <c r="Y31" s="164"/>
      <c r="Z31" s="154"/>
      <c r="AA31" s="154"/>
      <c r="AB31" s="154"/>
      <c r="AC31" s="154"/>
      <c r="AD31" s="154"/>
      <c r="AE31" s="154"/>
      <c r="AF31" s="154"/>
      <c r="AG31" s="154" t="s">
        <v>112</v>
      </c>
      <c r="AH31" s="154">
        <v>0</v>
      </c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</row>
    <row r="32" spans="1:60" outlineLevel="3" x14ac:dyDescent="0.2">
      <c r="A32" s="161"/>
      <c r="B32" s="162"/>
      <c r="C32" s="192" t="s">
        <v>142</v>
      </c>
      <c r="D32" s="165"/>
      <c r="E32" s="166">
        <v>140</v>
      </c>
      <c r="F32" s="164"/>
      <c r="G32" s="164"/>
      <c r="H32" s="164"/>
      <c r="I32" s="164"/>
      <c r="J32" s="164"/>
      <c r="K32" s="164"/>
      <c r="L32" s="164"/>
      <c r="M32" s="164"/>
      <c r="N32" s="163"/>
      <c r="O32" s="163"/>
      <c r="P32" s="163"/>
      <c r="Q32" s="163"/>
      <c r="R32" s="164"/>
      <c r="S32" s="164"/>
      <c r="T32" s="164"/>
      <c r="U32" s="164"/>
      <c r="V32" s="164"/>
      <c r="W32" s="164"/>
      <c r="X32" s="164"/>
      <c r="Y32" s="164"/>
      <c r="Z32" s="154"/>
      <c r="AA32" s="154"/>
      <c r="AB32" s="154"/>
      <c r="AC32" s="154"/>
      <c r="AD32" s="154"/>
      <c r="AE32" s="154"/>
      <c r="AF32" s="154"/>
      <c r="AG32" s="154" t="s">
        <v>112</v>
      </c>
      <c r="AH32" s="154">
        <v>0</v>
      </c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</row>
    <row r="33" spans="1:60" x14ac:dyDescent="0.2">
      <c r="A33" s="168" t="s">
        <v>99</v>
      </c>
      <c r="B33" s="169" t="s">
        <v>66</v>
      </c>
      <c r="C33" s="190" t="s">
        <v>67</v>
      </c>
      <c r="D33" s="170"/>
      <c r="E33" s="171"/>
      <c r="F33" s="172"/>
      <c r="G33" s="172">
        <f>SUMIF(AG34:AG37,"&lt;&gt;NOR",G34:G37)</f>
        <v>0</v>
      </c>
      <c r="H33" s="172"/>
      <c r="I33" s="172">
        <f>SUM(I34:I37)</f>
        <v>0</v>
      </c>
      <c r="J33" s="172"/>
      <c r="K33" s="172">
        <f>SUM(K34:K37)</f>
        <v>0</v>
      </c>
      <c r="L33" s="172"/>
      <c r="M33" s="172">
        <f>SUM(M34:M37)</f>
        <v>0</v>
      </c>
      <c r="N33" s="171"/>
      <c r="O33" s="171">
        <f>SUM(O34:O37)</f>
        <v>2080.6999999999998</v>
      </c>
      <c r="P33" s="171"/>
      <c r="Q33" s="171">
        <f>SUM(Q34:Q37)</f>
        <v>0</v>
      </c>
      <c r="R33" s="172"/>
      <c r="S33" s="172"/>
      <c r="T33" s="173"/>
      <c r="U33" s="167"/>
      <c r="V33" s="167">
        <f>SUM(V34:V37)</f>
        <v>2090.29</v>
      </c>
      <c r="W33" s="167"/>
      <c r="X33" s="167"/>
      <c r="Y33" s="167"/>
      <c r="AG33" t="s">
        <v>100</v>
      </c>
    </row>
    <row r="34" spans="1:60" outlineLevel="1" x14ac:dyDescent="0.2">
      <c r="A34" s="175">
        <v>9</v>
      </c>
      <c r="B34" s="176" t="s">
        <v>143</v>
      </c>
      <c r="C34" s="191" t="s">
        <v>144</v>
      </c>
      <c r="D34" s="177" t="s">
        <v>103</v>
      </c>
      <c r="E34" s="178">
        <v>861.62</v>
      </c>
      <c r="F34" s="179"/>
      <c r="G34" s="180">
        <f>ROUND(E34*F34,2)</f>
        <v>0</v>
      </c>
      <c r="H34" s="179"/>
      <c r="I34" s="180">
        <f>ROUND(E34*H34,2)</f>
        <v>0</v>
      </c>
      <c r="J34" s="179"/>
      <c r="K34" s="180">
        <f>ROUND(E34*J34,2)</f>
        <v>0</v>
      </c>
      <c r="L34" s="180">
        <v>21</v>
      </c>
      <c r="M34" s="180">
        <f>G34*(1+L34/100)</f>
        <v>0</v>
      </c>
      <c r="N34" s="178">
        <v>2.4148700000000001</v>
      </c>
      <c r="O34" s="178">
        <f>ROUND(E34*N34,2)</f>
        <v>2080.6999999999998</v>
      </c>
      <c r="P34" s="178">
        <v>0</v>
      </c>
      <c r="Q34" s="178">
        <f>ROUND(E34*P34,2)</f>
        <v>0</v>
      </c>
      <c r="R34" s="180" t="s">
        <v>145</v>
      </c>
      <c r="S34" s="180" t="s">
        <v>105</v>
      </c>
      <c r="T34" s="181" t="s">
        <v>120</v>
      </c>
      <c r="U34" s="164">
        <v>2.4260000000000002</v>
      </c>
      <c r="V34" s="164">
        <f>ROUND(E34*U34,2)</f>
        <v>2090.29</v>
      </c>
      <c r="W34" s="164"/>
      <c r="X34" s="164" t="s">
        <v>106</v>
      </c>
      <c r="Y34" s="164" t="s">
        <v>107</v>
      </c>
      <c r="Z34" s="154"/>
      <c r="AA34" s="154"/>
      <c r="AB34" s="154"/>
      <c r="AC34" s="154"/>
      <c r="AD34" s="154"/>
      <c r="AE34" s="154"/>
      <c r="AF34" s="154"/>
      <c r="AG34" s="154" t="s">
        <v>108</v>
      </c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</row>
    <row r="35" spans="1:60" outlineLevel="2" x14ac:dyDescent="0.2">
      <c r="A35" s="161"/>
      <c r="B35" s="162"/>
      <c r="C35" s="253" t="s">
        <v>146</v>
      </c>
      <c r="D35" s="254"/>
      <c r="E35" s="254"/>
      <c r="F35" s="254"/>
      <c r="G35" s="254"/>
      <c r="H35" s="164"/>
      <c r="I35" s="164"/>
      <c r="J35" s="164"/>
      <c r="K35" s="164"/>
      <c r="L35" s="164"/>
      <c r="M35" s="164"/>
      <c r="N35" s="163"/>
      <c r="O35" s="163"/>
      <c r="P35" s="163"/>
      <c r="Q35" s="163"/>
      <c r="R35" s="164"/>
      <c r="S35" s="164"/>
      <c r="T35" s="164"/>
      <c r="U35" s="164"/>
      <c r="V35" s="164"/>
      <c r="W35" s="164"/>
      <c r="X35" s="164"/>
      <c r="Y35" s="164"/>
      <c r="Z35" s="154"/>
      <c r="AA35" s="154"/>
      <c r="AB35" s="154"/>
      <c r="AC35" s="154"/>
      <c r="AD35" s="154"/>
      <c r="AE35" s="154"/>
      <c r="AF35" s="154"/>
      <c r="AG35" s="154" t="s">
        <v>110</v>
      </c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</row>
    <row r="36" spans="1:60" outlineLevel="2" x14ac:dyDescent="0.2">
      <c r="A36" s="161"/>
      <c r="B36" s="162"/>
      <c r="C36" s="192" t="s">
        <v>147</v>
      </c>
      <c r="D36" s="165"/>
      <c r="E36" s="166">
        <v>292.39999999999998</v>
      </c>
      <c r="F36" s="164"/>
      <c r="G36" s="164"/>
      <c r="H36" s="164"/>
      <c r="I36" s="164"/>
      <c r="J36" s="164"/>
      <c r="K36" s="164"/>
      <c r="L36" s="164"/>
      <c r="M36" s="164"/>
      <c r="N36" s="163"/>
      <c r="O36" s="163"/>
      <c r="P36" s="163"/>
      <c r="Q36" s="163"/>
      <c r="R36" s="164"/>
      <c r="S36" s="164"/>
      <c r="T36" s="164"/>
      <c r="U36" s="164"/>
      <c r="V36" s="164"/>
      <c r="W36" s="164"/>
      <c r="X36" s="164"/>
      <c r="Y36" s="164"/>
      <c r="Z36" s="154"/>
      <c r="AA36" s="154"/>
      <c r="AB36" s="154"/>
      <c r="AC36" s="154"/>
      <c r="AD36" s="154"/>
      <c r="AE36" s="154"/>
      <c r="AF36" s="154"/>
      <c r="AG36" s="154" t="s">
        <v>112</v>
      </c>
      <c r="AH36" s="154">
        <v>0</v>
      </c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</row>
    <row r="37" spans="1:60" outlineLevel="3" x14ac:dyDescent="0.2">
      <c r="A37" s="161"/>
      <c r="B37" s="162"/>
      <c r="C37" s="192" t="s">
        <v>148</v>
      </c>
      <c r="D37" s="165"/>
      <c r="E37" s="166">
        <v>569.22</v>
      </c>
      <c r="F37" s="164"/>
      <c r="G37" s="164"/>
      <c r="H37" s="164"/>
      <c r="I37" s="164"/>
      <c r="J37" s="164"/>
      <c r="K37" s="164"/>
      <c r="L37" s="164"/>
      <c r="M37" s="164"/>
      <c r="N37" s="163"/>
      <c r="O37" s="163"/>
      <c r="P37" s="163"/>
      <c r="Q37" s="163"/>
      <c r="R37" s="164"/>
      <c r="S37" s="164"/>
      <c r="T37" s="164"/>
      <c r="U37" s="164"/>
      <c r="V37" s="164"/>
      <c r="W37" s="164"/>
      <c r="X37" s="164"/>
      <c r="Y37" s="164"/>
      <c r="Z37" s="154"/>
      <c r="AA37" s="154"/>
      <c r="AB37" s="154"/>
      <c r="AC37" s="154"/>
      <c r="AD37" s="154"/>
      <c r="AE37" s="154"/>
      <c r="AF37" s="154"/>
      <c r="AG37" s="154" t="s">
        <v>112</v>
      </c>
      <c r="AH37" s="154">
        <v>0</v>
      </c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</row>
    <row r="38" spans="1:60" x14ac:dyDescent="0.2">
      <c r="A38" s="168" t="s">
        <v>99</v>
      </c>
      <c r="B38" s="169" t="s">
        <v>68</v>
      </c>
      <c r="C38" s="190" t="s">
        <v>69</v>
      </c>
      <c r="D38" s="170"/>
      <c r="E38" s="171"/>
      <c r="F38" s="172"/>
      <c r="G38" s="172">
        <f>SUMIF(AG39:AG40,"&lt;&gt;NOR",G39:G40)</f>
        <v>0</v>
      </c>
      <c r="H38" s="172"/>
      <c r="I38" s="172">
        <f>SUM(I39:I40)</f>
        <v>0</v>
      </c>
      <c r="J38" s="172"/>
      <c r="K38" s="172">
        <f>SUM(K39:K40)</f>
        <v>0</v>
      </c>
      <c r="L38" s="172"/>
      <c r="M38" s="172">
        <f>SUM(M39:M40)</f>
        <v>0</v>
      </c>
      <c r="N38" s="171"/>
      <c r="O38" s="171">
        <f>SUM(O39:O40)</f>
        <v>0</v>
      </c>
      <c r="P38" s="171"/>
      <c r="Q38" s="171">
        <f>SUM(Q39:Q40)</f>
        <v>0</v>
      </c>
      <c r="R38" s="172"/>
      <c r="S38" s="172"/>
      <c r="T38" s="173"/>
      <c r="U38" s="167"/>
      <c r="V38" s="167">
        <f>SUM(V39:V40)</f>
        <v>481.86</v>
      </c>
      <c r="W38" s="167"/>
      <c r="X38" s="167"/>
      <c r="Y38" s="167"/>
      <c r="AG38" t="s">
        <v>100</v>
      </c>
    </row>
    <row r="39" spans="1:60" ht="22.5" outlineLevel="1" x14ac:dyDescent="0.2">
      <c r="A39" s="175">
        <v>10</v>
      </c>
      <c r="B39" s="176" t="s">
        <v>149</v>
      </c>
      <c r="C39" s="191" t="s">
        <v>150</v>
      </c>
      <c r="D39" s="177" t="s">
        <v>151</v>
      </c>
      <c r="E39" s="178">
        <v>2077</v>
      </c>
      <c r="F39" s="179"/>
      <c r="G39" s="180">
        <f>ROUND(E39*F39,2)</f>
        <v>0</v>
      </c>
      <c r="H39" s="179"/>
      <c r="I39" s="180">
        <f>ROUND(E39*H39,2)</f>
        <v>0</v>
      </c>
      <c r="J39" s="179"/>
      <c r="K39" s="180">
        <f>ROUND(E39*J39,2)</f>
        <v>0</v>
      </c>
      <c r="L39" s="180">
        <v>21</v>
      </c>
      <c r="M39" s="180">
        <f>G39*(1+L39/100)</f>
        <v>0</v>
      </c>
      <c r="N39" s="178">
        <v>0</v>
      </c>
      <c r="O39" s="178">
        <f>ROUND(E39*N39,2)</f>
        <v>0</v>
      </c>
      <c r="P39" s="178">
        <v>0</v>
      </c>
      <c r="Q39" s="178">
        <f>ROUND(E39*P39,2)</f>
        <v>0</v>
      </c>
      <c r="R39" s="180" t="s">
        <v>145</v>
      </c>
      <c r="S39" s="180" t="s">
        <v>105</v>
      </c>
      <c r="T39" s="181" t="s">
        <v>120</v>
      </c>
      <c r="U39" s="164">
        <v>0.23200000000000001</v>
      </c>
      <c r="V39" s="164">
        <f>ROUND(E39*U39,2)</f>
        <v>481.86</v>
      </c>
      <c r="W39" s="164"/>
      <c r="X39" s="164" t="s">
        <v>106</v>
      </c>
      <c r="Y39" s="164" t="s">
        <v>107</v>
      </c>
      <c r="Z39" s="154"/>
      <c r="AA39" s="154"/>
      <c r="AB39" s="154"/>
      <c r="AC39" s="154"/>
      <c r="AD39" s="154"/>
      <c r="AE39" s="154"/>
      <c r="AF39" s="154"/>
      <c r="AG39" s="154" t="s">
        <v>108</v>
      </c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</row>
    <row r="40" spans="1:60" outlineLevel="2" x14ac:dyDescent="0.2">
      <c r="A40" s="161"/>
      <c r="B40" s="162"/>
      <c r="C40" s="253" t="s">
        <v>152</v>
      </c>
      <c r="D40" s="254"/>
      <c r="E40" s="254"/>
      <c r="F40" s="254"/>
      <c r="G40" s="254"/>
      <c r="H40" s="164"/>
      <c r="I40" s="164"/>
      <c r="J40" s="164"/>
      <c r="K40" s="164"/>
      <c r="L40" s="164"/>
      <c r="M40" s="164"/>
      <c r="N40" s="163"/>
      <c r="O40" s="163"/>
      <c r="P40" s="163"/>
      <c r="Q40" s="163"/>
      <c r="R40" s="164"/>
      <c r="S40" s="164"/>
      <c r="T40" s="164"/>
      <c r="U40" s="164"/>
      <c r="V40" s="164"/>
      <c r="W40" s="164"/>
      <c r="X40" s="164"/>
      <c r="Y40" s="164"/>
      <c r="Z40" s="154"/>
      <c r="AA40" s="154"/>
      <c r="AB40" s="154"/>
      <c r="AC40" s="154"/>
      <c r="AD40" s="154"/>
      <c r="AE40" s="154"/>
      <c r="AF40" s="154"/>
      <c r="AG40" s="154" t="s">
        <v>110</v>
      </c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</row>
    <row r="41" spans="1:60" x14ac:dyDescent="0.2">
      <c r="A41" s="168" t="s">
        <v>99</v>
      </c>
      <c r="B41" s="169" t="s">
        <v>70</v>
      </c>
      <c r="C41" s="190" t="s">
        <v>27</v>
      </c>
      <c r="D41" s="170"/>
      <c r="E41" s="171"/>
      <c r="F41" s="172"/>
      <c r="G41" s="172">
        <f>SUMIF(AG42:AG45,"&lt;&gt;NOR",G42:G45)</f>
        <v>0</v>
      </c>
      <c r="H41" s="172"/>
      <c r="I41" s="172">
        <f>SUM(I42:I45)</f>
        <v>0</v>
      </c>
      <c r="J41" s="172"/>
      <c r="K41" s="172">
        <f>SUM(K42:K45)</f>
        <v>0</v>
      </c>
      <c r="L41" s="172"/>
      <c r="M41" s="172">
        <f>SUM(M42:M45)</f>
        <v>0</v>
      </c>
      <c r="N41" s="171"/>
      <c r="O41" s="171">
        <f>SUM(O42:O45)</f>
        <v>0</v>
      </c>
      <c r="P41" s="171"/>
      <c r="Q41" s="171">
        <f>SUM(Q42:Q45)</f>
        <v>0</v>
      </c>
      <c r="R41" s="172"/>
      <c r="S41" s="172"/>
      <c r="T41" s="173"/>
      <c r="U41" s="167"/>
      <c r="V41" s="167">
        <f>SUM(V42:V45)</f>
        <v>0</v>
      </c>
      <c r="W41" s="167"/>
      <c r="X41" s="167"/>
      <c r="Y41" s="167"/>
      <c r="AG41" t="s">
        <v>100</v>
      </c>
    </row>
    <row r="42" spans="1:60" outlineLevel="1" x14ac:dyDescent="0.2">
      <c r="A42" s="183">
        <v>11</v>
      </c>
      <c r="B42" s="184" t="s">
        <v>153</v>
      </c>
      <c r="C42" s="193" t="s">
        <v>154</v>
      </c>
      <c r="D42" s="185" t="s">
        <v>155</v>
      </c>
      <c r="E42" s="186">
        <v>1</v>
      </c>
      <c r="F42" s="187"/>
      <c r="G42" s="188">
        <f>ROUND(E42*F42,2)</f>
        <v>0</v>
      </c>
      <c r="H42" s="187"/>
      <c r="I42" s="188">
        <f>ROUND(E42*H42,2)</f>
        <v>0</v>
      </c>
      <c r="J42" s="187"/>
      <c r="K42" s="188">
        <f>ROUND(E42*J42,2)</f>
        <v>0</v>
      </c>
      <c r="L42" s="188">
        <v>21</v>
      </c>
      <c r="M42" s="188">
        <f>G42*(1+L42/100)</f>
        <v>0</v>
      </c>
      <c r="N42" s="186">
        <v>0</v>
      </c>
      <c r="O42" s="186">
        <f>ROUND(E42*N42,2)</f>
        <v>0</v>
      </c>
      <c r="P42" s="186">
        <v>0</v>
      </c>
      <c r="Q42" s="186">
        <f>ROUND(E42*P42,2)</f>
        <v>0</v>
      </c>
      <c r="R42" s="188"/>
      <c r="S42" s="188" t="s">
        <v>156</v>
      </c>
      <c r="T42" s="189" t="s">
        <v>120</v>
      </c>
      <c r="U42" s="164">
        <v>0</v>
      </c>
      <c r="V42" s="164">
        <f>ROUND(E42*U42,2)</f>
        <v>0</v>
      </c>
      <c r="W42" s="164"/>
      <c r="X42" s="164" t="s">
        <v>106</v>
      </c>
      <c r="Y42" s="164" t="s">
        <v>107</v>
      </c>
      <c r="Z42" s="154"/>
      <c r="AA42" s="154"/>
      <c r="AB42" s="154"/>
      <c r="AC42" s="154"/>
      <c r="AD42" s="154"/>
      <c r="AE42" s="154"/>
      <c r="AF42" s="154"/>
      <c r="AG42" s="154" t="s">
        <v>108</v>
      </c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</row>
    <row r="43" spans="1:60" outlineLevel="1" x14ac:dyDescent="0.2">
      <c r="A43" s="183">
        <v>12</v>
      </c>
      <c r="B43" s="184" t="s">
        <v>157</v>
      </c>
      <c r="C43" s="193" t="s">
        <v>158</v>
      </c>
      <c r="D43" s="185" t="s">
        <v>155</v>
      </c>
      <c r="E43" s="186">
        <v>1</v>
      </c>
      <c r="F43" s="187"/>
      <c r="G43" s="188">
        <f>ROUND(E43*F43,2)</f>
        <v>0</v>
      </c>
      <c r="H43" s="187"/>
      <c r="I43" s="188">
        <f>ROUND(E43*H43,2)</f>
        <v>0</v>
      </c>
      <c r="J43" s="187"/>
      <c r="K43" s="188">
        <f>ROUND(E43*J43,2)</f>
        <v>0</v>
      </c>
      <c r="L43" s="188">
        <v>21</v>
      </c>
      <c r="M43" s="188">
        <f>G43*(1+L43/100)</f>
        <v>0</v>
      </c>
      <c r="N43" s="186">
        <v>0</v>
      </c>
      <c r="O43" s="186">
        <f>ROUND(E43*N43,2)</f>
        <v>0</v>
      </c>
      <c r="P43" s="186">
        <v>0</v>
      </c>
      <c r="Q43" s="186">
        <f>ROUND(E43*P43,2)</f>
        <v>0</v>
      </c>
      <c r="R43" s="188"/>
      <c r="S43" s="188" t="s">
        <v>156</v>
      </c>
      <c r="T43" s="189" t="s">
        <v>120</v>
      </c>
      <c r="U43" s="164">
        <v>0</v>
      </c>
      <c r="V43" s="164">
        <f>ROUND(E43*U43,2)</f>
        <v>0</v>
      </c>
      <c r="W43" s="164"/>
      <c r="X43" s="164" t="s">
        <v>106</v>
      </c>
      <c r="Y43" s="164" t="s">
        <v>107</v>
      </c>
      <c r="Z43" s="154"/>
      <c r="AA43" s="154"/>
      <c r="AB43" s="154"/>
      <c r="AC43" s="154"/>
      <c r="AD43" s="154"/>
      <c r="AE43" s="154"/>
      <c r="AF43" s="154"/>
      <c r="AG43" s="154" t="s">
        <v>108</v>
      </c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</row>
    <row r="44" spans="1:60" outlineLevel="1" x14ac:dyDescent="0.2">
      <c r="A44" s="183">
        <v>13</v>
      </c>
      <c r="B44" s="184" t="s">
        <v>159</v>
      </c>
      <c r="C44" s="193" t="s">
        <v>160</v>
      </c>
      <c r="D44" s="185" t="s">
        <v>155</v>
      </c>
      <c r="E44" s="186">
        <v>5</v>
      </c>
      <c r="F44" s="187"/>
      <c r="G44" s="188">
        <f>ROUND(E44*F44,2)</f>
        <v>0</v>
      </c>
      <c r="H44" s="187"/>
      <c r="I44" s="188">
        <f>ROUND(E44*H44,2)</f>
        <v>0</v>
      </c>
      <c r="J44" s="187"/>
      <c r="K44" s="188">
        <f>ROUND(E44*J44,2)</f>
        <v>0</v>
      </c>
      <c r="L44" s="188">
        <v>21</v>
      </c>
      <c r="M44" s="188">
        <f>G44*(1+L44/100)</f>
        <v>0</v>
      </c>
      <c r="N44" s="186">
        <v>0</v>
      </c>
      <c r="O44" s="186">
        <f>ROUND(E44*N44,2)</f>
        <v>0</v>
      </c>
      <c r="P44" s="186">
        <v>0</v>
      </c>
      <c r="Q44" s="186">
        <f>ROUND(E44*P44,2)</f>
        <v>0</v>
      </c>
      <c r="R44" s="188"/>
      <c r="S44" s="188" t="s">
        <v>156</v>
      </c>
      <c r="T44" s="189" t="s">
        <v>120</v>
      </c>
      <c r="U44" s="164">
        <v>0</v>
      </c>
      <c r="V44" s="164">
        <f>ROUND(E44*U44,2)</f>
        <v>0</v>
      </c>
      <c r="W44" s="164"/>
      <c r="X44" s="164" t="s">
        <v>106</v>
      </c>
      <c r="Y44" s="164" t="s">
        <v>107</v>
      </c>
      <c r="Z44" s="154"/>
      <c r="AA44" s="154"/>
      <c r="AB44" s="154"/>
      <c r="AC44" s="154"/>
      <c r="AD44" s="154"/>
      <c r="AE44" s="154"/>
      <c r="AF44" s="154"/>
      <c r="AG44" s="154" t="s">
        <v>108</v>
      </c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</row>
    <row r="45" spans="1:60" outlineLevel="1" x14ac:dyDescent="0.2">
      <c r="A45" s="175">
        <v>14</v>
      </c>
      <c r="B45" s="176" t="s">
        <v>161</v>
      </c>
      <c r="C45" s="191" t="s">
        <v>162</v>
      </c>
      <c r="D45" s="177" t="s">
        <v>155</v>
      </c>
      <c r="E45" s="178">
        <v>1</v>
      </c>
      <c r="F45" s="179"/>
      <c r="G45" s="180">
        <f>ROUND(E45*F45,2)</f>
        <v>0</v>
      </c>
      <c r="H45" s="179"/>
      <c r="I45" s="180">
        <f>ROUND(E45*H45,2)</f>
        <v>0</v>
      </c>
      <c r="J45" s="179"/>
      <c r="K45" s="180">
        <f>ROUND(E45*J45,2)</f>
        <v>0</v>
      </c>
      <c r="L45" s="180">
        <v>21</v>
      </c>
      <c r="M45" s="180">
        <f>G45*(1+L45/100)</f>
        <v>0</v>
      </c>
      <c r="N45" s="178">
        <v>0</v>
      </c>
      <c r="O45" s="178">
        <f>ROUND(E45*N45,2)</f>
        <v>0</v>
      </c>
      <c r="P45" s="178">
        <v>0</v>
      </c>
      <c r="Q45" s="178">
        <f>ROUND(E45*P45,2)</f>
        <v>0</v>
      </c>
      <c r="R45" s="180"/>
      <c r="S45" s="180" t="s">
        <v>156</v>
      </c>
      <c r="T45" s="181" t="s">
        <v>120</v>
      </c>
      <c r="U45" s="164">
        <v>0</v>
      </c>
      <c r="V45" s="164">
        <f>ROUND(E45*U45,2)</f>
        <v>0</v>
      </c>
      <c r="W45" s="164"/>
      <c r="X45" s="164" t="s">
        <v>106</v>
      </c>
      <c r="Y45" s="164" t="s">
        <v>107</v>
      </c>
      <c r="Z45" s="154"/>
      <c r="AA45" s="154"/>
      <c r="AB45" s="154"/>
      <c r="AC45" s="154"/>
      <c r="AD45" s="154"/>
      <c r="AE45" s="154"/>
      <c r="AF45" s="154"/>
      <c r="AG45" s="154" t="s">
        <v>108</v>
      </c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</row>
    <row r="46" spans="1:60" x14ac:dyDescent="0.2">
      <c r="A46" s="3"/>
      <c r="B46" s="4"/>
      <c r="C46" s="194"/>
      <c r="D46" s="6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E46">
        <v>12</v>
      </c>
      <c r="AF46">
        <v>21</v>
      </c>
      <c r="AG46" t="s">
        <v>85</v>
      </c>
    </row>
    <row r="47" spans="1:60" x14ac:dyDescent="0.2">
      <c r="A47" s="157"/>
      <c r="B47" s="158" t="s">
        <v>29</v>
      </c>
      <c r="C47" s="195"/>
      <c r="D47" s="159"/>
      <c r="E47" s="160"/>
      <c r="F47" s="160"/>
      <c r="G47" s="174">
        <f>G8+G33+G38+G41</f>
        <v>0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E47">
        <f>SUMIF(L7:L45,AE46,G7:G45)</f>
        <v>0</v>
      </c>
      <c r="AF47">
        <f>SUMIF(L7:L45,AF46,G7:G45)</f>
        <v>0</v>
      </c>
      <c r="AG47" t="s">
        <v>163</v>
      </c>
    </row>
    <row r="48" spans="1:60" x14ac:dyDescent="0.2">
      <c r="C48" s="196"/>
      <c r="D48" s="10"/>
      <c r="AG48" t="s">
        <v>164</v>
      </c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formatRows="0"/>
  <mergeCells count="13">
    <mergeCell ref="C14:G14"/>
    <mergeCell ref="A1:G1"/>
    <mergeCell ref="C2:G2"/>
    <mergeCell ref="C3:G3"/>
    <mergeCell ref="C4:G4"/>
    <mergeCell ref="C10:G10"/>
    <mergeCell ref="C40:G40"/>
    <mergeCell ref="C17:G17"/>
    <mergeCell ref="C20:G20"/>
    <mergeCell ref="C25:G25"/>
    <mergeCell ref="C27:G27"/>
    <mergeCell ref="C30:G30"/>
    <mergeCell ref="C35:G35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08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'08 01 Pol'!Názvy_tisku</vt:lpstr>
      <vt:lpstr>oadresa</vt:lpstr>
      <vt:lpstr>Stavba!Objednatel</vt:lpstr>
      <vt:lpstr>Stavba!Objekt</vt:lpstr>
      <vt:lpstr>'08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 Bernatík</dc:creator>
  <cp:lastModifiedBy>Jitka Halfarová</cp:lastModifiedBy>
  <cp:lastPrinted>2019-03-19T12:27:02Z</cp:lastPrinted>
  <dcterms:created xsi:type="dcterms:W3CDTF">2009-04-08T07:15:50Z</dcterms:created>
  <dcterms:modified xsi:type="dcterms:W3CDTF">2025-08-21T08:15:00Z</dcterms:modified>
</cp:coreProperties>
</file>