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S:\240070_pk_vnorovy_optimalizace\240070_87_a02_dps\Rozpočet\"/>
    </mc:Choice>
  </mc:AlternateContent>
  <xr:revisionPtr revIDLastSave="0" documentId="13_ncr:1_{20D4E26F-DC08-4FFE-BD80-48DDA8AC2E05}" xr6:coauthVersionLast="47" xr6:coauthVersionMax="47" xr10:uidLastSave="{00000000-0000-0000-0000-000000000000}"/>
  <bookViews>
    <workbookView xWindow="-120" yWindow="-120" windowWidth="29040" windowHeight="17640" firstSheet="1" activeTab="5" xr2:uid="{00000000-000D-0000-FFFF-FFFF00000000}"/>
  </bookViews>
  <sheets>
    <sheet name="Rekapitulace stavby" sheetId="1" r:id="rId1"/>
    <sheet name="01 - SO 01 VÝUSTNÍ OBJEKT" sheetId="2" r:id="rId2"/>
    <sheet name="02 - SO 02 PROPUSTEK" sheetId="3" r:id="rId3"/>
    <sheet name="03 - PS 01 TECHNOLOGIE VÁ..." sheetId="4" r:id="rId4"/>
    <sheet name="04 - PS 02 ELEKTROOBJEKTY" sheetId="5" r:id="rId5"/>
    <sheet name="05 - VaON" sheetId="6" r:id="rId6"/>
  </sheets>
  <definedNames>
    <definedName name="_xlnm._FilterDatabase" localSheetId="1" hidden="1">'01 - SO 01 VÝUSTNÍ OBJEKT'!$C$123:$K$294</definedName>
    <definedName name="_xlnm._FilterDatabase" localSheetId="2" hidden="1">'02 - SO 02 PROPUSTEK'!$C$125:$K$231</definedName>
    <definedName name="_xlnm._FilterDatabase" localSheetId="3" hidden="1">'03 - PS 01 TECHNOLOGIE VÁ...'!$C$117:$K$126</definedName>
    <definedName name="_xlnm._FilterDatabase" localSheetId="5" hidden="1">'05 - VaON'!$C$120:$K$150</definedName>
    <definedName name="_xlnm.Print_Titles" localSheetId="1">'01 - SO 01 VÝUSTNÍ OBJEKT'!$123:$123</definedName>
    <definedName name="_xlnm.Print_Titles" localSheetId="2">'02 - SO 02 PROPUSTEK'!$125:$125</definedName>
    <definedName name="_xlnm.Print_Titles" localSheetId="3">'03 - PS 01 TECHNOLOGIE VÁ...'!$117:$117</definedName>
    <definedName name="_xlnm.Print_Titles" localSheetId="4">'04 - PS 02 ELEKTROOBJEKTY'!#REF!</definedName>
    <definedName name="_xlnm.Print_Titles" localSheetId="5">'05 - VaON'!$120:$120</definedName>
    <definedName name="_xlnm.Print_Titles" localSheetId="0">'Rekapitulace stavby'!$92:$92</definedName>
    <definedName name="_xlnm.Print_Area" localSheetId="1">'01 - SO 01 VÝUSTNÍ OBJEKT'!$C$4:$J$76,'01 - SO 01 VÝUSTNÍ OBJEKT'!$C$82:$J$105,'01 - SO 01 VÝUSTNÍ OBJEKT'!$C$111:$J$294</definedName>
    <definedName name="_xlnm.Print_Area" localSheetId="2">'02 - SO 02 PROPUSTEK'!$C$4:$J$76,'02 - SO 02 PROPUSTEK'!$C$82:$J$107,'02 - SO 02 PROPUSTEK'!$C$113:$J$231</definedName>
    <definedName name="_xlnm.Print_Area" localSheetId="3">'03 - PS 01 TECHNOLOGIE VÁ...'!$C$4:$J$76,'03 - PS 01 TECHNOLOGIE VÁ...'!$C$82:$J$99,'03 - PS 01 TECHNOLOGIE VÁ...'!$C$105:$J$125</definedName>
    <definedName name="_xlnm.Print_Area" localSheetId="4">'04 - PS 02 ELEKTROOBJEKTY'!$B$3:$L$137</definedName>
    <definedName name="_xlnm.Print_Area" localSheetId="5">'05 - VaON'!$C$4:$J$76,'05 - VaON'!$C$82:$J$102,'05 - VaON'!$C$108:$J$150</definedName>
    <definedName name="_xlnm.Print_Area" localSheetId="0">'Rekapitulace stavby'!$D$4:$AO$76,'Rekapitulace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3" i="5" l="1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L122" i="5"/>
  <c r="J122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L105" i="5"/>
  <c r="J105" i="5"/>
  <c r="J282" i="2"/>
  <c r="H224" i="2"/>
  <c r="H215" i="2" s="1"/>
  <c r="H210" i="2"/>
  <c r="H207" i="2"/>
  <c r="H202" i="2"/>
  <c r="H214" i="2" s="1"/>
  <c r="H199" i="2" s="1"/>
  <c r="H145" i="2"/>
  <c r="H143" i="2" s="1"/>
  <c r="J143" i="2" s="1"/>
  <c r="H274" i="2"/>
  <c r="H272" i="2" s="1"/>
  <c r="J272" i="2" s="1"/>
  <c r="H170" i="2"/>
  <c r="H180" i="2" s="1"/>
  <c r="H181" i="2" s="1"/>
  <c r="H179" i="2" s="1"/>
  <c r="H142" i="2"/>
  <c r="H140" i="2" s="1"/>
  <c r="H228" i="2"/>
  <c r="H225" i="2" s="1"/>
  <c r="J225" i="2" s="1"/>
  <c r="J147" i="6"/>
  <c r="J148" i="6"/>
  <c r="H167" i="3"/>
  <c r="H165" i="3" s="1"/>
  <c r="BK165" i="3" s="1"/>
  <c r="H166" i="3"/>
  <c r="H152" i="3"/>
  <c r="P152" i="3" s="1"/>
  <c r="H157" i="3"/>
  <c r="H156" i="3"/>
  <c r="H184" i="2"/>
  <c r="H193" i="2" s="1"/>
  <c r="H182" i="2" s="1"/>
  <c r="H166" i="2" s="1"/>
  <c r="J146" i="6"/>
  <c r="J139" i="6"/>
  <c r="J124" i="4"/>
  <c r="J122" i="4"/>
  <c r="J34" i="5"/>
  <c r="J126" i="4"/>
  <c r="J125" i="4"/>
  <c r="J123" i="4"/>
  <c r="P133" i="3"/>
  <c r="R133" i="3"/>
  <c r="T133" i="3"/>
  <c r="P139" i="3"/>
  <c r="R139" i="3"/>
  <c r="T139" i="3"/>
  <c r="J37" i="6"/>
  <c r="J36" i="6"/>
  <c r="AY99" i="1" s="1"/>
  <c r="J35" i="6"/>
  <c r="AX99" i="1" s="1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T142" i="6" s="1"/>
  <c r="R143" i="6"/>
  <c r="R142" i="6" s="1"/>
  <c r="P143" i="6"/>
  <c r="P142" i="6" s="1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J118" i="6"/>
  <c r="J117" i="6"/>
  <c r="F117" i="6"/>
  <c r="F115" i="6"/>
  <c r="E113" i="6"/>
  <c r="J92" i="6"/>
  <c r="J91" i="6"/>
  <c r="F91" i="6"/>
  <c r="F89" i="6"/>
  <c r="E87" i="6"/>
  <c r="J18" i="6"/>
  <c r="E18" i="6"/>
  <c r="F118" i="6" s="1"/>
  <c r="J17" i="6"/>
  <c r="J12" i="6"/>
  <c r="J115" i="6" s="1"/>
  <c r="E7" i="6"/>
  <c r="E111" i="6" s="1"/>
  <c r="J37" i="5"/>
  <c r="J36" i="5"/>
  <c r="AY98" i="1" s="1"/>
  <c r="J35" i="5"/>
  <c r="AX98" i="1" s="1"/>
  <c r="J98" i="5"/>
  <c r="J97" i="5"/>
  <c r="F97" i="5"/>
  <c r="F95" i="5"/>
  <c r="E93" i="5"/>
  <c r="J74" i="5"/>
  <c r="J73" i="5"/>
  <c r="F73" i="5"/>
  <c r="F71" i="5"/>
  <c r="E69" i="5"/>
  <c r="J18" i="5"/>
  <c r="E18" i="5"/>
  <c r="F98" i="5" s="1"/>
  <c r="J17" i="5"/>
  <c r="J12" i="5"/>
  <c r="J95" i="5" s="1"/>
  <c r="E7" i="5"/>
  <c r="E91" i="5" s="1"/>
  <c r="J37" i="4"/>
  <c r="J36" i="4"/>
  <c r="AY97" i="1" s="1"/>
  <c r="J35" i="4"/>
  <c r="AX97" i="1" s="1"/>
  <c r="BI126" i="4"/>
  <c r="F37" i="4" s="1"/>
  <c r="BD97" i="1" s="1"/>
  <c r="BH126" i="4"/>
  <c r="F36" i="4" s="1"/>
  <c r="BC97" i="1" s="1"/>
  <c r="BG126" i="4"/>
  <c r="F35" i="4" s="1"/>
  <c r="BB97" i="1" s="1"/>
  <c r="BF126" i="4"/>
  <c r="J34" i="4" s="1"/>
  <c r="AW97" i="1" s="1"/>
  <c r="T126" i="4"/>
  <c r="T120" i="4" s="1"/>
  <c r="T119" i="4" s="1"/>
  <c r="T118" i="4" s="1"/>
  <c r="R126" i="4"/>
  <c r="R120" i="4" s="1"/>
  <c r="R119" i="4" s="1"/>
  <c r="R118" i="4" s="1"/>
  <c r="P126" i="4"/>
  <c r="P120" i="4" s="1"/>
  <c r="P119" i="4" s="1"/>
  <c r="P118" i="4" s="1"/>
  <c r="AU97" i="1" s="1"/>
  <c r="J115" i="4"/>
  <c r="J114" i="4"/>
  <c r="F114" i="4"/>
  <c r="F112" i="4"/>
  <c r="E110" i="4"/>
  <c r="J92" i="4"/>
  <c r="J91" i="4"/>
  <c r="F91" i="4"/>
  <c r="F89" i="4"/>
  <c r="E87" i="4"/>
  <c r="J18" i="4"/>
  <c r="E18" i="4"/>
  <c r="F92" i="4" s="1"/>
  <c r="J17" i="4"/>
  <c r="J12" i="4"/>
  <c r="J112" i="4" s="1"/>
  <c r="E7" i="4"/>
  <c r="E108" i="4" s="1"/>
  <c r="J37" i="3"/>
  <c r="J36" i="3"/>
  <c r="AY96" i="1" s="1"/>
  <c r="J35" i="3"/>
  <c r="AX96" i="1" s="1"/>
  <c r="BI231" i="3"/>
  <c r="BH231" i="3"/>
  <c r="BG231" i="3"/>
  <c r="BF231" i="3"/>
  <c r="T231" i="3"/>
  <c r="T230" i="3" s="1"/>
  <c r="T229" i="3" s="1"/>
  <c r="R231" i="3"/>
  <c r="R230" i="3" s="1"/>
  <c r="R229" i="3" s="1"/>
  <c r="P231" i="3"/>
  <c r="P230" i="3" s="1"/>
  <c r="P229" i="3" s="1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T222" i="3" s="1"/>
  <c r="R223" i="3"/>
  <c r="R222" i="3" s="1"/>
  <c r="P223" i="3"/>
  <c r="P222" i="3" s="1"/>
  <c r="BI218" i="3"/>
  <c r="BH218" i="3"/>
  <c r="BG218" i="3"/>
  <c r="BF218" i="3"/>
  <c r="T218" i="3"/>
  <c r="T217" i="3" s="1"/>
  <c r="R218" i="3"/>
  <c r="R217" i="3"/>
  <c r="P218" i="3"/>
  <c r="P217" i="3" s="1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2" i="3"/>
  <c r="BH182" i="3"/>
  <c r="BG182" i="3"/>
  <c r="BF182" i="3"/>
  <c r="T182" i="3"/>
  <c r="R182" i="3"/>
  <c r="P182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5" i="3"/>
  <c r="BH165" i="3"/>
  <c r="BG165" i="3"/>
  <c r="BF165" i="3"/>
  <c r="BI158" i="3"/>
  <c r="BH158" i="3"/>
  <c r="BG158" i="3"/>
  <c r="BF158" i="3"/>
  <c r="T158" i="3"/>
  <c r="R158" i="3"/>
  <c r="P158" i="3"/>
  <c r="BI152" i="3"/>
  <c r="BH152" i="3"/>
  <c r="BG152" i="3"/>
  <c r="BF152" i="3"/>
  <c r="R152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39" i="3"/>
  <c r="BH139" i="3"/>
  <c r="BG139" i="3"/>
  <c r="BF139" i="3"/>
  <c r="BI133" i="3"/>
  <c r="BH133" i="3"/>
  <c r="BG133" i="3"/>
  <c r="BF133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 s="1"/>
  <c r="J17" i="3"/>
  <c r="J12" i="3"/>
  <c r="J120" i="3" s="1"/>
  <c r="E7" i="3"/>
  <c r="E116" i="3" s="1"/>
  <c r="J37" i="2"/>
  <c r="J36" i="2"/>
  <c r="AY95" i="1" s="1"/>
  <c r="J35" i="2"/>
  <c r="AX95" i="1" s="1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29" i="2"/>
  <c r="BH229" i="2"/>
  <c r="BG229" i="2"/>
  <c r="BF229" i="2"/>
  <c r="BI215" i="2"/>
  <c r="BH215" i="2"/>
  <c r="BG215" i="2"/>
  <c r="BF215" i="2"/>
  <c r="BI199" i="2"/>
  <c r="BH199" i="2"/>
  <c r="BG199" i="2"/>
  <c r="BF199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82" i="2"/>
  <c r="BH182" i="2"/>
  <c r="BG182" i="2"/>
  <c r="BF182" i="2"/>
  <c r="BI179" i="2"/>
  <c r="BH179" i="2"/>
  <c r="BG179" i="2"/>
  <c r="BF179" i="2"/>
  <c r="BI176" i="2"/>
  <c r="BH176" i="2"/>
  <c r="BG176" i="2"/>
  <c r="BF176" i="2"/>
  <c r="BI169" i="2"/>
  <c r="BH169" i="2"/>
  <c r="BG169" i="2"/>
  <c r="BF169" i="2"/>
  <c r="BI163" i="2"/>
  <c r="BH163" i="2"/>
  <c r="BG163" i="2"/>
  <c r="BF163" i="2"/>
  <c r="BI158" i="2"/>
  <c r="BH158" i="2"/>
  <c r="BG158" i="2"/>
  <c r="BF158" i="2"/>
  <c r="BI155" i="2"/>
  <c r="BH155" i="2"/>
  <c r="BG155" i="2"/>
  <c r="BF155" i="2"/>
  <c r="T155" i="2"/>
  <c r="R155" i="2"/>
  <c r="P155" i="2"/>
  <c r="BI146" i="2"/>
  <c r="BH146" i="2"/>
  <c r="BG146" i="2"/>
  <c r="BF146" i="2"/>
  <c r="T146" i="2"/>
  <c r="R146" i="2"/>
  <c r="P146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293" i="2"/>
  <c r="J291" i="2"/>
  <c r="BK286" i="2"/>
  <c r="J279" i="2"/>
  <c r="BK268" i="2"/>
  <c r="J260" i="2"/>
  <c r="J256" i="2"/>
  <c r="BK249" i="2"/>
  <c r="J235" i="2"/>
  <c r="J195" i="2"/>
  <c r="J155" i="2"/>
  <c r="J132" i="2"/>
  <c r="J127" i="2"/>
  <c r="J209" i="3"/>
  <c r="J226" i="3"/>
  <c r="J191" i="3"/>
  <c r="J206" i="3"/>
  <c r="J145" i="3"/>
  <c r="BK228" i="3"/>
  <c r="BK158" i="3"/>
  <c r="BK188" i="3"/>
  <c r="BK202" i="3"/>
  <c r="BK194" i="3"/>
  <c r="BK126" i="4"/>
  <c r="J150" i="6"/>
  <c r="J138" i="6"/>
  <c r="J149" i="6"/>
  <c r="J124" i="6"/>
  <c r="BK131" i="2"/>
  <c r="J231" i="3"/>
  <c r="BK203" i="3"/>
  <c r="J228" i="3"/>
  <c r="J202" i="3"/>
  <c r="BK213" i="3"/>
  <c r="BK139" i="3"/>
  <c r="J182" i="3"/>
  <c r="BK172" i="3"/>
  <c r="BK124" i="6"/>
  <c r="BK125" i="6"/>
  <c r="BK141" i="6"/>
  <c r="J135" i="6"/>
  <c r="BK145" i="6"/>
  <c r="BK155" i="2"/>
  <c r="J136" i="2"/>
  <c r="J128" i="2"/>
  <c r="J203" i="3"/>
  <c r="J223" i="3"/>
  <c r="BK209" i="3"/>
  <c r="BK225" i="3"/>
  <c r="BK145" i="3"/>
  <c r="BK129" i="3"/>
  <c r="BK149" i="3"/>
  <c r="J140" i="6"/>
  <c r="BK149" i="6"/>
  <c r="J130" i="6"/>
  <c r="J128" i="6"/>
  <c r="BK194" i="2"/>
  <c r="BK132" i="2"/>
  <c r="BK182" i="3"/>
  <c r="BK231" i="3"/>
  <c r="BK168" i="3"/>
  <c r="J225" i="3"/>
  <c r="BK207" i="3"/>
  <c r="J133" i="3"/>
  <c r="J121" i="4"/>
  <c r="BK129" i="6"/>
  <c r="BK135" i="6"/>
  <c r="J143" i="6"/>
  <c r="J129" i="6"/>
  <c r="BK130" i="6"/>
  <c r="BK294" i="2"/>
  <c r="J293" i="2"/>
  <c r="J292" i="2" s="1"/>
  <c r="BK290" i="2"/>
  <c r="J286" i="2"/>
  <c r="BK275" i="2"/>
  <c r="J268" i="2"/>
  <c r="J264" i="2"/>
  <c r="J263" i="2" s="1"/>
  <c r="BK256" i="2"/>
  <c r="J252" i="2"/>
  <c r="BK246" i="2"/>
  <c r="BK243" i="2"/>
  <c r="BK240" i="2"/>
  <c r="BK235" i="2"/>
  <c r="J196" i="2"/>
  <c r="J146" i="2"/>
  <c r="BK128" i="2"/>
  <c r="BK223" i="3"/>
  <c r="J158" i="3"/>
  <c r="J198" i="3"/>
  <c r="J213" i="3"/>
  <c r="J168" i="3"/>
  <c r="J172" i="3"/>
  <c r="J218" i="3"/>
  <c r="BK198" i="3"/>
  <c r="BK176" i="3"/>
  <c r="J145" i="6"/>
  <c r="BK126" i="6"/>
  <c r="BK128" i="6"/>
  <c r="J141" i="6"/>
  <c r="BK150" i="6"/>
  <c r="BK195" i="2"/>
  <c r="BK146" i="2"/>
  <c r="J131" i="2"/>
  <c r="AS94" i="1"/>
  <c r="J176" i="3"/>
  <c r="BK191" i="3"/>
  <c r="J149" i="3"/>
  <c r="BK218" i="3"/>
  <c r="BK130" i="3"/>
  <c r="BK226" i="3"/>
  <c r="J139" i="3"/>
  <c r="BK133" i="3"/>
  <c r="BK137" i="6"/>
  <c r="BK140" i="6"/>
  <c r="J137" i="6"/>
  <c r="J127" i="6"/>
  <c r="J294" i="2"/>
  <c r="BK291" i="2"/>
  <c r="J290" i="2"/>
  <c r="BK279" i="2"/>
  <c r="J275" i="2"/>
  <c r="BK264" i="2"/>
  <c r="BK260" i="2"/>
  <c r="BK252" i="2"/>
  <c r="J249" i="2"/>
  <c r="J246" i="2"/>
  <c r="J243" i="2"/>
  <c r="J240" i="2"/>
  <c r="BK196" i="2"/>
  <c r="J194" i="2"/>
  <c r="BK136" i="2"/>
  <c r="BK127" i="2"/>
  <c r="J194" i="3"/>
  <c r="J207" i="3"/>
  <c r="J130" i="3"/>
  <c r="J188" i="3"/>
  <c r="BK199" i="3"/>
  <c r="J199" i="3"/>
  <c r="BK206" i="3"/>
  <c r="J129" i="3"/>
  <c r="J125" i="6"/>
  <c r="BK127" i="6"/>
  <c r="J126" i="6"/>
  <c r="BK138" i="6"/>
  <c r="BK143" i="6"/>
  <c r="J121" i="5" l="1"/>
  <c r="L104" i="5"/>
  <c r="J104" i="5"/>
  <c r="L121" i="5"/>
  <c r="J120" i="4"/>
  <c r="J119" i="4" s="1"/>
  <c r="J118" i="4" s="1"/>
  <c r="R199" i="2"/>
  <c r="P199" i="2"/>
  <c r="T199" i="2"/>
  <c r="J199" i="2"/>
  <c r="BE199" i="2" s="1"/>
  <c r="T215" i="2"/>
  <c r="J215" i="2"/>
  <c r="BE215" i="2" s="1"/>
  <c r="H230" i="2"/>
  <c r="H231" i="2" s="1"/>
  <c r="H229" i="2" s="1"/>
  <c r="R215" i="2"/>
  <c r="P215" i="2"/>
  <c r="BK215" i="2"/>
  <c r="BK199" i="2"/>
  <c r="H153" i="2"/>
  <c r="H154" i="2" s="1"/>
  <c r="H152" i="2" s="1"/>
  <c r="J152" i="2" s="1"/>
  <c r="H174" i="2"/>
  <c r="H175" i="2" s="1"/>
  <c r="H177" i="2"/>
  <c r="H161" i="2"/>
  <c r="H162" i="2" s="1"/>
  <c r="H158" i="2" s="1"/>
  <c r="T158" i="2" s="1"/>
  <c r="J140" i="2"/>
  <c r="H150" i="2"/>
  <c r="H151" i="2" s="1"/>
  <c r="H149" i="2" s="1"/>
  <c r="J149" i="2" s="1"/>
  <c r="H233" i="2"/>
  <c r="H234" i="2" s="1"/>
  <c r="H232" i="2" s="1"/>
  <c r="J232" i="2" s="1"/>
  <c r="J144" i="6"/>
  <c r="J136" i="6"/>
  <c r="J123" i="6"/>
  <c r="J239" i="2"/>
  <c r="J285" i="2"/>
  <c r="P165" i="3"/>
  <c r="P128" i="3" s="1"/>
  <c r="R165" i="3"/>
  <c r="J165" i="3"/>
  <c r="T165" i="3"/>
  <c r="T152" i="3"/>
  <c r="BK152" i="3"/>
  <c r="BK128" i="3" s="1"/>
  <c r="J152" i="3"/>
  <c r="J128" i="3" s="1"/>
  <c r="H168" i="2"/>
  <c r="H163" i="2" s="1"/>
  <c r="R163" i="2" s="1"/>
  <c r="BK182" i="2"/>
  <c r="J182" i="2"/>
  <c r="BE182" i="2" s="1"/>
  <c r="R182" i="2"/>
  <c r="P182" i="2"/>
  <c r="T182" i="2"/>
  <c r="F34" i="4"/>
  <c r="BA97" i="1" s="1"/>
  <c r="F36" i="2"/>
  <c r="BC95" i="1" s="1"/>
  <c r="F35" i="2"/>
  <c r="BB95" i="1" s="1"/>
  <c r="F34" i="2"/>
  <c r="BA95" i="1" s="1"/>
  <c r="J34" i="2"/>
  <c r="AW95" i="1" s="1"/>
  <c r="F37" i="2"/>
  <c r="BD95" i="1" s="1"/>
  <c r="P263" i="2"/>
  <c r="R292" i="2"/>
  <c r="P239" i="2"/>
  <c r="BK285" i="2"/>
  <c r="P292" i="2"/>
  <c r="R201" i="3"/>
  <c r="T205" i="3"/>
  <c r="AU98" i="1"/>
  <c r="BK239" i="2"/>
  <c r="T263" i="2"/>
  <c r="T292" i="2"/>
  <c r="T239" i="2"/>
  <c r="P285" i="2"/>
  <c r="BK201" i="3"/>
  <c r="J201" i="3" s="1"/>
  <c r="J99" i="3" s="1"/>
  <c r="R205" i="3"/>
  <c r="T224" i="3"/>
  <c r="BK123" i="6"/>
  <c r="BK136" i="6"/>
  <c r="BK144" i="6"/>
  <c r="P201" i="3"/>
  <c r="P208" i="3"/>
  <c r="R136" i="6"/>
  <c r="R239" i="2"/>
  <c r="R285" i="2"/>
  <c r="R128" i="3"/>
  <c r="BK205" i="3"/>
  <c r="J205" i="3" s="1"/>
  <c r="J100" i="3" s="1"/>
  <c r="R208" i="3"/>
  <c r="BK224" i="3"/>
  <c r="J224" i="3"/>
  <c r="J104" i="3" s="1"/>
  <c r="P123" i="6"/>
  <c r="T136" i="6"/>
  <c r="T144" i="6"/>
  <c r="R263" i="2"/>
  <c r="BK292" i="2"/>
  <c r="J104" i="2" s="1"/>
  <c r="T128" i="3"/>
  <c r="P205" i="3"/>
  <c r="T208" i="3"/>
  <c r="R224" i="3"/>
  <c r="T123" i="6"/>
  <c r="R144" i="6"/>
  <c r="BK263" i="2"/>
  <c r="T285" i="2"/>
  <c r="T201" i="3"/>
  <c r="BK208" i="3"/>
  <c r="J208" i="3" s="1"/>
  <c r="J101" i="3" s="1"/>
  <c r="P224" i="3"/>
  <c r="R123" i="6"/>
  <c r="P136" i="6"/>
  <c r="P144" i="6"/>
  <c r="BK222" i="3"/>
  <c r="J222" i="3" s="1"/>
  <c r="J103" i="3" s="1"/>
  <c r="BK217" i="3"/>
  <c r="J217" i="3" s="1"/>
  <c r="J102" i="3" s="1"/>
  <c r="BK120" i="4"/>
  <c r="J98" i="4" s="1"/>
  <c r="J99" i="2"/>
  <c r="BK142" i="6"/>
  <c r="J142" i="6" s="1"/>
  <c r="J100" i="6" s="1"/>
  <c r="BK230" i="3"/>
  <c r="J230" i="3" s="1"/>
  <c r="J106" i="3" s="1"/>
  <c r="BE124" i="6"/>
  <c r="BE125" i="6"/>
  <c r="F92" i="6"/>
  <c r="BE141" i="6"/>
  <c r="J89" i="6"/>
  <c r="BE130" i="6"/>
  <c r="BE135" i="6"/>
  <c r="BE128" i="6"/>
  <c r="BE127" i="6"/>
  <c r="E85" i="6"/>
  <c r="BE137" i="6"/>
  <c r="BE129" i="6"/>
  <c r="BE138" i="6"/>
  <c r="BE140" i="6"/>
  <c r="BE143" i="6"/>
  <c r="BE145" i="6"/>
  <c r="BE149" i="6"/>
  <c r="BE126" i="6"/>
  <c r="BE150" i="6"/>
  <c r="F74" i="5"/>
  <c r="E67" i="5"/>
  <c r="J71" i="5"/>
  <c r="E85" i="4"/>
  <c r="J89" i="4"/>
  <c r="F115" i="4"/>
  <c r="BE126" i="4"/>
  <c r="J33" i="4" s="1"/>
  <c r="AV97" i="1" s="1"/>
  <c r="AT97" i="1" s="1"/>
  <c r="F92" i="3"/>
  <c r="BE145" i="3"/>
  <c r="BE199" i="3"/>
  <c r="BE202" i="3"/>
  <c r="BE203" i="3"/>
  <c r="BE207" i="3"/>
  <c r="BE158" i="3"/>
  <c r="BE168" i="3"/>
  <c r="BE172" i="3"/>
  <c r="BE194" i="3"/>
  <c r="BE139" i="3"/>
  <c r="BE226" i="3"/>
  <c r="BE228" i="3"/>
  <c r="BE182" i="3"/>
  <c r="BE188" i="3"/>
  <c r="BE191" i="3"/>
  <c r="J89" i="3"/>
  <c r="BE130" i="3"/>
  <c r="BE152" i="3"/>
  <c r="BE176" i="3"/>
  <c r="BE213" i="3"/>
  <c r="BE218" i="3"/>
  <c r="BE223" i="3"/>
  <c r="E85" i="3"/>
  <c r="BE129" i="3"/>
  <c r="BE133" i="3"/>
  <c r="BE165" i="3"/>
  <c r="BE209" i="3"/>
  <c r="BE231" i="3"/>
  <c r="BE149" i="3"/>
  <c r="BE198" i="3"/>
  <c r="BE206" i="3"/>
  <c r="BE225" i="3"/>
  <c r="E85" i="2"/>
  <c r="J89" i="2"/>
  <c r="F92" i="2"/>
  <c r="BE127" i="2"/>
  <c r="BE128" i="2"/>
  <c r="BE131" i="2"/>
  <c r="BE132" i="2"/>
  <c r="BE136" i="2"/>
  <c r="BE146" i="2"/>
  <c r="BE155" i="2"/>
  <c r="BE194" i="2"/>
  <c r="BE195" i="2"/>
  <c r="BE196" i="2"/>
  <c r="BE235" i="2"/>
  <c r="BE240" i="2"/>
  <c r="BE243" i="2"/>
  <c r="BE246" i="2"/>
  <c r="BE249" i="2"/>
  <c r="BE252" i="2"/>
  <c r="BE256" i="2"/>
  <c r="BE260" i="2"/>
  <c r="BE264" i="2"/>
  <c r="BE268" i="2"/>
  <c r="BE275" i="2"/>
  <c r="BE279" i="2"/>
  <c r="BE286" i="2"/>
  <c r="BE290" i="2"/>
  <c r="BE291" i="2"/>
  <c r="BE293" i="2"/>
  <c r="BE294" i="2"/>
  <c r="J34" i="3"/>
  <c r="AW96" i="1" s="1"/>
  <c r="F36" i="6"/>
  <c r="BC99" i="1" s="1"/>
  <c r="F36" i="3"/>
  <c r="BC96" i="1" s="1"/>
  <c r="AW98" i="1"/>
  <c r="F36" i="5"/>
  <c r="BC98" i="1" s="1"/>
  <c r="J34" i="6"/>
  <c r="AW99" i="1" s="1"/>
  <c r="F34" i="6"/>
  <c r="BA99" i="1" s="1"/>
  <c r="F35" i="3"/>
  <c r="BB96" i="1" s="1"/>
  <c r="F37" i="6"/>
  <c r="BD99" i="1" s="1"/>
  <c r="F37" i="3"/>
  <c r="BD96" i="1" s="1"/>
  <c r="BA98" i="1"/>
  <c r="F35" i="5"/>
  <c r="BB98" i="1" s="1"/>
  <c r="F37" i="5"/>
  <c r="BD98" i="1" s="1"/>
  <c r="F35" i="6"/>
  <c r="BB99" i="1" s="1"/>
  <c r="F34" i="3"/>
  <c r="BA96" i="1" s="1"/>
  <c r="J81" i="5" l="1"/>
  <c r="K103" i="5"/>
  <c r="I103" i="5"/>
  <c r="J102" i="5" s="1"/>
  <c r="J80" i="5"/>
  <c r="J127" i="3"/>
  <c r="J229" i="2"/>
  <c r="BE229" i="2" s="1"/>
  <c r="T229" i="2"/>
  <c r="T198" i="2" s="1"/>
  <c r="BK229" i="2"/>
  <c r="BK198" i="2" s="1"/>
  <c r="R229" i="2"/>
  <c r="R198" i="2" s="1"/>
  <c r="P229" i="2"/>
  <c r="P198" i="2" s="1"/>
  <c r="BK158" i="2"/>
  <c r="R158" i="2"/>
  <c r="P158" i="2"/>
  <c r="J158" i="2"/>
  <c r="BE158" i="2" s="1"/>
  <c r="J101" i="2"/>
  <c r="J101" i="6"/>
  <c r="J99" i="6"/>
  <c r="J103" i="2"/>
  <c r="H169" i="2"/>
  <c r="J169" i="2" s="1"/>
  <c r="BE169" i="2" s="1"/>
  <c r="T163" i="2"/>
  <c r="J98" i="3"/>
  <c r="J163" i="2"/>
  <c r="BE163" i="2" s="1"/>
  <c r="BK163" i="2"/>
  <c r="P163" i="2"/>
  <c r="J122" i="6"/>
  <c r="J121" i="6" s="1"/>
  <c r="T122" i="6"/>
  <c r="T121" i="6" s="1"/>
  <c r="R122" i="6"/>
  <c r="R121" i="6" s="1"/>
  <c r="P127" i="3"/>
  <c r="P126" i="3" s="1"/>
  <c r="AU96" i="1" s="1"/>
  <c r="BK229" i="3"/>
  <c r="J229" i="3" s="1"/>
  <c r="J105" i="3" s="1"/>
  <c r="J102" i="2"/>
  <c r="BK127" i="3"/>
  <c r="P122" i="6"/>
  <c r="P121" i="6" s="1"/>
  <c r="AU99" i="1" s="1"/>
  <c r="R127" i="3"/>
  <c r="R126" i="3" s="1"/>
  <c r="T127" i="3"/>
  <c r="T126" i="3" s="1"/>
  <c r="BK122" i="6"/>
  <c r="BK121" i="6" s="1"/>
  <c r="BK119" i="4"/>
  <c r="BK118" i="4" s="1"/>
  <c r="J96" i="4" s="1"/>
  <c r="J98" i="6"/>
  <c r="F33" i="4"/>
  <c r="AZ97" i="1" s="1"/>
  <c r="BC94" i="1"/>
  <c r="W32" i="1" s="1"/>
  <c r="BA94" i="1"/>
  <c r="W30" i="1" s="1"/>
  <c r="J33" i="6"/>
  <c r="AV99" i="1" s="1"/>
  <c r="AT99" i="1" s="1"/>
  <c r="F33" i="3"/>
  <c r="AZ96" i="1" s="1"/>
  <c r="J33" i="3"/>
  <c r="AV96" i="1" s="1"/>
  <c r="AT96" i="1" s="1"/>
  <c r="BD94" i="1"/>
  <c r="W33" i="1" s="1"/>
  <c r="F33" i="6"/>
  <c r="AZ99" i="1" s="1"/>
  <c r="BB94" i="1"/>
  <c r="W31" i="1" s="1"/>
  <c r="J79" i="5" l="1"/>
  <c r="J78" i="5" s="1"/>
  <c r="F33" i="5" s="1"/>
  <c r="J33" i="5" s="1"/>
  <c r="AV98" i="1" s="1"/>
  <c r="AT98" i="1" s="1"/>
  <c r="J97" i="3"/>
  <c r="J126" i="3"/>
  <c r="J198" i="2"/>
  <c r="J100" i="2" s="1"/>
  <c r="T169" i="2"/>
  <c r="P169" i="2"/>
  <c r="H178" i="2"/>
  <c r="H176" i="2" s="1"/>
  <c r="J176" i="2" s="1"/>
  <c r="R169" i="2"/>
  <c r="J30" i="6"/>
  <c r="AG99" i="1" s="1"/>
  <c r="AN99" i="1" s="1"/>
  <c r="BK169" i="2"/>
  <c r="J179" i="2"/>
  <c r="BE179" i="2" s="1"/>
  <c r="BK126" i="3"/>
  <c r="J96" i="3" s="1"/>
  <c r="J97" i="4"/>
  <c r="J96" i="6"/>
  <c r="J97" i="6"/>
  <c r="J30" i="4"/>
  <c r="AG97" i="1" s="1"/>
  <c r="AX94" i="1"/>
  <c r="AW94" i="1"/>
  <c r="AK30" i="1" s="1"/>
  <c r="AY94" i="1"/>
  <c r="J30" i="3"/>
  <c r="AG96" i="1" s="1"/>
  <c r="AZ98" i="1" l="1"/>
  <c r="R179" i="2"/>
  <c r="P179" i="2"/>
  <c r="T179" i="2"/>
  <c r="BK179" i="2"/>
  <c r="BK176" i="2"/>
  <c r="R176" i="2"/>
  <c r="T176" i="2"/>
  <c r="P176" i="2"/>
  <c r="J39" i="6"/>
  <c r="BE176" i="2"/>
  <c r="J126" i="2"/>
  <c r="J125" i="2" s="1"/>
  <c r="J30" i="5"/>
  <c r="J39" i="5" s="1"/>
  <c r="J39" i="4"/>
  <c r="J39" i="3"/>
  <c r="AN96" i="1"/>
  <c r="AN97" i="1"/>
  <c r="T126" i="2" l="1"/>
  <c r="T125" i="2" s="1"/>
  <c r="T124" i="2" s="1"/>
  <c r="R126" i="2"/>
  <c r="R125" i="2" s="1"/>
  <c r="R124" i="2" s="1"/>
  <c r="BK126" i="2"/>
  <c r="BK125" i="2" s="1"/>
  <c r="BK124" i="2" s="1"/>
  <c r="P126" i="2"/>
  <c r="P125" i="2" s="1"/>
  <c r="P124" i="2" s="1"/>
  <c r="AU95" i="1" s="1"/>
  <c r="AU94" i="1" s="1"/>
  <c r="J98" i="2"/>
  <c r="F33" i="2"/>
  <c r="AZ95" i="1" s="1"/>
  <c r="AZ94" i="1" s="1"/>
  <c r="J33" i="2"/>
  <c r="AV95" i="1" s="1"/>
  <c r="AT95" i="1" s="1"/>
  <c r="AG98" i="1"/>
  <c r="AN98" i="1" s="1"/>
  <c r="W29" i="1" l="1"/>
  <c r="AV94" i="1"/>
  <c r="J124" i="2"/>
  <c r="J97" i="2"/>
  <c r="J30" i="2" l="1"/>
  <c r="J96" i="2"/>
  <c r="AK29" i="1"/>
  <c r="AT94" i="1"/>
  <c r="AG95" i="1" l="1"/>
  <c r="J39" i="2"/>
  <c r="AN95" i="1" l="1"/>
  <c r="AN94" i="1" s="1"/>
  <c r="AG94" i="1"/>
  <c r="AK26" i="1" s="1"/>
  <c r="AK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tc={ED0A6775-CFB3-412D-B3C1-D8A6DE20CC8C}</author>
  </authors>
  <commentList>
    <comment ref="C199" authorId="0" shapeId="0" xr:uid="{ED0A6775-CFB3-412D-B3C1-D8A6DE20CC8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dle 3D model vývaru  - 48,15 m3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tc={07475D8B-C174-4D35-97F1-7C2755581C10}</author>
    <author>tc={2501429A-0C90-469F-8EC4-636A61F3EAC2}</author>
    <author>tc={1A541702-D3E6-4CB3-8156-A2C2352966A2}</author>
    <author>tc={FC302257-17BE-45F4-8321-5AEC58D55E5B}</author>
    <author>tc={0AE3D023-EC52-43D8-8AAC-B80E78B6A062}</author>
  </authors>
  <commentList>
    <comment ref="C133" authorId="0" shapeId="0" xr:uid="{07475D8B-C174-4D35-97F1-7C2755581C1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Celkový výkop 320 m3</t>
      </text>
    </comment>
    <comment ref="C139" authorId="1" shapeId="0" xr:uid="{2501429A-0C90-469F-8EC4-636A61F3EAC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Pažit se nebude</t>
      </text>
    </comment>
    <comment ref="C145" authorId="2" shapeId="0" xr:uid="{1A541702-D3E6-4CB3-8156-A2C2352966A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Pažit se nebude</t>
      </text>
    </comment>
    <comment ref="C149" authorId="3" shapeId="0" xr:uid="{FC302257-17BE-45F4-8321-5AEC58D55E5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Pažit se nebude</t>
      </text>
    </comment>
    <comment ref="C176" authorId="4" shapeId="0" xr:uid="{0AE3D023-EC52-43D8-8AAC-B80E78B6A062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nasyp 235 m3 </t>
      </text>
    </comment>
  </commentList>
</comments>
</file>

<file path=xl/sharedStrings.xml><?xml version="1.0" encoding="utf-8"?>
<sst xmlns="http://schemas.openxmlformats.org/spreadsheetml/2006/main" count="3758" uniqueCount="648">
  <si>
    <t>Export Komplet</t>
  </si>
  <si>
    <t/>
  </si>
  <si>
    <t>2.0</t>
  </si>
  <si>
    <t>False</t>
  </si>
  <si>
    <t>{59842254-eea0-40f9-af97-955cef8ef859}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</si>
  <si>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</si>
  <si>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</si>
  <si>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</si>
  <si>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</si>
  <si>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</si>
  <si>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</si>
  <si>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</si>
  <si>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</si>
  <si>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2024-003-Rev1</t>
  </si>
  <si>
    <t>Stavba:</t>
  </si>
  <si>
    <t>BAŤŮV KANÁL, OPTIMALIZACE PRÁZDNĚNÍ PK VNOROVY I</t>
  </si>
  <si>
    <t>KSO:</t>
  </si>
  <si>
    <t>CC-CZ:</t>
  </si>
  <si>
    <t>Místo:</t>
  </si>
  <si>
    <t>Vnorovy</t>
  </si>
  <si>
    <t>Datum:</t>
  </si>
  <si>
    <t>Zadavatel:</t>
  </si>
  <si>
    <t>IČ:</t>
  </si>
  <si>
    <t>Povodí Moravy, s.p.</t>
  </si>
  <si>
    <t>DIČ:</t>
  </si>
  <si>
    <t>Zhotovitel:</t>
  </si>
  <si>
    <t xml:space="preserve"> </t>
  </si>
  <si>
    <t>Projektant:</t>
  </si>
  <si>
    <t>Ing. Michael Trnka, CSc.</t>
  </si>
  <si>
    <t>True</t>
  </si>
  <si>
    <t>Zpracovatel:</t>
  </si>
  <si>
    <t>AQUATIS a.s.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</si>
  <si>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</si>
  <si>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</si>
  <si>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</si>
  <si>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</si>
  <si>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</si>
  <si>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</si>
  <si>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</si>
  <si>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</si>
  <si>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</si>
  <si>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</si>
  <si>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</si>
  <si>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</si>
  <si>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</si>
  <si>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</si>
  <si>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</si>
  <si>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</si>
  <si>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</si>
  <si>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</si>
  <si>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</si>
  <si>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</si>
  <si>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</si>
  <si>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</si>
  <si>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</si>
  <si>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</si>
  <si>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</si>
  <si>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</si>
  <si>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</si>
  <si>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</si>
  <si>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</si>
  <si>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</si>
  <si>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</si>
  <si>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</si>
  <si>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</si>
  <si>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</si>
  <si>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</si>
  <si>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</si>
  <si>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</si>
  <si>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</si>
  <si>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</si>
  <si>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</si>
  <si>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</si>
  <si>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</si>
  <si>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</si>
  <si>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</si>
  <si>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</si>
  <si>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</si>
  <si>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</si>
  <si>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VÝUSTNÍ OBJEKT</t>
  </si>
  <si>
    <t>STA</t>
  </si>
  <si>
    <t>1</t>
  </si>
  <si>
    <t>{02d4ac80-5e0c-4f86-99c1-5e85e0d323e5}</t>
  </si>
  <si>
    <t>2</t>
  </si>
  <si>
    <t>02</t>
  </si>
  <si>
    <t>SO 02 PROPUSTEK</t>
  </si>
  <si>
    <t>{9c11bb4b-6793-4a00-bce8-b8ff7d2bbee2}</t>
  </si>
  <si>
    <t>03</t>
  </si>
  <si>
    <t>{205ee171-92d2-47a4-87f4-971554b2e0ba}</t>
  </si>
  <si>
    <t>04</t>
  </si>
  <si>
    <t>PS 02 ELEKTROOBJEKTY</t>
  </si>
  <si>
    <t>{959e1821-f293-4a1a-84a7-431d6c2e0cdc}</t>
  </si>
  <si>
    <t>05</t>
  </si>
  <si>
    <t>VaON</t>
  </si>
  <si>
    <t>{2fad82e4-5a95-4174-b754-9530dd2fd4ee}</t>
  </si>
  <si>
    <t>BET_1200</t>
  </si>
  <si>
    <t>22,58</t>
  </si>
  <si>
    <t>Beton1</t>
  </si>
  <si>
    <t>10,799</t>
  </si>
  <si>
    <t>KRYCÍ LIST SOUPISU PRACÍ</t>
  </si>
  <si>
    <t>Debnenie1</t>
  </si>
  <si>
    <t>97,986</t>
  </si>
  <si>
    <t>Dlažba</t>
  </si>
  <si>
    <t>86</t>
  </si>
  <si>
    <t>Obsyp1</t>
  </si>
  <si>
    <t>Odvoz1</t>
  </si>
  <si>
    <t>320,086</t>
  </si>
  <si>
    <t>Objekt:</t>
  </si>
  <si>
    <t>Pazenie1</t>
  </si>
  <si>
    <t>228,961</t>
  </si>
  <si>
    <t>01 - SO 01 VÝUSTNÍ OBJEKT</t>
  </si>
  <si>
    <t>Vykop1</t>
  </si>
  <si>
    <t>315</t>
  </si>
  <si>
    <t>Vykop2</t>
  </si>
  <si>
    <t>250</t>
  </si>
  <si>
    <t>Zasyp1</t>
  </si>
  <si>
    <t>244,914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</si>
  <si>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</si>
  <si>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</si>
  <si>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</si>
  <si>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</si>
  <si>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</si>
  <si>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</si>
  <si>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</si>
  <si>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</si>
  <si>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</si>
  <si>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</si>
  <si>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</si>
  <si>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</si>
  <si>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</si>
  <si>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</si>
  <si>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</si>
  <si>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</si>
  <si>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</si>
  <si>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</si>
  <si>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</si>
  <si>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</si>
  <si>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</si>
  <si>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</si>
  <si>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</si>
  <si>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</si>
  <si>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</si>
  <si>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</si>
  <si>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</si>
  <si>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</si>
  <si>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</si>
  <si>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</si>
  <si>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</si>
  <si>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</si>
  <si>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</si>
  <si>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</si>
  <si>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</si>
  <si>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-959045567</t>
  </si>
  <si>
    <t>115101301</t>
  </si>
  <si>
    <t>Pohotovost čerpací soupravy pro dopravní výšku do 10 m přítok do 500 l/min</t>
  </si>
  <si>
    <t>den</t>
  </si>
  <si>
    <t>890808499</t>
  </si>
  <si>
    <t>VV</t>
  </si>
  <si>
    <t>600/24</t>
  </si>
  <si>
    <t>Součet</t>
  </si>
  <si>
    <t>3</t>
  </si>
  <si>
    <t>121151104</t>
  </si>
  <si>
    <t>Sejmutí ornice plochy do 100 m2 tl vrstvy přes 200 do 250 mm strojně</t>
  </si>
  <si>
    <t>m2</t>
  </si>
  <si>
    <t>8588738</t>
  </si>
  <si>
    <t>122251504</t>
  </si>
  <si>
    <t>Odkopávky a prokopávky zapažené v hornině třídy těžitelnosti I skupiny 3 objem do 500 m3 strojně</t>
  </si>
  <si>
    <t>m3</t>
  </si>
  <si>
    <t>-64491529</t>
  </si>
  <si>
    <t>5</t>
  </si>
  <si>
    <t>131251204</t>
  </si>
  <si>
    <t>Hloubení jam zapažených v hornině třídy těžitelnosti I skupiny 3 objem do 500 m3 strojně</t>
  </si>
  <si>
    <t>-970364818</t>
  </si>
  <si>
    <t>6</t>
  </si>
  <si>
    <t>151811143</t>
  </si>
  <si>
    <t>Osazení pažicího boxu hl výkopu do 6 m š přes 2,5 do 5 m</t>
  </si>
  <si>
    <t>-12704534</t>
  </si>
  <si>
    <t>BET_1200*5,07*2</t>
  </si>
  <si>
    <t>7</t>
  </si>
  <si>
    <t>151811243</t>
  </si>
  <si>
    <t>Odstranění pažicího boxu hl výkopu do 6 m š přes 2,5 do 5 m</t>
  </si>
  <si>
    <t>-1075117237</t>
  </si>
  <si>
    <t>8</t>
  </si>
  <si>
    <t>162251102</t>
  </si>
  <si>
    <t>Vodorovné přemístění přes 20 do 50 m výkopku/sypaniny z horniny třídy těžitelnosti I skupiny 1 až 3</t>
  </si>
  <si>
    <t>-1464167018</t>
  </si>
  <si>
    <t>9</t>
  </si>
  <si>
    <t>162751117</t>
  </si>
  <si>
    <t>Vodorovné přemístění přes 9 000 do 10000 m výkopku/sypaniny z horniny třídy těžitelnosti I skupiny 1 až 3</t>
  </si>
  <si>
    <t>435484787</t>
  </si>
  <si>
    <t>-Zasyp1</t>
  </si>
  <si>
    <t>-Obsyp1</t>
  </si>
  <si>
    <t>10</t>
  </si>
  <si>
    <t>167151111</t>
  </si>
  <si>
    <t>Nakládání výkopku z hornin třídy těžitelnosti I skupiny 1 až 3 přes 100 m3</t>
  </si>
  <si>
    <t>-1929190990</t>
  </si>
  <si>
    <t>11</t>
  </si>
  <si>
    <t>171201221</t>
  </si>
  <si>
    <t>Poplatek za uložení na skládce (skládkovné) zeminy a kamení kód odpadu 17 05 04</t>
  </si>
  <si>
    <t>t</t>
  </si>
  <si>
    <t>-2115013209</t>
  </si>
  <si>
    <t>Odvoz1*1,89</t>
  </si>
  <si>
    <t>12</t>
  </si>
  <si>
    <t>171251201</t>
  </si>
  <si>
    <t>Uložení sypaniny na skládky nebo meziskládky</t>
  </si>
  <si>
    <t>247829174</t>
  </si>
  <si>
    <t>13</t>
  </si>
  <si>
    <t>174151101</t>
  </si>
  <si>
    <t>Zásyp jam, šachet rýh nebo kolem objektů sypaninou se zhutněním</t>
  </si>
  <si>
    <t>569204355</t>
  </si>
  <si>
    <t>"Výkop pre potrubie"</t>
  </si>
  <si>
    <t>"Výkop pre vývar vrátane svahováni"</t>
  </si>
  <si>
    <t>"Obetónovanie potrubia"</t>
  </si>
  <si>
    <t>14</t>
  </si>
  <si>
    <t>181311104</t>
  </si>
  <si>
    <t>Rozprostření ornice tl vrstvy přes 200 do 250 mm v rovině nebo ve svahu do 1:5 ručně</t>
  </si>
  <si>
    <t>-1819584169</t>
  </si>
  <si>
    <t>181451311</t>
  </si>
  <si>
    <t>Založení trávníku strojně v jedné operaci v rovině nebo na svahu do 1:5</t>
  </si>
  <si>
    <t>219694406</t>
  </si>
  <si>
    <t>16</t>
  </si>
  <si>
    <t>M</t>
  </si>
  <si>
    <t>00572470</t>
  </si>
  <si>
    <t>osivo směs travní univerzál</t>
  </si>
  <si>
    <t>kg</t>
  </si>
  <si>
    <t>-2037664991</t>
  </si>
  <si>
    <t>196*0,025 'Přepočtené koeficientem množství</t>
  </si>
  <si>
    <t>Zakládání</t>
  </si>
  <si>
    <t>17</t>
  </si>
  <si>
    <t>Svislé a kompletní konstrukce</t>
  </si>
  <si>
    <t>18</t>
  </si>
  <si>
    <t>321321116</t>
  </si>
  <si>
    <t>Konstrukce vodních staveb ze ŽB mrazuvzdorného tř. C 30/37</t>
  </si>
  <si>
    <t>-2069801507</t>
  </si>
  <si>
    <t>"Steny a dno vývaru"</t>
  </si>
  <si>
    <t>Mezisoučet</t>
  </si>
  <si>
    <t>"Čelné steny vývaru"</t>
  </si>
  <si>
    <t>"Vyústenie potrubia - rozširenie"</t>
  </si>
  <si>
    <t>"Rozrážače"</t>
  </si>
  <si>
    <t>(0,5*0,5*1,3)*6</t>
  </si>
  <si>
    <t>19</t>
  </si>
  <si>
    <t>321351010</t>
  </si>
  <si>
    <t>Bednění konstrukcí vodních staveb rovinné - zřízení</t>
  </si>
  <si>
    <t>-1718641022</t>
  </si>
  <si>
    <t>(2,17+0,4+1,72+2+1,72+0,4+2,17)*4</t>
  </si>
  <si>
    <t>2*((4,3+3,07)*1)</t>
  </si>
  <si>
    <t>2*((4,3*2,35)*0,6)</t>
  </si>
  <si>
    <t>0,5*1,3*4*6</t>
  </si>
  <si>
    <t>20</t>
  </si>
  <si>
    <t>321352010</t>
  </si>
  <si>
    <t>Bednění konstrukcí vodních staveb rovinné - odstranění</t>
  </si>
  <si>
    <t>383179533</t>
  </si>
  <si>
    <t>321361101</t>
  </si>
  <si>
    <t>Výztuž železobetonových konstrukcí vodních staveb z oceli 10 216 D do 12 mm</t>
  </si>
  <si>
    <t>-1101042038</t>
  </si>
  <si>
    <t>Vodorovné konstrukce</t>
  </si>
  <si>
    <t>22</t>
  </si>
  <si>
    <t>451317777</t>
  </si>
  <si>
    <t>Podklad nebo lože pod dlažbu vodorovný nebo do sklonu 1:5 z betonu prostého tl přes 50 do 100 mm</t>
  </si>
  <si>
    <t>-1726736681</t>
  </si>
  <si>
    <t>23</t>
  </si>
  <si>
    <t>451319779</t>
  </si>
  <si>
    <t>Příplatek za sklon nad 1:5 podkladu nebo lože z betonu</t>
  </si>
  <si>
    <t>225029470</t>
  </si>
  <si>
    <t>24</t>
  </si>
  <si>
    <t>451571111</t>
  </si>
  <si>
    <t>Lože pod dlažby ze štěrkopísku vrstva tl do 100 mm</t>
  </si>
  <si>
    <t>-924166340</t>
  </si>
  <si>
    <t>25</t>
  </si>
  <si>
    <t>451573111</t>
  </si>
  <si>
    <t>Lože pod potrubí otevřený výkop ze štěrkopísku</t>
  </si>
  <si>
    <t>855911242</t>
  </si>
  <si>
    <t>7,3*4,5*0,15</t>
  </si>
  <si>
    <t>Lozko1</t>
  </si>
  <si>
    <t>26</t>
  </si>
  <si>
    <t>452311141</t>
  </si>
  <si>
    <t>Podkladní desky z betonu prostého tř. C 16/20 otevřený výkop</t>
  </si>
  <si>
    <t>645478980</t>
  </si>
  <si>
    <t>BET_1200*2,6*0,1</t>
  </si>
  <si>
    <t>27</t>
  </si>
  <si>
    <t>463211142_R</t>
  </si>
  <si>
    <t>Rovnanina z lomového kamene tříděného hm přes 80 do 200 kg s urovnáním líce</t>
  </si>
  <si>
    <t>-573669709</t>
  </si>
  <si>
    <t>"44 m2, hr. 0,4 m"</t>
  </si>
  <si>
    <t>44*0,4</t>
  </si>
  <si>
    <t>28</t>
  </si>
  <si>
    <t>465513157</t>
  </si>
  <si>
    <t>Dlažba svahu u opěr z upraveného lomového žulového kamene tl 200 mm do lože C 25/30 pl přes 10 m2</t>
  </si>
  <si>
    <t>200818976</t>
  </si>
  <si>
    <t>Trubní vedení</t>
  </si>
  <si>
    <t>29</t>
  </si>
  <si>
    <t>812522121</t>
  </si>
  <si>
    <t>Montáž potrubí z trub TBH s integrovaným pryžovým těsněním otevřený výkop sklon do 20 % DN 1200</t>
  </si>
  <si>
    <t>m</t>
  </si>
  <si>
    <t>1393894126</t>
  </si>
  <si>
    <t>"Potrubie"</t>
  </si>
  <si>
    <t>30</t>
  </si>
  <si>
    <t>59222051</t>
  </si>
  <si>
    <t>trouba betonová hrdlová DN 1200</t>
  </si>
  <si>
    <t>1868140478</t>
  </si>
  <si>
    <t>22,58*1,01 'Přepočtené koeficientem množství</t>
  </si>
  <si>
    <t>899623151</t>
  </si>
  <si>
    <t>Obetonování potrubí nebo zdiva stok betonem prostým tř. C 16/20 v otevřeném výkopu</t>
  </si>
  <si>
    <t>-567555975</t>
  </si>
  <si>
    <t>BET_1200*2,2*2,2</t>
  </si>
  <si>
    <t>-(1,2/2*1,2/2*pi)*BET_1200</t>
  </si>
  <si>
    <t>Beton2</t>
  </si>
  <si>
    <t>-2036884455</t>
  </si>
  <si>
    <t>BET_1200*2,2*2</t>
  </si>
  <si>
    <t>Ostatní konstrukce a práce, bourání</t>
  </si>
  <si>
    <t>936941115</t>
  </si>
  <si>
    <t>256590637</t>
  </si>
  <si>
    <t>13010826</t>
  </si>
  <si>
    <t>ocel profilová jakost S235JR (11 375) průřez U (UPN) 200</t>
  </si>
  <si>
    <t>128</t>
  </si>
  <si>
    <t>317773973</t>
  </si>
  <si>
    <t>451958113_R</t>
  </si>
  <si>
    <t>Dodávka a osazení vodočetné latě</t>
  </si>
  <si>
    <t>1381998186</t>
  </si>
  <si>
    <t>998</t>
  </si>
  <si>
    <t>Přesun hmot</t>
  </si>
  <si>
    <t>998274101</t>
  </si>
  <si>
    <t>Přesun hmot pro trubní vedení z trub betonových otevřený výkop</t>
  </si>
  <si>
    <t>-1965029651</t>
  </si>
  <si>
    <t>998322011</t>
  </si>
  <si>
    <t>Přesun hmot pro hráze přehradní zděné, betonové a železobetonové</t>
  </si>
  <si>
    <t>-442826131</t>
  </si>
  <si>
    <t>Nasyp1</t>
  </si>
  <si>
    <t>19,085</t>
  </si>
  <si>
    <t>Nasyp2</t>
  </si>
  <si>
    <t>45,184</t>
  </si>
  <si>
    <t>Odkop1</t>
  </si>
  <si>
    <t>43,34</t>
  </si>
  <si>
    <t>Odkop2</t>
  </si>
  <si>
    <t>111,221</t>
  </si>
  <si>
    <t>90,292</t>
  </si>
  <si>
    <t>32,64</t>
  </si>
  <si>
    <t>02 - SO 02 PROPUSTEK</t>
  </si>
  <si>
    <t xml:space="preserve">    5 - Komunikace pozemní</t>
  </si>
  <si>
    <t xml:space="preserve">    997 - Přesun sutě</t>
  </si>
  <si>
    <t>M - Práce a dodávky M</t>
  </si>
  <si>
    <t xml:space="preserve">    46-M - Zemní práce při extr.mont.pracích</t>
  </si>
  <si>
    <t>1303374458</t>
  </si>
  <si>
    <t>-40556028</t>
  </si>
  <si>
    <t>100/24</t>
  </si>
  <si>
    <t>122251102</t>
  </si>
  <si>
    <t>Odkopávky a prokopávky nezapažené v hornině třídy těžitelnosti I skupiny 3 objem do 50 m3 strojně</t>
  </si>
  <si>
    <t>103166188</t>
  </si>
  <si>
    <t>"Odkop pre podkladné vrstvy PB+ŠP"</t>
  </si>
  <si>
    <t>(0,15+5,20+0,15)*(0,2+14,00+0,2)*0,45</t>
  </si>
  <si>
    <t>"Odkop pod priepustom do úrovne niveléty"</t>
  </si>
  <si>
    <t>1,4*5,5</t>
  </si>
  <si>
    <t>122251503</t>
  </si>
  <si>
    <t>Odkopávky a prokopávky zapažené v hornině třídy těžitelnosti I skupiny 3 objem do 100 m3 strojně</t>
  </si>
  <si>
    <t>-1620861092</t>
  </si>
  <si>
    <t>"Prekopanie hrádze"</t>
  </si>
  <si>
    <t>16,32*7,2</t>
  </si>
  <si>
    <t>"Existujúci priepust DN 1000"</t>
  </si>
  <si>
    <t>-(1/2*1/2*pi*8)</t>
  </si>
  <si>
    <t>151101201</t>
  </si>
  <si>
    <t>Zřízení příložného pažení stěn výkopu hl do 4 m</t>
  </si>
  <si>
    <t>-1873504860</t>
  </si>
  <si>
    <t>16,32*2</t>
  </si>
  <si>
    <t>151101211</t>
  </si>
  <si>
    <t>Odstranění příložného pažení stěn hl do 4 m</t>
  </si>
  <si>
    <t>11997734</t>
  </si>
  <si>
    <t>1838352427</t>
  </si>
  <si>
    <t>"Odvoz na medziskládku v rámci staveniska"</t>
  </si>
  <si>
    <t>-400585898</t>
  </si>
  <si>
    <t>"Odvoz prebytočnej zeminy"</t>
  </si>
  <si>
    <t>-Nasyp1</t>
  </si>
  <si>
    <t>-Nasyp2</t>
  </si>
  <si>
    <t>1230095660</t>
  </si>
  <si>
    <t>171151101</t>
  </si>
  <si>
    <t>Hutnění boků násypů pro jakýkoliv sklon a míru zhutnění svahu</t>
  </si>
  <si>
    <t>976859141</t>
  </si>
  <si>
    <t>24,61</t>
  </si>
  <si>
    <t>23,75</t>
  </si>
  <si>
    <t>171151103</t>
  </si>
  <si>
    <t>Uložení sypaniny z hornin soudržných do násypů zhutněných strojně</t>
  </si>
  <si>
    <t>1411920082</t>
  </si>
  <si>
    <t>"Násyp pod priepustom do úrovne niveléty"</t>
  </si>
  <si>
    <t>3,47*5,5</t>
  </si>
  <si>
    <t>171103201</t>
  </si>
  <si>
    <t>Uložení sypanin z horniny třídy těžitelnosti I a II skupiny 1 až 4 do hrází nádrží se zhutněním 100 % PS C s příměsí jílu do 20 %</t>
  </si>
  <si>
    <t>-948609478</t>
  </si>
  <si>
    <t>"Násyp hrádze"</t>
  </si>
  <si>
    <t>18,39*6</t>
  </si>
  <si>
    <t>"Priepust"</t>
  </si>
  <si>
    <t>-12,53*5,2</t>
  </si>
  <si>
    <t>171152501</t>
  </si>
  <si>
    <t>Zhutnění podloží z hornin soudržných nebo nesoudržných pod násypy</t>
  </si>
  <si>
    <t>401408122</t>
  </si>
  <si>
    <t>"Zhutnenie pláne"</t>
  </si>
  <si>
    <t>28,33*5,5</t>
  </si>
  <si>
    <t>"Zhutnenie koruny hrádze pod cestné panely"</t>
  </si>
  <si>
    <t>12*5,185</t>
  </si>
  <si>
    <t>-1303291051</t>
  </si>
  <si>
    <t>-1941794177</t>
  </si>
  <si>
    <t>182211121</t>
  </si>
  <si>
    <t>Svahování násypů ručně</t>
  </si>
  <si>
    <t>-1503574748</t>
  </si>
  <si>
    <t>1278616490</t>
  </si>
  <si>
    <t>324092374</t>
  </si>
  <si>
    <t>50*0,025 'Přepočtené koeficientem množství</t>
  </si>
  <si>
    <t>291211111</t>
  </si>
  <si>
    <t>Zřízení plochy ze silničních panelů do lože tl 50 mm z kameniva</t>
  </si>
  <si>
    <t>-141225155</t>
  </si>
  <si>
    <t>59381006</t>
  </si>
  <si>
    <t>panel silniční 3,00x1,00x0,215m</t>
  </si>
  <si>
    <t>kus</t>
  </si>
  <si>
    <t>1601622515</t>
  </si>
  <si>
    <t>48*0,25 'Přepočtené koeficientem množství</t>
  </si>
  <si>
    <t>389121112</t>
  </si>
  <si>
    <t>Osazení dílců rámové konstrukce propustků a podchodů hmotnosti do 10 t</t>
  </si>
  <si>
    <t>-1207351770</t>
  </si>
  <si>
    <t>59383451_R</t>
  </si>
  <si>
    <t>propust rámová 2,60x1,30x1,00m</t>
  </si>
  <si>
    <t>1153635272</t>
  </si>
  <si>
    <t>2078514617</t>
  </si>
  <si>
    <t>"Podklad pod priepust"</t>
  </si>
  <si>
    <t>(0,15+5,20+0,15)*(0,2+14,00+0,2)*0,15</t>
  </si>
  <si>
    <t>-66317031</t>
  </si>
  <si>
    <t>Komunikace pozemní</t>
  </si>
  <si>
    <t>564861013</t>
  </si>
  <si>
    <t>Podklad ze štěrkodrtě ŠD plochy do 100 m2 tl 220 mm</t>
  </si>
  <si>
    <t>221252402</t>
  </si>
  <si>
    <t>"Podklad pod cestné panely"</t>
  </si>
  <si>
    <t>4,481*12</t>
  </si>
  <si>
    <t>966008114</t>
  </si>
  <si>
    <t>Bourání trubního propustku DN přes 800 do 1200</t>
  </si>
  <si>
    <t>1554316670</t>
  </si>
  <si>
    <t>997</t>
  </si>
  <si>
    <t>Přesun sutě</t>
  </si>
  <si>
    <t>997221571</t>
  </si>
  <si>
    <t>Vodorovná doprava vybouraných hmot do 1 km</t>
  </si>
  <si>
    <t>-1923180862</t>
  </si>
  <si>
    <t>997221579</t>
  </si>
  <si>
    <t>Příplatek ZKD 1 km u vodorovné dopravy vybouraných hmot</t>
  </si>
  <si>
    <t>1791035599</t>
  </si>
  <si>
    <t>24,48*9 'Přepočtené koeficientem množství</t>
  </si>
  <si>
    <t>997221612</t>
  </si>
  <si>
    <t>Nakládání vybouraných hmot na dopravní prostředky pro vodorovnou dopravu</t>
  </si>
  <si>
    <t>-274078889</t>
  </si>
  <si>
    <t>Práce a dodávky M</t>
  </si>
  <si>
    <t>46-M</t>
  </si>
  <si>
    <t>Zemní práce při extr.mont.pracích</t>
  </si>
  <si>
    <t>469973120</t>
  </si>
  <si>
    <t>Poplatek za uložení stavebního odpadu na recyklační skládce (skládkovné) z prostého betonu kód odpadu 17 01 01</t>
  </si>
  <si>
    <t>64</t>
  </si>
  <si>
    <t>396413502</t>
  </si>
  <si>
    <t>03 - PS 01 TECHNOLÓGIE VÁLCOVÉHO STAVIDLA</t>
  </si>
  <si>
    <t xml:space="preserve">    22-M - Montáže technologických zařízení pro vodohospodářské stavby</t>
  </si>
  <si>
    <t>22-M</t>
  </si>
  <si>
    <t>Montáže technologických zařízení pro vodohospodářské stavby</t>
  </si>
  <si>
    <t>D+M Konstrukce stavítka s mechanickým pohonem</t>
  </si>
  <si>
    <t>kpl</t>
  </si>
  <si>
    <t>-1694679774</t>
  </si>
  <si>
    <t>04 - PS 02 ELEKTROOBJEKTY</t>
  </si>
  <si>
    <t>05 - VaON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</si>
  <si>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</si>
  <si>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</si>
  <si>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</si>
  <si>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</si>
  <si>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</si>
  <si>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</si>
  <si>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</si>
  <si>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</si>
  <si>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</si>
  <si>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011103000</t>
  </si>
  <si>
    <t>Geodetické zaměření pojížděné části ochranné hráze</t>
  </si>
  <si>
    <t>1024</t>
  </si>
  <si>
    <t>-1528045633</t>
  </si>
  <si>
    <t>012103000</t>
  </si>
  <si>
    <t>Geodetické práce před výstavbou</t>
  </si>
  <si>
    <t>-554983032</t>
  </si>
  <si>
    <t>012203000</t>
  </si>
  <si>
    <t>Geodetické práce při provádění stavby</t>
  </si>
  <si>
    <t>1637892428</t>
  </si>
  <si>
    <t>012303000</t>
  </si>
  <si>
    <t>Geodetické práce po výstavbě</t>
  </si>
  <si>
    <t>980766369</t>
  </si>
  <si>
    <t>013274000</t>
  </si>
  <si>
    <t>Pasportizace objektu před započetím prací - komunikací a všech dotčených objektu</t>
  </si>
  <si>
    <t>-599228865</t>
  </si>
  <si>
    <t>013284000</t>
  </si>
  <si>
    <t>Pasportizace objektu po provedení prací - komunikací a všech dotčených objektu</t>
  </si>
  <si>
    <t>-925221268</t>
  </si>
  <si>
    <t>013294000</t>
  </si>
  <si>
    <t xml:space="preserve">Dílenská dokumentace </t>
  </si>
  <si>
    <t>-995664113</t>
  </si>
  <si>
    <t>013254000</t>
  </si>
  <si>
    <t>Dokumentace skutečného provedení stavby</t>
  </si>
  <si>
    <t>-425855581</t>
  </si>
  <si>
    <t>VRN3</t>
  </si>
  <si>
    <t>Zařízení staveniště</t>
  </si>
  <si>
    <t>032103000</t>
  </si>
  <si>
    <t>Náklady na stavební buňky</t>
  </si>
  <si>
    <t>2142327245</t>
  </si>
  <si>
    <t>032403000</t>
  </si>
  <si>
    <t>Provizorní komunikace</t>
  </si>
  <si>
    <t>-1991327231</t>
  </si>
  <si>
    <t>032803000</t>
  </si>
  <si>
    <t>Ostatní vybavení staveniště - WC</t>
  </si>
  <si>
    <t>-362819348</t>
  </si>
  <si>
    <t>033002000</t>
  </si>
  <si>
    <t>1882164929</t>
  </si>
  <si>
    <t>VRN4</t>
  </si>
  <si>
    <t>Inženýrská činnost</t>
  </si>
  <si>
    <t>042903000</t>
  </si>
  <si>
    <t>2079073537</t>
  </si>
  <si>
    <t>VRN9</t>
  </si>
  <si>
    <t>Ostatní náklady</t>
  </si>
  <si>
    <t>034503000</t>
  </si>
  <si>
    <t>Informační tabule na staveništi - baner</t>
  </si>
  <si>
    <t>1215717036</t>
  </si>
  <si>
    <t>091704000</t>
  </si>
  <si>
    <t>Uvedení všech komunikací a pozemku dotčených stavbou do puvodního stavu</t>
  </si>
  <si>
    <t>-1462408049</t>
  </si>
  <si>
    <t>094104000</t>
  </si>
  <si>
    <t>Náklady na opatření BOZP</t>
  </si>
  <si>
    <t>-1548421666</t>
  </si>
  <si>
    <t>dodávky</t>
  </si>
  <si>
    <t>montáže</t>
  </si>
  <si>
    <t>Název položky</t>
  </si>
  <si>
    <t>množství</t>
  </si>
  <si>
    <t>jednotková</t>
  </si>
  <si>
    <t>celkem</t>
  </si>
  <si>
    <t>Kabelizace</t>
  </si>
  <si>
    <t>Ukončení vodič izolovaný do 2,5 mm2 v rozváděči nebo na přístroji</t>
  </si>
  <si>
    <t>ks</t>
  </si>
  <si>
    <t>Trubka elektroinstalační ohebná Kopoflex, HDPE+LDPE KF 09063</t>
  </si>
  <si>
    <t>R1</t>
  </si>
  <si>
    <t>Trubka elektroinstalační UV stabilní pr.25</t>
  </si>
  <si>
    <t>Montáž trubky elektroinstalační</t>
  </si>
  <si>
    <t>Montáž trubek ochranných plastových uložených volně do rýhy ohebných přes 50 do 90 mm</t>
  </si>
  <si>
    <t>741122124R</t>
  </si>
  <si>
    <t xml:space="preserve">Montáž kabel Cu zatažený v trubkách </t>
  </si>
  <si>
    <t>R2</t>
  </si>
  <si>
    <t xml:space="preserve">Krabice rozbočovací IP67 </t>
  </si>
  <si>
    <t>Montáž rozváděčů litinových, hliníkových nebo plastových - skříněk do 10 kg</t>
  </si>
  <si>
    <t>kabel instalační jádro Cu plné izolace PVC plášť PVC 450/750V (CYKY) 4x2,5mm2</t>
  </si>
  <si>
    <t>kabel instalační jádro Cu plné izolace PVC plášť PVC 450/750V (CYKY) 12x1,5mm2</t>
  </si>
  <si>
    <t>kabel instalační jádro Cu plné izolace PVC plášť PVC 450/750V (CYKY) 3x1,5mm2</t>
  </si>
  <si>
    <t>Přeměření izol. stavu a kontinuity kabelu závlačného do 10 žil</t>
  </si>
  <si>
    <t>R3</t>
  </si>
  <si>
    <t>Uzemnění kabelu v rozváděči</t>
  </si>
  <si>
    <t>R4</t>
  </si>
  <si>
    <t>Vodotěsná ucpávka chráničky</t>
  </si>
  <si>
    <t>R5</t>
  </si>
  <si>
    <t>Montáž vodotěsné ucpávky chráničky</t>
  </si>
  <si>
    <t>Elektrorozvody</t>
  </si>
  <si>
    <t>R6</t>
  </si>
  <si>
    <t>Rozvaděč RVO</t>
  </si>
  <si>
    <t>R7</t>
  </si>
  <si>
    <t>Kompletace rozvaděče RVO</t>
  </si>
  <si>
    <t>soub</t>
  </si>
  <si>
    <t>R78</t>
  </si>
  <si>
    <t>Montáž v místě stavby, včetně výkopu pro rozvaděč, desky pod rozvaděč</t>
  </si>
  <si>
    <t>R9</t>
  </si>
  <si>
    <t>Snímač výšky hladiny</t>
  </si>
  <si>
    <t>R10</t>
  </si>
  <si>
    <t>Svorka k zavěšení snímače</t>
  </si>
  <si>
    <t>R11</t>
  </si>
  <si>
    <t>Montáž snímače výšky hladiny</t>
  </si>
  <si>
    <t>R12</t>
  </si>
  <si>
    <t>Bezkontaktní snímač polohy pohonu</t>
  </si>
  <si>
    <t>R13</t>
  </si>
  <si>
    <t>Přípojný kabel</t>
  </si>
  <si>
    <t>R14</t>
  </si>
  <si>
    <t>Konektor</t>
  </si>
  <si>
    <t>R15</t>
  </si>
  <si>
    <t>Držák bezkontaktního snímače atyp.</t>
  </si>
  <si>
    <t>R16</t>
  </si>
  <si>
    <t>Drobný montážní materiál</t>
  </si>
  <si>
    <t>R17</t>
  </si>
  <si>
    <t>Úprava a doplnění SW plavební komory</t>
  </si>
  <si>
    <t>R18</t>
  </si>
  <si>
    <t>Doplnění a úprava na dispečerském pracovišti</t>
  </si>
  <si>
    <t>R19</t>
  </si>
  <si>
    <t xml:space="preserve">Komplexní přezkoušení veškerého elektrického zařízení </t>
  </si>
  <si>
    <t>R20</t>
  </si>
  <si>
    <t>Revize</t>
  </si>
  <si>
    <t>PS 01 TECHNOLOGIE VÁLCOVÉHO STAVIDLA</t>
  </si>
  <si>
    <t>Poklop</t>
  </si>
  <si>
    <t xml:space="preserve">    21-M - Kabelizace</t>
  </si>
  <si>
    <t xml:space="preserve">    21-M - Elektrorozvody</t>
  </si>
  <si>
    <t>Dodávka a montáž pohonu, elektromotor motor do výkonu 750W</t>
  </si>
  <si>
    <t>48*180/1000</t>
  </si>
  <si>
    <t>Protizávaží, dodávka a montáž</t>
  </si>
  <si>
    <t>Dodávka a montáž vodítek včetně stavebních přípomocí</t>
  </si>
  <si>
    <t>drážky provozorního hrazení</t>
  </si>
  <si>
    <t>zábradlí</t>
  </si>
  <si>
    <t>válcové stavidlo</t>
  </si>
  <si>
    <t>výkresy výztuže</t>
  </si>
  <si>
    <t>výrobní dokumentace elektro</t>
  </si>
  <si>
    <t>"Výkop pro vývar a prípadné svahovanie jamy"</t>
  </si>
  <si>
    <t>"Ryha pro rouru"</t>
  </si>
  <si>
    <t>3,80*6,2*22,8</t>
  </si>
  <si>
    <t>Poplatek za uložení zeminy a kamení na skládce (skládkovné) dle výběru zhotovitele kód odpadu 17 05 04</t>
  </si>
  <si>
    <t>""Výstuž pre steny a základ vývaru - 180 kg/m3"</t>
  </si>
  <si>
    <t>Nasypy</t>
  </si>
  <si>
    <t>Osazování a výroba doplňkových ocelových součástí hm přes 100 do 250 kg</t>
  </si>
  <si>
    <t>Náklady na zřízení hrázek a převedení vody při stavbě, materál vlastní, provedení dle technické zprávy</t>
  </si>
  <si>
    <t>Povodňový a havaríný plán včetně odsouhlasení</t>
  </si>
  <si>
    <t>Připojení staveniště na inženýrské sítě do 150 m</t>
  </si>
  <si>
    <t>Příplatek za zvláštní mechanizaci vzhledem k místu realizace stavby a přístupu s omezenou tonáží</t>
  </si>
  <si>
    <t xml:space="preserve">Náklady na dohodu, poplatky, nájemné, náhrada za ušlý zisk a uvedení do původního stavu pro přístupovou trasu po pozemcích AGRO Vnorovy </t>
  </si>
  <si>
    <t xml:space="preserve">Náklady na dohodu, poplatky, nájemné a uvedení do původního stavu přístupovou trasu po pozemcích LČR </t>
  </si>
  <si>
    <t>Bednění konstrukcí vodních staveb válcově zakřivených - zřízení</t>
  </si>
  <si>
    <t>3,14*1,2*1,7</t>
  </si>
  <si>
    <t>321351020</t>
  </si>
  <si>
    <t>Bednění konstrukcí vodních staveb válcově zakřivené - odstranění</t>
  </si>
  <si>
    <t>Bednění 2 - vyústění potrubí</t>
  </si>
  <si>
    <t>Odstranění pažení příložného s rozepřením</t>
  </si>
  <si>
    <t>Pazenie2</t>
  </si>
  <si>
    <t>Osazení pažení příložného s rozepřením</t>
  </si>
  <si>
    <t>Pažení 2</t>
  </si>
  <si>
    <t>vývar 27,9*2,7</t>
  </si>
  <si>
    <t>trouba 4,22*21,7</t>
  </si>
  <si>
    <t>opevnění (151-28)*0,4</t>
  </si>
  <si>
    <t>Vodorovné přemístění přes 9 000 do 10 000 m výkopku/sypaniny z horniny třídy těžitelnosti I skupiny 1 až 3 na skládku dle výběru zhotovitele</t>
  </si>
  <si>
    <t>4,22*21,7</t>
  </si>
  <si>
    <t>27,9*2,7</t>
  </si>
  <si>
    <t>"objem vývaru"</t>
  </si>
  <si>
    <t>"objem opevnění"</t>
  </si>
  <si>
    <t>(151-28)*0,4</t>
  </si>
  <si>
    <t>Zásyp 1</t>
  </si>
  <si>
    <t>Bentonitový pásek 20x05 mm se samolepící vrstvou</t>
  </si>
  <si>
    <t>pásek</t>
  </si>
  <si>
    <t>151102201</t>
  </si>
  <si>
    <t>151102211</t>
  </si>
  <si>
    <t>151101301</t>
  </si>
  <si>
    <t>Zřízení rozepření stěn výkopů s potřebným přepažováním při pažení příložném hloubky do 4 m</t>
  </si>
  <si>
    <t>151101311</t>
  </si>
  <si>
    <t>Odstranění rozepření stěn výkopů s uložením materiálu na vzdálenost 3 m od okraje výkopu pažení příložného, hloubky do 4 m</t>
  </si>
  <si>
    <t>Rozepření</t>
  </si>
  <si>
    <t>28*0,6</t>
  </si>
  <si>
    <t>"Stěny vývaru"</t>
  </si>
  <si>
    <t>8,39*0,6</t>
  </si>
  <si>
    <t>1,2*3,91*2</t>
  </si>
  <si>
    <t>6,16*2,47-2,65</t>
  </si>
  <si>
    <t>1,3*2,47-0,57</t>
  </si>
  <si>
    <t>2*((1,8+2,6)*1,5)*2</t>
  </si>
  <si>
    <t>899643121</t>
  </si>
  <si>
    <t>Bednění pro obetonování potrubí otevřený výkop - zřízení</t>
  </si>
  <si>
    <t>899643122</t>
  </si>
  <si>
    <t>Bednění pro obetonování potrubí otevřený výkop - odstranění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</si>
</sst>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8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</font>
    <font>
      <sz val="8"/>
      <name val="Arial CE"/>
    </font>
    <font>
      <sz val="9"/>
      <color rgb="FF00206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4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hair">
        <color rgb="FF969696"/>
      </left>
      <right style="thin">
        <color rgb="FF000000"/>
      </right>
      <top style="hair">
        <color rgb="FF969696"/>
      </top>
      <bottom/>
      <diagonal/>
    </border>
    <border>
      <left style="hair">
        <color rgb="FF969696"/>
      </left>
      <right style="thin">
        <color rgb="FF000000"/>
      </right>
      <top/>
      <bottom/>
      <diagonal/>
    </border>
    <border>
      <left style="hair">
        <color rgb="FF969696"/>
      </left>
      <right style="thin">
        <color rgb="FF000000"/>
      </right>
      <top/>
      <bottom style="hair">
        <color rgb="FF969696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</borders>
  <cellStyleXfs count="9">
    <xf numFmtId="0" fontId="0" fillId="0" borderId="0"/>
    <xf numFmtId="0" fontId="37" fillId="0" borderId="0" applyNumberFormat="0" applyFill="0" applyBorder="0" applyAlignment="0" applyProtection="0"/>
    <xf numFmtId="0" fontId="2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</cellStyleXfs>
  <cellXfs count="3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8" fillId="0" borderId="0" xfId="0" applyFont="1"/>
    <xf numFmtId="0" fontId="40" fillId="0" borderId="23" xfId="0" applyFont="1" applyBorder="1" applyAlignment="1">
      <alignment horizontal="center"/>
    </xf>
    <xf numFmtId="0" fontId="40" fillId="0" borderId="23" xfId="0" applyFont="1" applyBorder="1"/>
    <xf numFmtId="0" fontId="8" fillId="0" borderId="23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8" fillId="0" borderId="23" xfId="0" applyFont="1" applyBorder="1"/>
    <xf numFmtId="0" fontId="0" fillId="0" borderId="23" xfId="0" applyBorder="1"/>
    <xf numFmtId="0" fontId="7" fillId="0" borderId="23" xfId="0" applyFont="1" applyBorder="1" applyAlignment="1">
      <alignment horizontal="left"/>
    </xf>
    <xf numFmtId="0" fontId="8" fillId="0" borderId="23" xfId="0" applyFont="1" applyBorder="1" applyAlignment="1">
      <alignment horizontal="center"/>
    </xf>
    <xf numFmtId="14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horizontal="right" vertical="center"/>
    </xf>
    <xf numFmtId="0" fontId="0" fillId="0" borderId="27" xfId="0" applyBorder="1"/>
    <xf numFmtId="0" fontId="0" fillId="0" borderId="26" xfId="0" applyBorder="1"/>
    <xf numFmtId="0" fontId="0" fillId="0" borderId="26" xfId="0" applyBorder="1" applyAlignment="1">
      <alignment vertical="center"/>
    </xf>
    <xf numFmtId="0" fontId="0" fillId="0" borderId="26" xfId="0" applyBorder="1" applyAlignment="1">
      <alignment vertical="center" wrapText="1"/>
    </xf>
    <xf numFmtId="4" fontId="1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6" fillId="0" borderId="31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6" xfId="0" applyBorder="1"/>
    <xf numFmtId="0" fontId="40" fillId="0" borderId="38" xfId="0" applyFont="1" applyBorder="1"/>
    <xf numFmtId="0" fontId="0" fillId="0" borderId="40" xfId="0" applyBorder="1"/>
    <xf numFmtId="0" fontId="0" fillId="0" borderId="32" xfId="0" applyBorder="1"/>
    <xf numFmtId="0" fontId="0" fillId="0" borderId="33" xfId="0" applyBorder="1"/>
    <xf numFmtId="0" fontId="0" fillId="0" borderId="18" xfId="0" applyBorder="1" applyAlignment="1" applyProtection="1">
      <alignment vertical="center"/>
      <protection locked="0"/>
    </xf>
    <xf numFmtId="0" fontId="21" fillId="0" borderId="12" xfId="0" applyFont="1" applyBorder="1" applyAlignment="1" applyProtection="1">
      <alignment horizontal="center" vertical="center"/>
      <protection locked="0"/>
    </xf>
    <xf numFmtId="0" fontId="21" fillId="0" borderId="12" xfId="0" applyFont="1" applyBorder="1" applyAlignment="1" applyProtection="1">
      <alignment horizontal="center" vertical="center" wrapText="1"/>
      <protection locked="0"/>
    </xf>
    <xf numFmtId="167" fontId="21" fillId="0" borderId="12" xfId="0" applyNumberFormat="1" applyFont="1" applyBorder="1" applyAlignment="1" applyProtection="1">
      <alignment vertical="center"/>
      <protection locked="0"/>
    </xf>
    <xf numFmtId="4" fontId="21" fillId="0" borderId="12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167" fontId="21" fillId="0" borderId="0" xfId="0" applyNumberFormat="1" applyFont="1" applyAlignment="1" applyProtection="1">
      <alignment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 applyProtection="1">
      <alignment horizontal="center" vertical="center" wrapText="1"/>
      <protection locked="0"/>
    </xf>
    <xf numFmtId="167" fontId="21" fillId="0" borderId="20" xfId="0" applyNumberFormat="1" applyFont="1" applyBorder="1" applyAlignment="1" applyProtection="1">
      <alignment vertical="center"/>
      <protection locked="0"/>
    </xf>
    <xf numFmtId="4" fontId="21" fillId="0" borderId="20" xfId="0" applyNumberFormat="1" applyFont="1" applyBorder="1" applyAlignment="1" applyProtection="1">
      <alignment vertical="center"/>
      <protection locked="0"/>
    </xf>
    <xf numFmtId="0" fontId="41" fillId="0" borderId="0" xfId="0" applyFont="1" applyAlignment="1">
      <alignment horizontal="left" vertical="center" wrapText="1"/>
    </xf>
    <xf numFmtId="4" fontId="8" fillId="0" borderId="3" xfId="0" applyNumberFormat="1" applyFont="1" applyBorder="1"/>
    <xf numFmtId="0" fontId="0" fillId="0" borderId="42" xfId="0" applyBorder="1" applyAlignment="1" applyProtection="1">
      <alignment vertical="center"/>
      <protection locked="0"/>
    </xf>
    <xf numFmtId="0" fontId="0" fillId="0" borderId="43" xfId="0" applyBorder="1" applyAlignment="1" applyProtection="1">
      <alignment vertical="center"/>
      <protection locked="0"/>
    </xf>
    <xf numFmtId="0" fontId="0" fillId="0" borderId="44" xfId="0" applyBorder="1" applyAlignment="1" applyProtection="1">
      <alignment vertical="center"/>
      <protection locked="0"/>
    </xf>
    <xf numFmtId="4" fontId="42" fillId="0" borderId="23" xfId="0" applyNumberFormat="1" applyFont="1" applyBorder="1"/>
    <xf numFmtId="4" fontId="42" fillId="0" borderId="38" xfId="0" applyNumberFormat="1" applyFont="1" applyBorder="1"/>
    <xf numFmtId="0" fontId="42" fillId="0" borderId="23" xfId="0" applyFont="1" applyBorder="1"/>
    <xf numFmtId="4" fontId="0" fillId="0" borderId="3" xfId="0" applyNumberFormat="1" applyBorder="1" applyAlignment="1">
      <alignment vertical="center"/>
    </xf>
    <xf numFmtId="0" fontId="21" fillId="0" borderId="16" xfId="0" applyFont="1" applyBorder="1" applyAlignment="1">
      <alignment horizontal="center" vertical="center" wrapText="1"/>
    </xf>
    <xf numFmtId="0" fontId="40" fillId="0" borderId="23" xfId="0" applyFont="1" applyBorder="1" applyAlignment="1">
      <alignment vertical="center"/>
    </xf>
    <xf numFmtId="0" fontId="40" fillId="0" borderId="23" xfId="0" applyFont="1" applyBorder="1" applyAlignment="1">
      <alignment vertical="center" wrapText="1"/>
    </xf>
    <xf numFmtId="0" fontId="40" fillId="0" borderId="23" xfId="0" applyFont="1" applyBorder="1" applyAlignment="1">
      <alignment horizontal="center" vertical="center"/>
    </xf>
    <xf numFmtId="168" fontId="40" fillId="0" borderId="23" xfId="0" applyNumberFormat="1" applyFont="1" applyBorder="1" applyAlignment="1">
      <alignment vertical="center"/>
    </xf>
    <xf numFmtId="4" fontId="40" fillId="0" borderId="23" xfId="0" applyNumberFormat="1" applyFont="1" applyBorder="1" applyAlignment="1">
      <alignment vertical="center"/>
    </xf>
    <xf numFmtId="4" fontId="40" fillId="0" borderId="38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4" fontId="42" fillId="0" borderId="23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23" fillId="0" borderId="20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2" fillId="0" borderId="31" xfId="0" applyFont="1" applyBorder="1" applyAlignment="1">
      <alignment horizontal="left" vertical="center" wrapText="1"/>
    </xf>
    <xf numFmtId="0" fontId="21" fillId="4" borderId="23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/>
    </xf>
    <xf numFmtId="0" fontId="40" fillId="0" borderId="45" xfId="0" applyFont="1" applyBorder="1" applyAlignment="1">
      <alignment horizontal="center"/>
    </xf>
    <xf numFmtId="0" fontId="40" fillId="0" borderId="46" xfId="0" applyFont="1" applyBorder="1" applyAlignment="1">
      <alignment horizontal="center"/>
    </xf>
    <xf numFmtId="4" fontId="6" fillId="0" borderId="24" xfId="0" applyNumberFormat="1" applyFont="1" applyBorder="1" applyAlignment="1">
      <alignment horizontal="right"/>
    </xf>
    <xf numFmtId="4" fontId="6" fillId="0" borderId="25" xfId="0" applyNumberFormat="1" applyFont="1" applyBorder="1" applyAlignment="1">
      <alignment horizontal="right"/>
    </xf>
    <xf numFmtId="4" fontId="6" fillId="0" borderId="39" xfId="0" applyNumberFormat="1" applyFont="1" applyBorder="1" applyAlignment="1">
      <alignment horizontal="right"/>
    </xf>
    <xf numFmtId="0" fontId="40" fillId="0" borderId="38" xfId="0" applyFont="1" applyBorder="1" applyAlignment="1">
      <alignment horizontal="center"/>
    </xf>
    <xf numFmtId="4" fontId="23" fillId="0" borderId="41" xfId="0" applyNumberFormat="1" applyFont="1" applyBorder="1" applyAlignment="1">
      <alignment horizontal="right"/>
    </xf>
    <xf numFmtId="4" fontId="23" fillId="0" borderId="39" xfId="0" applyNumberFormat="1" applyFont="1" applyBorder="1" applyAlignment="1">
      <alignment horizontal="right"/>
    </xf>
    <xf numFmtId="4" fontId="6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4" fillId="4" borderId="7" xfId="0" applyNumberFormat="1" applyFont="1" applyFill="1" applyBorder="1" applyAlignment="1">
      <alignment horizontal="right" vertical="center"/>
    </xf>
  </cellXfs>
  <cellStyles count="9">
    <cellStyle name="Hypertextový odkaz" xfId="1" builtinId="8"/>
    <cellStyle name="Normální" xfId="0" builtinId="0" customBuiltin="1"/>
    <cellStyle name="normální 2" xfId="3" xr:uid="{F358F655-BC5D-4E9C-B93C-7587C9A6A2D2}"/>
    <cellStyle name="normální 2 2" xfId="6" xr:uid="{5D7AE8EF-7D22-47E7-BEAF-91BB5214A499}"/>
    <cellStyle name="normální 2 3" xfId="7" xr:uid="{7E5AB4F5-89C6-42BC-BC8D-5DD602EE76F3}"/>
    <cellStyle name="normální 2 4" xfId="5" xr:uid="{C436FA4E-EB5D-4ED3-8FAA-05BCFC907B2D}"/>
    <cellStyle name="normální 2 5" xfId="4" xr:uid="{DE3B2667-7549-4063-A7CC-B4F4BB0C66B5}"/>
    <cellStyle name="normální 3" xfId="8" xr:uid="{3CF30C5A-34B2-4ED3-85C6-AAFAA80C8434}"/>
    <cellStyle name="Normální 4" xfId="2" xr:uid="{204822A4-AE78-4EB4-8F83-659B7BD37E3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urda, Vaclav" id="{97E0756B-9BE2-447B-9993-6BBF2388EB4F}" userId="S::vaclav.burda@aquatis.cz::2d2c924c-8944-4399-959e-1dfbff252dc4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99" dT="2025-05-28T09:17:49.63" personId="{97E0756B-9BE2-447B-9993-6BBF2388EB4F}" id="{ED0A6775-CFB3-412D-B3C1-D8A6DE20CC8C}">
    <text>dle 3D model vývaru  - 48,15 m3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133" dT="2025-05-28T09:27:20.89" personId="{97E0756B-9BE2-447B-9993-6BBF2388EB4F}" id="{07475D8B-C174-4D35-97F1-7C2755581C10}">
    <text>Celkový výkop 320 m3</text>
  </threadedComment>
  <threadedComment ref="C139" dT="2025-05-28T09:27:37.19" personId="{97E0756B-9BE2-447B-9993-6BBF2388EB4F}" id="{2501429A-0C90-469F-8EC4-636A61F3EAC2}">
    <text>Pažit se nebude</text>
  </threadedComment>
  <threadedComment ref="C145" dT="2025-05-28T09:26:16.50" personId="{97E0756B-9BE2-447B-9993-6BBF2388EB4F}" id="{1A541702-D3E6-4CB3-8156-A2C2352966A2}">
    <text>Pažit se nebude</text>
  </threadedComment>
  <threadedComment ref="C149" dT="2025-05-28T09:26:28.42" personId="{97E0756B-9BE2-447B-9993-6BBF2388EB4F}" id="{FC302257-17BE-45F4-8321-5AEC58D55E5B}">
    <text>Pažit se nebude</text>
  </threadedComment>
  <threadedComment ref="C176" dT="2025-05-28T09:30:26.97" personId="{97E0756B-9BE2-447B-9993-6BBF2388EB4F}" id="{0AE3D023-EC52-43D8-8AAC-B80E78B6A062}">
    <text xml:space="preserve">nasyp 235 m3 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workbookViewId="0">
      <selection activeCell="J96" sqref="J96:AF9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50" t="s">
        <v>5</v>
      </c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ht="12" customHeight="1">
      <c r="B5" s="20"/>
      <c r="D5" s="23" t="s">
        <v>12</v>
      </c>
      <c r="K5" s="259" t="s">
        <v>13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R5" s="20"/>
      <c r="BS5" s="17" t="s">
        <v>6</v>
      </c>
    </row>
    <row r="6" spans="1:74" ht="36.950000000000003" customHeight="1">
      <c r="B6" s="20"/>
      <c r="D6" s="25" t="s">
        <v>14</v>
      </c>
      <c r="K6" s="260" t="s">
        <v>15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R6" s="20"/>
      <c r="BS6" s="17" t="s">
        <v>6</v>
      </c>
    </row>
    <row r="7" spans="1:74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ht="12" customHeight="1">
      <c r="B8" s="20"/>
      <c r="D8" s="26" t="s">
        <v>18</v>
      </c>
      <c r="K8" s="24" t="s">
        <v>19</v>
      </c>
      <c r="AK8" s="26" t="s">
        <v>20</v>
      </c>
      <c r="AN8" s="191">
        <v>45833</v>
      </c>
      <c r="AR8" s="20"/>
      <c r="BS8" s="17" t="s">
        <v>6</v>
      </c>
    </row>
    <row r="9" spans="1:74" ht="14.45" customHeight="1">
      <c r="B9" s="20"/>
      <c r="AR9" s="20"/>
      <c r="BS9" s="17" t="s">
        <v>6</v>
      </c>
    </row>
    <row r="10" spans="1:74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ht="18.399999999999999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ht="6.95" customHeight="1">
      <c r="B12" s="20"/>
      <c r="AR12" s="20"/>
      <c r="BS12" s="17" t="s">
        <v>6</v>
      </c>
    </row>
    <row r="13" spans="1:74" ht="12" customHeight="1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26</v>
      </c>
      <c r="AK14" s="26" t="s">
        <v>24</v>
      </c>
      <c r="AN14" s="24" t="s">
        <v>1</v>
      </c>
      <c r="AR14" s="20"/>
      <c r="BS14" s="17" t="s">
        <v>6</v>
      </c>
    </row>
    <row r="15" spans="1:74" ht="6.95" customHeight="1">
      <c r="B15" s="20"/>
      <c r="AR15" s="20"/>
      <c r="BS15" s="17" t="s">
        <v>3</v>
      </c>
    </row>
    <row r="16" spans="1:74" ht="12" customHeight="1">
      <c r="B16" s="20"/>
      <c r="D16" s="26" t="s">
        <v>27</v>
      </c>
      <c r="AK16" s="26" t="s">
        <v>22</v>
      </c>
      <c r="AN16" s="24" t="s">
        <v>1</v>
      </c>
      <c r="AR16" s="20"/>
      <c r="BS16" s="17" t="s">
        <v>3</v>
      </c>
    </row>
    <row r="17" spans="2:71" ht="18.399999999999999" customHeight="1">
      <c r="B17" s="20"/>
      <c r="E17" s="24" t="s">
        <v>28</v>
      </c>
      <c r="AK17" s="26" t="s">
        <v>24</v>
      </c>
      <c r="AN17" s="24" t="s">
        <v>1</v>
      </c>
      <c r="AR17" s="20"/>
      <c r="BS17" s="17" t="s">
        <v>29</v>
      </c>
    </row>
    <row r="18" spans="2:71" ht="6.95" customHeight="1">
      <c r="B18" s="20"/>
      <c r="AR18" s="20"/>
      <c r="BS18" s="17" t="s">
        <v>6</v>
      </c>
    </row>
    <row r="19" spans="2:71" ht="12" customHeight="1">
      <c r="B19" s="20"/>
      <c r="D19" s="26" t="s">
        <v>30</v>
      </c>
      <c r="AK19" s="26" t="s">
        <v>22</v>
      </c>
      <c r="AN19" s="24" t="s">
        <v>1</v>
      </c>
      <c r="AR19" s="20"/>
      <c r="BS19" s="17" t="s">
        <v>6</v>
      </c>
    </row>
    <row r="20" spans="2:71" ht="18.399999999999999" customHeight="1">
      <c r="B20" s="20"/>
      <c r="E20" s="24" t="s">
        <v>31</v>
      </c>
      <c r="AK20" s="26" t="s">
        <v>24</v>
      </c>
      <c r="AN20" s="24" t="s">
        <v>1</v>
      </c>
      <c r="AR20" s="20"/>
      <c r="BS20" s="17" t="s">
        <v>29</v>
      </c>
    </row>
    <row r="21" spans="2:71" ht="6.95" customHeight="1">
      <c r="B21" s="20"/>
      <c r="AR21" s="20"/>
    </row>
    <row r="22" spans="2:71" ht="12" customHeight="1">
      <c r="B22" s="20"/>
      <c r="D22" s="26" t="s">
        <v>32</v>
      </c>
      <c r="AR22" s="20"/>
    </row>
    <row r="23" spans="2:71" ht="16.5" customHeight="1">
      <c r="B23" s="20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R23" s="20"/>
    </row>
    <row r="24" spans="2:71" ht="6.95" customHeight="1">
      <c r="B24" s="20"/>
      <c r="AR24" s="20"/>
    </row>
    <row r="25" spans="2:7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2:71" s="1" customFormat="1" ht="25.9" customHeight="1">
      <c r="B26" s="29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62">
        <f>ROUND(AG94,2)</f>
        <v>0</v>
      </c>
      <c r="AL26" s="263"/>
      <c r="AM26" s="263"/>
      <c r="AN26" s="263"/>
      <c r="AO26" s="263"/>
      <c r="AR26" s="29"/>
    </row>
    <row r="27" spans="2:71" s="1" customFormat="1" ht="6.95" customHeight="1">
      <c r="B27" s="29"/>
      <c r="AR27" s="29"/>
    </row>
    <row r="28" spans="2:71" s="1" customFormat="1" ht="12.75">
      <c r="B28" s="29"/>
      <c r="L28" s="264" t="s">
        <v>34</v>
      </c>
      <c r="M28" s="264"/>
      <c r="N28" s="264"/>
      <c r="O28" s="264"/>
      <c r="P28" s="264"/>
      <c r="W28" s="264" t="s">
        <v>35</v>
      </c>
      <c r="X28" s="264"/>
      <c r="Y28" s="264"/>
      <c r="Z28" s="264"/>
      <c r="AA28" s="264"/>
      <c r="AB28" s="264"/>
      <c r="AC28" s="264"/>
      <c r="AD28" s="264"/>
      <c r="AE28" s="264"/>
      <c r="AK28" s="264" t="s">
        <v>36</v>
      </c>
      <c r="AL28" s="264"/>
      <c r="AM28" s="264"/>
      <c r="AN28" s="264"/>
      <c r="AO28" s="264"/>
      <c r="AR28" s="29"/>
    </row>
    <row r="29" spans="2:71" s="2" customFormat="1" ht="14.45" customHeight="1">
      <c r="B29" s="33"/>
      <c r="D29" s="26" t="s">
        <v>37</v>
      </c>
      <c r="F29" s="26" t="s">
        <v>38</v>
      </c>
      <c r="L29" s="252">
        <v>0.21</v>
      </c>
      <c r="M29" s="253"/>
      <c r="N29" s="253"/>
      <c r="O29" s="253"/>
      <c r="P29" s="253"/>
      <c r="W29" s="254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K29" s="254">
        <f>ROUND(AV94, 2)</f>
        <v>0</v>
      </c>
      <c r="AL29" s="253"/>
      <c r="AM29" s="253"/>
      <c r="AN29" s="253"/>
      <c r="AO29" s="253"/>
      <c r="AR29" s="33"/>
    </row>
    <row r="30" spans="2:71" s="2" customFormat="1" ht="14.45" customHeight="1">
      <c r="B30" s="33"/>
      <c r="F30" s="26" t="s">
        <v>39</v>
      </c>
      <c r="L30" s="252">
        <v>0.15</v>
      </c>
      <c r="M30" s="253"/>
      <c r="N30" s="253"/>
      <c r="O30" s="253"/>
      <c r="P30" s="253"/>
      <c r="W30" s="254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K30" s="254">
        <f>ROUND(AW94, 2)</f>
        <v>0</v>
      </c>
      <c r="AL30" s="253"/>
      <c r="AM30" s="253"/>
      <c r="AN30" s="253"/>
      <c r="AO30" s="253"/>
      <c r="AR30" s="33"/>
    </row>
    <row r="31" spans="2:71" s="2" customFormat="1" ht="14.45" hidden="1" customHeight="1">
      <c r="B31" s="33"/>
      <c r="F31" s="26" t="s">
        <v>40</v>
      </c>
      <c r="L31" s="252">
        <v>0.21</v>
      </c>
      <c r="M31" s="253"/>
      <c r="N31" s="253"/>
      <c r="O31" s="253"/>
      <c r="P31" s="253"/>
      <c r="W31" s="254" t="e">
        <f>ROUND(BB94, 2)</f>
        <v>#REF!</v>
      </c>
      <c r="X31" s="253"/>
      <c r="Y31" s="253"/>
      <c r="Z31" s="253"/>
      <c r="AA31" s="253"/>
      <c r="AB31" s="253"/>
      <c r="AC31" s="253"/>
      <c r="AD31" s="253"/>
      <c r="AE31" s="253"/>
      <c r="AK31" s="254">
        <v>0</v>
      </c>
      <c r="AL31" s="253"/>
      <c r="AM31" s="253"/>
      <c r="AN31" s="253"/>
      <c r="AO31" s="253"/>
      <c r="AR31" s="33"/>
    </row>
    <row r="32" spans="2:71" s="2" customFormat="1" ht="14.45" hidden="1" customHeight="1">
      <c r="B32" s="33"/>
      <c r="F32" s="26" t="s">
        <v>41</v>
      </c>
      <c r="L32" s="252">
        <v>0.15</v>
      </c>
      <c r="M32" s="253"/>
      <c r="N32" s="253"/>
      <c r="O32" s="253"/>
      <c r="P32" s="253"/>
      <c r="W32" s="254" t="e">
        <f>ROUND(BC94, 2)</f>
        <v>#REF!</v>
      </c>
      <c r="X32" s="253"/>
      <c r="Y32" s="253"/>
      <c r="Z32" s="253"/>
      <c r="AA32" s="253"/>
      <c r="AB32" s="253"/>
      <c r="AC32" s="253"/>
      <c r="AD32" s="253"/>
      <c r="AE32" s="253"/>
      <c r="AK32" s="254">
        <v>0</v>
      </c>
      <c r="AL32" s="253"/>
      <c r="AM32" s="253"/>
      <c r="AN32" s="253"/>
      <c r="AO32" s="253"/>
      <c r="AR32" s="33"/>
    </row>
    <row r="33" spans="2:44" s="2" customFormat="1" ht="14.45" hidden="1" customHeight="1">
      <c r="B33" s="33"/>
      <c r="F33" s="26" t="s">
        <v>42</v>
      </c>
      <c r="L33" s="252">
        <v>0</v>
      </c>
      <c r="M33" s="253"/>
      <c r="N33" s="253"/>
      <c r="O33" s="253"/>
      <c r="P33" s="253"/>
      <c r="W33" s="254" t="e">
        <f>ROUND(BD94, 2)</f>
        <v>#REF!</v>
      </c>
      <c r="X33" s="253"/>
      <c r="Y33" s="253"/>
      <c r="Z33" s="253"/>
      <c r="AA33" s="253"/>
      <c r="AB33" s="253"/>
      <c r="AC33" s="253"/>
      <c r="AD33" s="253"/>
      <c r="AE33" s="253"/>
      <c r="AK33" s="254">
        <v>0</v>
      </c>
      <c r="AL33" s="253"/>
      <c r="AM33" s="253"/>
      <c r="AN33" s="253"/>
      <c r="AO33" s="253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258" t="s">
        <v>45</v>
      </c>
      <c r="Y35" s="256"/>
      <c r="Z35" s="256"/>
      <c r="AA35" s="256"/>
      <c r="AB35" s="256"/>
      <c r="AC35" s="36"/>
      <c r="AD35" s="36"/>
      <c r="AE35" s="36"/>
      <c r="AF35" s="36"/>
      <c r="AG35" s="36"/>
      <c r="AH35" s="36"/>
      <c r="AI35" s="36"/>
      <c r="AJ35" s="36"/>
      <c r="AK35" s="255">
        <f>SUM(AK26:AK33)</f>
        <v>0</v>
      </c>
      <c r="AL35" s="256"/>
      <c r="AM35" s="256"/>
      <c r="AN35" s="256"/>
      <c r="AO35" s="257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14.45" customHeight="1">
      <c r="B37" s="29"/>
      <c r="AR37" s="29"/>
    </row>
    <row r="38" spans="2:44" ht="14.45" customHeight="1">
      <c r="B38" s="20"/>
      <c r="AR38" s="20"/>
    </row>
    <row r="39" spans="2:44" ht="14.45" customHeight="1">
      <c r="B39" s="20"/>
      <c r="AR39" s="20"/>
    </row>
    <row r="40" spans="2:44" ht="14.45" customHeight="1">
      <c r="B40" s="20"/>
      <c r="AR40" s="20"/>
    </row>
    <row r="41" spans="2:44" ht="14.45" customHeight="1">
      <c r="B41" s="20"/>
      <c r="AR41" s="20"/>
    </row>
    <row r="42" spans="2:44" ht="14.45" customHeight="1">
      <c r="B42" s="20"/>
      <c r="AR42" s="20"/>
    </row>
    <row r="43" spans="2:44" ht="14.45" customHeight="1">
      <c r="B43" s="20"/>
      <c r="AR43" s="20"/>
    </row>
    <row r="44" spans="2:44" ht="14.45" customHeight="1">
      <c r="B44" s="20"/>
      <c r="AR44" s="20"/>
    </row>
    <row r="45" spans="2:44" ht="14.45" customHeight="1">
      <c r="B45" s="20"/>
      <c r="AR45" s="20"/>
    </row>
    <row r="46" spans="2:44" ht="14.45" customHeight="1">
      <c r="B46" s="20"/>
      <c r="AR46" s="20"/>
    </row>
    <row r="47" spans="2:44" ht="14.45" customHeight="1">
      <c r="B47" s="20"/>
      <c r="AR47" s="20"/>
    </row>
    <row r="48" spans="2:44" ht="14.45" customHeight="1">
      <c r="B48" s="20"/>
      <c r="AR48" s="20"/>
    </row>
    <row r="49" spans="2:44" s="1" customFormat="1" ht="14.45" customHeight="1">
      <c r="B49" s="29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29"/>
      <c r="D60" s="40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48</v>
      </c>
      <c r="AI60" s="31"/>
      <c r="AJ60" s="31"/>
      <c r="AK60" s="31"/>
      <c r="AL60" s="31"/>
      <c r="AM60" s="40" t="s">
        <v>49</v>
      </c>
      <c r="AN60" s="31"/>
      <c r="AO60" s="31"/>
      <c r="AR60" s="29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29"/>
      <c r="D64" s="38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51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29"/>
      <c r="D75" s="40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48</v>
      </c>
      <c r="AI75" s="31"/>
      <c r="AJ75" s="31"/>
      <c r="AK75" s="31"/>
      <c r="AL75" s="31"/>
      <c r="AM75" s="40" t="s">
        <v>49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21" t="s">
        <v>52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6" t="s">
        <v>12</v>
      </c>
      <c r="L84" s="3" t="str">
        <f>K5</f>
        <v>2024-003-Rev1</v>
      </c>
      <c r="AR84" s="45"/>
    </row>
    <row r="85" spans="1:91" s="4" customFormat="1" ht="36.950000000000003" customHeight="1">
      <c r="B85" s="46"/>
      <c r="C85" s="47" t="s">
        <v>14</v>
      </c>
      <c r="L85" s="275" t="str">
        <f>K6</f>
        <v>BAŤŮV KANÁL, OPTIMALIZACE PRÁZDNĚNÍ PK VNOROVY I</v>
      </c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276"/>
      <c r="AC85" s="276"/>
      <c r="AD85" s="276"/>
      <c r="AE85" s="276"/>
      <c r="AF85" s="276"/>
      <c r="AG85" s="276"/>
      <c r="AH85" s="276"/>
      <c r="AI85" s="276"/>
      <c r="AJ85" s="276"/>
      <c r="AK85" s="276"/>
      <c r="AL85" s="276"/>
      <c r="AM85" s="276"/>
      <c r="AN85" s="276"/>
      <c r="AO85" s="276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6" t="s">
        <v>18</v>
      </c>
      <c r="L87" s="48" t="str">
        <f>IF(K8="","",K8)</f>
        <v>Vnorovy</v>
      </c>
      <c r="AI87" s="26" t="s">
        <v>20</v>
      </c>
      <c r="AM87" s="277">
        <f>IF(AN8= "","",AN8)</f>
        <v>45833</v>
      </c>
      <c r="AN87" s="277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6" t="s">
        <v>21</v>
      </c>
      <c r="L89" s="3" t="str">
        <f>IF(E11= "","",E11)</f>
        <v>Povodí Moravy, s.p.</v>
      </c>
      <c r="AI89" s="26" t="s">
        <v>27</v>
      </c>
      <c r="AM89" s="278" t="str">
        <f>IF(E17="","",E17)</f>
        <v>Ing. Michael Trnka, CSc.</v>
      </c>
      <c r="AN89" s="279"/>
      <c r="AO89" s="279"/>
      <c r="AP89" s="279"/>
      <c r="AR89" s="29"/>
      <c r="AS89" s="280" t="s">
        <v>53</v>
      </c>
      <c r="AT89" s="281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6" t="s">
        <v>25</v>
      </c>
      <c r="L90" s="3" t="str">
        <f>IF(E14="","",E14)</f>
        <v xml:space="preserve"> </v>
      </c>
      <c r="AI90" s="26" t="s">
        <v>30</v>
      </c>
      <c r="AM90" s="278" t="str">
        <f>IF(E20="","",E20)</f>
        <v>AQUATIS a.s.</v>
      </c>
      <c r="AN90" s="279"/>
      <c r="AO90" s="279"/>
      <c r="AP90" s="279"/>
      <c r="AR90" s="29"/>
      <c r="AS90" s="282"/>
      <c r="AT90" s="283"/>
      <c r="BD90" s="53"/>
    </row>
    <row r="91" spans="1:91" s="1" customFormat="1" ht="10.9" customHeight="1">
      <c r="B91" s="29"/>
      <c r="AR91" s="29"/>
      <c r="AS91" s="282"/>
      <c r="AT91" s="283"/>
      <c r="BD91" s="53"/>
    </row>
    <row r="92" spans="1:91" s="1" customFormat="1" ht="29.25" customHeight="1">
      <c r="B92" s="29"/>
      <c r="C92" s="268" t="s">
        <v>54</v>
      </c>
      <c r="D92" s="269"/>
      <c r="E92" s="269"/>
      <c r="F92" s="269"/>
      <c r="G92" s="269"/>
      <c r="H92" s="54"/>
      <c r="I92" s="270" t="s">
        <v>55</v>
      </c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272" t="s">
        <v>56</v>
      </c>
      <c r="AH92" s="269"/>
      <c r="AI92" s="269"/>
      <c r="AJ92" s="269"/>
      <c r="AK92" s="269"/>
      <c r="AL92" s="269"/>
      <c r="AM92" s="269"/>
      <c r="AN92" s="270" t="s">
        <v>57</v>
      </c>
      <c r="AO92" s="269"/>
      <c r="AP92" s="271"/>
      <c r="AQ92" s="55" t="s">
        <v>58</v>
      </c>
      <c r="AR92" s="29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71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73">
        <f>ROUND(SUM(AG95:AG99),2)</f>
        <v>0</v>
      </c>
      <c r="AH94" s="273"/>
      <c r="AI94" s="273"/>
      <c r="AJ94" s="273"/>
      <c r="AK94" s="273"/>
      <c r="AL94" s="273"/>
      <c r="AM94" s="273"/>
      <c r="AN94" s="274">
        <f>SUM(AN95:AP99)</f>
        <v>0</v>
      </c>
      <c r="AO94" s="274"/>
      <c r="AP94" s="274"/>
      <c r="AQ94" s="64" t="s">
        <v>1</v>
      </c>
      <c r="AR94" s="60"/>
      <c r="AS94" s="65">
        <f>ROUND(SUM(AS95:AS99),2)</f>
        <v>0</v>
      </c>
      <c r="AT94" s="66">
        <f t="shared" ref="AT94:AT99" si="0">ROUND(SUM(AV94:AW94),2)</f>
        <v>0</v>
      </c>
      <c r="AU94" s="67" t="e">
        <f>ROUND(SUM(AU95:AU99),5)</f>
        <v>#REF!</v>
      </c>
      <c r="AV94" s="66">
        <f>ROUND(AZ94*L29,2)</f>
        <v>0</v>
      </c>
      <c r="AW94" s="66">
        <f>ROUND(BA94*L30,2)</f>
        <v>0</v>
      </c>
      <c r="AX94" s="66" t="e">
        <f>ROUND(BB94*L29,2)</f>
        <v>#REF!</v>
      </c>
      <c r="AY94" s="66" t="e">
        <f>ROUND(BC94*L30,2)</f>
        <v>#REF!</v>
      </c>
      <c r="AZ94" s="66">
        <f>ROUND(SUM(AZ95:AZ99),2)</f>
        <v>0</v>
      </c>
      <c r="BA94" s="66">
        <f>ROUND(SUM(BA95:BA99),2)</f>
        <v>0</v>
      </c>
      <c r="BB94" s="66" t="e">
        <f>ROUND(SUM(BB95:BB99),2)</f>
        <v>#REF!</v>
      </c>
      <c r="BC94" s="66" t="e">
        <f>ROUND(SUM(BC95:BC99),2)</f>
        <v>#REF!</v>
      </c>
      <c r="BD94" s="68" t="e">
        <f>ROUND(SUM(BD95:BD99),2)</f>
        <v>#REF!</v>
      </c>
      <c r="BS94" s="69" t="s">
        <v>72</v>
      </c>
      <c r="BT94" s="69" t="s">
        <v>73</v>
      </c>
      <c r="BU94" s="70" t="s">
        <v>74</v>
      </c>
      <c r="BV94" s="69" t="s">
        <v>75</v>
      </c>
      <c r="BW94" s="69" t="s">
        <v>4</v>
      </c>
      <c r="BX94" s="69" t="s">
        <v>76</v>
      </c>
      <c r="CL94" s="69" t="s">
        <v>1</v>
      </c>
    </row>
    <row r="95" spans="1:91" s="6" customFormat="1" ht="16.5" customHeight="1">
      <c r="A95" s="71" t="s">
        <v>77</v>
      </c>
      <c r="B95" s="72"/>
      <c r="C95" s="73"/>
      <c r="D95" s="267" t="s">
        <v>78</v>
      </c>
      <c r="E95" s="267"/>
      <c r="F95" s="267"/>
      <c r="G95" s="267"/>
      <c r="H95" s="267"/>
      <c r="I95" s="74"/>
      <c r="J95" s="267" t="s">
        <v>79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65">
        <f>'01 - SO 01 VÝUSTNÍ OBJEKT'!J30</f>
        <v>0</v>
      </c>
      <c r="AH95" s="266"/>
      <c r="AI95" s="266"/>
      <c r="AJ95" s="266"/>
      <c r="AK95" s="266"/>
      <c r="AL95" s="266"/>
      <c r="AM95" s="266"/>
      <c r="AN95" s="265">
        <f t="shared" ref="AN95:AN99" si="1">SUM(AG95,AT95)</f>
        <v>0</v>
      </c>
      <c r="AO95" s="266"/>
      <c r="AP95" s="266"/>
      <c r="AQ95" s="75" t="s">
        <v>80</v>
      </c>
      <c r="AR95" s="72"/>
      <c r="AS95" s="76">
        <v>0</v>
      </c>
      <c r="AT95" s="77">
        <f t="shared" si="0"/>
        <v>0</v>
      </c>
      <c r="AU95" s="78" t="e">
        <f>'01 - SO 01 VÝUSTNÍ OBJEKT'!P124</f>
        <v>#REF!</v>
      </c>
      <c r="AV95" s="77">
        <f>'01 - SO 01 VÝUSTNÍ OBJEKT'!J33</f>
        <v>0</v>
      </c>
      <c r="AW95" s="77">
        <f>'01 - SO 01 VÝUSTNÍ OBJEKT'!J34</f>
        <v>0</v>
      </c>
      <c r="AX95" s="77">
        <f>'01 - SO 01 VÝUSTNÍ OBJEKT'!J35</f>
        <v>0</v>
      </c>
      <c r="AY95" s="77">
        <f>'01 - SO 01 VÝUSTNÍ OBJEKT'!J36</f>
        <v>0</v>
      </c>
      <c r="AZ95" s="77">
        <f>'01 - SO 01 VÝUSTNÍ OBJEKT'!F33</f>
        <v>0</v>
      </c>
      <c r="BA95" s="77">
        <f>'01 - SO 01 VÝUSTNÍ OBJEKT'!F34</f>
        <v>0</v>
      </c>
      <c r="BB95" s="77">
        <f>'01 - SO 01 VÝUSTNÍ OBJEKT'!F35</f>
        <v>0</v>
      </c>
      <c r="BC95" s="77">
        <f>'01 - SO 01 VÝUSTNÍ OBJEKT'!F36</f>
        <v>0</v>
      </c>
      <c r="BD95" s="79">
        <f>'01 - SO 01 VÝUSTNÍ OBJEKT'!F37</f>
        <v>0</v>
      </c>
      <c r="BT95" s="80" t="s">
        <v>81</v>
      </c>
      <c r="BV95" s="80" t="s">
        <v>75</v>
      </c>
      <c r="BW95" s="80" t="s">
        <v>82</v>
      </c>
      <c r="BX95" s="80" t="s">
        <v>4</v>
      </c>
      <c r="CL95" s="80" t="s">
        <v>1</v>
      </c>
      <c r="CM95" s="80" t="s">
        <v>83</v>
      </c>
    </row>
    <row r="96" spans="1:91" s="6" customFormat="1" ht="16.5" customHeight="1">
      <c r="A96" s="71" t="s">
        <v>77</v>
      </c>
      <c r="B96" s="72"/>
      <c r="C96" s="73"/>
      <c r="D96" s="267" t="s">
        <v>84</v>
      </c>
      <c r="E96" s="267"/>
      <c r="F96" s="267"/>
      <c r="G96" s="267"/>
      <c r="H96" s="267"/>
      <c r="I96" s="74"/>
      <c r="J96" s="267" t="s">
        <v>85</v>
      </c>
      <c r="K96" s="267"/>
      <c r="L96" s="267"/>
      <c r="M96" s="267"/>
      <c r="N96" s="267"/>
      <c r="O96" s="267"/>
      <c r="P96" s="267"/>
      <c r="Q96" s="267"/>
      <c r="R96" s="267"/>
      <c r="S96" s="267"/>
      <c r="T96" s="267"/>
      <c r="U96" s="267"/>
      <c r="V96" s="267"/>
      <c r="W96" s="267"/>
      <c r="X96" s="267"/>
      <c r="Y96" s="267"/>
      <c r="Z96" s="267"/>
      <c r="AA96" s="267"/>
      <c r="AB96" s="267"/>
      <c r="AC96" s="267"/>
      <c r="AD96" s="267"/>
      <c r="AE96" s="267"/>
      <c r="AF96" s="267"/>
      <c r="AG96" s="265">
        <f>'02 - SO 02 PROPUSTEK'!J30</f>
        <v>0</v>
      </c>
      <c r="AH96" s="266"/>
      <c r="AI96" s="266"/>
      <c r="AJ96" s="266"/>
      <c r="AK96" s="266"/>
      <c r="AL96" s="266"/>
      <c r="AM96" s="266"/>
      <c r="AN96" s="265">
        <f t="shared" si="1"/>
        <v>0</v>
      </c>
      <c r="AO96" s="266"/>
      <c r="AP96" s="266"/>
      <c r="AQ96" s="75" t="s">
        <v>80</v>
      </c>
      <c r="AR96" s="72"/>
      <c r="AS96" s="76">
        <v>0</v>
      </c>
      <c r="AT96" s="77">
        <f t="shared" si="0"/>
        <v>0</v>
      </c>
      <c r="AU96" s="78">
        <f>'02 - SO 02 PROPUSTEK'!P126</f>
        <v>420.7164580000001</v>
      </c>
      <c r="AV96" s="77">
        <f>'02 - SO 02 PROPUSTEK'!J33</f>
        <v>0</v>
      </c>
      <c r="AW96" s="77">
        <f>'02 - SO 02 PROPUSTEK'!J34</f>
        <v>0</v>
      </c>
      <c r="AX96" s="77">
        <f>'02 - SO 02 PROPUSTEK'!J35</f>
        <v>0</v>
      </c>
      <c r="AY96" s="77">
        <f>'02 - SO 02 PROPUSTEK'!J36</f>
        <v>0</v>
      </c>
      <c r="AZ96" s="77">
        <f>'02 - SO 02 PROPUSTEK'!F33</f>
        <v>0</v>
      </c>
      <c r="BA96" s="77">
        <f>'02 - SO 02 PROPUSTEK'!F34</f>
        <v>0</v>
      </c>
      <c r="BB96" s="77">
        <f>'02 - SO 02 PROPUSTEK'!F35</f>
        <v>0</v>
      </c>
      <c r="BC96" s="77">
        <f>'02 - SO 02 PROPUSTEK'!F36</f>
        <v>0</v>
      </c>
      <c r="BD96" s="79">
        <f>'02 - SO 02 PROPUSTEK'!F37</f>
        <v>0</v>
      </c>
      <c r="BT96" s="80" t="s">
        <v>81</v>
      </c>
      <c r="BV96" s="80" t="s">
        <v>75</v>
      </c>
      <c r="BW96" s="80" t="s">
        <v>86</v>
      </c>
      <c r="BX96" s="80" t="s">
        <v>4</v>
      </c>
      <c r="CL96" s="80" t="s">
        <v>1</v>
      </c>
      <c r="CM96" s="80" t="s">
        <v>83</v>
      </c>
    </row>
    <row r="97" spans="1:91" s="6" customFormat="1" ht="24.75" customHeight="1">
      <c r="A97" s="71" t="s">
        <v>77</v>
      </c>
      <c r="B97" s="72"/>
      <c r="C97" s="73"/>
      <c r="D97" s="267" t="s">
        <v>87</v>
      </c>
      <c r="E97" s="267"/>
      <c r="F97" s="267"/>
      <c r="G97" s="267"/>
      <c r="H97" s="267"/>
      <c r="I97" s="74"/>
      <c r="J97" s="267" t="s">
        <v>583</v>
      </c>
      <c r="K97" s="267"/>
      <c r="L97" s="267"/>
      <c r="M97" s="267"/>
      <c r="N97" s="267"/>
      <c r="O97" s="267"/>
      <c r="P97" s="267"/>
      <c r="Q97" s="267"/>
      <c r="R97" s="267"/>
      <c r="S97" s="267"/>
      <c r="T97" s="267"/>
      <c r="U97" s="267"/>
      <c r="V97" s="267"/>
      <c r="W97" s="267"/>
      <c r="X97" s="267"/>
      <c r="Y97" s="267"/>
      <c r="Z97" s="267"/>
      <c r="AA97" s="267"/>
      <c r="AB97" s="267"/>
      <c r="AC97" s="267"/>
      <c r="AD97" s="267"/>
      <c r="AE97" s="267"/>
      <c r="AF97" s="267"/>
      <c r="AG97" s="265">
        <f>'03 - PS 01 TECHNOLOGIE VÁ...'!J30</f>
        <v>0</v>
      </c>
      <c r="AH97" s="266"/>
      <c r="AI97" s="266"/>
      <c r="AJ97" s="266"/>
      <c r="AK97" s="266"/>
      <c r="AL97" s="266"/>
      <c r="AM97" s="266"/>
      <c r="AN97" s="265">
        <f t="shared" si="1"/>
        <v>0</v>
      </c>
      <c r="AO97" s="266"/>
      <c r="AP97" s="266"/>
      <c r="AQ97" s="75" t="s">
        <v>80</v>
      </c>
      <c r="AR97" s="72"/>
      <c r="AS97" s="76">
        <v>0</v>
      </c>
      <c r="AT97" s="77">
        <f t="shared" si="0"/>
        <v>0</v>
      </c>
      <c r="AU97" s="78">
        <f>'03 - PS 01 TECHNOLOGIE VÁ...'!P118</f>
        <v>1941.3500000000001</v>
      </c>
      <c r="AV97" s="77">
        <f>'03 - PS 01 TECHNOLOGIE VÁ...'!J33</f>
        <v>0</v>
      </c>
      <c r="AW97" s="77">
        <f>'03 - PS 01 TECHNOLOGIE VÁ...'!J34</f>
        <v>0</v>
      </c>
      <c r="AX97" s="77">
        <f>'03 - PS 01 TECHNOLOGIE VÁ...'!J35</f>
        <v>0</v>
      </c>
      <c r="AY97" s="77">
        <f>'03 - PS 01 TECHNOLOGIE VÁ...'!J36</f>
        <v>0</v>
      </c>
      <c r="AZ97" s="77">
        <f>'03 - PS 01 TECHNOLOGIE VÁ...'!F33</f>
        <v>0</v>
      </c>
      <c r="BA97" s="77">
        <f>'03 - PS 01 TECHNOLOGIE VÁ...'!F34</f>
        <v>0</v>
      </c>
      <c r="BB97" s="77">
        <f>'03 - PS 01 TECHNOLOGIE VÁ...'!F35</f>
        <v>0</v>
      </c>
      <c r="BC97" s="77">
        <f>'03 - PS 01 TECHNOLOGIE VÁ...'!F36</f>
        <v>0</v>
      </c>
      <c r="BD97" s="79">
        <f>'03 - PS 01 TECHNOLOGIE VÁ...'!F37</f>
        <v>0</v>
      </c>
      <c r="BT97" s="80" t="s">
        <v>81</v>
      </c>
      <c r="BV97" s="80" t="s">
        <v>75</v>
      </c>
      <c r="BW97" s="80" t="s">
        <v>88</v>
      </c>
      <c r="BX97" s="80" t="s">
        <v>4</v>
      </c>
      <c r="CL97" s="80" t="s">
        <v>1</v>
      </c>
      <c r="CM97" s="80" t="s">
        <v>83</v>
      </c>
    </row>
    <row r="98" spans="1:91" s="6" customFormat="1" ht="16.5" customHeight="1">
      <c r="A98" s="71" t="s">
        <v>77</v>
      </c>
      <c r="B98" s="72"/>
      <c r="C98" s="73"/>
      <c r="D98" s="267" t="s">
        <v>89</v>
      </c>
      <c r="E98" s="267"/>
      <c r="F98" s="267"/>
      <c r="G98" s="267"/>
      <c r="H98" s="267"/>
      <c r="I98" s="74"/>
      <c r="J98" s="267" t="s">
        <v>90</v>
      </c>
      <c r="K98" s="267"/>
      <c r="L98" s="267"/>
      <c r="M98" s="267"/>
      <c r="N98" s="267"/>
      <c r="O98" s="267"/>
      <c r="P98" s="267"/>
      <c r="Q98" s="267"/>
      <c r="R98" s="267"/>
      <c r="S98" s="267"/>
      <c r="T98" s="267"/>
      <c r="U98" s="267"/>
      <c r="V98" s="267"/>
      <c r="W98" s="267"/>
      <c r="X98" s="267"/>
      <c r="Y98" s="267"/>
      <c r="Z98" s="267"/>
      <c r="AA98" s="267"/>
      <c r="AB98" s="267"/>
      <c r="AC98" s="267"/>
      <c r="AD98" s="267"/>
      <c r="AE98" s="267"/>
      <c r="AF98" s="267"/>
      <c r="AG98" s="265">
        <f>'04 - PS 02 ELEKTROOBJEKTY'!J30</f>
        <v>0</v>
      </c>
      <c r="AH98" s="266"/>
      <c r="AI98" s="266"/>
      <c r="AJ98" s="266"/>
      <c r="AK98" s="266"/>
      <c r="AL98" s="266"/>
      <c r="AM98" s="266"/>
      <c r="AN98" s="265">
        <f>AG98*1.21</f>
        <v>0</v>
      </c>
      <c r="AO98" s="266"/>
      <c r="AP98" s="266"/>
      <c r="AQ98" s="75" t="s">
        <v>80</v>
      </c>
      <c r="AR98" s="72"/>
      <c r="AS98" s="76">
        <v>0</v>
      </c>
      <c r="AT98" s="77">
        <f t="shared" si="0"/>
        <v>0</v>
      </c>
      <c r="AU98" s="78" t="e">
        <f>'04 - PS 02 ELEKTROOBJEKTY'!#REF!</f>
        <v>#REF!</v>
      </c>
      <c r="AV98" s="77">
        <f>'04 - PS 02 ELEKTROOBJEKTY'!J33</f>
        <v>0</v>
      </c>
      <c r="AW98" s="77">
        <f>'04 - PS 02 ELEKTROOBJEKTY'!J34</f>
        <v>0</v>
      </c>
      <c r="AX98" s="77">
        <f>'04 - PS 02 ELEKTROOBJEKTY'!J35</f>
        <v>0</v>
      </c>
      <c r="AY98" s="77">
        <f>'04 - PS 02 ELEKTROOBJEKTY'!J36</f>
        <v>0</v>
      </c>
      <c r="AZ98" s="77">
        <f>'04 - PS 02 ELEKTROOBJEKTY'!F33</f>
        <v>0</v>
      </c>
      <c r="BA98" s="77">
        <f>'04 - PS 02 ELEKTROOBJEKTY'!F34</f>
        <v>0</v>
      </c>
      <c r="BB98" s="77" t="e">
        <f>'04 - PS 02 ELEKTROOBJEKTY'!F35</f>
        <v>#REF!</v>
      </c>
      <c r="BC98" s="77" t="e">
        <f>'04 - PS 02 ELEKTROOBJEKTY'!F36</f>
        <v>#REF!</v>
      </c>
      <c r="BD98" s="79" t="e">
        <f>'04 - PS 02 ELEKTROOBJEKTY'!F37</f>
        <v>#REF!</v>
      </c>
      <c r="BT98" s="80" t="s">
        <v>81</v>
      </c>
      <c r="BV98" s="80" t="s">
        <v>75</v>
      </c>
      <c r="BW98" s="80" t="s">
        <v>91</v>
      </c>
      <c r="BX98" s="80" t="s">
        <v>4</v>
      </c>
      <c r="CL98" s="80" t="s">
        <v>1</v>
      </c>
      <c r="CM98" s="80" t="s">
        <v>83</v>
      </c>
    </row>
    <row r="99" spans="1:91" s="6" customFormat="1" ht="16.5" customHeight="1">
      <c r="A99" s="71" t="s">
        <v>77</v>
      </c>
      <c r="B99" s="72"/>
      <c r="C99" s="73"/>
      <c r="D99" s="267" t="s">
        <v>92</v>
      </c>
      <c r="E99" s="267"/>
      <c r="F99" s="267"/>
      <c r="G99" s="267"/>
      <c r="H99" s="267"/>
      <c r="I99" s="74"/>
      <c r="J99" s="267" t="s">
        <v>93</v>
      </c>
      <c r="K99" s="267"/>
      <c r="L99" s="267"/>
      <c r="M99" s="267"/>
      <c r="N99" s="267"/>
      <c r="O99" s="267"/>
      <c r="P99" s="267"/>
      <c r="Q99" s="267"/>
      <c r="R99" s="267"/>
      <c r="S99" s="267"/>
      <c r="T99" s="267"/>
      <c r="U99" s="267"/>
      <c r="V99" s="267"/>
      <c r="W99" s="267"/>
      <c r="X99" s="267"/>
      <c r="Y99" s="267"/>
      <c r="Z99" s="267"/>
      <c r="AA99" s="267"/>
      <c r="AB99" s="267"/>
      <c r="AC99" s="267"/>
      <c r="AD99" s="267"/>
      <c r="AE99" s="267"/>
      <c r="AF99" s="267"/>
      <c r="AG99" s="265">
        <f>'05 - VaON'!J30</f>
        <v>0</v>
      </c>
      <c r="AH99" s="266"/>
      <c r="AI99" s="266"/>
      <c r="AJ99" s="266"/>
      <c r="AK99" s="266"/>
      <c r="AL99" s="266"/>
      <c r="AM99" s="266"/>
      <c r="AN99" s="265">
        <f t="shared" si="1"/>
        <v>0</v>
      </c>
      <c r="AO99" s="266"/>
      <c r="AP99" s="266"/>
      <c r="AQ99" s="75" t="s">
        <v>80</v>
      </c>
      <c r="AR99" s="72"/>
      <c r="AS99" s="81">
        <v>0</v>
      </c>
      <c r="AT99" s="82">
        <f t="shared" si="0"/>
        <v>0</v>
      </c>
      <c r="AU99" s="83">
        <f>'05 - VaON'!P121</f>
        <v>0</v>
      </c>
      <c r="AV99" s="82">
        <f>'05 - VaON'!J33</f>
        <v>0</v>
      </c>
      <c r="AW99" s="82">
        <f>'05 - VaON'!J34</f>
        <v>0</v>
      </c>
      <c r="AX99" s="82">
        <f>'05 - VaON'!J35</f>
        <v>0</v>
      </c>
      <c r="AY99" s="82">
        <f>'05 - VaON'!J36</f>
        <v>0</v>
      </c>
      <c r="AZ99" s="82">
        <f>'05 - VaON'!F33</f>
        <v>0</v>
      </c>
      <c r="BA99" s="82">
        <f>'05 - VaON'!F34</f>
        <v>0</v>
      </c>
      <c r="BB99" s="82">
        <f>'05 - VaON'!F35</f>
        <v>0</v>
      </c>
      <c r="BC99" s="82">
        <f>'05 - VaON'!F36</f>
        <v>0</v>
      </c>
      <c r="BD99" s="84">
        <f>'05 - VaON'!F37</f>
        <v>0</v>
      </c>
      <c r="BT99" s="80" t="s">
        <v>81</v>
      </c>
      <c r="BV99" s="80" t="s">
        <v>75</v>
      </c>
      <c r="BW99" s="80" t="s">
        <v>94</v>
      </c>
      <c r="BX99" s="80" t="s">
        <v>4</v>
      </c>
      <c r="CL99" s="80" t="s">
        <v>1</v>
      </c>
      <c r="CM99" s="80" t="s">
        <v>83</v>
      </c>
    </row>
    <row r="100" spans="1:91" s="1" customFormat="1" ht="30" customHeight="1">
      <c r="B100" s="29"/>
      <c r="AR100" s="29"/>
    </row>
    <row r="101" spans="1:91" s="1" customFormat="1" ht="6.95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29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01 - SO 01 VÝUSTNÍ OBJEKT'!C2" display="/" xr:uid="{00000000-0004-0000-0000-000000000000}"/>
    <hyperlink ref="A96" location="'02 - SO 02 PROPUSTEK'!C2" display="/" xr:uid="{00000000-0004-0000-0000-000001000000}"/>
    <hyperlink ref="A97" location="'03 - PS 01 TECHNOLÓGIE VÁ...'!C2" display="/" xr:uid="{00000000-0004-0000-0000-000002000000}"/>
    <hyperlink ref="A98" location="'04 - PS 02 ELEKTROOBJEKTY'!C2" display="/" xr:uid="{00000000-0004-0000-0000-000003000000}"/>
    <hyperlink ref="A99" location="'05 - VaON'!C2" display="/" xr:uid="{00000000-0004-0000-0000-000004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7"/>
  <sheetViews>
    <sheetView showGridLines="0" topLeftCell="B109" zoomScale="110" zoomScaleNormal="110" workbookViewId="0">
      <selection activeCell="I127" sqref="I127:I29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3.8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5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32" max="43" width="9.33203125" customWidth="1"/>
    <col min="63" max="63" width="13.83203125" customWidth="1"/>
    <col min="67" max="67" width="9.33203125" customWidth="1"/>
  </cols>
  <sheetData>
    <row r="2" spans="2:56" ht="36.950000000000003" customHeight="1">
      <c r="L2" s="250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82</v>
      </c>
      <c r="AZ2" s="85" t="s">
        <v>95</v>
      </c>
      <c r="BA2" s="85" t="s">
        <v>1</v>
      </c>
      <c r="BB2" s="85" t="s">
        <v>1</v>
      </c>
      <c r="BC2" s="85" t="s">
        <v>96</v>
      </c>
      <c r="BD2" s="85" t="s">
        <v>83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  <c r="AZ3" s="85" t="s">
        <v>97</v>
      </c>
      <c r="BA3" s="85" t="s">
        <v>1</v>
      </c>
      <c r="BB3" s="85" t="s">
        <v>1</v>
      </c>
      <c r="BC3" s="85" t="s">
        <v>98</v>
      </c>
      <c r="BD3" s="85" t="s">
        <v>83</v>
      </c>
    </row>
    <row r="4" spans="2:56" ht="24.95" customHeight="1">
      <c r="B4" s="20"/>
      <c r="D4" s="21" t="s">
        <v>99</v>
      </c>
      <c r="L4" s="20"/>
      <c r="M4" s="86" t="s">
        <v>10</v>
      </c>
      <c r="AT4" s="17" t="s">
        <v>3</v>
      </c>
      <c r="AZ4" s="85" t="s">
        <v>100</v>
      </c>
      <c r="BA4" s="85" t="s">
        <v>1</v>
      </c>
      <c r="BB4" s="85" t="s">
        <v>1</v>
      </c>
      <c r="BC4" s="85" t="s">
        <v>101</v>
      </c>
      <c r="BD4" s="85" t="s">
        <v>83</v>
      </c>
    </row>
    <row r="5" spans="2:56" ht="6.95" customHeight="1">
      <c r="B5" s="20"/>
      <c r="L5" s="20"/>
      <c r="AZ5" s="85" t="s">
        <v>102</v>
      </c>
      <c r="BA5" s="85" t="s">
        <v>1</v>
      </c>
      <c r="BB5" s="85" t="s">
        <v>1</v>
      </c>
      <c r="BC5" s="85" t="s">
        <v>103</v>
      </c>
      <c r="BD5" s="85" t="s">
        <v>83</v>
      </c>
    </row>
    <row r="6" spans="2:56" ht="12" customHeight="1">
      <c r="B6" s="20"/>
      <c r="D6" s="26" t="s">
        <v>14</v>
      </c>
      <c r="L6" s="20"/>
      <c r="AZ6" s="85" t="s">
        <v>104</v>
      </c>
      <c r="BA6" s="85" t="s">
        <v>1</v>
      </c>
      <c r="BB6" s="85" t="s">
        <v>1</v>
      </c>
      <c r="BC6" s="85" t="s">
        <v>73</v>
      </c>
      <c r="BD6" s="85" t="s">
        <v>83</v>
      </c>
    </row>
    <row r="7" spans="2:56" ht="16.5" customHeight="1">
      <c r="B7" s="20"/>
      <c r="E7" s="285" t="str">
        <f>'Rekapitulace stavby'!K6</f>
        <v>BAŤŮV KANÁL, OPTIMALIZACE PRÁZDNĚNÍ PK VNOROVY I</v>
      </c>
      <c r="F7" s="286"/>
      <c r="G7" s="286"/>
      <c r="H7" s="286"/>
      <c r="L7" s="20"/>
      <c r="AZ7" s="85" t="s">
        <v>105</v>
      </c>
      <c r="BA7" s="85" t="s">
        <v>1</v>
      </c>
      <c r="BB7" s="85" t="s">
        <v>1</v>
      </c>
      <c r="BC7" s="85" t="s">
        <v>106</v>
      </c>
      <c r="BD7" s="85" t="s">
        <v>83</v>
      </c>
    </row>
    <row r="8" spans="2:56" s="1" customFormat="1" ht="12" customHeight="1">
      <c r="B8" s="29"/>
      <c r="D8" s="26" t="s">
        <v>107</v>
      </c>
      <c r="L8" s="29"/>
      <c r="AZ8" s="85" t="s">
        <v>108</v>
      </c>
      <c r="BA8" s="85" t="s">
        <v>1</v>
      </c>
      <c r="BB8" s="85" t="s">
        <v>1</v>
      </c>
      <c r="BC8" s="85" t="s">
        <v>109</v>
      </c>
      <c r="BD8" s="85" t="s">
        <v>83</v>
      </c>
    </row>
    <row r="9" spans="2:56" s="1" customFormat="1" ht="16.5" customHeight="1">
      <c r="B9" s="29"/>
      <c r="E9" s="275" t="s">
        <v>110</v>
      </c>
      <c r="F9" s="284"/>
      <c r="G9" s="284"/>
      <c r="H9" s="284"/>
      <c r="L9" s="29"/>
      <c r="AZ9" s="85" t="s">
        <v>111</v>
      </c>
      <c r="BA9" s="85" t="s">
        <v>1</v>
      </c>
      <c r="BB9" s="85" t="s">
        <v>1</v>
      </c>
      <c r="BC9" s="85" t="s">
        <v>112</v>
      </c>
      <c r="BD9" s="85" t="s">
        <v>83</v>
      </c>
    </row>
    <row r="10" spans="2:56" s="1" customFormat="1">
      <c r="B10" s="29"/>
      <c r="L10" s="29"/>
      <c r="AZ10" s="85" t="s">
        <v>113</v>
      </c>
      <c r="BA10" s="85" t="s">
        <v>1</v>
      </c>
      <c r="BB10" s="85" t="s">
        <v>1</v>
      </c>
      <c r="BC10" s="85" t="s">
        <v>114</v>
      </c>
      <c r="BD10" s="85" t="s">
        <v>83</v>
      </c>
    </row>
    <row r="11" spans="2:56" s="1" customFormat="1" ht="12" customHeight="1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  <c r="AZ11" s="85" t="s">
        <v>115</v>
      </c>
      <c r="BA11" s="85" t="s">
        <v>1</v>
      </c>
      <c r="BB11" s="85" t="s">
        <v>1</v>
      </c>
      <c r="BC11" s="85" t="s">
        <v>116</v>
      </c>
      <c r="BD11" s="85" t="s">
        <v>83</v>
      </c>
    </row>
    <row r="12" spans="2:56" s="1" customFormat="1" ht="12" customHeight="1">
      <c r="B12" s="29"/>
      <c r="D12" s="26" t="s">
        <v>18</v>
      </c>
      <c r="F12" s="24" t="s">
        <v>19</v>
      </c>
      <c r="I12" s="26" t="s">
        <v>20</v>
      </c>
      <c r="J12" s="49">
        <f>'Rekapitulace stavby'!AN8</f>
        <v>45833</v>
      </c>
      <c r="L12" s="29"/>
    </row>
    <row r="13" spans="2:56" s="1" customFormat="1" ht="10.9" customHeight="1">
      <c r="B13" s="29"/>
      <c r="L13" s="29"/>
    </row>
    <row r="14" spans="2:5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5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56" s="1" customFormat="1" ht="6.95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tr">
        <f>'Rekapitulace stavby'!AN13</f>
        <v/>
      </c>
      <c r="L17" s="29"/>
    </row>
    <row r="18" spans="2:12" s="1" customFormat="1" ht="18" customHeight="1">
      <c r="B18" s="29"/>
      <c r="E18" s="259" t="str">
        <f>'Rekapitulace stavby'!E14</f>
        <v xml:space="preserve"> </v>
      </c>
      <c r="F18" s="259"/>
      <c r="G18" s="259"/>
      <c r="H18" s="259"/>
      <c r="I18" s="26" t="s">
        <v>24</v>
      </c>
      <c r="J18" s="24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22</v>
      </c>
      <c r="J20" s="24" t="s">
        <v>1</v>
      </c>
      <c r="L20" s="29"/>
    </row>
    <row r="21" spans="2:12" s="1" customFormat="1" ht="18" customHeight="1">
      <c r="B21" s="29"/>
      <c r="E21" s="24" t="s">
        <v>28</v>
      </c>
      <c r="I21" s="26" t="s">
        <v>24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30</v>
      </c>
      <c r="I23" s="26" t="s">
        <v>22</v>
      </c>
      <c r="J23" s="24" t="s">
        <v>1</v>
      </c>
      <c r="L23" s="29"/>
    </row>
    <row r="24" spans="2:12" s="1" customFormat="1" ht="18" customHeight="1">
      <c r="B24" s="29"/>
      <c r="E24" s="24" t="s">
        <v>31</v>
      </c>
      <c r="I24" s="26" t="s">
        <v>24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32</v>
      </c>
      <c r="L26" s="29"/>
    </row>
    <row r="27" spans="2:12" s="7" customFormat="1" ht="16.5" customHeight="1">
      <c r="B27" s="87"/>
      <c r="E27" s="261" t="s">
        <v>1</v>
      </c>
      <c r="F27" s="261"/>
      <c r="G27" s="261"/>
      <c r="H27" s="261"/>
      <c r="L27" s="87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8" t="s">
        <v>33</v>
      </c>
      <c r="J30" s="63">
        <f>ROUND(J124,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>
      <c r="B33" s="29"/>
      <c r="D33" s="52" t="s">
        <v>37</v>
      </c>
      <c r="E33" s="26" t="s">
        <v>38</v>
      </c>
      <c r="F33" s="89">
        <f>ROUND((SUM(BE124:BE294)),  2)</f>
        <v>0</v>
      </c>
      <c r="I33" s="90">
        <v>0.21</v>
      </c>
      <c r="J33" s="89">
        <f>ROUND(((SUM(BE124:BE294))*I33),  2)</f>
        <v>0</v>
      </c>
      <c r="L33" s="29"/>
    </row>
    <row r="34" spans="2:12" s="1" customFormat="1" ht="14.45" customHeight="1">
      <c r="B34" s="29"/>
      <c r="E34" s="26" t="s">
        <v>39</v>
      </c>
      <c r="F34" s="89">
        <f>ROUND((SUM(BF124:BF294)),  2)</f>
        <v>0</v>
      </c>
      <c r="I34" s="90">
        <v>0.15</v>
      </c>
      <c r="J34" s="89">
        <f>ROUND(((SUM(BF124:BF294))*I34),  2)</f>
        <v>0</v>
      </c>
      <c r="L34" s="29"/>
    </row>
    <row r="35" spans="2:12" s="1" customFormat="1" ht="14.45" hidden="1" customHeight="1">
      <c r="B35" s="29"/>
      <c r="E35" s="26" t="s">
        <v>40</v>
      </c>
      <c r="F35" s="89">
        <f>ROUND((SUM(BG124:BG294)),  2)</f>
        <v>0</v>
      </c>
      <c r="I35" s="90">
        <v>0.21</v>
      </c>
      <c r="J35" s="89">
        <f>0</f>
        <v>0</v>
      </c>
      <c r="L35" s="29"/>
    </row>
    <row r="36" spans="2:12" s="1" customFormat="1" ht="14.45" hidden="1" customHeight="1">
      <c r="B36" s="29"/>
      <c r="E36" s="26" t="s">
        <v>41</v>
      </c>
      <c r="F36" s="89">
        <f>ROUND((SUM(BH124:BH294)),  2)</f>
        <v>0</v>
      </c>
      <c r="I36" s="90">
        <v>0.15</v>
      </c>
      <c r="J36" s="89">
        <f>0</f>
        <v>0</v>
      </c>
      <c r="L36" s="29"/>
    </row>
    <row r="37" spans="2:12" s="1" customFormat="1" ht="14.45" hidden="1" customHeight="1">
      <c r="B37" s="29"/>
      <c r="E37" s="26" t="s">
        <v>42</v>
      </c>
      <c r="F37" s="89">
        <f>ROUND((SUM(BI124:BI294)),  2)</f>
        <v>0</v>
      </c>
      <c r="I37" s="90">
        <v>0</v>
      </c>
      <c r="J37" s="89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1"/>
      <c r="D39" s="92" t="s">
        <v>43</v>
      </c>
      <c r="E39" s="54"/>
      <c r="F39" s="54"/>
      <c r="G39" s="93" t="s">
        <v>44</v>
      </c>
      <c r="H39" s="94" t="s">
        <v>45</v>
      </c>
      <c r="I39" s="54"/>
      <c r="J39" s="95">
        <f>SUM(J30:J37)</f>
        <v>0</v>
      </c>
      <c r="K39" s="96"/>
      <c r="L39" s="29"/>
    </row>
    <row r="40" spans="2:12" s="1" customFormat="1" ht="14.45" customHeight="1">
      <c r="B40" s="29"/>
      <c r="L40" s="29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48</v>
      </c>
      <c r="E61" s="31"/>
      <c r="F61" s="97" t="s">
        <v>49</v>
      </c>
      <c r="G61" s="40" t="s">
        <v>48</v>
      </c>
      <c r="H61" s="31"/>
      <c r="I61" s="31"/>
      <c r="J61" s="98" t="s">
        <v>49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48</v>
      </c>
      <c r="E76" s="31"/>
      <c r="F76" s="97" t="s">
        <v>49</v>
      </c>
      <c r="G76" s="40" t="s">
        <v>48</v>
      </c>
      <c r="H76" s="31"/>
      <c r="I76" s="31"/>
      <c r="J76" s="98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117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85" t="str">
        <f>E7</f>
        <v>BAŤŮV KANÁL, OPTIMALIZACE PRÁZDNĚNÍ PK VNOROVY I</v>
      </c>
      <c r="F85" s="286"/>
      <c r="G85" s="286"/>
      <c r="H85" s="286"/>
      <c r="L85" s="29"/>
    </row>
    <row r="86" spans="2:47" s="1" customFormat="1" ht="12" customHeight="1">
      <c r="B86" s="29"/>
      <c r="C86" s="26" t="s">
        <v>107</v>
      </c>
      <c r="L86" s="29"/>
    </row>
    <row r="87" spans="2:47" s="1" customFormat="1" ht="16.5" customHeight="1">
      <c r="B87" s="29"/>
      <c r="E87" s="275" t="str">
        <f>E9</f>
        <v>01 - SO 01 VÝUSTNÍ OBJEKT</v>
      </c>
      <c r="F87" s="284"/>
      <c r="G87" s="284"/>
      <c r="H87" s="284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18</v>
      </c>
      <c r="F89" s="24" t="str">
        <f>F12</f>
        <v>Vnorovy</v>
      </c>
      <c r="I89" s="26" t="s">
        <v>20</v>
      </c>
      <c r="J89" s="49">
        <f>IF(J12="","",J12)</f>
        <v>45833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6" t="s">
        <v>21</v>
      </c>
      <c r="F91" s="24" t="str">
        <f>E15</f>
        <v>Povodí Moravy, s.p.</v>
      </c>
      <c r="I91" s="26" t="s">
        <v>27</v>
      </c>
      <c r="J91" s="27" t="str">
        <f>E21</f>
        <v>Ing. Michael Trnka, CSc.</v>
      </c>
      <c r="L91" s="29"/>
    </row>
    <row r="92" spans="2:47" s="1" customFormat="1" ht="15.2" customHeight="1">
      <c r="B92" s="29"/>
      <c r="C92" s="26" t="s">
        <v>25</v>
      </c>
      <c r="F92" s="24" t="str">
        <f>IF(E18="","",E18)</f>
        <v xml:space="preserve"> </v>
      </c>
      <c r="I92" s="26" t="s">
        <v>30</v>
      </c>
      <c r="J92" s="27" t="str">
        <f>E24</f>
        <v>AQUATIS a.s.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9" t="s">
        <v>118</v>
      </c>
      <c r="D94" s="91"/>
      <c r="E94" s="91"/>
      <c r="F94" s="91"/>
      <c r="G94" s="91"/>
      <c r="H94" s="91"/>
      <c r="I94" s="91"/>
      <c r="J94" s="100" t="s">
        <v>119</v>
      </c>
      <c r="K94" s="91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1" t="s">
        <v>120</v>
      </c>
      <c r="J96" s="63">
        <f>J124</f>
        <v>0</v>
      </c>
      <c r="L96" s="29"/>
      <c r="AU96" s="17" t="s">
        <v>121</v>
      </c>
    </row>
    <row r="97" spans="2:12" s="8" customFormat="1" ht="24.95" customHeight="1">
      <c r="B97" s="102"/>
      <c r="D97" s="103" t="s">
        <v>122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>
      <c r="B98" s="106"/>
      <c r="D98" s="107" t="s">
        <v>123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>
      <c r="B99" s="106"/>
      <c r="D99" s="107" t="s">
        <v>124</v>
      </c>
      <c r="E99" s="108"/>
      <c r="F99" s="108"/>
      <c r="G99" s="108"/>
      <c r="H99" s="108"/>
      <c r="I99" s="108"/>
      <c r="J99" s="109" t="e">
        <f>#REF!</f>
        <v>#REF!</v>
      </c>
      <c r="L99" s="106"/>
    </row>
    <row r="100" spans="2:12" s="9" customFormat="1" ht="19.899999999999999" customHeight="1">
      <c r="B100" s="106"/>
      <c r="D100" s="107" t="s">
        <v>125</v>
      </c>
      <c r="E100" s="108"/>
      <c r="F100" s="108"/>
      <c r="G100" s="108"/>
      <c r="H100" s="108"/>
      <c r="I100" s="108"/>
      <c r="J100" s="109">
        <f>J198</f>
        <v>0</v>
      </c>
      <c r="L100" s="106"/>
    </row>
    <row r="101" spans="2:12" s="9" customFormat="1" ht="19.899999999999999" customHeight="1">
      <c r="B101" s="106"/>
      <c r="D101" s="107" t="s">
        <v>126</v>
      </c>
      <c r="E101" s="108"/>
      <c r="F101" s="108"/>
      <c r="G101" s="108"/>
      <c r="H101" s="108"/>
      <c r="I101" s="108"/>
      <c r="J101" s="109">
        <f>J239</f>
        <v>0</v>
      </c>
      <c r="L101" s="106"/>
    </row>
    <row r="102" spans="2:12" s="9" customFormat="1" ht="19.899999999999999" customHeight="1">
      <c r="B102" s="106"/>
      <c r="D102" s="107" t="s">
        <v>127</v>
      </c>
      <c r="E102" s="108"/>
      <c r="F102" s="108"/>
      <c r="G102" s="108"/>
      <c r="H102" s="108"/>
      <c r="I102" s="108"/>
      <c r="J102" s="109">
        <f>J263</f>
        <v>0</v>
      </c>
      <c r="L102" s="106"/>
    </row>
    <row r="103" spans="2:12" s="9" customFormat="1" ht="19.899999999999999" customHeight="1">
      <c r="B103" s="106"/>
      <c r="D103" s="107" t="s">
        <v>128</v>
      </c>
      <c r="E103" s="108"/>
      <c r="F103" s="108"/>
      <c r="G103" s="108"/>
      <c r="H103" s="108"/>
      <c r="I103" s="108"/>
      <c r="J103" s="109">
        <f>J285</f>
        <v>0</v>
      </c>
      <c r="L103" s="106"/>
    </row>
    <row r="104" spans="2:12" s="9" customFormat="1" ht="19.899999999999999" customHeight="1">
      <c r="B104" s="106"/>
      <c r="D104" s="107" t="s">
        <v>129</v>
      </c>
      <c r="E104" s="108"/>
      <c r="F104" s="108"/>
      <c r="G104" s="108"/>
      <c r="H104" s="108"/>
      <c r="I104" s="108"/>
      <c r="J104" s="109">
        <f>J292</f>
        <v>0</v>
      </c>
      <c r="L104" s="106"/>
    </row>
    <row r="105" spans="2:12" s="1" customFormat="1" ht="21.75" customHeight="1">
      <c r="B105" s="29"/>
      <c r="L105" s="29"/>
    </row>
    <row r="106" spans="2:12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9"/>
    </row>
    <row r="110" spans="2:12" s="1" customFormat="1" ht="6.95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9"/>
    </row>
    <row r="111" spans="2:12" s="1" customFormat="1" ht="24.95" customHeight="1">
      <c r="B111" s="29"/>
      <c r="C111" s="21" t="s">
        <v>130</v>
      </c>
      <c r="L111" s="29"/>
    </row>
    <row r="112" spans="2:12" s="1" customFormat="1" ht="6.95" customHeight="1">
      <c r="B112" s="29"/>
      <c r="L112" s="29"/>
    </row>
    <row r="113" spans="2:65" s="1" customFormat="1" ht="12" customHeight="1">
      <c r="B113" s="29"/>
      <c r="C113" s="26" t="s">
        <v>14</v>
      </c>
      <c r="L113" s="29"/>
    </row>
    <row r="114" spans="2:65" s="1" customFormat="1" ht="16.5" customHeight="1">
      <c r="B114" s="29"/>
      <c r="E114" s="285" t="str">
        <f>E7</f>
        <v>BAŤŮV KANÁL, OPTIMALIZACE PRÁZDNĚNÍ PK VNOROVY I</v>
      </c>
      <c r="F114" s="286"/>
      <c r="G114" s="286"/>
      <c r="H114" s="286"/>
      <c r="L114" s="29"/>
    </row>
    <row r="115" spans="2:65" s="1" customFormat="1" ht="12" customHeight="1">
      <c r="B115" s="29"/>
      <c r="C115" s="26" t="s">
        <v>107</v>
      </c>
      <c r="L115" s="29"/>
    </row>
    <row r="116" spans="2:65" s="1" customFormat="1" ht="16.5" customHeight="1">
      <c r="B116" s="29"/>
      <c r="E116" s="275" t="str">
        <f>E9</f>
        <v>01 - SO 01 VÝUSTNÍ OBJEKT</v>
      </c>
      <c r="F116" s="284"/>
      <c r="G116" s="284"/>
      <c r="H116" s="284"/>
      <c r="L116" s="29"/>
    </row>
    <row r="117" spans="2:65" s="1" customFormat="1" ht="6.95" customHeight="1">
      <c r="B117" s="29"/>
      <c r="L117" s="29"/>
    </row>
    <row r="118" spans="2:65" s="1" customFormat="1" ht="12" customHeight="1">
      <c r="B118" s="29"/>
      <c r="C118" s="26" t="s">
        <v>18</v>
      </c>
      <c r="F118" s="24" t="str">
        <f>F12</f>
        <v>Vnorovy</v>
      </c>
      <c r="I118" s="26" t="s">
        <v>20</v>
      </c>
      <c r="J118" s="49">
        <f>IF(J12="","",J12)</f>
        <v>45833</v>
      </c>
      <c r="L118" s="29"/>
    </row>
    <row r="119" spans="2:65" s="1" customFormat="1" ht="6.95" customHeight="1">
      <c r="B119" s="29"/>
      <c r="L119" s="29"/>
    </row>
    <row r="120" spans="2:65" s="1" customFormat="1" ht="25.7" customHeight="1">
      <c r="B120" s="29"/>
      <c r="C120" s="26" t="s">
        <v>21</v>
      </c>
      <c r="F120" s="24" t="str">
        <f>E15</f>
        <v>Povodí Moravy, s.p.</v>
      </c>
      <c r="I120" s="26" t="s">
        <v>27</v>
      </c>
      <c r="J120" s="27" t="str">
        <f>E21</f>
        <v>Ing. Michael Trnka, CSc.</v>
      </c>
      <c r="L120" s="29"/>
    </row>
    <row r="121" spans="2:65" s="1" customFormat="1" ht="15.2" customHeight="1">
      <c r="B121" s="29"/>
      <c r="C121" s="26" t="s">
        <v>25</v>
      </c>
      <c r="F121" s="24" t="str">
        <f>IF(E18="","",E18)</f>
        <v xml:space="preserve"> </v>
      </c>
      <c r="I121" s="26" t="s">
        <v>30</v>
      </c>
      <c r="J121" s="27" t="str">
        <f>E24</f>
        <v>AQUATIS a.s.</v>
      </c>
      <c r="L121" s="29"/>
    </row>
    <row r="122" spans="2:65" s="1" customFormat="1" ht="10.35" customHeight="1">
      <c r="B122" s="29"/>
      <c r="L122" s="29"/>
    </row>
    <row r="123" spans="2:65" s="10" customFormat="1" ht="29.25" customHeight="1">
      <c r="B123" s="110"/>
      <c r="C123" s="111" t="s">
        <v>131</v>
      </c>
      <c r="D123" s="112" t="s">
        <v>58</v>
      </c>
      <c r="E123" s="112" t="s">
        <v>54</v>
      </c>
      <c r="F123" s="112" t="s">
        <v>55</v>
      </c>
      <c r="G123" s="112" t="s">
        <v>132</v>
      </c>
      <c r="H123" s="112" t="s">
        <v>133</v>
      </c>
      <c r="I123" s="112" t="s">
        <v>134</v>
      </c>
      <c r="J123" s="113" t="s">
        <v>119</v>
      </c>
      <c r="K123" s="114" t="s">
        <v>135</v>
      </c>
      <c r="L123" s="110"/>
      <c r="M123" s="56" t="s">
        <v>1</v>
      </c>
      <c r="N123" s="57" t="s">
        <v>37</v>
      </c>
      <c r="O123" s="57" t="s">
        <v>136</v>
      </c>
      <c r="P123" s="57" t="s">
        <v>137</v>
      </c>
      <c r="Q123" s="57" t="s">
        <v>138</v>
      </c>
      <c r="R123" s="57" t="s">
        <v>139</v>
      </c>
      <c r="S123" s="57" t="s">
        <v>140</v>
      </c>
      <c r="T123" s="58" t="s">
        <v>141</v>
      </c>
    </row>
    <row r="124" spans="2:65" s="1" customFormat="1" ht="22.9" customHeight="1">
      <c r="B124" s="29"/>
      <c r="C124" s="61" t="s">
        <v>142</v>
      </c>
      <c r="J124" s="115">
        <f>J125</f>
        <v>0</v>
      </c>
      <c r="L124" s="29"/>
      <c r="M124" s="59"/>
      <c r="N124" s="50"/>
      <c r="O124" s="50"/>
      <c r="P124" s="116" t="e">
        <f>P125</f>
        <v>#REF!</v>
      </c>
      <c r="Q124" s="50"/>
      <c r="R124" s="116" t="e">
        <f>R125</f>
        <v>#REF!</v>
      </c>
      <c r="S124" s="50"/>
      <c r="T124" s="117" t="e">
        <f>T125</f>
        <v>#REF!</v>
      </c>
      <c r="AT124" s="17" t="s">
        <v>72</v>
      </c>
      <c r="AU124" s="17" t="s">
        <v>121</v>
      </c>
      <c r="BK124" s="118" t="e">
        <f>BK125</f>
        <v>#REF!</v>
      </c>
    </row>
    <row r="125" spans="2:65" s="11" customFormat="1" ht="25.9" customHeight="1">
      <c r="B125" s="119"/>
      <c r="D125" s="120" t="s">
        <v>72</v>
      </c>
      <c r="E125" s="121" t="s">
        <v>143</v>
      </c>
      <c r="F125" s="121" t="s">
        <v>144</v>
      </c>
      <c r="J125" s="122">
        <f>J126+J198+J239+J263+J285+J292</f>
        <v>0</v>
      </c>
      <c r="L125" s="119"/>
      <c r="M125" s="123"/>
      <c r="P125" s="124" t="e">
        <f>P126+#REF!+P198+P239+P263+P285+P292</f>
        <v>#REF!</v>
      </c>
      <c r="R125" s="124" t="e">
        <f>R126+#REF!+R198+R239+R263+R285+R292</f>
        <v>#REF!</v>
      </c>
      <c r="T125" s="125" t="e">
        <f>T126+#REF!+T198+T239+T263+T285+T292</f>
        <v>#REF!</v>
      </c>
      <c r="AR125" s="120" t="s">
        <v>81</v>
      </c>
      <c r="AT125" s="126" t="s">
        <v>72</v>
      </c>
      <c r="AU125" s="126" t="s">
        <v>73</v>
      </c>
      <c r="AY125" s="120" t="s">
        <v>145</v>
      </c>
      <c r="BK125" s="127" t="e">
        <f>BK126+#REF!+BK198+BK239+BK263+BK285+BK292</f>
        <v>#REF!</v>
      </c>
    </row>
    <row r="126" spans="2:65" s="11" customFormat="1" ht="22.9" customHeight="1">
      <c r="B126" s="119"/>
      <c r="D126" s="120" t="s">
        <v>72</v>
      </c>
      <c r="E126" s="128" t="s">
        <v>81</v>
      </c>
      <c r="F126" s="128" t="s">
        <v>146</v>
      </c>
      <c r="J126" s="129">
        <f>SUM(J127:J197)</f>
        <v>0</v>
      </c>
      <c r="L126" s="231"/>
      <c r="M126" s="123"/>
      <c r="P126" s="124">
        <f>SUM(P127:P197)</f>
        <v>878.43650599999989</v>
      </c>
      <c r="R126" s="124">
        <f>SUM(R127:R197)</f>
        <v>0.16943504000000001</v>
      </c>
      <c r="T126" s="125">
        <f>SUM(T127:T197)</f>
        <v>0</v>
      </c>
      <c r="AR126" s="120" t="s">
        <v>81</v>
      </c>
      <c r="AT126" s="126" t="s">
        <v>72</v>
      </c>
      <c r="AU126" s="126" t="s">
        <v>81</v>
      </c>
      <c r="AY126" s="120" t="s">
        <v>145</v>
      </c>
      <c r="BK126" s="127">
        <f>SUM(BK127:BK197)</f>
        <v>0</v>
      </c>
    </row>
    <row r="127" spans="2:65" s="1" customFormat="1" ht="24.2" customHeight="1">
      <c r="B127" s="130"/>
      <c r="C127" s="131" t="s">
        <v>81</v>
      </c>
      <c r="D127" s="131" t="s">
        <v>147</v>
      </c>
      <c r="E127" s="132" t="s">
        <v>148</v>
      </c>
      <c r="F127" s="133" t="s">
        <v>149</v>
      </c>
      <c r="G127" s="134" t="s">
        <v>150</v>
      </c>
      <c r="H127" s="135">
        <v>600</v>
      </c>
      <c r="I127" s="136"/>
      <c r="J127" s="136">
        <f>ROUND(I127*H127,2)</f>
        <v>0</v>
      </c>
      <c r="K127" s="137"/>
      <c r="L127" s="29"/>
      <c r="M127" s="138" t="s">
        <v>1</v>
      </c>
      <c r="N127" s="139" t="s">
        <v>38</v>
      </c>
      <c r="O127" s="140">
        <v>0.184</v>
      </c>
      <c r="P127" s="140">
        <f>O127*H127</f>
        <v>110.39999999999999</v>
      </c>
      <c r="Q127" s="140">
        <v>3.0000000000000001E-5</v>
      </c>
      <c r="R127" s="140">
        <f>Q127*H127</f>
        <v>1.8000000000000002E-2</v>
      </c>
      <c r="S127" s="140">
        <v>0</v>
      </c>
      <c r="T127" s="141">
        <f>S127*H127</f>
        <v>0</v>
      </c>
      <c r="AR127" s="142" t="s">
        <v>151</v>
      </c>
      <c r="AT127" s="142" t="s">
        <v>147</v>
      </c>
      <c r="AU127" s="142" t="s">
        <v>83</v>
      </c>
      <c r="AY127" s="17" t="s">
        <v>145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81</v>
      </c>
      <c r="BK127" s="143">
        <f>ROUND(I127*H127,2)</f>
        <v>0</v>
      </c>
      <c r="BL127" s="17" t="s">
        <v>151</v>
      </c>
      <c r="BM127" s="142" t="s">
        <v>152</v>
      </c>
    </row>
    <row r="128" spans="2:65" s="1" customFormat="1" ht="24.2" customHeight="1">
      <c r="B128" s="130"/>
      <c r="C128" s="131" t="s">
        <v>83</v>
      </c>
      <c r="D128" s="131" t="s">
        <v>147</v>
      </c>
      <c r="E128" s="132" t="s">
        <v>153</v>
      </c>
      <c r="F128" s="133" t="s">
        <v>154</v>
      </c>
      <c r="G128" s="134" t="s">
        <v>155</v>
      </c>
      <c r="H128" s="135">
        <v>25</v>
      </c>
      <c r="I128" s="136"/>
      <c r="J128" s="136">
        <f>ROUND(I128*H128,2)</f>
        <v>0</v>
      </c>
      <c r="K128" s="137"/>
      <c r="L128" s="29"/>
      <c r="M128" s="138" t="s">
        <v>1</v>
      </c>
      <c r="N128" s="139" t="s">
        <v>38</v>
      </c>
      <c r="O128" s="140">
        <v>0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151</v>
      </c>
      <c r="AT128" s="142" t="s">
        <v>147</v>
      </c>
      <c r="AU128" s="142" t="s">
        <v>83</v>
      </c>
      <c r="AY128" s="17" t="s">
        <v>145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81</v>
      </c>
      <c r="BK128" s="143">
        <f>ROUND(I128*H128,2)</f>
        <v>0</v>
      </c>
      <c r="BL128" s="17" t="s">
        <v>151</v>
      </c>
      <c r="BM128" s="142" t="s">
        <v>156</v>
      </c>
    </row>
    <row r="129" spans="2:65" s="12" customFormat="1">
      <c r="B129" s="144"/>
      <c r="D129" s="145" t="s">
        <v>157</v>
      </c>
      <c r="E129" s="146" t="s">
        <v>1</v>
      </c>
      <c r="F129" s="147" t="s">
        <v>158</v>
      </c>
      <c r="H129" s="148">
        <v>25</v>
      </c>
      <c r="L129" s="144"/>
      <c r="M129" s="149"/>
      <c r="T129" s="150"/>
      <c r="AT129" s="146" t="s">
        <v>157</v>
      </c>
      <c r="AU129" s="146" t="s">
        <v>83</v>
      </c>
      <c r="AV129" s="12" t="s">
        <v>83</v>
      </c>
      <c r="AW129" s="12" t="s">
        <v>29</v>
      </c>
      <c r="AX129" s="12" t="s">
        <v>73</v>
      </c>
      <c r="AY129" s="146" t="s">
        <v>145</v>
      </c>
    </row>
    <row r="130" spans="2:65" s="13" customFormat="1">
      <c r="B130" s="151"/>
      <c r="D130" s="145" t="s">
        <v>157</v>
      </c>
      <c r="E130" s="152" t="s">
        <v>1</v>
      </c>
      <c r="F130" s="153" t="s">
        <v>159</v>
      </c>
      <c r="H130" s="154">
        <v>25</v>
      </c>
      <c r="L130" s="151"/>
      <c r="M130" s="155"/>
      <c r="T130" s="156"/>
      <c r="AT130" s="152" t="s">
        <v>157</v>
      </c>
      <c r="AU130" s="152" t="s">
        <v>83</v>
      </c>
      <c r="AV130" s="13" t="s">
        <v>151</v>
      </c>
      <c r="AW130" s="13" t="s">
        <v>29</v>
      </c>
      <c r="AX130" s="13" t="s">
        <v>81</v>
      </c>
      <c r="AY130" s="152" t="s">
        <v>145</v>
      </c>
    </row>
    <row r="131" spans="2:65" s="1" customFormat="1" ht="24.2" customHeight="1">
      <c r="B131" s="130"/>
      <c r="C131" s="131" t="s">
        <v>160</v>
      </c>
      <c r="D131" s="131" t="s">
        <v>147</v>
      </c>
      <c r="E131" s="132" t="s">
        <v>161</v>
      </c>
      <c r="F131" s="133" t="s">
        <v>162</v>
      </c>
      <c r="G131" s="134" t="s">
        <v>163</v>
      </c>
      <c r="H131" s="135">
        <v>40</v>
      </c>
      <c r="I131" s="136"/>
      <c r="J131" s="136">
        <f>ROUND(I131*H131,2)</f>
        <v>0</v>
      </c>
      <c r="K131" s="137"/>
      <c r="L131" s="29"/>
      <c r="M131" s="138" t="s">
        <v>1</v>
      </c>
      <c r="N131" s="139" t="s">
        <v>38</v>
      </c>
      <c r="O131" s="140">
        <v>8.7999999999999995E-2</v>
      </c>
      <c r="P131" s="140">
        <f>O131*H131</f>
        <v>3.5199999999999996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151</v>
      </c>
      <c r="AT131" s="142" t="s">
        <v>147</v>
      </c>
      <c r="AU131" s="142" t="s">
        <v>83</v>
      </c>
      <c r="AY131" s="17" t="s">
        <v>145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81</v>
      </c>
      <c r="BK131" s="143">
        <f>ROUND(I131*H131,2)</f>
        <v>0</v>
      </c>
      <c r="BL131" s="17" t="s">
        <v>151</v>
      </c>
      <c r="BM131" s="142" t="s">
        <v>164</v>
      </c>
    </row>
    <row r="132" spans="2:65" s="1" customFormat="1" ht="33" customHeight="1">
      <c r="B132" s="130"/>
      <c r="C132" s="131" t="s">
        <v>151</v>
      </c>
      <c r="D132" s="131" t="s">
        <v>147</v>
      </c>
      <c r="E132" s="132" t="s">
        <v>165</v>
      </c>
      <c r="F132" s="133" t="s">
        <v>166</v>
      </c>
      <c r="G132" s="134" t="s">
        <v>167</v>
      </c>
      <c r="H132" s="135">
        <v>537</v>
      </c>
      <c r="I132" s="136"/>
      <c r="J132" s="136">
        <f>ROUND(I132*H132,2)</f>
        <v>0</v>
      </c>
      <c r="K132" s="137"/>
      <c r="L132" s="29"/>
      <c r="M132" s="138" t="s">
        <v>1</v>
      </c>
      <c r="N132" s="139" t="s">
        <v>38</v>
      </c>
      <c r="O132" s="140">
        <v>0.318</v>
      </c>
      <c r="P132" s="140">
        <f>O132*H132</f>
        <v>170.76599999999999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151</v>
      </c>
      <c r="AT132" s="142" t="s">
        <v>147</v>
      </c>
      <c r="AU132" s="142" t="s">
        <v>83</v>
      </c>
      <c r="AY132" s="17" t="s">
        <v>145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81</v>
      </c>
      <c r="BK132" s="143">
        <f>ROUND(I132*H132,2)</f>
        <v>0</v>
      </c>
      <c r="BL132" s="17" t="s">
        <v>151</v>
      </c>
      <c r="BM132" s="142" t="s">
        <v>168</v>
      </c>
    </row>
    <row r="133" spans="2:65" s="14" customFormat="1">
      <c r="B133" s="157"/>
      <c r="D133" s="145" t="s">
        <v>157</v>
      </c>
      <c r="E133" s="158" t="s">
        <v>1</v>
      </c>
      <c r="F133" s="159" t="s">
        <v>597</v>
      </c>
      <c r="H133" s="158" t="s">
        <v>1</v>
      </c>
      <c r="L133" s="157"/>
      <c r="M133" s="160"/>
      <c r="T133" s="161"/>
      <c r="AT133" s="158" t="s">
        <v>157</v>
      </c>
      <c r="AU133" s="158" t="s">
        <v>83</v>
      </c>
      <c r="AV133" s="14" t="s">
        <v>81</v>
      </c>
      <c r="AW133" s="14" t="s">
        <v>29</v>
      </c>
      <c r="AX133" s="14" t="s">
        <v>73</v>
      </c>
      <c r="AY133" s="158" t="s">
        <v>145</v>
      </c>
    </row>
    <row r="134" spans="2:65" s="12" customFormat="1">
      <c r="B134" s="144"/>
      <c r="D134" s="145" t="s">
        <v>157</v>
      </c>
      <c r="E134" s="146" t="s">
        <v>1</v>
      </c>
      <c r="F134" s="147" t="s">
        <v>598</v>
      </c>
      <c r="H134" s="148">
        <v>537</v>
      </c>
      <c r="L134" s="144"/>
      <c r="M134" s="149"/>
      <c r="T134" s="150"/>
      <c r="AT134" s="146" t="s">
        <v>157</v>
      </c>
      <c r="AU134" s="146" t="s">
        <v>83</v>
      </c>
      <c r="AV134" s="12" t="s">
        <v>83</v>
      </c>
      <c r="AW134" s="12" t="s">
        <v>29</v>
      </c>
      <c r="AX134" s="12" t="s">
        <v>73</v>
      </c>
      <c r="AY134" s="146" t="s">
        <v>145</v>
      </c>
    </row>
    <row r="135" spans="2:65" s="13" customFormat="1">
      <c r="B135" s="151"/>
      <c r="D135" s="145" t="s">
        <v>157</v>
      </c>
      <c r="E135" s="152" t="s">
        <v>111</v>
      </c>
      <c r="F135" s="153" t="s">
        <v>159</v>
      </c>
      <c r="H135" s="154">
        <v>537</v>
      </c>
      <c r="L135" s="151"/>
      <c r="M135" s="155"/>
      <c r="T135" s="156"/>
      <c r="AT135" s="152" t="s">
        <v>157</v>
      </c>
      <c r="AU135" s="152" t="s">
        <v>83</v>
      </c>
      <c r="AV135" s="13" t="s">
        <v>151</v>
      </c>
      <c r="AW135" s="13" t="s">
        <v>29</v>
      </c>
      <c r="AX135" s="13" t="s">
        <v>81</v>
      </c>
      <c r="AY135" s="152" t="s">
        <v>145</v>
      </c>
    </row>
    <row r="136" spans="2:65" s="1" customFormat="1" ht="33" customHeight="1">
      <c r="B136" s="130"/>
      <c r="C136" s="131" t="s">
        <v>169</v>
      </c>
      <c r="D136" s="131" t="s">
        <v>147</v>
      </c>
      <c r="E136" s="132" t="s">
        <v>170</v>
      </c>
      <c r="F136" s="133" t="s">
        <v>171</v>
      </c>
      <c r="G136" s="134" t="s">
        <v>167</v>
      </c>
      <c r="H136" s="135">
        <v>250</v>
      </c>
      <c r="I136" s="136"/>
      <c r="J136" s="136">
        <f>ROUND(I136*H136,2)</f>
        <v>0</v>
      </c>
      <c r="K136" s="137"/>
      <c r="L136" s="29"/>
      <c r="M136" s="138" t="s">
        <v>1</v>
      </c>
      <c r="N136" s="139" t="s">
        <v>38</v>
      </c>
      <c r="O136" s="140">
        <v>0.51800000000000002</v>
      </c>
      <c r="P136" s="140">
        <f>O136*H136</f>
        <v>129.5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151</v>
      </c>
      <c r="AT136" s="142" t="s">
        <v>147</v>
      </c>
      <c r="AU136" s="142" t="s">
        <v>83</v>
      </c>
      <c r="AY136" s="17" t="s">
        <v>145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81</v>
      </c>
      <c r="BK136" s="143">
        <f>ROUND(I136*H136,2)</f>
        <v>0</v>
      </c>
      <c r="BL136" s="17" t="s">
        <v>151</v>
      </c>
      <c r="BM136" s="142" t="s">
        <v>172</v>
      </c>
    </row>
    <row r="137" spans="2:65" s="14" customFormat="1">
      <c r="B137" s="157"/>
      <c r="D137" s="145" t="s">
        <v>157</v>
      </c>
      <c r="E137" s="158" t="s">
        <v>1</v>
      </c>
      <c r="F137" s="159" t="s">
        <v>596</v>
      </c>
      <c r="H137" s="158" t="s">
        <v>1</v>
      </c>
      <c r="L137" s="157"/>
      <c r="M137" s="160"/>
      <c r="T137" s="161"/>
      <c r="AT137" s="158" t="s">
        <v>157</v>
      </c>
      <c r="AU137" s="158" t="s">
        <v>83</v>
      </c>
      <c r="AV137" s="14" t="s">
        <v>81</v>
      </c>
      <c r="AW137" s="14" t="s">
        <v>29</v>
      </c>
      <c r="AX137" s="14" t="s">
        <v>73</v>
      </c>
      <c r="AY137" s="158" t="s">
        <v>145</v>
      </c>
    </row>
    <row r="138" spans="2:65" s="12" customFormat="1">
      <c r="B138" s="144"/>
      <c r="D138" s="145" t="s">
        <v>157</v>
      </c>
      <c r="E138" s="146" t="s">
        <v>1</v>
      </c>
      <c r="F138" s="147" t="s">
        <v>114</v>
      </c>
      <c r="H138" s="148">
        <v>250</v>
      </c>
      <c r="L138" s="144"/>
      <c r="M138" s="149"/>
      <c r="T138" s="150"/>
      <c r="AT138" s="146" t="s">
        <v>157</v>
      </c>
      <c r="AU138" s="146" t="s">
        <v>83</v>
      </c>
      <c r="AV138" s="12" t="s">
        <v>83</v>
      </c>
      <c r="AW138" s="12" t="s">
        <v>29</v>
      </c>
      <c r="AX138" s="12" t="s">
        <v>73</v>
      </c>
      <c r="AY138" s="146" t="s">
        <v>145</v>
      </c>
    </row>
    <row r="139" spans="2:65" s="13" customFormat="1">
      <c r="B139" s="151"/>
      <c r="D139" s="145" t="s">
        <v>157</v>
      </c>
      <c r="E139" s="152" t="s">
        <v>113</v>
      </c>
      <c r="F139" s="153" t="s">
        <v>159</v>
      </c>
      <c r="H139" s="154">
        <v>250</v>
      </c>
      <c r="L139" s="151"/>
      <c r="M139" s="155"/>
      <c r="T139" s="156"/>
      <c r="AT139" s="152" t="s">
        <v>157</v>
      </c>
      <c r="AU139" s="152" t="s">
        <v>83</v>
      </c>
      <c r="AV139" s="13" t="s">
        <v>151</v>
      </c>
      <c r="AW139" s="13" t="s">
        <v>29</v>
      </c>
      <c r="AX139" s="13" t="s">
        <v>81</v>
      </c>
      <c r="AY139" s="152" t="s">
        <v>145</v>
      </c>
    </row>
    <row r="140" spans="2:65" s="13" customFormat="1" ht="12">
      <c r="B140" s="151"/>
      <c r="C140" s="131" t="s">
        <v>173</v>
      </c>
      <c r="D140" s="131" t="s">
        <v>147</v>
      </c>
      <c r="E140" s="132" t="s">
        <v>630</v>
      </c>
      <c r="F140" s="133" t="s">
        <v>616</v>
      </c>
      <c r="G140" s="134" t="s">
        <v>163</v>
      </c>
      <c r="H140" s="135">
        <f>H142</f>
        <v>20</v>
      </c>
      <c r="I140" s="136"/>
      <c r="J140" s="136">
        <f>ROUND(I140*H140,2)</f>
        <v>0</v>
      </c>
      <c r="K140" s="137"/>
      <c r="L140" s="151"/>
      <c r="M140" s="155"/>
      <c r="T140" s="156"/>
      <c r="AT140" s="152"/>
      <c r="AU140" s="152"/>
      <c r="AY140" s="152"/>
    </row>
    <row r="141" spans="2:65" s="13" customFormat="1">
      <c r="B141" s="151"/>
      <c r="C141" s="12"/>
      <c r="D141" s="145" t="s">
        <v>157</v>
      </c>
      <c r="E141" s="146" t="s">
        <v>1</v>
      </c>
      <c r="F141" s="147" t="s">
        <v>617</v>
      </c>
      <c r="G141" s="12"/>
      <c r="H141" s="148">
        <v>20</v>
      </c>
      <c r="I141" s="12"/>
      <c r="J141" s="12"/>
      <c r="K141" s="12"/>
      <c r="L141" s="151"/>
      <c r="M141" s="155"/>
      <c r="T141" s="156"/>
      <c r="AT141" s="152"/>
      <c r="AU141" s="152"/>
      <c r="AY141" s="152"/>
    </row>
    <row r="142" spans="2:65" s="13" customFormat="1">
      <c r="B142" s="151"/>
      <c r="D142" s="145" t="s">
        <v>157</v>
      </c>
      <c r="E142" s="152"/>
      <c r="F142" s="153" t="s">
        <v>159</v>
      </c>
      <c r="H142" s="154">
        <f>H141</f>
        <v>20</v>
      </c>
      <c r="L142" s="151"/>
      <c r="M142" s="155"/>
      <c r="T142" s="156"/>
      <c r="AT142" s="152"/>
      <c r="AU142" s="152"/>
      <c r="AY142" s="152"/>
    </row>
    <row r="143" spans="2:65" s="13" customFormat="1" ht="24">
      <c r="B143" s="151"/>
      <c r="C143" s="131">
        <v>7</v>
      </c>
      <c r="D143" s="131" t="s">
        <v>147</v>
      </c>
      <c r="E143" s="132" t="s">
        <v>632</v>
      </c>
      <c r="F143" s="133" t="s">
        <v>633</v>
      </c>
      <c r="G143" s="134" t="s">
        <v>167</v>
      </c>
      <c r="H143" s="135">
        <f>H145</f>
        <v>1</v>
      </c>
      <c r="I143" s="136"/>
      <c r="J143" s="136">
        <f>ROUND(I143*H143,2)</f>
        <v>0</v>
      </c>
      <c r="K143" s="137"/>
      <c r="L143" s="151"/>
      <c r="M143" s="155"/>
      <c r="T143" s="156"/>
      <c r="AT143" s="152"/>
      <c r="AU143" s="152"/>
      <c r="AY143" s="152"/>
    </row>
    <row r="144" spans="2:65" s="13" customFormat="1">
      <c r="B144" s="151"/>
      <c r="C144" s="12"/>
      <c r="D144" s="145" t="s">
        <v>157</v>
      </c>
      <c r="E144" s="146" t="s">
        <v>1</v>
      </c>
      <c r="F144" s="147" t="s">
        <v>636</v>
      </c>
      <c r="G144" s="12"/>
      <c r="H144" s="148">
        <v>1</v>
      </c>
      <c r="I144" s="12"/>
      <c r="J144" s="12"/>
      <c r="K144" s="12"/>
      <c r="L144" s="151"/>
      <c r="M144" s="155"/>
      <c r="T144" s="156"/>
      <c r="AT144" s="152"/>
      <c r="AU144" s="152"/>
      <c r="AY144" s="152"/>
    </row>
    <row r="145" spans="2:65" s="13" customFormat="1">
      <c r="B145" s="151"/>
      <c r="D145" s="145" t="s">
        <v>157</v>
      </c>
      <c r="E145" s="152"/>
      <c r="F145" s="153" t="s">
        <v>159</v>
      </c>
      <c r="H145" s="154">
        <f>H144</f>
        <v>1</v>
      </c>
      <c r="L145" s="151"/>
      <c r="M145" s="155"/>
      <c r="T145" s="156"/>
      <c r="AT145" s="152"/>
      <c r="AU145" s="152"/>
      <c r="AY145" s="152"/>
    </row>
    <row r="146" spans="2:65" s="1" customFormat="1" ht="24.2" customHeight="1">
      <c r="B146" s="130"/>
      <c r="C146" s="131">
        <v>8</v>
      </c>
      <c r="D146" s="131" t="s">
        <v>147</v>
      </c>
      <c r="E146" s="132" t="s">
        <v>174</v>
      </c>
      <c r="F146" s="133" t="s">
        <v>175</v>
      </c>
      <c r="G146" s="134" t="s">
        <v>163</v>
      </c>
      <c r="H146" s="135">
        <v>228.96100000000001</v>
      </c>
      <c r="I146" s="136"/>
      <c r="J146" s="136">
        <f>ROUND(I146*H146,2)</f>
        <v>0</v>
      </c>
      <c r="K146" s="137"/>
      <c r="L146" s="29"/>
      <c r="M146" s="138" t="s">
        <v>1</v>
      </c>
      <c r="N146" s="139" t="s">
        <v>38</v>
      </c>
      <c r="O146" s="140">
        <v>0.14499999999999999</v>
      </c>
      <c r="P146" s="140">
        <f>O146*H146</f>
        <v>33.199345000000001</v>
      </c>
      <c r="Q146" s="140">
        <v>6.4000000000000005E-4</v>
      </c>
      <c r="R146" s="140">
        <f>Q146*H146</f>
        <v>0.14653504000000003</v>
      </c>
      <c r="S146" s="140">
        <v>0</v>
      </c>
      <c r="T146" s="141">
        <f>S146*H146</f>
        <v>0</v>
      </c>
      <c r="AR146" s="142" t="s">
        <v>151</v>
      </c>
      <c r="AT146" s="142" t="s">
        <v>147</v>
      </c>
      <c r="AU146" s="142" t="s">
        <v>83</v>
      </c>
      <c r="AY146" s="17" t="s">
        <v>145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81</v>
      </c>
      <c r="BK146" s="143">
        <f>ROUND(I146*H146,2)</f>
        <v>0</v>
      </c>
      <c r="BL146" s="17" t="s">
        <v>151</v>
      </c>
      <c r="BM146" s="142" t="s">
        <v>176</v>
      </c>
    </row>
    <row r="147" spans="2:65" s="12" customFormat="1">
      <c r="B147" s="144"/>
      <c r="D147" s="145" t="s">
        <v>157</v>
      </c>
      <c r="E147" s="146" t="s">
        <v>1</v>
      </c>
      <c r="F147" s="147" t="s">
        <v>177</v>
      </c>
      <c r="H147" s="148">
        <v>228.96100000000001</v>
      </c>
      <c r="L147" s="144"/>
      <c r="M147" s="149"/>
      <c r="T147" s="150"/>
      <c r="AT147" s="146" t="s">
        <v>157</v>
      </c>
      <c r="AU147" s="146" t="s">
        <v>83</v>
      </c>
      <c r="AV147" s="12" t="s">
        <v>83</v>
      </c>
      <c r="AW147" s="12" t="s">
        <v>29</v>
      </c>
      <c r="AX147" s="12" t="s">
        <v>73</v>
      </c>
      <c r="AY147" s="146" t="s">
        <v>145</v>
      </c>
    </row>
    <row r="148" spans="2:65" s="13" customFormat="1">
      <c r="B148" s="151"/>
      <c r="D148" s="145" t="s">
        <v>157</v>
      </c>
      <c r="E148" s="152"/>
      <c r="F148" s="153" t="s">
        <v>159</v>
      </c>
      <c r="H148" s="154">
        <v>228.96100000000001</v>
      </c>
      <c r="L148" s="151"/>
      <c r="M148" s="155"/>
      <c r="T148" s="156"/>
      <c r="AT148" s="152" t="s">
        <v>157</v>
      </c>
      <c r="AU148" s="152" t="s">
        <v>83</v>
      </c>
      <c r="AV148" s="13" t="s">
        <v>151</v>
      </c>
      <c r="AW148" s="13" t="s">
        <v>29</v>
      </c>
      <c r="AX148" s="13" t="s">
        <v>81</v>
      </c>
      <c r="AY148" s="152" t="s">
        <v>145</v>
      </c>
    </row>
    <row r="149" spans="2:65" s="13" customFormat="1" ht="12">
      <c r="B149" s="151"/>
      <c r="C149" s="131">
        <v>9</v>
      </c>
      <c r="D149" s="131" t="s">
        <v>147</v>
      </c>
      <c r="E149" s="132" t="s">
        <v>631</v>
      </c>
      <c r="F149" s="133" t="s">
        <v>614</v>
      </c>
      <c r="G149" s="134" t="s">
        <v>163</v>
      </c>
      <c r="H149" s="135">
        <f>H151</f>
        <v>20</v>
      </c>
      <c r="I149" s="136"/>
      <c r="J149" s="136">
        <f>ROUND(I149*H149,2)</f>
        <v>0</v>
      </c>
      <c r="K149" s="137"/>
      <c r="L149" s="151"/>
      <c r="M149" s="155"/>
      <c r="T149" s="156"/>
      <c r="AT149" s="152"/>
      <c r="AU149" s="152"/>
      <c r="AY149" s="152"/>
    </row>
    <row r="150" spans="2:65" s="13" customFormat="1">
      <c r="B150" s="151"/>
      <c r="C150" s="12"/>
      <c r="D150" s="145" t="s">
        <v>157</v>
      </c>
      <c r="E150" s="146" t="s">
        <v>1</v>
      </c>
      <c r="F150" s="147" t="s">
        <v>615</v>
      </c>
      <c r="G150" s="12"/>
      <c r="H150" s="148">
        <f>H140</f>
        <v>20</v>
      </c>
      <c r="I150" s="12"/>
      <c r="J150" s="12"/>
      <c r="K150" s="12"/>
      <c r="L150" s="151"/>
      <c r="M150" s="155"/>
      <c r="T150" s="156"/>
      <c r="AT150" s="152"/>
      <c r="AU150" s="152"/>
      <c r="AY150" s="152"/>
    </row>
    <row r="151" spans="2:65" s="13" customFormat="1">
      <c r="B151" s="151"/>
      <c r="D151" s="145" t="s">
        <v>157</v>
      </c>
      <c r="E151" s="152" t="s">
        <v>1</v>
      </c>
      <c r="F151" s="153" t="s">
        <v>159</v>
      </c>
      <c r="H151" s="154">
        <f>H150</f>
        <v>20</v>
      </c>
      <c r="L151" s="151"/>
      <c r="M151" s="155"/>
      <c r="T151" s="156"/>
      <c r="AT151" s="152"/>
      <c r="AU151" s="152"/>
      <c r="AY151" s="152"/>
    </row>
    <row r="152" spans="2:65" s="13" customFormat="1" ht="36">
      <c r="B152" s="151"/>
      <c r="C152" s="131">
        <v>10</v>
      </c>
      <c r="D152" s="131" t="s">
        <v>147</v>
      </c>
      <c r="E152" s="132" t="s">
        <v>634</v>
      </c>
      <c r="F152" s="133" t="s">
        <v>635</v>
      </c>
      <c r="G152" s="134" t="s">
        <v>167</v>
      </c>
      <c r="H152" s="135">
        <f>H154</f>
        <v>1</v>
      </c>
      <c r="I152" s="136"/>
      <c r="J152" s="136">
        <f>ROUND(I152*H152,2)</f>
        <v>0</v>
      </c>
      <c r="K152" s="137"/>
      <c r="L152" s="151"/>
      <c r="M152" s="155"/>
      <c r="T152" s="156"/>
      <c r="AT152" s="152"/>
      <c r="AU152" s="152"/>
      <c r="AY152" s="152"/>
    </row>
    <row r="153" spans="2:65" s="13" customFormat="1">
      <c r="B153" s="151"/>
      <c r="C153" s="12"/>
      <c r="D153" s="145" t="s">
        <v>157</v>
      </c>
      <c r="E153" s="146" t="s">
        <v>1</v>
      </c>
      <c r="F153" s="147" t="s">
        <v>636</v>
      </c>
      <c r="G153" s="12"/>
      <c r="H153" s="148">
        <f>H143</f>
        <v>1</v>
      </c>
      <c r="I153" s="12"/>
      <c r="J153" s="12"/>
      <c r="K153" s="12"/>
      <c r="L153" s="151"/>
      <c r="M153" s="155"/>
      <c r="T153" s="156"/>
      <c r="AT153" s="152"/>
      <c r="AU153" s="152"/>
      <c r="AY153" s="152"/>
    </row>
    <row r="154" spans="2:65" s="13" customFormat="1">
      <c r="B154" s="151"/>
      <c r="D154" s="145" t="s">
        <v>157</v>
      </c>
      <c r="E154" s="152" t="s">
        <v>1</v>
      </c>
      <c r="F154" s="153" t="s">
        <v>159</v>
      </c>
      <c r="H154" s="154">
        <f>H153</f>
        <v>1</v>
      </c>
      <c r="L154" s="151"/>
      <c r="M154" s="155"/>
      <c r="T154" s="156"/>
      <c r="AT154" s="152"/>
      <c r="AU154" s="152"/>
      <c r="AY154" s="152"/>
    </row>
    <row r="155" spans="2:65" s="1" customFormat="1" ht="24.2" customHeight="1">
      <c r="B155" s="130"/>
      <c r="C155" s="131">
        <v>11</v>
      </c>
      <c r="D155" s="131" t="s">
        <v>147</v>
      </c>
      <c r="E155" s="132" t="s">
        <v>179</v>
      </c>
      <c r="F155" s="133" t="s">
        <v>180</v>
      </c>
      <c r="G155" s="134" t="s">
        <v>163</v>
      </c>
      <c r="H155" s="135">
        <v>228.96100000000001</v>
      </c>
      <c r="I155" s="136"/>
      <c r="J155" s="136">
        <f>ROUND(I155*H155,2)</f>
        <v>0</v>
      </c>
      <c r="K155" s="137"/>
      <c r="L155" s="29"/>
      <c r="M155" s="138" t="s">
        <v>1</v>
      </c>
      <c r="N155" s="139" t="s">
        <v>38</v>
      </c>
      <c r="O155" s="140">
        <v>0.14099999999999999</v>
      </c>
      <c r="P155" s="140">
        <f>O155*H155</f>
        <v>32.283501000000001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151</v>
      </c>
      <c r="AT155" s="142" t="s">
        <v>147</v>
      </c>
      <c r="AU155" s="142" t="s">
        <v>83</v>
      </c>
      <c r="AY155" s="17" t="s">
        <v>145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81</v>
      </c>
      <c r="BK155" s="143">
        <f>ROUND(I155*H155,2)</f>
        <v>0</v>
      </c>
      <c r="BL155" s="17" t="s">
        <v>151</v>
      </c>
      <c r="BM155" s="142" t="s">
        <v>181</v>
      </c>
    </row>
    <row r="156" spans="2:65" s="12" customFormat="1">
      <c r="B156" s="144"/>
      <c r="D156" s="145" t="s">
        <v>157</v>
      </c>
      <c r="E156" s="146" t="s">
        <v>1</v>
      </c>
      <c r="F156" s="147" t="s">
        <v>108</v>
      </c>
      <c r="H156" s="148">
        <v>228.96100000000001</v>
      </c>
      <c r="L156" s="144"/>
      <c r="M156" s="149"/>
      <c r="T156" s="150"/>
      <c r="AT156" s="146" t="s">
        <v>157</v>
      </c>
      <c r="AU156" s="146" t="s">
        <v>83</v>
      </c>
      <c r="AV156" s="12" t="s">
        <v>83</v>
      </c>
      <c r="AW156" s="12" t="s">
        <v>29</v>
      </c>
      <c r="AX156" s="12" t="s">
        <v>73</v>
      </c>
      <c r="AY156" s="146" t="s">
        <v>145</v>
      </c>
    </row>
    <row r="157" spans="2:65" s="13" customFormat="1">
      <c r="B157" s="151"/>
      <c r="D157" s="145" t="s">
        <v>157</v>
      </c>
      <c r="E157" s="152" t="s">
        <v>1</v>
      </c>
      <c r="F157" s="153" t="s">
        <v>159</v>
      </c>
      <c r="H157" s="154">
        <v>228.96100000000001</v>
      </c>
      <c r="L157" s="151"/>
      <c r="M157" s="155"/>
      <c r="T157" s="156"/>
      <c r="AT157" s="152" t="s">
        <v>157</v>
      </c>
      <c r="AU157" s="152" t="s">
        <v>83</v>
      </c>
      <c r="AV157" s="13" t="s">
        <v>151</v>
      </c>
      <c r="AW157" s="13" t="s">
        <v>29</v>
      </c>
      <c r="AX157" s="13" t="s">
        <v>81</v>
      </c>
      <c r="AY157" s="152" t="s">
        <v>145</v>
      </c>
    </row>
    <row r="158" spans="2:65" s="1" customFormat="1" ht="37.9" customHeight="1">
      <c r="B158" s="130"/>
      <c r="C158" s="131">
        <v>12</v>
      </c>
      <c r="D158" s="131" t="s">
        <v>147</v>
      </c>
      <c r="E158" s="132" t="s">
        <v>183</v>
      </c>
      <c r="F158" s="133" t="s">
        <v>184</v>
      </c>
      <c r="G158" s="134" t="s">
        <v>167</v>
      </c>
      <c r="H158" s="135">
        <f>H162</f>
        <v>1358.33</v>
      </c>
      <c r="I158" s="136"/>
      <c r="J158" s="136">
        <f>ROUND(I158*H158,2)</f>
        <v>0</v>
      </c>
      <c r="K158" s="137"/>
      <c r="L158" s="29"/>
      <c r="M158" s="138" t="s">
        <v>1</v>
      </c>
      <c r="N158" s="139" t="s">
        <v>38</v>
      </c>
      <c r="O158" s="140">
        <v>7.0000000000000007E-2</v>
      </c>
      <c r="P158" s="140">
        <f>O158*H158</f>
        <v>95.083100000000002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151</v>
      </c>
      <c r="AT158" s="142" t="s">
        <v>147</v>
      </c>
      <c r="AU158" s="142" t="s">
        <v>83</v>
      </c>
      <c r="AY158" s="17" t="s">
        <v>145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81</v>
      </c>
      <c r="BK158" s="143">
        <f>ROUND(I158*H158,2)</f>
        <v>0</v>
      </c>
      <c r="BL158" s="17" t="s">
        <v>151</v>
      </c>
      <c r="BM158" s="142" t="s">
        <v>185</v>
      </c>
    </row>
    <row r="159" spans="2:65" s="12" customFormat="1">
      <c r="B159" s="144"/>
      <c r="D159" s="145" t="s">
        <v>157</v>
      </c>
      <c r="E159" s="146" t="s">
        <v>1</v>
      </c>
      <c r="F159" s="147" t="s">
        <v>111</v>
      </c>
      <c r="H159" s="148">
        <v>537</v>
      </c>
      <c r="L159" s="144"/>
      <c r="M159" s="149"/>
      <c r="T159" s="150"/>
      <c r="AT159" s="146" t="s">
        <v>157</v>
      </c>
      <c r="AU159" s="146" t="s">
        <v>83</v>
      </c>
      <c r="AV159" s="12" t="s">
        <v>83</v>
      </c>
      <c r="AW159" s="12" t="s">
        <v>29</v>
      </c>
      <c r="AX159" s="12" t="s">
        <v>73</v>
      </c>
      <c r="AY159" s="146" t="s">
        <v>145</v>
      </c>
    </row>
    <row r="160" spans="2:65" s="12" customFormat="1">
      <c r="B160" s="144"/>
      <c r="D160" s="145" t="s">
        <v>157</v>
      </c>
      <c r="E160" s="146" t="s">
        <v>1</v>
      </c>
      <c r="F160" s="147" t="s">
        <v>113</v>
      </c>
      <c r="H160" s="148">
        <v>250</v>
      </c>
      <c r="L160" s="144"/>
      <c r="M160" s="149"/>
      <c r="T160" s="150"/>
      <c r="AT160" s="146" t="s">
        <v>157</v>
      </c>
      <c r="AU160" s="146" t="s">
        <v>83</v>
      </c>
      <c r="AV160" s="12" t="s">
        <v>83</v>
      </c>
      <c r="AW160" s="12" t="s">
        <v>29</v>
      </c>
      <c r="AX160" s="12" t="s">
        <v>73</v>
      </c>
      <c r="AY160" s="146" t="s">
        <v>145</v>
      </c>
    </row>
    <row r="161" spans="2:65" s="12" customFormat="1">
      <c r="B161" s="144"/>
      <c r="D161" s="145"/>
      <c r="E161" s="146"/>
      <c r="F161" s="147" t="s">
        <v>627</v>
      </c>
      <c r="H161" s="148">
        <f>H182</f>
        <v>571.32999999999993</v>
      </c>
      <c r="L161" s="144"/>
      <c r="M161" s="149"/>
      <c r="T161" s="150"/>
      <c r="AT161" s="146"/>
      <c r="AU161" s="146"/>
      <c r="AY161" s="146"/>
    </row>
    <row r="162" spans="2:65" s="13" customFormat="1">
      <c r="B162" s="151"/>
      <c r="D162" s="145" t="s">
        <v>157</v>
      </c>
      <c r="E162" s="152" t="s">
        <v>1</v>
      </c>
      <c r="F162" s="153" t="s">
        <v>159</v>
      </c>
      <c r="H162" s="154">
        <f>SUM(H159:H161)</f>
        <v>1358.33</v>
      </c>
      <c r="L162" s="151"/>
      <c r="M162" s="155"/>
      <c r="T162" s="156"/>
      <c r="AT162" s="152" t="s">
        <v>157</v>
      </c>
      <c r="AU162" s="152" t="s">
        <v>83</v>
      </c>
      <c r="AV162" s="13" t="s">
        <v>151</v>
      </c>
      <c r="AW162" s="13" t="s">
        <v>29</v>
      </c>
      <c r="AX162" s="13" t="s">
        <v>81</v>
      </c>
      <c r="AY162" s="152" t="s">
        <v>145</v>
      </c>
    </row>
    <row r="163" spans="2:65" s="1" customFormat="1" ht="37.9" customHeight="1">
      <c r="B163" s="130"/>
      <c r="C163" s="131">
        <v>13</v>
      </c>
      <c r="D163" s="131" t="s">
        <v>147</v>
      </c>
      <c r="E163" s="132" t="s">
        <v>187</v>
      </c>
      <c r="F163" s="133" t="s">
        <v>621</v>
      </c>
      <c r="G163" s="134" t="s">
        <v>167</v>
      </c>
      <c r="H163" s="135">
        <f>H168</f>
        <v>215.67000000000007</v>
      </c>
      <c r="I163" s="136"/>
      <c r="J163" s="136">
        <f>ROUND(I163*H163,2)</f>
        <v>0</v>
      </c>
      <c r="K163" s="137"/>
      <c r="L163" s="29"/>
      <c r="M163" s="138" t="s">
        <v>1</v>
      </c>
      <c r="N163" s="139" t="s">
        <v>38</v>
      </c>
      <c r="O163" s="140">
        <v>8.6999999999999994E-2</v>
      </c>
      <c r="P163" s="140">
        <f>O163*H163</f>
        <v>18.763290000000005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151</v>
      </c>
      <c r="AT163" s="142" t="s">
        <v>147</v>
      </c>
      <c r="AU163" s="142" t="s">
        <v>83</v>
      </c>
      <c r="AY163" s="17" t="s">
        <v>145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81</v>
      </c>
      <c r="BK163" s="143">
        <f>ROUND(I163*H163,2)</f>
        <v>0</v>
      </c>
      <c r="BL163" s="17" t="s">
        <v>151</v>
      </c>
      <c r="BM163" s="142" t="s">
        <v>189</v>
      </c>
    </row>
    <row r="164" spans="2:65" s="12" customFormat="1">
      <c r="B164" s="144"/>
      <c r="D164" s="145" t="s">
        <v>157</v>
      </c>
      <c r="E164" s="146" t="s">
        <v>1</v>
      </c>
      <c r="F164" s="147" t="s">
        <v>111</v>
      </c>
      <c r="H164" s="148">
        <v>537</v>
      </c>
      <c r="L164" s="144"/>
      <c r="M164" s="149"/>
      <c r="T164" s="150"/>
      <c r="AT164" s="146" t="s">
        <v>157</v>
      </c>
      <c r="AU164" s="146" t="s">
        <v>83</v>
      </c>
      <c r="AV164" s="12" t="s">
        <v>83</v>
      </c>
      <c r="AW164" s="12" t="s">
        <v>29</v>
      </c>
      <c r="AX164" s="12" t="s">
        <v>73</v>
      </c>
      <c r="AY164" s="146" t="s">
        <v>145</v>
      </c>
    </row>
    <row r="165" spans="2:65" s="12" customFormat="1">
      <c r="B165" s="144"/>
      <c r="D165" s="145" t="s">
        <v>157</v>
      </c>
      <c r="E165" s="146" t="s">
        <v>1</v>
      </c>
      <c r="F165" s="147" t="s">
        <v>113</v>
      </c>
      <c r="H165" s="148">
        <v>250</v>
      </c>
      <c r="L165" s="144"/>
      <c r="M165" s="149"/>
      <c r="T165" s="150"/>
      <c r="AT165" s="146" t="s">
        <v>157</v>
      </c>
      <c r="AU165" s="146" t="s">
        <v>83</v>
      </c>
      <c r="AV165" s="12" t="s">
        <v>83</v>
      </c>
      <c r="AW165" s="12" t="s">
        <v>29</v>
      </c>
      <c r="AX165" s="12" t="s">
        <v>73</v>
      </c>
      <c r="AY165" s="146" t="s">
        <v>145</v>
      </c>
    </row>
    <row r="166" spans="2:65" s="12" customFormat="1">
      <c r="B166" s="144"/>
      <c r="D166" s="145" t="s">
        <v>157</v>
      </c>
      <c r="E166" s="146" t="s">
        <v>1</v>
      </c>
      <c r="F166" s="147" t="s">
        <v>190</v>
      </c>
      <c r="H166" s="148">
        <f>-H182</f>
        <v>-571.32999999999993</v>
      </c>
      <c r="L166" s="144"/>
      <c r="M166" s="149"/>
      <c r="T166" s="150"/>
      <c r="AT166" s="146" t="s">
        <v>157</v>
      </c>
      <c r="AU166" s="146" t="s">
        <v>83</v>
      </c>
      <c r="AV166" s="12" t="s">
        <v>83</v>
      </c>
      <c r="AW166" s="12" t="s">
        <v>29</v>
      </c>
      <c r="AX166" s="12" t="s">
        <v>73</v>
      </c>
      <c r="AY166" s="146" t="s">
        <v>145</v>
      </c>
    </row>
    <row r="167" spans="2:65" s="12" customFormat="1">
      <c r="B167" s="144"/>
      <c r="D167" s="145" t="s">
        <v>157</v>
      </c>
      <c r="E167" s="146" t="s">
        <v>1</v>
      </c>
      <c r="F167" s="147" t="s">
        <v>191</v>
      </c>
      <c r="H167" s="148">
        <v>0</v>
      </c>
      <c r="L167" s="144"/>
      <c r="M167" s="149"/>
      <c r="T167" s="150"/>
      <c r="AT167" s="146" t="s">
        <v>157</v>
      </c>
      <c r="AU167" s="146" t="s">
        <v>83</v>
      </c>
      <c r="AV167" s="12" t="s">
        <v>83</v>
      </c>
      <c r="AW167" s="12" t="s">
        <v>29</v>
      </c>
      <c r="AX167" s="12" t="s">
        <v>73</v>
      </c>
      <c r="AY167" s="146" t="s">
        <v>145</v>
      </c>
    </row>
    <row r="168" spans="2:65" s="13" customFormat="1">
      <c r="B168" s="151"/>
      <c r="D168" s="145" t="s">
        <v>157</v>
      </c>
      <c r="E168" s="152" t="s">
        <v>105</v>
      </c>
      <c r="F168" s="153" t="s">
        <v>159</v>
      </c>
      <c r="H168" s="154">
        <f>SUM(H164:H167)</f>
        <v>215.67000000000007</v>
      </c>
      <c r="L168" s="151"/>
      <c r="M168" s="155"/>
      <c r="T168" s="156"/>
      <c r="AT168" s="152" t="s">
        <v>157</v>
      </c>
      <c r="AU168" s="152" t="s">
        <v>83</v>
      </c>
      <c r="AV168" s="13" t="s">
        <v>151</v>
      </c>
      <c r="AW168" s="13" t="s">
        <v>29</v>
      </c>
      <c r="AX168" s="13" t="s">
        <v>81</v>
      </c>
      <c r="AY168" s="152" t="s">
        <v>145</v>
      </c>
    </row>
    <row r="169" spans="2:65" s="1" customFormat="1" ht="24.2" customHeight="1">
      <c r="B169" s="130"/>
      <c r="C169" s="131">
        <v>14</v>
      </c>
      <c r="D169" s="131" t="s">
        <v>147</v>
      </c>
      <c r="E169" s="132" t="s">
        <v>193</v>
      </c>
      <c r="F169" s="133" t="s">
        <v>194</v>
      </c>
      <c r="G169" s="134" t="s">
        <v>167</v>
      </c>
      <c r="H169" s="135">
        <f>H175</f>
        <v>787</v>
      </c>
      <c r="I169" s="136"/>
      <c r="J169" s="136">
        <f>ROUND(I169*H169,2)</f>
        <v>0</v>
      </c>
      <c r="K169" s="137"/>
      <c r="L169" s="29"/>
      <c r="M169" s="138" t="s">
        <v>1</v>
      </c>
      <c r="N169" s="139" t="s">
        <v>38</v>
      </c>
      <c r="O169" s="140">
        <v>7.1999999999999995E-2</v>
      </c>
      <c r="P169" s="140">
        <f>O169*H169</f>
        <v>56.663999999999994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151</v>
      </c>
      <c r="AT169" s="142" t="s">
        <v>147</v>
      </c>
      <c r="AU169" s="142" t="s">
        <v>83</v>
      </c>
      <c r="AY169" s="17" t="s">
        <v>145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81</v>
      </c>
      <c r="BK169" s="143">
        <f>ROUND(I169*H169,2)</f>
        <v>0</v>
      </c>
      <c r="BL169" s="17" t="s">
        <v>151</v>
      </c>
      <c r="BM169" s="142" t="s">
        <v>195</v>
      </c>
    </row>
    <row r="170" spans="2:65" s="12" customFormat="1">
      <c r="B170" s="144"/>
      <c r="D170" s="145" t="s">
        <v>157</v>
      </c>
      <c r="E170" s="146" t="s">
        <v>1</v>
      </c>
      <c r="F170" s="147" t="s">
        <v>105</v>
      </c>
      <c r="H170" s="148">
        <f>SUM(H171:H173)</f>
        <v>215.67000000000002</v>
      </c>
      <c r="L170" s="144"/>
      <c r="M170" s="149"/>
      <c r="T170" s="150"/>
      <c r="AT170" s="146" t="s">
        <v>157</v>
      </c>
      <c r="AU170" s="146" t="s">
        <v>83</v>
      </c>
      <c r="AV170" s="12" t="s">
        <v>83</v>
      </c>
      <c r="AW170" s="12" t="s">
        <v>29</v>
      </c>
      <c r="AX170" s="12" t="s">
        <v>73</v>
      </c>
      <c r="AY170" s="146" t="s">
        <v>145</v>
      </c>
    </row>
    <row r="171" spans="2:65" s="12" customFormat="1">
      <c r="B171" s="144"/>
      <c r="D171" s="145"/>
      <c r="E171" s="146"/>
      <c r="F171" s="147" t="s">
        <v>618</v>
      </c>
      <c r="H171" s="148">
        <v>75.33</v>
      </c>
      <c r="L171" s="144"/>
      <c r="M171" s="149"/>
      <c r="T171" s="150"/>
      <c r="AT171" s="146"/>
      <c r="AU171" s="146"/>
      <c r="AY171" s="146"/>
    </row>
    <row r="172" spans="2:65" s="12" customFormat="1">
      <c r="B172" s="144"/>
      <c r="D172" s="145"/>
      <c r="E172" s="146"/>
      <c r="F172" s="147" t="s">
        <v>619</v>
      </c>
      <c r="H172" s="148">
        <v>91.14</v>
      </c>
      <c r="L172" s="144"/>
      <c r="M172" s="149"/>
      <c r="T172" s="150"/>
      <c r="AT172" s="146"/>
      <c r="AU172" s="146"/>
      <c r="AY172" s="146"/>
    </row>
    <row r="173" spans="2:65" s="12" customFormat="1">
      <c r="B173" s="144"/>
      <c r="D173" s="145"/>
      <c r="E173" s="146"/>
      <c r="F173" s="147" t="s">
        <v>620</v>
      </c>
      <c r="H173" s="148">
        <v>49.2</v>
      </c>
      <c r="L173" s="144"/>
      <c r="M173" s="149"/>
      <c r="T173" s="150"/>
      <c r="AT173" s="146"/>
      <c r="AU173" s="146"/>
      <c r="AY173" s="146"/>
    </row>
    <row r="174" spans="2:65" s="12" customFormat="1">
      <c r="B174" s="144"/>
      <c r="D174" s="145"/>
      <c r="E174" s="146"/>
      <c r="F174" s="147" t="s">
        <v>627</v>
      </c>
      <c r="H174" s="148">
        <f>H182</f>
        <v>571.32999999999993</v>
      </c>
      <c r="L174" s="144"/>
      <c r="M174" s="149"/>
      <c r="T174" s="150"/>
      <c r="AT174" s="146"/>
      <c r="AU174" s="146"/>
      <c r="AY174" s="146"/>
    </row>
    <row r="175" spans="2:65" s="13" customFormat="1">
      <c r="B175" s="151"/>
      <c r="D175" s="145" t="s">
        <v>157</v>
      </c>
      <c r="E175" s="152" t="s">
        <v>1</v>
      </c>
      <c r="F175" s="153" t="s">
        <v>159</v>
      </c>
      <c r="H175" s="154">
        <f>SUM(H171:H174)</f>
        <v>787</v>
      </c>
      <c r="L175" s="151"/>
      <c r="M175" s="155"/>
      <c r="T175" s="156"/>
      <c r="AT175" s="152" t="s">
        <v>157</v>
      </c>
      <c r="AU175" s="152" t="s">
        <v>83</v>
      </c>
      <c r="AV175" s="13" t="s">
        <v>151</v>
      </c>
      <c r="AW175" s="13" t="s">
        <v>29</v>
      </c>
      <c r="AX175" s="13" t="s">
        <v>81</v>
      </c>
      <c r="AY175" s="152" t="s">
        <v>145</v>
      </c>
    </row>
    <row r="176" spans="2:65" s="1" customFormat="1" ht="36">
      <c r="B176" s="130"/>
      <c r="C176" s="131">
        <v>15</v>
      </c>
      <c r="D176" s="131" t="s">
        <v>147</v>
      </c>
      <c r="E176" s="132" t="s">
        <v>197</v>
      </c>
      <c r="F176" s="133" t="s">
        <v>599</v>
      </c>
      <c r="G176" s="134" t="s">
        <v>199</v>
      </c>
      <c r="H176" s="135">
        <f>H178</f>
        <v>407.61630000000002</v>
      </c>
      <c r="I176" s="136"/>
      <c r="J176" s="136">
        <f>ROUND(I176*H176,2)</f>
        <v>0</v>
      </c>
      <c r="K176" s="137"/>
      <c r="L176" s="29"/>
      <c r="M176" s="138" t="s">
        <v>1</v>
      </c>
      <c r="N176" s="139" t="s">
        <v>38</v>
      </c>
      <c r="O176" s="140">
        <v>0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151</v>
      </c>
      <c r="AT176" s="142" t="s">
        <v>147</v>
      </c>
      <c r="AU176" s="142" t="s">
        <v>83</v>
      </c>
      <c r="AY176" s="17" t="s">
        <v>145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81</v>
      </c>
      <c r="BK176" s="143">
        <f>ROUND(I176*H176,2)</f>
        <v>0</v>
      </c>
      <c r="BL176" s="17" t="s">
        <v>151</v>
      </c>
      <c r="BM176" s="142" t="s">
        <v>200</v>
      </c>
    </row>
    <row r="177" spans="2:65" s="12" customFormat="1">
      <c r="B177" s="144"/>
      <c r="D177" s="145" t="s">
        <v>157</v>
      </c>
      <c r="E177" s="146" t="s">
        <v>1</v>
      </c>
      <c r="F177" s="147" t="s">
        <v>201</v>
      </c>
      <c r="H177" s="148">
        <f>H170*1.89</f>
        <v>407.61630000000002</v>
      </c>
      <c r="L177" s="144"/>
      <c r="M177" s="149"/>
      <c r="T177" s="150"/>
      <c r="AT177" s="146" t="s">
        <v>157</v>
      </c>
      <c r="AU177" s="146" t="s">
        <v>83</v>
      </c>
      <c r="AV177" s="12" t="s">
        <v>83</v>
      </c>
      <c r="AW177" s="12" t="s">
        <v>29</v>
      </c>
      <c r="AX177" s="12" t="s">
        <v>73</v>
      </c>
      <c r="AY177" s="146" t="s">
        <v>145</v>
      </c>
    </row>
    <row r="178" spans="2:65" s="13" customFormat="1">
      <c r="B178" s="151"/>
      <c r="D178" s="145" t="s">
        <v>157</v>
      </c>
      <c r="E178" s="152" t="s">
        <v>1</v>
      </c>
      <c r="F178" s="153" t="s">
        <v>159</v>
      </c>
      <c r="H178" s="154">
        <f>H177</f>
        <v>407.61630000000002</v>
      </c>
      <c r="L178" s="151"/>
      <c r="M178" s="155"/>
      <c r="T178" s="156"/>
      <c r="AT178" s="152" t="s">
        <v>157</v>
      </c>
      <c r="AU178" s="152" t="s">
        <v>83</v>
      </c>
      <c r="AV178" s="13" t="s">
        <v>151</v>
      </c>
      <c r="AW178" s="13" t="s">
        <v>29</v>
      </c>
      <c r="AX178" s="13" t="s">
        <v>81</v>
      </c>
      <c r="AY178" s="152" t="s">
        <v>145</v>
      </c>
    </row>
    <row r="179" spans="2:65" s="1" customFormat="1" ht="16.5" customHeight="1">
      <c r="B179" s="130"/>
      <c r="C179" s="131">
        <v>16</v>
      </c>
      <c r="D179" s="131" t="s">
        <v>147</v>
      </c>
      <c r="E179" s="132" t="s">
        <v>203</v>
      </c>
      <c r="F179" s="133" t="s">
        <v>204</v>
      </c>
      <c r="G179" s="134" t="s">
        <v>167</v>
      </c>
      <c r="H179" s="135">
        <f>H181</f>
        <v>215.67000000000002</v>
      </c>
      <c r="I179" s="136"/>
      <c r="J179" s="136">
        <f>ROUND(I179*H179,2)</f>
        <v>0</v>
      </c>
      <c r="K179" s="137"/>
      <c r="L179" s="29"/>
      <c r="M179" s="138" t="s">
        <v>1</v>
      </c>
      <c r="N179" s="139" t="s">
        <v>38</v>
      </c>
      <c r="O179" s="140">
        <v>8.9999999999999993E-3</v>
      </c>
      <c r="P179" s="140">
        <f>O179*H179</f>
        <v>1.94103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151</v>
      </c>
      <c r="AT179" s="142" t="s">
        <v>147</v>
      </c>
      <c r="AU179" s="142" t="s">
        <v>83</v>
      </c>
      <c r="AY179" s="17" t="s">
        <v>145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81</v>
      </c>
      <c r="BK179" s="143">
        <f>ROUND(I179*H179,2)</f>
        <v>0</v>
      </c>
      <c r="BL179" s="17" t="s">
        <v>151</v>
      </c>
      <c r="BM179" s="142" t="s">
        <v>205</v>
      </c>
    </row>
    <row r="180" spans="2:65" s="12" customFormat="1">
      <c r="B180" s="144"/>
      <c r="D180" s="145" t="s">
        <v>157</v>
      </c>
      <c r="E180" s="146" t="s">
        <v>1</v>
      </c>
      <c r="F180" s="147" t="s">
        <v>105</v>
      </c>
      <c r="H180" s="148">
        <f>H170</f>
        <v>215.67000000000002</v>
      </c>
      <c r="L180" s="144"/>
      <c r="M180" s="149"/>
      <c r="T180" s="150"/>
      <c r="AT180" s="146" t="s">
        <v>157</v>
      </c>
      <c r="AU180" s="146" t="s">
        <v>83</v>
      </c>
      <c r="AV180" s="12" t="s">
        <v>83</v>
      </c>
      <c r="AW180" s="12" t="s">
        <v>29</v>
      </c>
      <c r="AX180" s="12" t="s">
        <v>73</v>
      </c>
      <c r="AY180" s="146" t="s">
        <v>145</v>
      </c>
    </row>
    <row r="181" spans="2:65" s="13" customFormat="1">
      <c r="B181" s="151"/>
      <c r="D181" s="145" t="s">
        <v>157</v>
      </c>
      <c r="E181" s="152" t="s">
        <v>1</v>
      </c>
      <c r="F181" s="153" t="s">
        <v>159</v>
      </c>
      <c r="H181" s="154">
        <f>H180</f>
        <v>215.67000000000002</v>
      </c>
      <c r="L181" s="151"/>
      <c r="M181" s="155"/>
      <c r="T181" s="156"/>
      <c r="AT181" s="152" t="s">
        <v>157</v>
      </c>
      <c r="AU181" s="152" t="s">
        <v>83</v>
      </c>
      <c r="AV181" s="13" t="s">
        <v>151</v>
      </c>
      <c r="AW181" s="13" t="s">
        <v>29</v>
      </c>
      <c r="AX181" s="13" t="s">
        <v>81</v>
      </c>
      <c r="AY181" s="152" t="s">
        <v>145</v>
      </c>
    </row>
    <row r="182" spans="2:65" s="1" customFormat="1" ht="24.2" customHeight="1">
      <c r="B182" s="130"/>
      <c r="C182" s="131">
        <v>17</v>
      </c>
      <c r="D182" s="131" t="s">
        <v>147</v>
      </c>
      <c r="E182" s="132" t="s">
        <v>207</v>
      </c>
      <c r="F182" s="133" t="s">
        <v>208</v>
      </c>
      <c r="G182" s="134" t="s">
        <v>167</v>
      </c>
      <c r="H182" s="135">
        <f>H193</f>
        <v>571.32999999999993</v>
      </c>
      <c r="I182" s="136"/>
      <c r="J182" s="136">
        <f>ROUND(I182*H182,2)</f>
        <v>0</v>
      </c>
      <c r="K182" s="137"/>
      <c r="L182" s="29"/>
      <c r="M182" s="138" t="s">
        <v>1</v>
      </c>
      <c r="N182" s="139" t="s">
        <v>38</v>
      </c>
      <c r="O182" s="140">
        <v>0.32800000000000001</v>
      </c>
      <c r="P182" s="140">
        <f>O182*H182</f>
        <v>187.39623999999998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151</v>
      </c>
      <c r="AT182" s="142" t="s">
        <v>147</v>
      </c>
      <c r="AU182" s="142" t="s">
        <v>83</v>
      </c>
      <c r="AY182" s="17" t="s">
        <v>145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81</v>
      </c>
      <c r="BK182" s="143">
        <f>ROUND(I182*H182,2)</f>
        <v>0</v>
      </c>
      <c r="BL182" s="17" t="s">
        <v>151</v>
      </c>
      <c r="BM182" s="142" t="s">
        <v>209</v>
      </c>
    </row>
    <row r="183" spans="2:65" s="14" customFormat="1">
      <c r="B183" s="157"/>
      <c r="D183" s="145" t="s">
        <v>157</v>
      </c>
      <c r="E183" s="158" t="s">
        <v>1</v>
      </c>
      <c r="F183" s="159" t="s">
        <v>210</v>
      </c>
      <c r="H183" s="158" t="s">
        <v>1</v>
      </c>
      <c r="L183" s="157"/>
      <c r="M183" s="160"/>
      <c r="T183" s="161"/>
      <c r="AT183" s="158" t="s">
        <v>157</v>
      </c>
      <c r="AU183" s="158" t="s">
        <v>83</v>
      </c>
      <c r="AV183" s="14" t="s">
        <v>81</v>
      </c>
      <c r="AW183" s="14" t="s">
        <v>29</v>
      </c>
      <c r="AX183" s="14" t="s">
        <v>73</v>
      </c>
      <c r="AY183" s="158" t="s">
        <v>145</v>
      </c>
    </row>
    <row r="184" spans="2:65" s="12" customFormat="1">
      <c r="B184" s="144"/>
      <c r="D184" s="145" t="s">
        <v>157</v>
      </c>
      <c r="E184" s="146" t="s">
        <v>1</v>
      </c>
      <c r="F184" s="147" t="s">
        <v>111</v>
      </c>
      <c r="H184" s="148">
        <f>H132</f>
        <v>537</v>
      </c>
      <c r="L184" s="144"/>
      <c r="M184" s="149"/>
      <c r="T184" s="150"/>
      <c r="AT184" s="146" t="s">
        <v>157</v>
      </c>
      <c r="AU184" s="146" t="s">
        <v>83</v>
      </c>
      <c r="AV184" s="12" t="s">
        <v>83</v>
      </c>
      <c r="AW184" s="12" t="s">
        <v>29</v>
      </c>
      <c r="AX184" s="12" t="s">
        <v>73</v>
      </c>
      <c r="AY184" s="146" t="s">
        <v>145</v>
      </c>
    </row>
    <row r="185" spans="2:65" s="14" customFormat="1">
      <c r="B185" s="157"/>
      <c r="D185" s="145" t="s">
        <v>157</v>
      </c>
      <c r="E185" s="158" t="s">
        <v>1</v>
      </c>
      <c r="F185" s="159" t="s">
        <v>211</v>
      </c>
      <c r="H185" s="158" t="s">
        <v>1</v>
      </c>
      <c r="L185" s="157"/>
      <c r="M185" s="160"/>
      <c r="T185" s="161"/>
      <c r="AT185" s="158" t="s">
        <v>157</v>
      </c>
      <c r="AU185" s="158" t="s">
        <v>83</v>
      </c>
      <c r="AV185" s="14" t="s">
        <v>81</v>
      </c>
      <c r="AW185" s="14" t="s">
        <v>29</v>
      </c>
      <c r="AX185" s="14" t="s">
        <v>73</v>
      </c>
      <c r="AY185" s="158" t="s">
        <v>145</v>
      </c>
    </row>
    <row r="186" spans="2:65" s="12" customFormat="1">
      <c r="B186" s="144"/>
      <c r="D186" s="145" t="s">
        <v>157</v>
      </c>
      <c r="E186" s="146" t="s">
        <v>1</v>
      </c>
      <c r="F186" s="147" t="s">
        <v>113</v>
      </c>
      <c r="H186" s="148">
        <v>250</v>
      </c>
      <c r="L186" s="144"/>
      <c r="M186" s="149"/>
      <c r="T186" s="150"/>
      <c r="AT186" s="146" t="s">
        <v>157</v>
      </c>
      <c r="AU186" s="146" t="s">
        <v>83</v>
      </c>
      <c r="AV186" s="12" t="s">
        <v>83</v>
      </c>
      <c r="AW186" s="12" t="s">
        <v>29</v>
      </c>
      <c r="AX186" s="12" t="s">
        <v>73</v>
      </c>
      <c r="AY186" s="146" t="s">
        <v>145</v>
      </c>
    </row>
    <row r="187" spans="2:65" s="14" customFormat="1">
      <c r="B187" s="157"/>
      <c r="D187" s="145" t="s">
        <v>157</v>
      </c>
      <c r="E187" s="158" t="s">
        <v>1</v>
      </c>
      <c r="F187" s="159" t="s">
        <v>624</v>
      </c>
      <c r="H187" s="158" t="s">
        <v>1</v>
      </c>
      <c r="L187" s="157"/>
      <c r="M187" s="160"/>
      <c r="T187" s="161"/>
      <c r="AT187" s="158" t="s">
        <v>157</v>
      </c>
      <c r="AU187" s="158" t="s">
        <v>83</v>
      </c>
      <c r="AV187" s="14" t="s">
        <v>81</v>
      </c>
      <c r="AW187" s="14" t="s">
        <v>29</v>
      </c>
      <c r="AX187" s="14" t="s">
        <v>73</v>
      </c>
      <c r="AY187" s="158" t="s">
        <v>145</v>
      </c>
    </row>
    <row r="188" spans="2:65" s="12" customFormat="1">
      <c r="B188" s="144"/>
      <c r="D188" s="145" t="s">
        <v>157</v>
      </c>
      <c r="E188" s="146" t="s">
        <v>1</v>
      </c>
      <c r="F188" s="147" t="s">
        <v>623</v>
      </c>
      <c r="H188" s="148">
        <v>-75.33</v>
      </c>
      <c r="L188" s="144"/>
      <c r="M188" s="149"/>
      <c r="T188" s="150"/>
      <c r="AT188" s="146" t="s">
        <v>157</v>
      </c>
      <c r="AU188" s="146" t="s">
        <v>83</v>
      </c>
      <c r="AV188" s="12" t="s">
        <v>83</v>
      </c>
      <c r="AW188" s="12" t="s">
        <v>29</v>
      </c>
      <c r="AX188" s="12" t="s">
        <v>73</v>
      </c>
      <c r="AY188" s="146" t="s">
        <v>145</v>
      </c>
    </row>
    <row r="189" spans="2:65" s="12" customFormat="1">
      <c r="B189" s="144"/>
      <c r="D189" s="145" t="s">
        <v>157</v>
      </c>
      <c r="E189" s="158" t="s">
        <v>1</v>
      </c>
      <c r="F189" s="159" t="s">
        <v>625</v>
      </c>
      <c r="G189" s="14"/>
      <c r="H189" s="158" t="s">
        <v>1</v>
      </c>
      <c r="L189" s="144"/>
      <c r="M189" s="149"/>
      <c r="T189" s="150"/>
      <c r="AT189" s="146"/>
      <c r="AU189" s="146"/>
      <c r="AY189" s="146"/>
    </row>
    <row r="190" spans="2:65" s="12" customFormat="1">
      <c r="B190" s="144"/>
      <c r="D190" s="145" t="s">
        <v>157</v>
      </c>
      <c r="E190" s="146" t="s">
        <v>1</v>
      </c>
      <c r="F190" s="147" t="s">
        <v>626</v>
      </c>
      <c r="H190" s="148">
        <v>-49.2</v>
      </c>
      <c r="L190" s="144"/>
      <c r="M190" s="149"/>
      <c r="T190" s="150"/>
      <c r="AT190" s="146"/>
      <c r="AU190" s="146"/>
      <c r="AY190" s="146"/>
    </row>
    <row r="191" spans="2:65" s="14" customFormat="1">
      <c r="B191" s="157"/>
      <c r="D191" s="145" t="s">
        <v>157</v>
      </c>
      <c r="E191" s="158" t="s">
        <v>1</v>
      </c>
      <c r="F191" s="159" t="s">
        <v>212</v>
      </c>
      <c r="H191" s="158" t="s">
        <v>1</v>
      </c>
      <c r="L191" s="157"/>
      <c r="M191" s="160"/>
      <c r="T191" s="161"/>
      <c r="AT191" s="158" t="s">
        <v>157</v>
      </c>
      <c r="AU191" s="158" t="s">
        <v>83</v>
      </c>
      <c r="AV191" s="14" t="s">
        <v>81</v>
      </c>
      <c r="AW191" s="14" t="s">
        <v>29</v>
      </c>
      <c r="AX191" s="14" t="s">
        <v>73</v>
      </c>
      <c r="AY191" s="158" t="s">
        <v>145</v>
      </c>
    </row>
    <row r="192" spans="2:65" s="12" customFormat="1">
      <c r="B192" s="144"/>
      <c r="D192" s="145" t="s">
        <v>157</v>
      </c>
      <c r="E192" s="146" t="s">
        <v>1</v>
      </c>
      <c r="F192" s="147" t="s">
        <v>622</v>
      </c>
      <c r="H192" s="148">
        <v>-91.14</v>
      </c>
      <c r="L192" s="144"/>
      <c r="M192" s="149"/>
      <c r="T192" s="150"/>
      <c r="AT192" s="146" t="s">
        <v>157</v>
      </c>
      <c r="AU192" s="146" t="s">
        <v>83</v>
      </c>
      <c r="AV192" s="12" t="s">
        <v>83</v>
      </c>
      <c r="AW192" s="12" t="s">
        <v>29</v>
      </c>
      <c r="AX192" s="12" t="s">
        <v>73</v>
      </c>
      <c r="AY192" s="146" t="s">
        <v>145</v>
      </c>
    </row>
    <row r="193" spans="2:65" s="13" customFormat="1">
      <c r="B193" s="151"/>
      <c r="D193" s="145" t="s">
        <v>157</v>
      </c>
      <c r="E193" s="152" t="s">
        <v>115</v>
      </c>
      <c r="F193" s="153" t="s">
        <v>159</v>
      </c>
      <c r="H193" s="154">
        <f>SUM(H184:H192)</f>
        <v>571.32999999999993</v>
      </c>
      <c r="L193" s="151"/>
      <c r="M193" s="155"/>
      <c r="T193" s="156"/>
      <c r="AT193" s="152" t="s">
        <v>157</v>
      </c>
      <c r="AU193" s="152" t="s">
        <v>83</v>
      </c>
      <c r="AV193" s="13" t="s">
        <v>151</v>
      </c>
      <c r="AW193" s="13" t="s">
        <v>29</v>
      </c>
      <c r="AX193" s="13" t="s">
        <v>81</v>
      </c>
      <c r="AY193" s="152" t="s">
        <v>145</v>
      </c>
    </row>
    <row r="194" spans="2:65" s="1" customFormat="1" ht="24.2" customHeight="1">
      <c r="B194" s="130"/>
      <c r="C194" s="131">
        <v>18</v>
      </c>
      <c r="D194" s="131" t="s">
        <v>147</v>
      </c>
      <c r="E194" s="132" t="s">
        <v>214</v>
      </c>
      <c r="F194" s="133" t="s">
        <v>215</v>
      </c>
      <c r="G194" s="134" t="s">
        <v>163</v>
      </c>
      <c r="H194" s="135">
        <v>40</v>
      </c>
      <c r="I194" s="136"/>
      <c r="J194" s="136">
        <f>ROUND(I194*H194,2)</f>
        <v>0</v>
      </c>
      <c r="K194" s="137"/>
      <c r="L194" s="29"/>
      <c r="M194" s="138" t="s">
        <v>1</v>
      </c>
      <c r="N194" s="139" t="s">
        <v>38</v>
      </c>
      <c r="O194" s="140">
        <v>0.875</v>
      </c>
      <c r="P194" s="140">
        <f>O194*H194</f>
        <v>35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151</v>
      </c>
      <c r="AT194" s="142" t="s">
        <v>147</v>
      </c>
      <c r="AU194" s="142" t="s">
        <v>83</v>
      </c>
      <c r="AY194" s="17" t="s">
        <v>145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81</v>
      </c>
      <c r="BK194" s="143">
        <f>ROUND(I194*H194,2)</f>
        <v>0</v>
      </c>
      <c r="BL194" s="17" t="s">
        <v>151</v>
      </c>
      <c r="BM194" s="142" t="s">
        <v>216</v>
      </c>
    </row>
    <row r="195" spans="2:65" s="1" customFormat="1" ht="24.2" customHeight="1">
      <c r="B195" s="130"/>
      <c r="C195" s="131">
        <v>19</v>
      </c>
      <c r="D195" s="131" t="s">
        <v>147</v>
      </c>
      <c r="E195" s="132" t="s">
        <v>217</v>
      </c>
      <c r="F195" s="133" t="s">
        <v>218</v>
      </c>
      <c r="G195" s="134" t="s">
        <v>163</v>
      </c>
      <c r="H195" s="135">
        <v>196</v>
      </c>
      <c r="I195" s="136"/>
      <c r="J195" s="136">
        <f>ROUND(I195*H195,2)</f>
        <v>0</v>
      </c>
      <c r="K195" s="137"/>
      <c r="L195" s="29"/>
      <c r="M195" s="138" t="s">
        <v>1</v>
      </c>
      <c r="N195" s="139" t="s">
        <v>38</v>
      </c>
      <c r="O195" s="140">
        <v>0.02</v>
      </c>
      <c r="P195" s="140">
        <f>O195*H195</f>
        <v>3.92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151</v>
      </c>
      <c r="AT195" s="142" t="s">
        <v>147</v>
      </c>
      <c r="AU195" s="142" t="s">
        <v>83</v>
      </c>
      <c r="AY195" s="17" t="s">
        <v>145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81</v>
      </c>
      <c r="BK195" s="143">
        <f>ROUND(I195*H195,2)</f>
        <v>0</v>
      </c>
      <c r="BL195" s="17" t="s">
        <v>151</v>
      </c>
      <c r="BM195" s="142" t="s">
        <v>219</v>
      </c>
    </row>
    <row r="196" spans="2:65" s="1" customFormat="1" ht="16.5" customHeight="1">
      <c r="B196" s="130"/>
      <c r="C196" s="162">
        <v>20</v>
      </c>
      <c r="D196" s="162" t="s">
        <v>221</v>
      </c>
      <c r="E196" s="163" t="s">
        <v>222</v>
      </c>
      <c r="F196" s="164" t="s">
        <v>223</v>
      </c>
      <c r="G196" s="165" t="s">
        <v>224</v>
      </c>
      <c r="H196" s="166">
        <v>4.9000000000000004</v>
      </c>
      <c r="I196" s="167"/>
      <c r="J196" s="167">
        <f>ROUND(I196*H196,2)</f>
        <v>0</v>
      </c>
      <c r="K196" s="168"/>
      <c r="L196" s="169"/>
      <c r="M196" s="170" t="s">
        <v>1</v>
      </c>
      <c r="N196" s="171" t="s">
        <v>38</v>
      </c>
      <c r="O196" s="140">
        <v>0</v>
      </c>
      <c r="P196" s="140">
        <f>O196*H196</f>
        <v>0</v>
      </c>
      <c r="Q196" s="140">
        <v>1E-3</v>
      </c>
      <c r="R196" s="140">
        <f>Q196*H196</f>
        <v>4.9000000000000007E-3</v>
      </c>
      <c r="S196" s="140">
        <v>0</v>
      </c>
      <c r="T196" s="141">
        <f>S196*H196</f>
        <v>0</v>
      </c>
      <c r="AR196" s="142" t="s">
        <v>182</v>
      </c>
      <c r="AT196" s="142" t="s">
        <v>221</v>
      </c>
      <c r="AU196" s="142" t="s">
        <v>83</v>
      </c>
      <c r="AY196" s="17" t="s">
        <v>145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81</v>
      </c>
      <c r="BK196" s="143">
        <f>ROUND(I196*H196,2)</f>
        <v>0</v>
      </c>
      <c r="BL196" s="17" t="s">
        <v>151</v>
      </c>
      <c r="BM196" s="142" t="s">
        <v>225</v>
      </c>
    </row>
    <row r="197" spans="2:65" s="12" customFormat="1">
      <c r="B197" s="144"/>
      <c r="D197" s="145" t="s">
        <v>157</v>
      </c>
      <c r="F197" s="147" t="s">
        <v>226</v>
      </c>
      <c r="H197" s="148">
        <v>4.9000000000000004</v>
      </c>
      <c r="L197" s="144"/>
      <c r="M197" s="149"/>
      <c r="T197" s="150"/>
      <c r="AT197" s="146" t="s">
        <v>157</v>
      </c>
      <c r="AU197" s="146" t="s">
        <v>83</v>
      </c>
      <c r="AV197" s="12" t="s">
        <v>83</v>
      </c>
      <c r="AW197" s="12" t="s">
        <v>3</v>
      </c>
      <c r="AX197" s="12" t="s">
        <v>81</v>
      </c>
      <c r="AY197" s="146" t="s">
        <v>145</v>
      </c>
    </row>
    <row r="198" spans="2:65" s="11" customFormat="1" ht="22.9" customHeight="1">
      <c r="B198" s="119"/>
      <c r="D198" s="120" t="s">
        <v>72</v>
      </c>
      <c r="E198" s="128" t="s">
        <v>160</v>
      </c>
      <c r="F198" s="128" t="s">
        <v>229</v>
      </c>
      <c r="J198" s="129">
        <f>SUM(J199:J235)</f>
        <v>0</v>
      </c>
      <c r="L198" s="119"/>
      <c r="M198" s="123"/>
      <c r="P198" s="124">
        <f>SUM(P199:P238)</f>
        <v>686.61134800000002</v>
      </c>
      <c r="R198" s="124">
        <f>SUM(R199:R238)</f>
        <v>10.34476632</v>
      </c>
      <c r="T198" s="125">
        <f>SUM(T199:T238)</f>
        <v>0</v>
      </c>
      <c r="AR198" s="120" t="s">
        <v>81</v>
      </c>
      <c r="AT198" s="126" t="s">
        <v>72</v>
      </c>
      <c r="AU198" s="126" t="s">
        <v>81</v>
      </c>
      <c r="AY198" s="120" t="s">
        <v>145</v>
      </c>
      <c r="BK198" s="127">
        <f>SUM(BK199:BK238)</f>
        <v>0</v>
      </c>
    </row>
    <row r="199" spans="2:65" s="1" customFormat="1" ht="24.2" customHeight="1">
      <c r="B199" s="130"/>
      <c r="C199" s="131">
        <v>21</v>
      </c>
      <c r="D199" s="131" t="s">
        <v>147</v>
      </c>
      <c r="E199" s="132" t="s">
        <v>231</v>
      </c>
      <c r="F199" s="133" t="s">
        <v>232</v>
      </c>
      <c r="G199" s="134" t="s">
        <v>167</v>
      </c>
      <c r="H199" s="135">
        <f>H214</f>
        <v>48.37</v>
      </c>
      <c r="I199" s="136"/>
      <c r="J199" s="136">
        <f>ROUND(I199*H199,2)</f>
        <v>0</v>
      </c>
      <c r="K199" s="137"/>
      <c r="L199" s="29"/>
      <c r="M199" s="138" t="s">
        <v>1</v>
      </c>
      <c r="N199" s="139" t="s">
        <v>38</v>
      </c>
      <c r="O199" s="140">
        <v>4.5910000000000002</v>
      </c>
      <c r="P199" s="140">
        <f>O199*H199</f>
        <v>222.06666999999999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151</v>
      </c>
      <c r="AT199" s="142" t="s">
        <v>147</v>
      </c>
      <c r="AU199" s="142" t="s">
        <v>83</v>
      </c>
      <c r="AY199" s="17" t="s">
        <v>145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81</v>
      </c>
      <c r="BK199" s="143">
        <f>ROUND(I199*H199,2)</f>
        <v>0</v>
      </c>
      <c r="BL199" s="17" t="s">
        <v>151</v>
      </c>
      <c r="BM199" s="142" t="s">
        <v>233</v>
      </c>
    </row>
    <row r="200" spans="2:65" s="14" customFormat="1">
      <c r="B200" s="157"/>
      <c r="D200" s="145" t="s">
        <v>157</v>
      </c>
      <c r="E200" s="158" t="s">
        <v>1</v>
      </c>
      <c r="F200" s="159" t="s">
        <v>234</v>
      </c>
      <c r="H200" s="158" t="s">
        <v>1</v>
      </c>
      <c r="L200" s="157"/>
      <c r="M200" s="160"/>
      <c r="T200" s="161"/>
      <c r="AT200" s="158" t="s">
        <v>157</v>
      </c>
      <c r="AU200" s="158" t="s">
        <v>83</v>
      </c>
      <c r="AV200" s="14" t="s">
        <v>81</v>
      </c>
      <c r="AW200" s="14" t="s">
        <v>29</v>
      </c>
      <c r="AX200" s="14" t="s">
        <v>73</v>
      </c>
      <c r="AY200" s="158" t="s">
        <v>145</v>
      </c>
    </row>
    <row r="201" spans="2:65" s="12" customFormat="1">
      <c r="B201" s="144"/>
      <c r="D201" s="145" t="s">
        <v>157</v>
      </c>
      <c r="E201" s="146" t="s">
        <v>1</v>
      </c>
      <c r="F201" s="147" t="s">
        <v>637</v>
      </c>
      <c r="H201" s="148">
        <v>16.8</v>
      </c>
      <c r="L201" s="144"/>
      <c r="M201" s="149"/>
      <c r="T201" s="150"/>
      <c r="AT201" s="146" t="s">
        <v>157</v>
      </c>
      <c r="AU201" s="146" t="s">
        <v>83</v>
      </c>
      <c r="AV201" s="12" t="s">
        <v>83</v>
      </c>
      <c r="AW201" s="12" t="s">
        <v>29</v>
      </c>
      <c r="AX201" s="12" t="s">
        <v>73</v>
      </c>
      <c r="AY201" s="146" t="s">
        <v>145</v>
      </c>
    </row>
    <row r="202" spans="2:65" s="15" customFormat="1">
      <c r="B202" s="172"/>
      <c r="D202" s="145" t="s">
        <v>157</v>
      </c>
      <c r="E202" s="173" t="s">
        <v>1</v>
      </c>
      <c r="F202" s="174" t="s">
        <v>235</v>
      </c>
      <c r="H202" s="175">
        <f>H201</f>
        <v>16.8</v>
      </c>
      <c r="L202" s="172"/>
      <c r="M202" s="176"/>
      <c r="T202" s="177"/>
      <c r="AT202" s="173" t="s">
        <v>157</v>
      </c>
      <c r="AU202" s="173" t="s">
        <v>83</v>
      </c>
      <c r="AV202" s="15" t="s">
        <v>160</v>
      </c>
      <c r="AW202" s="15" t="s">
        <v>29</v>
      </c>
      <c r="AX202" s="15" t="s">
        <v>73</v>
      </c>
      <c r="AY202" s="173" t="s">
        <v>145</v>
      </c>
    </row>
    <row r="203" spans="2:65" s="14" customFormat="1">
      <c r="B203" s="157"/>
      <c r="D203" s="145" t="s">
        <v>157</v>
      </c>
      <c r="E203" s="158" t="s">
        <v>1</v>
      </c>
      <c r="F203" s="159" t="s">
        <v>638</v>
      </c>
      <c r="H203" s="158" t="s">
        <v>1</v>
      </c>
      <c r="L203" s="157"/>
      <c r="M203" s="160"/>
      <c r="T203" s="161"/>
      <c r="AT203" s="158" t="s">
        <v>157</v>
      </c>
      <c r="AU203" s="158" t="s">
        <v>83</v>
      </c>
      <c r="AV203" s="14" t="s">
        <v>81</v>
      </c>
      <c r="AW203" s="14" t="s">
        <v>29</v>
      </c>
      <c r="AX203" s="14" t="s">
        <v>73</v>
      </c>
      <c r="AY203" s="158" t="s">
        <v>145</v>
      </c>
    </row>
    <row r="204" spans="2:65" s="12" customFormat="1">
      <c r="B204" s="144"/>
      <c r="D204" s="145" t="s">
        <v>157</v>
      </c>
      <c r="E204" s="146" t="s">
        <v>1</v>
      </c>
      <c r="F204" s="147" t="s">
        <v>639</v>
      </c>
      <c r="H204" s="148">
        <v>5.03</v>
      </c>
      <c r="L204" s="144"/>
      <c r="M204" s="149"/>
      <c r="T204" s="150"/>
      <c r="AT204" s="146" t="s">
        <v>157</v>
      </c>
      <c r="AU204" s="146" t="s">
        <v>83</v>
      </c>
      <c r="AV204" s="12" t="s">
        <v>83</v>
      </c>
      <c r="AW204" s="12" t="s">
        <v>29</v>
      </c>
      <c r="AX204" s="12" t="s">
        <v>73</v>
      </c>
      <c r="AY204" s="146" t="s">
        <v>145</v>
      </c>
    </row>
    <row r="205" spans="2:65" s="12" customFormat="1">
      <c r="B205" s="144"/>
      <c r="D205" s="145" t="s">
        <v>157</v>
      </c>
      <c r="E205" s="146" t="s">
        <v>1</v>
      </c>
      <c r="F205" s="147" t="s">
        <v>640</v>
      </c>
      <c r="H205" s="148">
        <v>9.3800000000000008</v>
      </c>
      <c r="L205" s="144"/>
      <c r="M205" s="149"/>
      <c r="T205" s="150"/>
      <c r="AT205" s="146" t="s">
        <v>157</v>
      </c>
      <c r="AU205" s="146" t="s">
        <v>83</v>
      </c>
      <c r="AV205" s="12" t="s">
        <v>83</v>
      </c>
      <c r="AW205" s="12" t="s">
        <v>29</v>
      </c>
      <c r="AX205" s="12" t="s">
        <v>73</v>
      </c>
      <c r="AY205" s="146" t="s">
        <v>145</v>
      </c>
    </row>
    <row r="206" spans="2:65" s="12" customFormat="1">
      <c r="B206" s="144"/>
      <c r="D206" s="145" t="s">
        <v>157</v>
      </c>
      <c r="E206" s="146" t="s">
        <v>1</v>
      </c>
      <c r="F206" s="147" t="s">
        <v>641</v>
      </c>
      <c r="H206" s="148">
        <v>12.56</v>
      </c>
      <c r="L206" s="144"/>
      <c r="M206" s="149"/>
      <c r="T206" s="150"/>
      <c r="AT206" s="146" t="s">
        <v>157</v>
      </c>
      <c r="AU206" s="146" t="s">
        <v>83</v>
      </c>
      <c r="AV206" s="12" t="s">
        <v>83</v>
      </c>
      <c r="AW206" s="12" t="s">
        <v>29</v>
      </c>
      <c r="AX206" s="12" t="s">
        <v>73</v>
      </c>
      <c r="AY206" s="146" t="s">
        <v>145</v>
      </c>
    </row>
    <row r="207" spans="2:65" s="15" customFormat="1">
      <c r="B207" s="172"/>
      <c r="D207" s="145" t="s">
        <v>157</v>
      </c>
      <c r="E207" s="173" t="s">
        <v>1</v>
      </c>
      <c r="F207" s="174" t="s">
        <v>235</v>
      </c>
      <c r="H207" s="175">
        <f>SUM(H204:H206)</f>
        <v>26.97</v>
      </c>
      <c r="L207" s="172"/>
      <c r="M207" s="176"/>
      <c r="T207" s="177"/>
      <c r="AT207" s="173" t="s">
        <v>157</v>
      </c>
      <c r="AU207" s="173" t="s">
        <v>83</v>
      </c>
      <c r="AV207" s="15" t="s">
        <v>160</v>
      </c>
      <c r="AW207" s="15" t="s">
        <v>29</v>
      </c>
      <c r="AX207" s="15" t="s">
        <v>73</v>
      </c>
      <c r="AY207" s="173" t="s">
        <v>145</v>
      </c>
    </row>
    <row r="208" spans="2:65" s="14" customFormat="1">
      <c r="B208" s="157"/>
      <c r="D208" s="145" t="s">
        <v>157</v>
      </c>
      <c r="E208" s="158" t="s">
        <v>1</v>
      </c>
      <c r="F208" s="159" t="s">
        <v>237</v>
      </c>
      <c r="H208" s="158" t="s">
        <v>1</v>
      </c>
      <c r="L208" s="157"/>
      <c r="M208" s="160"/>
      <c r="T208" s="161"/>
      <c r="AT208" s="158" t="s">
        <v>157</v>
      </c>
      <c r="AU208" s="158" t="s">
        <v>83</v>
      </c>
      <c r="AV208" s="14" t="s">
        <v>81</v>
      </c>
      <c r="AW208" s="14" t="s">
        <v>29</v>
      </c>
      <c r="AX208" s="14" t="s">
        <v>73</v>
      </c>
      <c r="AY208" s="158" t="s">
        <v>145</v>
      </c>
    </row>
    <row r="209" spans="2:65" s="12" customFormat="1">
      <c r="B209" s="144"/>
      <c r="D209" s="145" t="s">
        <v>157</v>
      </c>
      <c r="E209" s="146" t="s">
        <v>1</v>
      </c>
      <c r="F209" s="147" t="s">
        <v>642</v>
      </c>
      <c r="H209" s="148">
        <v>2.65</v>
      </c>
      <c r="L209" s="144"/>
      <c r="M209" s="149"/>
      <c r="T209" s="150"/>
      <c r="AT209" s="146" t="s">
        <v>157</v>
      </c>
      <c r="AU209" s="146" t="s">
        <v>83</v>
      </c>
      <c r="AV209" s="12" t="s">
        <v>83</v>
      </c>
      <c r="AW209" s="12" t="s">
        <v>29</v>
      </c>
      <c r="AX209" s="12" t="s">
        <v>73</v>
      </c>
      <c r="AY209" s="146" t="s">
        <v>145</v>
      </c>
    </row>
    <row r="210" spans="2:65" s="15" customFormat="1">
      <c r="B210" s="172"/>
      <c r="D210" s="145" t="s">
        <v>157</v>
      </c>
      <c r="E210" s="173" t="s">
        <v>1</v>
      </c>
      <c r="F210" s="174" t="s">
        <v>235</v>
      </c>
      <c r="H210" s="175">
        <f>H209</f>
        <v>2.65</v>
      </c>
      <c r="L210" s="172"/>
      <c r="M210" s="176"/>
      <c r="T210" s="177"/>
      <c r="AT210" s="173" t="s">
        <v>157</v>
      </c>
      <c r="AU210" s="173" t="s">
        <v>83</v>
      </c>
      <c r="AV210" s="15" t="s">
        <v>160</v>
      </c>
      <c r="AW210" s="15" t="s">
        <v>29</v>
      </c>
      <c r="AX210" s="15" t="s">
        <v>73</v>
      </c>
      <c r="AY210" s="173" t="s">
        <v>145</v>
      </c>
    </row>
    <row r="211" spans="2:65" s="14" customFormat="1">
      <c r="B211" s="157"/>
      <c r="D211" s="145" t="s">
        <v>157</v>
      </c>
      <c r="E211" s="158" t="s">
        <v>1</v>
      </c>
      <c r="F211" s="159" t="s">
        <v>238</v>
      </c>
      <c r="H211" s="158" t="s">
        <v>1</v>
      </c>
      <c r="L211" s="157"/>
      <c r="M211" s="160"/>
      <c r="T211" s="161"/>
      <c r="AT211" s="158" t="s">
        <v>157</v>
      </c>
      <c r="AU211" s="158" t="s">
        <v>83</v>
      </c>
      <c r="AV211" s="14" t="s">
        <v>81</v>
      </c>
      <c r="AW211" s="14" t="s">
        <v>29</v>
      </c>
      <c r="AX211" s="14" t="s">
        <v>73</v>
      </c>
      <c r="AY211" s="158" t="s">
        <v>145</v>
      </c>
    </row>
    <row r="212" spans="2:65" s="12" customFormat="1">
      <c r="B212" s="144"/>
      <c r="D212" s="145" t="s">
        <v>157</v>
      </c>
      <c r="E212" s="146" t="s">
        <v>1</v>
      </c>
      <c r="F212" s="147" t="s">
        <v>239</v>
      </c>
      <c r="H212" s="148">
        <v>1.95</v>
      </c>
      <c r="L212" s="144"/>
      <c r="M212" s="149"/>
      <c r="T212" s="150"/>
      <c r="AT212" s="146" t="s">
        <v>157</v>
      </c>
      <c r="AU212" s="146" t="s">
        <v>83</v>
      </c>
      <c r="AV212" s="12" t="s">
        <v>83</v>
      </c>
      <c r="AW212" s="12" t="s">
        <v>29</v>
      </c>
      <c r="AX212" s="12" t="s">
        <v>73</v>
      </c>
      <c r="AY212" s="146" t="s">
        <v>145</v>
      </c>
    </row>
    <row r="213" spans="2:65" s="15" customFormat="1">
      <c r="B213" s="172"/>
      <c r="D213" s="145" t="s">
        <v>157</v>
      </c>
      <c r="E213" s="173" t="s">
        <v>1</v>
      </c>
      <c r="F213" s="174" t="s">
        <v>235</v>
      </c>
      <c r="H213" s="175">
        <v>1.95</v>
      </c>
      <c r="L213" s="172"/>
      <c r="M213" s="176"/>
      <c r="T213" s="177"/>
      <c r="AT213" s="173" t="s">
        <v>157</v>
      </c>
      <c r="AU213" s="173" t="s">
        <v>83</v>
      </c>
      <c r="AV213" s="15" t="s">
        <v>160</v>
      </c>
      <c r="AW213" s="15" t="s">
        <v>29</v>
      </c>
      <c r="AX213" s="15" t="s">
        <v>73</v>
      </c>
      <c r="AY213" s="173" t="s">
        <v>145</v>
      </c>
    </row>
    <row r="214" spans="2:65" s="13" customFormat="1">
      <c r="B214" s="151"/>
      <c r="D214" s="145" t="s">
        <v>157</v>
      </c>
      <c r="E214" s="152" t="s">
        <v>1</v>
      </c>
      <c r="F214" s="153" t="s">
        <v>159</v>
      </c>
      <c r="H214" s="154">
        <f>H202+H207+H210+H213</f>
        <v>48.37</v>
      </c>
      <c r="L214" s="151"/>
      <c r="M214" s="155"/>
      <c r="T214" s="156"/>
      <c r="AT214" s="152" t="s">
        <v>157</v>
      </c>
      <c r="AU214" s="152" t="s">
        <v>83</v>
      </c>
      <c r="AV214" s="13" t="s">
        <v>151</v>
      </c>
      <c r="AW214" s="13" t="s">
        <v>29</v>
      </c>
      <c r="AX214" s="13" t="s">
        <v>81</v>
      </c>
      <c r="AY214" s="152" t="s">
        <v>145</v>
      </c>
    </row>
    <row r="215" spans="2:65" s="1" customFormat="1" ht="21.75" customHeight="1">
      <c r="B215" s="130"/>
      <c r="C215" s="131">
        <v>22</v>
      </c>
      <c r="D215" s="131" t="s">
        <v>147</v>
      </c>
      <c r="E215" s="132" t="s">
        <v>241</v>
      </c>
      <c r="F215" s="133" t="s">
        <v>242</v>
      </c>
      <c r="G215" s="134" t="s">
        <v>163</v>
      </c>
      <c r="H215" s="135">
        <f>H224</f>
        <v>111.18600000000001</v>
      </c>
      <c r="I215" s="136"/>
      <c r="J215" s="136">
        <f>ROUND(I215*H215,2)</f>
        <v>0</v>
      </c>
      <c r="K215" s="137"/>
      <c r="L215" s="29"/>
      <c r="M215" s="138" t="s">
        <v>1</v>
      </c>
      <c r="N215" s="139" t="s">
        <v>38</v>
      </c>
      <c r="O215" s="140">
        <v>1.895</v>
      </c>
      <c r="P215" s="140">
        <f>O215*H215</f>
        <v>210.69747000000001</v>
      </c>
      <c r="Q215" s="140">
        <v>7.26E-3</v>
      </c>
      <c r="R215" s="140">
        <f>Q215*H215</f>
        <v>0.80721036000000002</v>
      </c>
      <c r="S215" s="140">
        <v>0</v>
      </c>
      <c r="T215" s="141">
        <f>S215*H215</f>
        <v>0</v>
      </c>
      <c r="AR215" s="142" t="s">
        <v>151</v>
      </c>
      <c r="AT215" s="142" t="s">
        <v>147</v>
      </c>
      <c r="AU215" s="142" t="s">
        <v>83</v>
      </c>
      <c r="AY215" s="17" t="s">
        <v>145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7" t="s">
        <v>81</v>
      </c>
      <c r="BK215" s="143">
        <f>ROUND(I215*H215,2)</f>
        <v>0</v>
      </c>
      <c r="BL215" s="17" t="s">
        <v>151</v>
      </c>
      <c r="BM215" s="142" t="s">
        <v>243</v>
      </c>
    </row>
    <row r="216" spans="2:65" s="14" customFormat="1">
      <c r="B216" s="157"/>
      <c r="D216" s="145" t="s">
        <v>157</v>
      </c>
      <c r="E216" s="158" t="s">
        <v>1</v>
      </c>
      <c r="F216" s="159" t="s">
        <v>234</v>
      </c>
      <c r="H216" s="158" t="s">
        <v>1</v>
      </c>
      <c r="L216" s="157"/>
      <c r="M216" s="160"/>
      <c r="T216" s="161"/>
      <c r="AT216" s="158" t="s">
        <v>157</v>
      </c>
      <c r="AU216" s="158" t="s">
        <v>83</v>
      </c>
      <c r="AV216" s="14" t="s">
        <v>81</v>
      </c>
      <c r="AW216" s="14" t="s">
        <v>29</v>
      </c>
      <c r="AX216" s="14" t="s">
        <v>73</v>
      </c>
      <c r="AY216" s="158" t="s">
        <v>145</v>
      </c>
    </row>
    <row r="217" spans="2:65" s="12" customFormat="1">
      <c r="B217" s="144"/>
      <c r="D217" s="145" t="s">
        <v>157</v>
      </c>
      <c r="E217" s="146" t="s">
        <v>1</v>
      </c>
      <c r="F217" s="147" t="s">
        <v>244</v>
      </c>
      <c r="H217" s="148">
        <v>42.32</v>
      </c>
      <c r="L217" s="144"/>
      <c r="M217" s="149"/>
      <c r="T217" s="150"/>
      <c r="AT217" s="146" t="s">
        <v>157</v>
      </c>
      <c r="AU217" s="146" t="s">
        <v>83</v>
      </c>
      <c r="AV217" s="12" t="s">
        <v>83</v>
      </c>
      <c r="AW217" s="12" t="s">
        <v>29</v>
      </c>
      <c r="AX217" s="12" t="s">
        <v>73</v>
      </c>
      <c r="AY217" s="146" t="s">
        <v>145</v>
      </c>
    </row>
    <row r="218" spans="2:65" s="14" customFormat="1">
      <c r="B218" s="157"/>
      <c r="D218" s="145" t="s">
        <v>157</v>
      </c>
      <c r="E218" s="158" t="s">
        <v>1</v>
      </c>
      <c r="F218" s="159" t="s">
        <v>236</v>
      </c>
      <c r="H218" s="158" t="s">
        <v>1</v>
      </c>
      <c r="L218" s="157"/>
      <c r="M218" s="160"/>
      <c r="T218" s="161"/>
      <c r="AT218" s="158" t="s">
        <v>157</v>
      </c>
      <c r="AU218" s="158" t="s">
        <v>83</v>
      </c>
      <c r="AV218" s="14" t="s">
        <v>81</v>
      </c>
      <c r="AW218" s="14" t="s">
        <v>29</v>
      </c>
      <c r="AX218" s="14" t="s">
        <v>73</v>
      </c>
      <c r="AY218" s="158" t="s">
        <v>145</v>
      </c>
    </row>
    <row r="219" spans="2:65" s="12" customFormat="1">
      <c r="B219" s="144"/>
      <c r="D219" s="145" t="s">
        <v>157</v>
      </c>
      <c r="E219" s="146" t="s">
        <v>1</v>
      </c>
      <c r="F219" s="147" t="s">
        <v>245</v>
      </c>
      <c r="H219" s="148">
        <v>14.74</v>
      </c>
      <c r="L219" s="144"/>
      <c r="M219" s="149"/>
      <c r="T219" s="150"/>
      <c r="AT219" s="146" t="s">
        <v>157</v>
      </c>
      <c r="AU219" s="146" t="s">
        <v>83</v>
      </c>
      <c r="AV219" s="12" t="s">
        <v>83</v>
      </c>
      <c r="AW219" s="12" t="s">
        <v>29</v>
      </c>
      <c r="AX219" s="12" t="s">
        <v>73</v>
      </c>
      <c r="AY219" s="146" t="s">
        <v>145</v>
      </c>
    </row>
    <row r="220" spans="2:65" s="12" customFormat="1">
      <c r="B220" s="144"/>
      <c r="D220" s="145" t="s">
        <v>157</v>
      </c>
      <c r="E220" s="146" t="s">
        <v>1</v>
      </c>
      <c r="F220" s="147" t="s">
        <v>643</v>
      </c>
      <c r="H220" s="148">
        <v>26.4</v>
      </c>
      <c r="L220" s="144"/>
      <c r="M220" s="149"/>
      <c r="T220" s="150"/>
      <c r="AT220" s="146" t="s">
        <v>157</v>
      </c>
      <c r="AU220" s="146" t="s">
        <v>83</v>
      </c>
      <c r="AV220" s="12" t="s">
        <v>83</v>
      </c>
      <c r="AW220" s="12" t="s">
        <v>29</v>
      </c>
      <c r="AX220" s="12" t="s">
        <v>73</v>
      </c>
      <c r="AY220" s="146" t="s">
        <v>145</v>
      </c>
    </row>
    <row r="221" spans="2:65" s="12" customFormat="1">
      <c r="B221" s="144"/>
      <c r="D221" s="145" t="s">
        <v>157</v>
      </c>
      <c r="E221" s="146" t="s">
        <v>1</v>
      </c>
      <c r="F221" s="147" t="s">
        <v>246</v>
      </c>
      <c r="H221" s="148">
        <v>12.125999999999999</v>
      </c>
      <c r="L221" s="144"/>
      <c r="M221" s="149"/>
      <c r="T221" s="150"/>
      <c r="AT221" s="146" t="s">
        <v>157</v>
      </c>
      <c r="AU221" s="146" t="s">
        <v>83</v>
      </c>
      <c r="AV221" s="12" t="s">
        <v>83</v>
      </c>
      <c r="AW221" s="12" t="s">
        <v>29</v>
      </c>
      <c r="AX221" s="12" t="s">
        <v>73</v>
      </c>
      <c r="AY221" s="146" t="s">
        <v>145</v>
      </c>
    </row>
    <row r="222" spans="2:65" s="14" customFormat="1">
      <c r="B222" s="157"/>
      <c r="D222" s="145" t="s">
        <v>157</v>
      </c>
      <c r="E222" s="158" t="s">
        <v>1</v>
      </c>
      <c r="F222" s="159" t="s">
        <v>238</v>
      </c>
      <c r="H222" s="158" t="s">
        <v>1</v>
      </c>
      <c r="L222" s="157"/>
      <c r="M222" s="160"/>
      <c r="T222" s="161"/>
      <c r="AT222" s="158" t="s">
        <v>157</v>
      </c>
      <c r="AU222" s="158" t="s">
        <v>83</v>
      </c>
      <c r="AV222" s="14" t="s">
        <v>81</v>
      </c>
      <c r="AW222" s="14" t="s">
        <v>29</v>
      </c>
      <c r="AX222" s="14" t="s">
        <v>73</v>
      </c>
      <c r="AY222" s="158" t="s">
        <v>145</v>
      </c>
    </row>
    <row r="223" spans="2:65" s="12" customFormat="1">
      <c r="B223" s="144"/>
      <c r="D223" s="145" t="s">
        <v>157</v>
      </c>
      <c r="E223" s="146" t="s">
        <v>1</v>
      </c>
      <c r="F223" s="147" t="s">
        <v>247</v>
      </c>
      <c r="H223" s="148">
        <v>15.6</v>
      </c>
      <c r="L223" s="144"/>
      <c r="M223" s="149"/>
      <c r="T223" s="150"/>
      <c r="AT223" s="146" t="s">
        <v>157</v>
      </c>
      <c r="AU223" s="146" t="s">
        <v>83</v>
      </c>
      <c r="AV223" s="12" t="s">
        <v>83</v>
      </c>
      <c r="AW223" s="12" t="s">
        <v>29</v>
      </c>
      <c r="AX223" s="12" t="s">
        <v>73</v>
      </c>
      <c r="AY223" s="146" t="s">
        <v>145</v>
      </c>
    </row>
    <row r="224" spans="2:65" s="13" customFormat="1">
      <c r="B224" s="151"/>
      <c r="D224" s="145" t="s">
        <v>157</v>
      </c>
      <c r="E224" s="152" t="s">
        <v>100</v>
      </c>
      <c r="F224" s="153" t="s">
        <v>159</v>
      </c>
      <c r="H224" s="154">
        <f>SUM(H217:H223)</f>
        <v>111.18600000000001</v>
      </c>
      <c r="L224" s="151"/>
      <c r="M224" s="155"/>
      <c r="T224" s="156"/>
      <c r="AT224" s="152" t="s">
        <v>157</v>
      </c>
      <c r="AU224" s="152" t="s">
        <v>83</v>
      </c>
      <c r="AV224" s="13" t="s">
        <v>151</v>
      </c>
      <c r="AW224" s="13" t="s">
        <v>29</v>
      </c>
      <c r="AX224" s="13" t="s">
        <v>81</v>
      </c>
      <c r="AY224" s="152" t="s">
        <v>145</v>
      </c>
    </row>
    <row r="225" spans="2:65" s="13" customFormat="1" ht="24">
      <c r="B225" s="151"/>
      <c r="C225" s="131">
        <v>23</v>
      </c>
      <c r="D225" s="131" t="s">
        <v>147</v>
      </c>
      <c r="E225" s="132" t="s">
        <v>611</v>
      </c>
      <c r="F225" s="133" t="s">
        <v>609</v>
      </c>
      <c r="G225" s="134" t="s">
        <v>163</v>
      </c>
      <c r="H225" s="135">
        <f>H228</f>
        <v>6.4</v>
      </c>
      <c r="I225" s="136"/>
      <c r="J225" s="136">
        <f>ROUND(I225*H225,2)</f>
        <v>0</v>
      </c>
      <c r="K225" s="137"/>
      <c r="L225" s="151"/>
      <c r="M225" s="155"/>
      <c r="T225" s="156"/>
      <c r="AT225" s="152"/>
      <c r="AU225" s="152"/>
      <c r="AY225" s="152"/>
    </row>
    <row r="226" spans="2:65" s="13" customFormat="1">
      <c r="B226" s="151"/>
      <c r="C226" s="14"/>
      <c r="D226" s="145" t="s">
        <v>157</v>
      </c>
      <c r="E226" s="158" t="s">
        <v>1</v>
      </c>
      <c r="F226" s="159" t="s">
        <v>613</v>
      </c>
      <c r="G226" s="14"/>
      <c r="H226" s="158" t="s">
        <v>1</v>
      </c>
      <c r="I226" s="14"/>
      <c r="J226" s="14"/>
      <c r="K226" s="14"/>
      <c r="L226" s="151"/>
      <c r="M226" s="155"/>
      <c r="T226" s="156"/>
      <c r="AT226" s="152"/>
      <c r="AU226" s="152"/>
      <c r="AY226" s="152"/>
    </row>
    <row r="227" spans="2:65" s="13" customFormat="1">
      <c r="B227" s="151"/>
      <c r="C227" s="12"/>
      <c r="D227" s="145" t="s">
        <v>157</v>
      </c>
      <c r="E227" s="146" t="s">
        <v>1</v>
      </c>
      <c r="F227" s="147" t="s">
        <v>610</v>
      </c>
      <c r="G227" s="12"/>
      <c r="H227" s="148">
        <v>6.4</v>
      </c>
      <c r="I227" s="12"/>
      <c r="J227" s="12"/>
      <c r="K227" s="12"/>
      <c r="L227" s="151"/>
      <c r="M227" s="155"/>
      <c r="T227" s="156"/>
      <c r="AT227" s="152"/>
      <c r="AU227" s="152"/>
      <c r="AY227" s="152"/>
    </row>
    <row r="228" spans="2:65" s="13" customFormat="1">
      <c r="B228" s="151"/>
      <c r="C228" s="12"/>
      <c r="D228" s="145" t="s">
        <v>157</v>
      </c>
      <c r="E228" s="146"/>
      <c r="F228" s="153" t="s">
        <v>159</v>
      </c>
      <c r="G228" s="12"/>
      <c r="H228" s="148">
        <f>H227</f>
        <v>6.4</v>
      </c>
      <c r="I228" s="12"/>
      <c r="J228" s="12"/>
      <c r="K228" s="12"/>
      <c r="L228" s="151"/>
      <c r="M228" s="155"/>
      <c r="T228" s="156"/>
      <c r="AT228" s="152"/>
      <c r="AU228" s="152"/>
      <c r="AY228" s="152"/>
    </row>
    <row r="229" spans="2:65" s="1" customFormat="1" ht="21.75" customHeight="1">
      <c r="B229" s="130"/>
      <c r="C229" s="131">
        <v>24</v>
      </c>
      <c r="D229" s="131" t="s">
        <v>147</v>
      </c>
      <c r="E229" s="132" t="s">
        <v>249</v>
      </c>
      <c r="F229" s="133" t="s">
        <v>250</v>
      </c>
      <c r="G229" s="134" t="s">
        <v>163</v>
      </c>
      <c r="H229" s="135">
        <f>H231</f>
        <v>111.18600000000001</v>
      </c>
      <c r="I229" s="136"/>
      <c r="J229" s="136">
        <f>ROUND(I229*H229,2)</f>
        <v>0</v>
      </c>
      <c r="K229" s="137"/>
      <c r="L229" s="29"/>
      <c r="M229" s="138" t="s">
        <v>1</v>
      </c>
      <c r="N229" s="139" t="s">
        <v>38</v>
      </c>
      <c r="O229" s="140">
        <v>0.628</v>
      </c>
      <c r="P229" s="140">
        <f>O229*H229</f>
        <v>69.824808000000004</v>
      </c>
      <c r="Q229" s="140">
        <v>8.5999999999999998E-4</v>
      </c>
      <c r="R229" s="140">
        <f>Q229*H229</f>
        <v>9.5619960000000004E-2</v>
      </c>
      <c r="S229" s="140">
        <v>0</v>
      </c>
      <c r="T229" s="141">
        <f>S229*H229</f>
        <v>0</v>
      </c>
      <c r="AR229" s="142" t="s">
        <v>151</v>
      </c>
      <c r="AT229" s="142" t="s">
        <v>147</v>
      </c>
      <c r="AU229" s="142" t="s">
        <v>83</v>
      </c>
      <c r="AY229" s="17" t="s">
        <v>145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7" t="s">
        <v>81</v>
      </c>
      <c r="BK229" s="143">
        <f>ROUND(I229*H229,2)</f>
        <v>0</v>
      </c>
      <c r="BL229" s="17" t="s">
        <v>151</v>
      </c>
      <c r="BM229" s="142" t="s">
        <v>251</v>
      </c>
    </row>
    <row r="230" spans="2:65" s="12" customFormat="1">
      <c r="B230" s="144"/>
      <c r="D230" s="145" t="s">
        <v>157</v>
      </c>
      <c r="E230" s="146" t="s">
        <v>1</v>
      </c>
      <c r="F230" s="147" t="s">
        <v>613</v>
      </c>
      <c r="H230" s="148">
        <f>H215</f>
        <v>111.18600000000001</v>
      </c>
      <c r="L230" s="144"/>
      <c r="M230" s="149"/>
      <c r="T230" s="150"/>
      <c r="AT230" s="146" t="s">
        <v>157</v>
      </c>
      <c r="AU230" s="146" t="s">
        <v>83</v>
      </c>
      <c r="AV230" s="12" t="s">
        <v>83</v>
      </c>
      <c r="AW230" s="12" t="s">
        <v>29</v>
      </c>
      <c r="AX230" s="12" t="s">
        <v>73</v>
      </c>
      <c r="AY230" s="146" t="s">
        <v>145</v>
      </c>
    </row>
    <row r="231" spans="2:65" s="13" customFormat="1">
      <c r="B231" s="151"/>
      <c r="D231" s="145" t="s">
        <v>157</v>
      </c>
      <c r="E231" s="152" t="s">
        <v>1</v>
      </c>
      <c r="F231" s="153" t="s">
        <v>159</v>
      </c>
      <c r="H231" s="154">
        <f>H230</f>
        <v>111.18600000000001</v>
      </c>
      <c r="L231" s="151"/>
      <c r="M231" s="155"/>
      <c r="T231" s="156"/>
      <c r="AT231" s="152" t="s">
        <v>157</v>
      </c>
      <c r="AU231" s="152" t="s">
        <v>83</v>
      </c>
      <c r="AV231" s="13" t="s">
        <v>151</v>
      </c>
      <c r="AW231" s="13" t="s">
        <v>29</v>
      </c>
      <c r="AX231" s="13" t="s">
        <v>81</v>
      </c>
      <c r="AY231" s="152" t="s">
        <v>145</v>
      </c>
    </row>
    <row r="232" spans="2:65" s="13" customFormat="1" ht="24">
      <c r="B232" s="151"/>
      <c r="C232" s="131">
        <v>25</v>
      </c>
      <c r="D232" s="131" t="s">
        <v>147</v>
      </c>
      <c r="E232" s="132" t="s">
        <v>249</v>
      </c>
      <c r="F232" s="133" t="s">
        <v>612</v>
      </c>
      <c r="G232" s="134" t="s">
        <v>163</v>
      </c>
      <c r="H232" s="135">
        <f>H234</f>
        <v>6.4</v>
      </c>
      <c r="I232" s="136"/>
      <c r="J232" s="136">
        <f>ROUND(I232*H232,2)</f>
        <v>0</v>
      </c>
      <c r="K232" s="137"/>
      <c r="L232" s="151"/>
      <c r="M232" s="155"/>
      <c r="T232" s="156"/>
      <c r="AT232" s="152"/>
      <c r="AU232" s="152"/>
      <c r="AY232" s="152"/>
    </row>
    <row r="233" spans="2:65" s="13" customFormat="1">
      <c r="B233" s="151"/>
      <c r="C233" s="12"/>
      <c r="D233" s="145" t="s">
        <v>157</v>
      </c>
      <c r="E233" s="146" t="s">
        <v>1</v>
      </c>
      <c r="F233" s="147" t="s">
        <v>613</v>
      </c>
      <c r="G233" s="12"/>
      <c r="H233" s="148">
        <f>H225</f>
        <v>6.4</v>
      </c>
      <c r="I233" s="12"/>
      <c r="J233" s="12"/>
      <c r="K233" s="12"/>
      <c r="L233" s="151"/>
      <c r="M233" s="155"/>
      <c r="T233" s="156"/>
      <c r="AT233" s="152"/>
      <c r="AU233" s="152"/>
      <c r="AY233" s="152"/>
    </row>
    <row r="234" spans="2:65" s="13" customFormat="1">
      <c r="B234" s="151"/>
      <c r="D234" s="145" t="s">
        <v>157</v>
      </c>
      <c r="E234" s="152" t="s">
        <v>1</v>
      </c>
      <c r="F234" s="153" t="s">
        <v>159</v>
      </c>
      <c r="H234" s="154">
        <f>H233</f>
        <v>6.4</v>
      </c>
      <c r="L234" s="151"/>
      <c r="M234" s="155"/>
      <c r="T234" s="156"/>
      <c r="AT234" s="152"/>
      <c r="AU234" s="152"/>
      <c r="AY234" s="152"/>
    </row>
    <row r="235" spans="2:65" s="1" customFormat="1" ht="24.2" customHeight="1">
      <c r="B235" s="130"/>
      <c r="C235" s="131">
        <v>26</v>
      </c>
      <c r="D235" s="131" t="s">
        <v>147</v>
      </c>
      <c r="E235" s="132" t="s">
        <v>252</v>
      </c>
      <c r="F235" s="133" t="s">
        <v>253</v>
      </c>
      <c r="G235" s="134" t="s">
        <v>199</v>
      </c>
      <c r="H235" s="135">
        <v>8.6999999999999993</v>
      </c>
      <c r="I235" s="136"/>
      <c r="J235" s="136">
        <f>ROUND(I235*H235,2)</f>
        <v>0</v>
      </c>
      <c r="K235" s="137"/>
      <c r="L235" s="29"/>
      <c r="M235" s="138" t="s">
        <v>1</v>
      </c>
      <c r="N235" s="139" t="s">
        <v>38</v>
      </c>
      <c r="O235" s="140">
        <v>21.152000000000001</v>
      </c>
      <c r="P235" s="140">
        <f>O235*H235</f>
        <v>184.0224</v>
      </c>
      <c r="Q235" s="140">
        <v>1.08528</v>
      </c>
      <c r="R235" s="140">
        <f>Q235*H235</f>
        <v>9.4419360000000001</v>
      </c>
      <c r="S235" s="140">
        <v>0</v>
      </c>
      <c r="T235" s="141">
        <f>S235*H235</f>
        <v>0</v>
      </c>
      <c r="AR235" s="142" t="s">
        <v>151</v>
      </c>
      <c r="AT235" s="142" t="s">
        <v>147</v>
      </c>
      <c r="AU235" s="142" t="s">
        <v>83</v>
      </c>
      <c r="AY235" s="17" t="s">
        <v>145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7" t="s">
        <v>81</v>
      </c>
      <c r="BK235" s="143">
        <f>ROUND(I235*H235,2)</f>
        <v>0</v>
      </c>
      <c r="BL235" s="17" t="s">
        <v>151</v>
      </c>
      <c r="BM235" s="142" t="s">
        <v>254</v>
      </c>
    </row>
    <row r="236" spans="2:65" s="14" customFormat="1">
      <c r="B236" s="157"/>
      <c r="D236" s="145" t="s">
        <v>157</v>
      </c>
      <c r="E236" s="158" t="s">
        <v>1</v>
      </c>
      <c r="F236" s="159" t="s">
        <v>600</v>
      </c>
      <c r="H236" s="158" t="s">
        <v>1</v>
      </c>
      <c r="L236" s="157"/>
      <c r="M236" s="160"/>
      <c r="T236" s="161"/>
      <c r="AT236" s="158" t="s">
        <v>157</v>
      </c>
      <c r="AU236" s="158" t="s">
        <v>83</v>
      </c>
      <c r="AV236" s="14" t="s">
        <v>81</v>
      </c>
      <c r="AW236" s="14" t="s">
        <v>29</v>
      </c>
      <c r="AX236" s="14" t="s">
        <v>73</v>
      </c>
      <c r="AY236" s="158" t="s">
        <v>145</v>
      </c>
    </row>
    <row r="237" spans="2:65" s="12" customFormat="1">
      <c r="B237" s="144"/>
      <c r="D237" s="145" t="s">
        <v>157</v>
      </c>
      <c r="E237" s="146" t="s">
        <v>1</v>
      </c>
      <c r="F237" s="147" t="s">
        <v>588</v>
      </c>
      <c r="H237" s="148">
        <v>8.6999999999999993</v>
      </c>
      <c r="L237" s="144"/>
      <c r="M237" s="149"/>
      <c r="T237" s="150"/>
      <c r="AT237" s="146" t="s">
        <v>157</v>
      </c>
      <c r="AU237" s="146" t="s">
        <v>83</v>
      </c>
      <c r="AV237" s="12" t="s">
        <v>83</v>
      </c>
      <c r="AW237" s="12" t="s">
        <v>29</v>
      </c>
      <c r="AX237" s="12" t="s">
        <v>73</v>
      </c>
      <c r="AY237" s="146" t="s">
        <v>145</v>
      </c>
    </row>
    <row r="238" spans="2:65" s="13" customFormat="1">
      <c r="B238" s="151"/>
      <c r="D238" s="145" t="s">
        <v>157</v>
      </c>
      <c r="E238" s="152" t="s">
        <v>1</v>
      </c>
      <c r="F238" s="153" t="s">
        <v>159</v>
      </c>
      <c r="H238" s="154">
        <v>8.6999999999999993</v>
      </c>
      <c r="L238" s="151"/>
      <c r="M238" s="155"/>
      <c r="T238" s="156"/>
      <c r="AT238" s="152" t="s">
        <v>157</v>
      </c>
      <c r="AU238" s="152" t="s">
        <v>83</v>
      </c>
      <c r="AV238" s="13" t="s">
        <v>151</v>
      </c>
      <c r="AW238" s="13" t="s">
        <v>29</v>
      </c>
      <c r="AX238" s="13" t="s">
        <v>81</v>
      </c>
      <c r="AY238" s="152" t="s">
        <v>145</v>
      </c>
    </row>
    <row r="239" spans="2:65" s="11" customFormat="1" ht="22.9" customHeight="1">
      <c r="B239" s="119"/>
      <c r="D239" s="120" t="s">
        <v>72</v>
      </c>
      <c r="E239" s="128" t="s">
        <v>151</v>
      </c>
      <c r="F239" s="128" t="s">
        <v>255</v>
      </c>
      <c r="J239" s="129">
        <f>SUM(J240:J260)</f>
        <v>0</v>
      </c>
      <c r="L239" s="119"/>
      <c r="M239" s="123"/>
      <c r="P239" s="124">
        <f>SUM(P240:P262)</f>
        <v>267.62471099999999</v>
      </c>
      <c r="R239" s="124">
        <f>SUM(R240:R262)</f>
        <v>142.73719999999997</v>
      </c>
      <c r="T239" s="125">
        <f>SUM(T240:T262)</f>
        <v>0</v>
      </c>
      <c r="AR239" s="120" t="s">
        <v>81</v>
      </c>
      <c r="AT239" s="126" t="s">
        <v>72</v>
      </c>
      <c r="AU239" s="126" t="s">
        <v>81</v>
      </c>
      <c r="AY239" s="120" t="s">
        <v>145</v>
      </c>
      <c r="BK239" s="127">
        <f>SUM(BK240:BK262)</f>
        <v>0</v>
      </c>
    </row>
    <row r="240" spans="2:65" s="1" customFormat="1" ht="33" customHeight="1">
      <c r="B240" s="130"/>
      <c r="C240" s="131">
        <v>27</v>
      </c>
      <c r="D240" s="131" t="s">
        <v>147</v>
      </c>
      <c r="E240" s="132" t="s">
        <v>257</v>
      </c>
      <c r="F240" s="133" t="s">
        <v>258</v>
      </c>
      <c r="G240" s="134" t="s">
        <v>163</v>
      </c>
      <c r="H240" s="135">
        <v>86</v>
      </c>
      <c r="I240" s="136"/>
      <c r="J240" s="136">
        <f>ROUND(I240*H240,2)</f>
        <v>0</v>
      </c>
      <c r="K240" s="137"/>
      <c r="L240" s="29"/>
      <c r="M240" s="138" t="s">
        <v>1</v>
      </c>
      <c r="N240" s="139" t="s">
        <v>38</v>
      </c>
      <c r="O240" s="140">
        <v>0.105</v>
      </c>
      <c r="P240" s="140">
        <f>O240*H240</f>
        <v>9.0299999999999994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151</v>
      </c>
      <c r="AT240" s="142" t="s">
        <v>147</v>
      </c>
      <c r="AU240" s="142" t="s">
        <v>83</v>
      </c>
      <c r="AY240" s="17" t="s">
        <v>145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7" t="s">
        <v>81</v>
      </c>
      <c r="BK240" s="143">
        <f>ROUND(I240*H240,2)</f>
        <v>0</v>
      </c>
      <c r="BL240" s="17" t="s">
        <v>151</v>
      </c>
      <c r="BM240" s="142" t="s">
        <v>259</v>
      </c>
    </row>
    <row r="241" spans="2:65" s="12" customFormat="1">
      <c r="B241" s="144"/>
      <c r="D241" s="145" t="s">
        <v>157</v>
      </c>
      <c r="E241" s="146" t="s">
        <v>1</v>
      </c>
      <c r="F241" s="147" t="s">
        <v>102</v>
      </c>
      <c r="H241" s="148">
        <v>86</v>
      </c>
      <c r="L241" s="144"/>
      <c r="M241" s="149"/>
      <c r="T241" s="150"/>
      <c r="AT241" s="146" t="s">
        <v>157</v>
      </c>
      <c r="AU241" s="146" t="s">
        <v>83</v>
      </c>
      <c r="AV241" s="12" t="s">
        <v>83</v>
      </c>
      <c r="AW241" s="12" t="s">
        <v>29</v>
      </c>
      <c r="AX241" s="12" t="s">
        <v>73</v>
      </c>
      <c r="AY241" s="146" t="s">
        <v>145</v>
      </c>
    </row>
    <row r="242" spans="2:65" s="13" customFormat="1">
      <c r="B242" s="151"/>
      <c r="D242" s="145" t="s">
        <v>157</v>
      </c>
      <c r="E242" s="152" t="s">
        <v>1</v>
      </c>
      <c r="F242" s="153" t="s">
        <v>159</v>
      </c>
      <c r="H242" s="154">
        <v>86</v>
      </c>
      <c r="L242" s="151"/>
      <c r="M242" s="155"/>
      <c r="T242" s="156"/>
      <c r="AT242" s="152" t="s">
        <v>157</v>
      </c>
      <c r="AU242" s="152" t="s">
        <v>83</v>
      </c>
      <c r="AV242" s="13" t="s">
        <v>151</v>
      </c>
      <c r="AW242" s="13" t="s">
        <v>29</v>
      </c>
      <c r="AX242" s="13" t="s">
        <v>81</v>
      </c>
      <c r="AY242" s="152" t="s">
        <v>145</v>
      </c>
    </row>
    <row r="243" spans="2:65" s="1" customFormat="1" ht="21.75" customHeight="1">
      <c r="B243" s="130"/>
      <c r="C243" s="131">
        <v>28</v>
      </c>
      <c r="D243" s="131" t="s">
        <v>147</v>
      </c>
      <c r="E243" s="132" t="s">
        <v>261</v>
      </c>
      <c r="F243" s="133" t="s">
        <v>262</v>
      </c>
      <c r="G243" s="134" t="s">
        <v>163</v>
      </c>
      <c r="H243" s="135">
        <v>86</v>
      </c>
      <c r="I243" s="136"/>
      <c r="J243" s="136">
        <f>ROUND(I243*H243,2)</f>
        <v>0</v>
      </c>
      <c r="K243" s="137"/>
      <c r="L243" s="29"/>
      <c r="M243" s="138" t="s">
        <v>1</v>
      </c>
      <c r="N243" s="139" t="s">
        <v>38</v>
      </c>
      <c r="O243" s="140">
        <v>2.5999999999999999E-2</v>
      </c>
      <c r="P243" s="140">
        <f>O243*H243</f>
        <v>2.2359999999999998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151</v>
      </c>
      <c r="AT243" s="142" t="s">
        <v>147</v>
      </c>
      <c r="AU243" s="142" t="s">
        <v>83</v>
      </c>
      <c r="AY243" s="17" t="s">
        <v>145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81</v>
      </c>
      <c r="BK243" s="143">
        <f>ROUND(I243*H243,2)</f>
        <v>0</v>
      </c>
      <c r="BL243" s="17" t="s">
        <v>151</v>
      </c>
      <c r="BM243" s="142" t="s">
        <v>263</v>
      </c>
    </row>
    <row r="244" spans="2:65" s="12" customFormat="1">
      <c r="B244" s="144"/>
      <c r="D244" s="145" t="s">
        <v>157</v>
      </c>
      <c r="E244" s="146" t="s">
        <v>1</v>
      </c>
      <c r="F244" s="147" t="s">
        <v>102</v>
      </c>
      <c r="H244" s="148">
        <v>86</v>
      </c>
      <c r="L244" s="144"/>
      <c r="M244" s="149"/>
      <c r="T244" s="150"/>
      <c r="AT244" s="146" t="s">
        <v>157</v>
      </c>
      <c r="AU244" s="146" t="s">
        <v>83</v>
      </c>
      <c r="AV244" s="12" t="s">
        <v>83</v>
      </c>
      <c r="AW244" s="12" t="s">
        <v>29</v>
      </c>
      <c r="AX244" s="12" t="s">
        <v>73</v>
      </c>
      <c r="AY244" s="146" t="s">
        <v>145</v>
      </c>
    </row>
    <row r="245" spans="2:65" s="13" customFormat="1">
      <c r="B245" s="151"/>
      <c r="D245" s="145" t="s">
        <v>157</v>
      </c>
      <c r="E245" s="152" t="s">
        <v>1</v>
      </c>
      <c r="F245" s="153" t="s">
        <v>159</v>
      </c>
      <c r="H245" s="154">
        <v>86</v>
      </c>
      <c r="L245" s="151"/>
      <c r="M245" s="155"/>
      <c r="T245" s="156"/>
      <c r="AT245" s="152" t="s">
        <v>157</v>
      </c>
      <c r="AU245" s="152" t="s">
        <v>83</v>
      </c>
      <c r="AV245" s="13" t="s">
        <v>151</v>
      </c>
      <c r="AW245" s="13" t="s">
        <v>29</v>
      </c>
      <c r="AX245" s="13" t="s">
        <v>81</v>
      </c>
      <c r="AY245" s="152" t="s">
        <v>145</v>
      </c>
    </row>
    <row r="246" spans="2:65" s="1" customFormat="1" ht="21.75" customHeight="1">
      <c r="B246" s="130"/>
      <c r="C246" s="131">
        <v>29</v>
      </c>
      <c r="D246" s="131" t="s">
        <v>147</v>
      </c>
      <c r="E246" s="132" t="s">
        <v>265</v>
      </c>
      <c r="F246" s="133" t="s">
        <v>266</v>
      </c>
      <c r="G246" s="134" t="s">
        <v>163</v>
      </c>
      <c r="H246" s="135">
        <v>86</v>
      </c>
      <c r="I246" s="136"/>
      <c r="J246" s="136">
        <f>ROUND(I246*H246,2)</f>
        <v>0</v>
      </c>
      <c r="K246" s="137"/>
      <c r="L246" s="29"/>
      <c r="M246" s="138" t="s">
        <v>1</v>
      </c>
      <c r="N246" s="139" t="s">
        <v>38</v>
      </c>
      <c r="O246" s="140">
        <v>0.17799999999999999</v>
      </c>
      <c r="P246" s="140">
        <f>O246*H246</f>
        <v>15.308</v>
      </c>
      <c r="Q246" s="140">
        <v>0.21251999999999999</v>
      </c>
      <c r="R246" s="140">
        <f>Q246*H246</f>
        <v>18.276719999999997</v>
      </c>
      <c r="S246" s="140">
        <v>0</v>
      </c>
      <c r="T246" s="141">
        <f>S246*H246</f>
        <v>0</v>
      </c>
      <c r="AR246" s="142" t="s">
        <v>151</v>
      </c>
      <c r="AT246" s="142" t="s">
        <v>147</v>
      </c>
      <c r="AU246" s="142" t="s">
        <v>83</v>
      </c>
      <c r="AY246" s="17" t="s">
        <v>145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7" t="s">
        <v>81</v>
      </c>
      <c r="BK246" s="143">
        <f>ROUND(I246*H246,2)</f>
        <v>0</v>
      </c>
      <c r="BL246" s="17" t="s">
        <v>151</v>
      </c>
      <c r="BM246" s="142" t="s">
        <v>267</v>
      </c>
    </row>
    <row r="247" spans="2:65" s="12" customFormat="1">
      <c r="B247" s="144"/>
      <c r="D247" s="145" t="s">
        <v>157</v>
      </c>
      <c r="E247" s="146" t="s">
        <v>1</v>
      </c>
      <c r="F247" s="147" t="s">
        <v>103</v>
      </c>
      <c r="H247" s="148">
        <v>86</v>
      </c>
      <c r="L247" s="144"/>
      <c r="M247" s="149"/>
      <c r="T247" s="150"/>
      <c r="AT247" s="146" t="s">
        <v>157</v>
      </c>
      <c r="AU247" s="146" t="s">
        <v>83</v>
      </c>
      <c r="AV247" s="12" t="s">
        <v>83</v>
      </c>
      <c r="AW247" s="12" t="s">
        <v>29</v>
      </c>
      <c r="AX247" s="12" t="s">
        <v>73</v>
      </c>
      <c r="AY247" s="146" t="s">
        <v>145</v>
      </c>
    </row>
    <row r="248" spans="2:65" s="13" customFormat="1">
      <c r="B248" s="151"/>
      <c r="D248" s="145" t="s">
        <v>157</v>
      </c>
      <c r="E248" s="152" t="s">
        <v>102</v>
      </c>
      <c r="F248" s="153" t="s">
        <v>159</v>
      </c>
      <c r="H248" s="154">
        <v>86</v>
      </c>
      <c r="L248" s="151"/>
      <c r="M248" s="155"/>
      <c r="T248" s="156"/>
      <c r="AT248" s="152" t="s">
        <v>157</v>
      </c>
      <c r="AU248" s="152" t="s">
        <v>83</v>
      </c>
      <c r="AV248" s="13" t="s">
        <v>151</v>
      </c>
      <c r="AW248" s="13" t="s">
        <v>29</v>
      </c>
      <c r="AX248" s="13" t="s">
        <v>81</v>
      </c>
      <c r="AY248" s="152" t="s">
        <v>145</v>
      </c>
    </row>
    <row r="249" spans="2:65" s="1" customFormat="1" ht="16.5" customHeight="1">
      <c r="B249" s="130"/>
      <c r="C249" s="131">
        <v>30</v>
      </c>
      <c r="D249" s="131" t="s">
        <v>147</v>
      </c>
      <c r="E249" s="132" t="s">
        <v>269</v>
      </c>
      <c r="F249" s="133" t="s">
        <v>270</v>
      </c>
      <c r="G249" s="134" t="s">
        <v>167</v>
      </c>
      <c r="H249" s="135">
        <v>4.9279999999999999</v>
      </c>
      <c r="I249" s="136"/>
      <c r="J249" s="136">
        <f>ROUND(I249*H249,2)</f>
        <v>0</v>
      </c>
      <c r="K249" s="137"/>
      <c r="L249" s="29"/>
      <c r="M249" s="138" t="s">
        <v>1</v>
      </c>
      <c r="N249" s="139" t="s">
        <v>38</v>
      </c>
      <c r="O249" s="140">
        <v>1.3169999999999999</v>
      </c>
      <c r="P249" s="140">
        <f>O249*H249</f>
        <v>6.4901759999999999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151</v>
      </c>
      <c r="AT249" s="142" t="s">
        <v>147</v>
      </c>
      <c r="AU249" s="142" t="s">
        <v>83</v>
      </c>
      <c r="AY249" s="17" t="s">
        <v>145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7" t="s">
        <v>81</v>
      </c>
      <c r="BK249" s="143">
        <f>ROUND(I249*H249,2)</f>
        <v>0</v>
      </c>
      <c r="BL249" s="17" t="s">
        <v>151</v>
      </c>
      <c r="BM249" s="142" t="s">
        <v>271</v>
      </c>
    </row>
    <row r="250" spans="2:65" s="12" customFormat="1">
      <c r="B250" s="144"/>
      <c r="D250" s="145" t="s">
        <v>157</v>
      </c>
      <c r="E250" s="146" t="s">
        <v>1</v>
      </c>
      <c r="F250" s="147" t="s">
        <v>272</v>
      </c>
      <c r="H250" s="148">
        <v>4.9279999999999999</v>
      </c>
      <c r="L250" s="144"/>
      <c r="M250" s="149"/>
      <c r="T250" s="150"/>
      <c r="AT250" s="146" t="s">
        <v>157</v>
      </c>
      <c r="AU250" s="146" t="s">
        <v>83</v>
      </c>
      <c r="AV250" s="12" t="s">
        <v>83</v>
      </c>
      <c r="AW250" s="12" t="s">
        <v>29</v>
      </c>
      <c r="AX250" s="12" t="s">
        <v>73</v>
      </c>
      <c r="AY250" s="146" t="s">
        <v>145</v>
      </c>
    </row>
    <row r="251" spans="2:65" s="13" customFormat="1">
      <c r="B251" s="151"/>
      <c r="D251" s="145" t="s">
        <v>157</v>
      </c>
      <c r="E251" s="152" t="s">
        <v>273</v>
      </c>
      <c r="F251" s="153" t="s">
        <v>159</v>
      </c>
      <c r="H251" s="154">
        <v>4.9279999999999999</v>
      </c>
      <c r="L251" s="151"/>
      <c r="M251" s="155"/>
      <c r="T251" s="156"/>
      <c r="AT251" s="152" t="s">
        <v>157</v>
      </c>
      <c r="AU251" s="152" t="s">
        <v>83</v>
      </c>
      <c r="AV251" s="13" t="s">
        <v>151</v>
      </c>
      <c r="AW251" s="13" t="s">
        <v>29</v>
      </c>
      <c r="AX251" s="13" t="s">
        <v>81</v>
      </c>
      <c r="AY251" s="152" t="s">
        <v>145</v>
      </c>
    </row>
    <row r="252" spans="2:65" s="1" customFormat="1" ht="24.2" customHeight="1">
      <c r="B252" s="130"/>
      <c r="C252" s="131">
        <v>31</v>
      </c>
      <c r="D252" s="131" t="s">
        <v>147</v>
      </c>
      <c r="E252" s="132" t="s">
        <v>275</v>
      </c>
      <c r="F252" s="133" t="s">
        <v>276</v>
      </c>
      <c r="G252" s="134" t="s">
        <v>167</v>
      </c>
      <c r="H252" s="135">
        <v>10.798999999999999</v>
      </c>
      <c r="I252" s="136"/>
      <c r="J252" s="136">
        <f>ROUND(I252*H252,2)</f>
        <v>0</v>
      </c>
      <c r="K252" s="137"/>
      <c r="L252" s="29"/>
      <c r="M252" s="138" t="s">
        <v>1</v>
      </c>
      <c r="N252" s="139" t="s">
        <v>38</v>
      </c>
      <c r="O252" s="140">
        <v>1.4650000000000001</v>
      </c>
      <c r="P252" s="140">
        <f>O252*H252</f>
        <v>15.820535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151</v>
      </c>
      <c r="AT252" s="142" t="s">
        <v>147</v>
      </c>
      <c r="AU252" s="142" t="s">
        <v>83</v>
      </c>
      <c r="AY252" s="17" t="s">
        <v>145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81</v>
      </c>
      <c r="BK252" s="143">
        <f>ROUND(I252*H252,2)</f>
        <v>0</v>
      </c>
      <c r="BL252" s="17" t="s">
        <v>151</v>
      </c>
      <c r="BM252" s="142" t="s">
        <v>277</v>
      </c>
    </row>
    <row r="253" spans="2:65" s="12" customFormat="1">
      <c r="B253" s="144"/>
      <c r="D253" s="145" t="s">
        <v>157</v>
      </c>
      <c r="E253" s="146" t="s">
        <v>1</v>
      </c>
      <c r="F253" s="147" t="s">
        <v>278</v>
      </c>
      <c r="H253" s="148">
        <v>5.8710000000000004</v>
      </c>
      <c r="L253" s="144"/>
      <c r="M253" s="149"/>
      <c r="T253" s="150"/>
      <c r="AT253" s="146" t="s">
        <v>157</v>
      </c>
      <c r="AU253" s="146" t="s">
        <v>83</v>
      </c>
      <c r="AV253" s="12" t="s">
        <v>83</v>
      </c>
      <c r="AW253" s="12" t="s">
        <v>29</v>
      </c>
      <c r="AX253" s="12" t="s">
        <v>73</v>
      </c>
      <c r="AY253" s="146" t="s">
        <v>145</v>
      </c>
    </row>
    <row r="254" spans="2:65" s="12" customFormat="1">
      <c r="B254" s="144"/>
      <c r="D254" s="145" t="s">
        <v>157</v>
      </c>
      <c r="E254" s="146" t="s">
        <v>1</v>
      </c>
      <c r="F254" s="147" t="s">
        <v>272</v>
      </c>
      <c r="H254" s="148">
        <v>4.9279999999999999</v>
      </c>
      <c r="L254" s="144"/>
      <c r="M254" s="149"/>
      <c r="T254" s="150"/>
      <c r="AT254" s="146" t="s">
        <v>157</v>
      </c>
      <c r="AU254" s="146" t="s">
        <v>83</v>
      </c>
      <c r="AV254" s="12" t="s">
        <v>83</v>
      </c>
      <c r="AW254" s="12" t="s">
        <v>29</v>
      </c>
      <c r="AX254" s="12" t="s">
        <v>73</v>
      </c>
      <c r="AY254" s="146" t="s">
        <v>145</v>
      </c>
    </row>
    <row r="255" spans="2:65" s="13" customFormat="1">
      <c r="B255" s="151"/>
      <c r="D255" s="145" t="s">
        <v>157</v>
      </c>
      <c r="E255" s="152" t="s">
        <v>97</v>
      </c>
      <c r="F255" s="153" t="s">
        <v>159</v>
      </c>
      <c r="H255" s="154">
        <v>10.798999999999999</v>
      </c>
      <c r="L255" s="151"/>
      <c r="M255" s="155"/>
      <c r="T255" s="156"/>
      <c r="AT255" s="152" t="s">
        <v>157</v>
      </c>
      <c r="AU255" s="152" t="s">
        <v>83</v>
      </c>
      <c r="AV255" s="13" t="s">
        <v>151</v>
      </c>
      <c r="AW255" s="13" t="s">
        <v>29</v>
      </c>
      <c r="AX255" s="13" t="s">
        <v>81</v>
      </c>
      <c r="AY255" s="152" t="s">
        <v>145</v>
      </c>
    </row>
    <row r="256" spans="2:65" s="1" customFormat="1" ht="24.2" customHeight="1">
      <c r="B256" s="130"/>
      <c r="C256" s="131">
        <v>32</v>
      </c>
      <c r="D256" s="131" t="s">
        <v>147</v>
      </c>
      <c r="E256" s="132" t="s">
        <v>280</v>
      </c>
      <c r="F256" s="133" t="s">
        <v>281</v>
      </c>
      <c r="G256" s="134" t="s">
        <v>167</v>
      </c>
      <c r="H256" s="135">
        <v>17.600000000000001</v>
      </c>
      <c r="I256" s="136"/>
      <c r="J256" s="136">
        <f>ROUND(I256*H256,2)</f>
        <v>0</v>
      </c>
      <c r="K256" s="137"/>
      <c r="L256" s="29"/>
      <c r="M256" s="138" t="s">
        <v>1</v>
      </c>
      <c r="N256" s="139" t="s">
        <v>38</v>
      </c>
      <c r="O256" s="140">
        <v>2.9</v>
      </c>
      <c r="P256" s="140">
        <f>O256*H256</f>
        <v>51.04</v>
      </c>
      <c r="Q256" s="140">
        <v>2.0327999999999999</v>
      </c>
      <c r="R256" s="140">
        <f>Q256*H256</f>
        <v>35.777280000000005</v>
      </c>
      <c r="S256" s="140">
        <v>0</v>
      </c>
      <c r="T256" s="141">
        <f>S256*H256</f>
        <v>0</v>
      </c>
      <c r="AR256" s="142" t="s">
        <v>151</v>
      </c>
      <c r="AT256" s="142" t="s">
        <v>147</v>
      </c>
      <c r="AU256" s="142" t="s">
        <v>83</v>
      </c>
      <c r="AY256" s="17" t="s">
        <v>145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7" t="s">
        <v>81</v>
      </c>
      <c r="BK256" s="143">
        <f>ROUND(I256*H256,2)</f>
        <v>0</v>
      </c>
      <c r="BL256" s="17" t="s">
        <v>151</v>
      </c>
      <c r="BM256" s="142" t="s">
        <v>282</v>
      </c>
    </row>
    <row r="257" spans="2:65" s="14" customFormat="1">
      <c r="B257" s="157"/>
      <c r="D257" s="145" t="s">
        <v>157</v>
      </c>
      <c r="E257" s="158" t="s">
        <v>1</v>
      </c>
      <c r="F257" s="159" t="s">
        <v>283</v>
      </c>
      <c r="H257" s="158" t="s">
        <v>1</v>
      </c>
      <c r="L257" s="157"/>
      <c r="M257" s="160"/>
      <c r="T257" s="161"/>
      <c r="AT257" s="158" t="s">
        <v>157</v>
      </c>
      <c r="AU257" s="158" t="s">
        <v>83</v>
      </c>
      <c r="AV257" s="14" t="s">
        <v>81</v>
      </c>
      <c r="AW257" s="14" t="s">
        <v>29</v>
      </c>
      <c r="AX257" s="14" t="s">
        <v>73</v>
      </c>
      <c r="AY257" s="158" t="s">
        <v>145</v>
      </c>
    </row>
    <row r="258" spans="2:65" s="12" customFormat="1">
      <c r="B258" s="144"/>
      <c r="D258" s="145" t="s">
        <v>157</v>
      </c>
      <c r="E258" s="146" t="s">
        <v>1</v>
      </c>
      <c r="F258" s="147" t="s">
        <v>284</v>
      </c>
      <c r="H258" s="148">
        <v>17.600000000000001</v>
      </c>
      <c r="L258" s="144"/>
      <c r="M258" s="149"/>
      <c r="T258" s="150"/>
      <c r="AT258" s="146" t="s">
        <v>157</v>
      </c>
      <c r="AU258" s="146" t="s">
        <v>83</v>
      </c>
      <c r="AV258" s="12" t="s">
        <v>83</v>
      </c>
      <c r="AW258" s="12" t="s">
        <v>29</v>
      </c>
      <c r="AX258" s="12" t="s">
        <v>73</v>
      </c>
      <c r="AY258" s="146" t="s">
        <v>145</v>
      </c>
    </row>
    <row r="259" spans="2:65" s="13" customFormat="1">
      <c r="B259" s="151"/>
      <c r="D259" s="145" t="s">
        <v>157</v>
      </c>
      <c r="E259" s="152" t="s">
        <v>1</v>
      </c>
      <c r="F259" s="153" t="s">
        <v>159</v>
      </c>
      <c r="H259" s="154">
        <v>17.600000000000001</v>
      </c>
      <c r="L259" s="151"/>
      <c r="M259" s="155"/>
      <c r="T259" s="156"/>
      <c r="AT259" s="152" t="s">
        <v>157</v>
      </c>
      <c r="AU259" s="152" t="s">
        <v>83</v>
      </c>
      <c r="AV259" s="13" t="s">
        <v>151</v>
      </c>
      <c r="AW259" s="13" t="s">
        <v>29</v>
      </c>
      <c r="AX259" s="13" t="s">
        <v>81</v>
      </c>
      <c r="AY259" s="152" t="s">
        <v>145</v>
      </c>
    </row>
    <row r="260" spans="2:65" s="1" customFormat="1" ht="33" customHeight="1">
      <c r="B260" s="130"/>
      <c r="C260" s="131">
        <v>33</v>
      </c>
      <c r="D260" s="131" t="s">
        <v>147</v>
      </c>
      <c r="E260" s="132" t="s">
        <v>286</v>
      </c>
      <c r="F260" s="133" t="s">
        <v>287</v>
      </c>
      <c r="G260" s="134" t="s">
        <v>163</v>
      </c>
      <c r="H260" s="135">
        <v>86</v>
      </c>
      <c r="I260" s="136"/>
      <c r="J260" s="136">
        <f>ROUND(I260*H260,2)</f>
        <v>0</v>
      </c>
      <c r="K260" s="137"/>
      <c r="L260" s="29"/>
      <c r="M260" s="138" t="s">
        <v>1</v>
      </c>
      <c r="N260" s="139" t="s">
        <v>38</v>
      </c>
      <c r="O260" s="140">
        <v>1.95</v>
      </c>
      <c r="P260" s="140">
        <f>O260*H260</f>
        <v>167.7</v>
      </c>
      <c r="Q260" s="140">
        <v>1.0311999999999999</v>
      </c>
      <c r="R260" s="140">
        <f>Q260*H260</f>
        <v>88.683199999999985</v>
      </c>
      <c r="S260" s="140">
        <v>0</v>
      </c>
      <c r="T260" s="141">
        <f>S260*H260</f>
        <v>0</v>
      </c>
      <c r="AR260" s="142" t="s">
        <v>151</v>
      </c>
      <c r="AT260" s="142" t="s">
        <v>147</v>
      </c>
      <c r="AU260" s="142" t="s">
        <v>83</v>
      </c>
      <c r="AY260" s="17" t="s">
        <v>145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7" t="s">
        <v>81</v>
      </c>
      <c r="BK260" s="143">
        <f>ROUND(I260*H260,2)</f>
        <v>0</v>
      </c>
      <c r="BL260" s="17" t="s">
        <v>151</v>
      </c>
      <c r="BM260" s="142" t="s">
        <v>288</v>
      </c>
    </row>
    <row r="261" spans="2:65" s="12" customFormat="1">
      <c r="B261" s="144"/>
      <c r="D261" s="145" t="s">
        <v>157</v>
      </c>
      <c r="E261" s="146" t="s">
        <v>1</v>
      </c>
      <c r="F261" s="147" t="s">
        <v>102</v>
      </c>
      <c r="H261" s="148">
        <v>86</v>
      </c>
      <c r="L261" s="144"/>
      <c r="M261" s="149"/>
      <c r="T261" s="150"/>
      <c r="AT261" s="146" t="s">
        <v>157</v>
      </c>
      <c r="AU261" s="146" t="s">
        <v>83</v>
      </c>
      <c r="AV261" s="12" t="s">
        <v>83</v>
      </c>
      <c r="AW261" s="12" t="s">
        <v>29</v>
      </c>
      <c r="AX261" s="12" t="s">
        <v>73</v>
      </c>
      <c r="AY261" s="146" t="s">
        <v>145</v>
      </c>
    </row>
    <row r="262" spans="2:65" s="13" customFormat="1">
      <c r="B262" s="151"/>
      <c r="D262" s="145" t="s">
        <v>157</v>
      </c>
      <c r="E262" s="152" t="s">
        <v>1</v>
      </c>
      <c r="F262" s="153" t="s">
        <v>159</v>
      </c>
      <c r="H262" s="154">
        <v>86</v>
      </c>
      <c r="L262" s="151"/>
      <c r="M262" s="155"/>
      <c r="T262" s="156"/>
      <c r="AT262" s="152" t="s">
        <v>157</v>
      </c>
      <c r="AU262" s="152" t="s">
        <v>83</v>
      </c>
      <c r="AV262" s="13" t="s">
        <v>151</v>
      </c>
      <c r="AW262" s="13" t="s">
        <v>29</v>
      </c>
      <c r="AX262" s="13" t="s">
        <v>81</v>
      </c>
      <c r="AY262" s="152" t="s">
        <v>145</v>
      </c>
    </row>
    <row r="263" spans="2:65" s="11" customFormat="1" ht="22.9" customHeight="1">
      <c r="B263" s="119"/>
      <c r="D263" s="120" t="s">
        <v>72</v>
      </c>
      <c r="E263" s="128" t="s">
        <v>182</v>
      </c>
      <c r="F263" s="128" t="s">
        <v>289</v>
      </c>
      <c r="J263" s="129">
        <f>SUM(J264:J282)</f>
        <v>0</v>
      </c>
      <c r="L263" s="119"/>
      <c r="M263" s="123"/>
      <c r="P263" s="124">
        <f>SUM(P264:P281)</f>
        <v>247.82203600000003</v>
      </c>
      <c r="R263" s="124">
        <f>SUM(R264:R281)</f>
        <v>42.60178504000001</v>
      </c>
      <c r="T263" s="125">
        <f>SUM(T264:T281)</f>
        <v>0</v>
      </c>
      <c r="AR263" s="120" t="s">
        <v>81</v>
      </c>
      <c r="AT263" s="126" t="s">
        <v>72</v>
      </c>
      <c r="AU263" s="126" t="s">
        <v>81</v>
      </c>
      <c r="AY263" s="120" t="s">
        <v>145</v>
      </c>
      <c r="BK263" s="127">
        <f>SUM(BK264:BK281)</f>
        <v>0</v>
      </c>
    </row>
    <row r="264" spans="2:65" s="1" customFormat="1" ht="33" customHeight="1">
      <c r="B264" s="130"/>
      <c r="C264" s="131">
        <v>34</v>
      </c>
      <c r="D264" s="131" t="s">
        <v>147</v>
      </c>
      <c r="E264" s="132" t="s">
        <v>291</v>
      </c>
      <c r="F264" s="133" t="s">
        <v>292</v>
      </c>
      <c r="G264" s="134" t="s">
        <v>293</v>
      </c>
      <c r="H264" s="135">
        <v>22.58</v>
      </c>
      <c r="I264" s="136"/>
      <c r="J264" s="136">
        <f>ROUND(I264*H264,2)</f>
        <v>0</v>
      </c>
      <c r="K264" s="137"/>
      <c r="L264" s="29"/>
      <c r="M264" s="138" t="s">
        <v>1</v>
      </c>
      <c r="N264" s="139" t="s">
        <v>38</v>
      </c>
      <c r="O264" s="140">
        <v>2.3570000000000002</v>
      </c>
      <c r="P264" s="140">
        <f>O264*H264</f>
        <v>53.221060000000001</v>
      </c>
      <c r="Q264" s="140">
        <v>5.0000000000000001E-4</v>
      </c>
      <c r="R264" s="140">
        <f>Q264*H264</f>
        <v>1.129E-2</v>
      </c>
      <c r="S264" s="140">
        <v>0</v>
      </c>
      <c r="T264" s="141">
        <f>S264*H264</f>
        <v>0</v>
      </c>
      <c r="AR264" s="142" t="s">
        <v>151</v>
      </c>
      <c r="AT264" s="142" t="s">
        <v>147</v>
      </c>
      <c r="AU264" s="142" t="s">
        <v>83</v>
      </c>
      <c r="AY264" s="17" t="s">
        <v>145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81</v>
      </c>
      <c r="BK264" s="143">
        <f>ROUND(I264*H264,2)</f>
        <v>0</v>
      </c>
      <c r="BL264" s="17" t="s">
        <v>151</v>
      </c>
      <c r="BM264" s="142" t="s">
        <v>294</v>
      </c>
    </row>
    <row r="265" spans="2:65" s="14" customFormat="1">
      <c r="B265" s="157"/>
      <c r="D265" s="145" t="s">
        <v>157</v>
      </c>
      <c r="E265" s="158" t="s">
        <v>1</v>
      </c>
      <c r="F265" s="159" t="s">
        <v>295</v>
      </c>
      <c r="H265" s="158" t="s">
        <v>1</v>
      </c>
      <c r="L265" s="157"/>
      <c r="M265" s="160"/>
      <c r="T265" s="161"/>
      <c r="AT265" s="158" t="s">
        <v>157</v>
      </c>
      <c r="AU265" s="158" t="s">
        <v>83</v>
      </c>
      <c r="AV265" s="14" t="s">
        <v>81</v>
      </c>
      <c r="AW265" s="14" t="s">
        <v>29</v>
      </c>
      <c r="AX265" s="14" t="s">
        <v>73</v>
      </c>
      <c r="AY265" s="158" t="s">
        <v>145</v>
      </c>
    </row>
    <row r="266" spans="2:65" s="12" customFormat="1">
      <c r="B266" s="144"/>
      <c r="D266" s="145" t="s">
        <v>157</v>
      </c>
      <c r="E266" s="146" t="s">
        <v>1</v>
      </c>
      <c r="F266" s="147" t="s">
        <v>96</v>
      </c>
      <c r="H266" s="148">
        <v>22.58</v>
      </c>
      <c r="L266" s="144"/>
      <c r="M266" s="149"/>
      <c r="T266" s="150"/>
      <c r="AT266" s="146" t="s">
        <v>157</v>
      </c>
      <c r="AU266" s="146" t="s">
        <v>83</v>
      </c>
      <c r="AV266" s="12" t="s">
        <v>83</v>
      </c>
      <c r="AW266" s="12" t="s">
        <v>29</v>
      </c>
      <c r="AX266" s="12" t="s">
        <v>73</v>
      </c>
      <c r="AY266" s="146" t="s">
        <v>145</v>
      </c>
    </row>
    <row r="267" spans="2:65" s="13" customFormat="1">
      <c r="B267" s="151"/>
      <c r="D267" s="145" t="s">
        <v>157</v>
      </c>
      <c r="E267" s="152" t="s">
        <v>95</v>
      </c>
      <c r="F267" s="153" t="s">
        <v>159</v>
      </c>
      <c r="H267" s="154">
        <v>22.58</v>
      </c>
      <c r="L267" s="151"/>
      <c r="M267" s="155"/>
      <c r="T267" s="156"/>
      <c r="AT267" s="152" t="s">
        <v>157</v>
      </c>
      <c r="AU267" s="152" t="s">
        <v>83</v>
      </c>
      <c r="AV267" s="13" t="s">
        <v>151</v>
      </c>
      <c r="AW267" s="13" t="s">
        <v>29</v>
      </c>
      <c r="AX267" s="13" t="s">
        <v>81</v>
      </c>
      <c r="AY267" s="152" t="s">
        <v>145</v>
      </c>
    </row>
    <row r="268" spans="2:65" s="1" customFormat="1" ht="16.5" customHeight="1">
      <c r="B268" s="130"/>
      <c r="C268" s="162">
        <v>35</v>
      </c>
      <c r="D268" s="162" t="s">
        <v>221</v>
      </c>
      <c r="E268" s="163" t="s">
        <v>297</v>
      </c>
      <c r="F268" s="164" t="s">
        <v>298</v>
      </c>
      <c r="G268" s="165" t="s">
        <v>293</v>
      </c>
      <c r="H268" s="166">
        <v>22.806000000000001</v>
      </c>
      <c r="I268" s="167"/>
      <c r="J268" s="167">
        <f>ROUND(I268*H268,2)</f>
        <v>0</v>
      </c>
      <c r="K268" s="168"/>
      <c r="L268" s="169"/>
      <c r="M268" s="170" t="s">
        <v>1</v>
      </c>
      <c r="N268" s="171" t="s">
        <v>38</v>
      </c>
      <c r="O268" s="140">
        <v>0</v>
      </c>
      <c r="P268" s="140">
        <f>O268*H268</f>
        <v>0</v>
      </c>
      <c r="Q268" s="140">
        <v>1.85</v>
      </c>
      <c r="R268" s="140">
        <f>Q268*H268</f>
        <v>42.191100000000006</v>
      </c>
      <c r="S268" s="140">
        <v>0</v>
      </c>
      <c r="T268" s="141">
        <f>S268*H268</f>
        <v>0</v>
      </c>
      <c r="AR268" s="142" t="s">
        <v>182</v>
      </c>
      <c r="AT268" s="142" t="s">
        <v>221</v>
      </c>
      <c r="AU268" s="142" t="s">
        <v>83</v>
      </c>
      <c r="AY268" s="17" t="s">
        <v>145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7" t="s">
        <v>81</v>
      </c>
      <c r="BK268" s="143">
        <f>ROUND(I268*H268,2)</f>
        <v>0</v>
      </c>
      <c r="BL268" s="17" t="s">
        <v>151</v>
      </c>
      <c r="BM268" s="142" t="s">
        <v>299</v>
      </c>
    </row>
    <row r="269" spans="2:65" s="12" customFormat="1">
      <c r="B269" s="144"/>
      <c r="D269" s="145" t="s">
        <v>157</v>
      </c>
      <c r="E269" s="146" t="s">
        <v>1</v>
      </c>
      <c r="F269" s="147" t="s">
        <v>95</v>
      </c>
      <c r="H269" s="148">
        <v>22.58</v>
      </c>
      <c r="L269" s="144"/>
      <c r="M269" s="149"/>
      <c r="T269" s="150"/>
      <c r="AT269" s="146" t="s">
        <v>157</v>
      </c>
      <c r="AU269" s="146" t="s">
        <v>83</v>
      </c>
      <c r="AV269" s="12" t="s">
        <v>83</v>
      </c>
      <c r="AW269" s="12" t="s">
        <v>29</v>
      </c>
      <c r="AX269" s="12" t="s">
        <v>73</v>
      </c>
      <c r="AY269" s="146" t="s">
        <v>145</v>
      </c>
    </row>
    <row r="270" spans="2:65" s="13" customFormat="1">
      <c r="B270" s="151"/>
      <c r="D270" s="145" t="s">
        <v>157</v>
      </c>
      <c r="E270" s="152" t="s">
        <v>1</v>
      </c>
      <c r="F270" s="153" t="s">
        <v>159</v>
      </c>
      <c r="H270" s="154">
        <v>22.58</v>
      </c>
      <c r="L270" s="151"/>
      <c r="M270" s="155"/>
      <c r="T270" s="156"/>
      <c r="AT270" s="152" t="s">
        <v>157</v>
      </c>
      <c r="AU270" s="152" t="s">
        <v>83</v>
      </c>
      <c r="AV270" s="13" t="s">
        <v>151</v>
      </c>
      <c r="AW270" s="13" t="s">
        <v>29</v>
      </c>
      <c r="AX270" s="13" t="s">
        <v>81</v>
      </c>
      <c r="AY270" s="152" t="s">
        <v>145</v>
      </c>
    </row>
    <row r="271" spans="2:65" s="12" customFormat="1">
      <c r="B271" s="144"/>
      <c r="D271" s="145" t="s">
        <v>157</v>
      </c>
      <c r="F271" s="147" t="s">
        <v>300</v>
      </c>
      <c r="H271" s="148">
        <v>22.806000000000001</v>
      </c>
      <c r="L271" s="144"/>
      <c r="M271" s="149"/>
      <c r="T271" s="150"/>
      <c r="AT271" s="146" t="s">
        <v>157</v>
      </c>
      <c r="AU271" s="146" t="s">
        <v>83</v>
      </c>
      <c r="AV271" s="12" t="s">
        <v>83</v>
      </c>
      <c r="AW271" s="12" t="s">
        <v>3</v>
      </c>
      <c r="AX271" s="12" t="s">
        <v>81</v>
      </c>
      <c r="AY271" s="146" t="s">
        <v>145</v>
      </c>
    </row>
    <row r="272" spans="2:65" s="12" customFormat="1" ht="12">
      <c r="B272" s="144"/>
      <c r="C272" s="162">
        <v>36</v>
      </c>
      <c r="D272" s="162" t="s">
        <v>221</v>
      </c>
      <c r="E272" s="163"/>
      <c r="F272" s="164" t="s">
        <v>628</v>
      </c>
      <c r="G272" s="165" t="s">
        <v>293</v>
      </c>
      <c r="H272" s="166">
        <f>H274</f>
        <v>4</v>
      </c>
      <c r="I272" s="167"/>
      <c r="J272" s="167">
        <f>ROUND(I272*H272,2)</f>
        <v>0</v>
      </c>
      <c r="K272" s="168"/>
      <c r="L272" s="144"/>
      <c r="M272" s="149"/>
      <c r="T272" s="150"/>
      <c r="AT272" s="146"/>
      <c r="AU272" s="146"/>
      <c r="AY272" s="146"/>
    </row>
    <row r="273" spans="2:65" s="12" customFormat="1">
      <c r="B273" s="144"/>
      <c r="D273" s="145" t="s">
        <v>157</v>
      </c>
      <c r="E273" s="146" t="s">
        <v>1</v>
      </c>
      <c r="F273" s="147" t="s">
        <v>629</v>
      </c>
      <c r="H273" s="148">
        <v>4</v>
      </c>
      <c r="L273" s="144"/>
      <c r="M273" s="149"/>
      <c r="T273" s="150"/>
      <c r="AT273" s="146"/>
      <c r="AU273" s="146"/>
      <c r="AY273" s="146"/>
    </row>
    <row r="274" spans="2:65" s="12" customFormat="1">
      <c r="B274" s="144"/>
      <c r="C274" s="13"/>
      <c r="D274" s="145" t="s">
        <v>157</v>
      </c>
      <c r="E274" s="152" t="s">
        <v>1</v>
      </c>
      <c r="F274" s="153" t="s">
        <v>159</v>
      </c>
      <c r="G274" s="13"/>
      <c r="H274" s="154">
        <f>H273</f>
        <v>4</v>
      </c>
      <c r="I274" s="13"/>
      <c r="J274" s="13"/>
      <c r="K274" s="13"/>
      <c r="L274" s="144"/>
      <c r="M274" s="149"/>
      <c r="T274" s="150"/>
      <c r="AT274" s="146"/>
      <c r="AU274" s="146"/>
      <c r="AY274" s="146"/>
    </row>
    <row r="275" spans="2:65" s="1" customFormat="1" ht="24.2" customHeight="1">
      <c r="B275" s="130"/>
      <c r="C275" s="131">
        <v>37</v>
      </c>
      <c r="D275" s="131" t="s">
        <v>147</v>
      </c>
      <c r="E275" s="132" t="s">
        <v>301</v>
      </c>
      <c r="F275" s="133" t="s">
        <v>302</v>
      </c>
      <c r="G275" s="134" t="s">
        <v>167</v>
      </c>
      <c r="H275" s="135">
        <v>75</v>
      </c>
      <c r="I275" s="136"/>
      <c r="J275" s="136">
        <f>ROUND(I275*H275,2)</f>
        <v>0</v>
      </c>
      <c r="K275" s="137"/>
      <c r="L275" s="29"/>
      <c r="M275" s="138" t="s">
        <v>1</v>
      </c>
      <c r="N275" s="139" t="s">
        <v>38</v>
      </c>
      <c r="O275" s="140">
        <v>1.319</v>
      </c>
      <c r="P275" s="140">
        <f>O275*H275</f>
        <v>98.924999999999997</v>
      </c>
      <c r="Q275" s="140">
        <v>0</v>
      </c>
      <c r="R275" s="140">
        <f>Q275*H275</f>
        <v>0</v>
      </c>
      <c r="S275" s="140">
        <v>0</v>
      </c>
      <c r="T275" s="141">
        <f>S275*H275</f>
        <v>0</v>
      </c>
      <c r="AR275" s="142" t="s">
        <v>151</v>
      </c>
      <c r="AT275" s="142" t="s">
        <v>147</v>
      </c>
      <c r="AU275" s="142" t="s">
        <v>83</v>
      </c>
      <c r="AY275" s="17" t="s">
        <v>145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7" t="s">
        <v>81</v>
      </c>
      <c r="BK275" s="143">
        <f>ROUND(I275*H275,2)</f>
        <v>0</v>
      </c>
      <c r="BL275" s="17" t="s">
        <v>151</v>
      </c>
      <c r="BM275" s="142" t="s">
        <v>303</v>
      </c>
    </row>
    <row r="276" spans="2:65" s="12" customFormat="1">
      <c r="B276" s="144"/>
      <c r="D276" s="145" t="s">
        <v>157</v>
      </c>
      <c r="E276" s="146" t="s">
        <v>1</v>
      </c>
      <c r="F276" s="147" t="s">
        <v>304</v>
      </c>
      <c r="H276" s="148">
        <v>109.28700000000001</v>
      </c>
      <c r="L276" s="144"/>
      <c r="M276" s="149"/>
      <c r="T276" s="150"/>
      <c r="AT276" s="146" t="s">
        <v>157</v>
      </c>
      <c r="AU276" s="146" t="s">
        <v>83</v>
      </c>
      <c r="AV276" s="12" t="s">
        <v>83</v>
      </c>
      <c r="AW276" s="12" t="s">
        <v>29</v>
      </c>
      <c r="AX276" s="12" t="s">
        <v>73</v>
      </c>
      <c r="AY276" s="146" t="s">
        <v>145</v>
      </c>
    </row>
    <row r="277" spans="2:65" s="12" customFormat="1">
      <c r="B277" s="144"/>
      <c r="D277" s="145" t="s">
        <v>157</v>
      </c>
      <c r="E277" s="146" t="s">
        <v>1</v>
      </c>
      <c r="F277" s="147" t="s">
        <v>305</v>
      </c>
      <c r="H277" s="148">
        <v>-25.536999999999999</v>
      </c>
      <c r="L277" s="144"/>
      <c r="M277" s="149"/>
      <c r="T277" s="150"/>
      <c r="AT277" s="146" t="s">
        <v>157</v>
      </c>
      <c r="AU277" s="146" t="s">
        <v>83</v>
      </c>
      <c r="AV277" s="12" t="s">
        <v>83</v>
      </c>
      <c r="AW277" s="12" t="s">
        <v>29</v>
      </c>
      <c r="AX277" s="12" t="s">
        <v>73</v>
      </c>
      <c r="AY277" s="146" t="s">
        <v>145</v>
      </c>
    </row>
    <row r="278" spans="2:65" s="13" customFormat="1">
      <c r="B278" s="151"/>
      <c r="D278" s="145" t="s">
        <v>157</v>
      </c>
      <c r="E278" s="152" t="s">
        <v>306</v>
      </c>
      <c r="F278" s="153" t="s">
        <v>159</v>
      </c>
      <c r="H278" s="154">
        <v>83.75</v>
      </c>
      <c r="L278" s="151"/>
      <c r="M278" s="155"/>
      <c r="T278" s="156"/>
      <c r="AT278" s="152" t="s">
        <v>157</v>
      </c>
      <c r="AU278" s="152" t="s">
        <v>83</v>
      </c>
      <c r="AV278" s="13" t="s">
        <v>151</v>
      </c>
      <c r="AW278" s="13" t="s">
        <v>29</v>
      </c>
      <c r="AX278" s="13" t="s">
        <v>81</v>
      </c>
      <c r="AY278" s="152" t="s">
        <v>145</v>
      </c>
    </row>
    <row r="279" spans="2:65" s="1" customFormat="1" ht="16.5" customHeight="1">
      <c r="B279" s="130"/>
      <c r="C279" s="131">
        <v>38</v>
      </c>
      <c r="D279" s="131" t="s">
        <v>147</v>
      </c>
      <c r="E279" s="132" t="s">
        <v>644</v>
      </c>
      <c r="F279" s="133" t="s">
        <v>645</v>
      </c>
      <c r="G279" s="134" t="s">
        <v>163</v>
      </c>
      <c r="H279" s="135">
        <v>99.352000000000004</v>
      </c>
      <c r="I279" s="136"/>
      <c r="J279" s="136">
        <f>ROUND(I279*H279,2)</f>
        <v>0</v>
      </c>
      <c r="K279" s="137"/>
      <c r="L279" s="29"/>
      <c r="M279" s="138" t="s">
        <v>1</v>
      </c>
      <c r="N279" s="139" t="s">
        <v>38</v>
      </c>
      <c r="O279" s="140">
        <v>0.96299999999999997</v>
      </c>
      <c r="P279" s="140">
        <f>O279*H279</f>
        <v>95.675976000000006</v>
      </c>
      <c r="Q279" s="140">
        <v>4.0200000000000001E-3</v>
      </c>
      <c r="R279" s="140">
        <f>Q279*H279</f>
        <v>0.39939504000000003</v>
      </c>
      <c r="S279" s="140">
        <v>0</v>
      </c>
      <c r="T279" s="141">
        <f>S279*H279</f>
        <v>0</v>
      </c>
      <c r="AR279" s="142" t="s">
        <v>151</v>
      </c>
      <c r="AT279" s="142" t="s">
        <v>147</v>
      </c>
      <c r="AU279" s="142" t="s">
        <v>83</v>
      </c>
      <c r="AY279" s="17" t="s">
        <v>145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7" t="s">
        <v>81</v>
      </c>
      <c r="BK279" s="143">
        <f>ROUND(I279*H279,2)</f>
        <v>0</v>
      </c>
      <c r="BL279" s="17" t="s">
        <v>151</v>
      </c>
      <c r="BM279" s="142" t="s">
        <v>307</v>
      </c>
    </row>
    <row r="280" spans="2:65" s="12" customFormat="1">
      <c r="B280" s="144"/>
      <c r="D280" s="145" t="s">
        <v>157</v>
      </c>
      <c r="E280" s="146" t="s">
        <v>1</v>
      </c>
      <c r="F280" s="147" t="s">
        <v>308</v>
      </c>
      <c r="H280" s="148">
        <v>99.352000000000004</v>
      </c>
      <c r="L280" s="144"/>
      <c r="M280" s="149"/>
      <c r="T280" s="150"/>
      <c r="AT280" s="146" t="s">
        <v>157</v>
      </c>
      <c r="AU280" s="146" t="s">
        <v>83</v>
      </c>
      <c r="AV280" s="12" t="s">
        <v>83</v>
      </c>
      <c r="AW280" s="12" t="s">
        <v>29</v>
      </c>
      <c r="AX280" s="12" t="s">
        <v>73</v>
      </c>
      <c r="AY280" s="146" t="s">
        <v>145</v>
      </c>
    </row>
    <row r="281" spans="2:65" s="13" customFormat="1">
      <c r="B281" s="151"/>
      <c r="D281" s="145" t="s">
        <v>157</v>
      </c>
      <c r="E281" s="152" t="s">
        <v>1</v>
      </c>
      <c r="F281" s="153" t="s">
        <v>159</v>
      </c>
      <c r="H281" s="154">
        <v>99.352000000000004</v>
      </c>
      <c r="L281" s="151"/>
      <c r="M281" s="155"/>
      <c r="T281" s="156"/>
      <c r="AT281" s="152" t="s">
        <v>157</v>
      </c>
      <c r="AU281" s="152" t="s">
        <v>83</v>
      </c>
      <c r="AV281" s="13" t="s">
        <v>151</v>
      </c>
      <c r="AW281" s="13" t="s">
        <v>29</v>
      </c>
      <c r="AX281" s="13" t="s">
        <v>81</v>
      </c>
      <c r="AY281" s="152" t="s">
        <v>145</v>
      </c>
    </row>
    <row r="282" spans="2:65" s="13" customFormat="1" ht="24">
      <c r="B282" s="151"/>
      <c r="C282" s="131">
        <v>38</v>
      </c>
      <c r="D282" s="131" t="s">
        <v>147</v>
      </c>
      <c r="E282" s="132" t="s">
        <v>646</v>
      </c>
      <c r="F282" s="133" t="s">
        <v>647</v>
      </c>
      <c r="G282" s="134" t="s">
        <v>163</v>
      </c>
      <c r="H282" s="135">
        <v>99.352000000000004</v>
      </c>
      <c r="I282" s="136"/>
      <c r="J282" s="136">
        <f>ROUND(I282*H282,2)</f>
        <v>0</v>
      </c>
      <c r="K282" s="137"/>
      <c r="L282" s="151"/>
      <c r="M282" s="155"/>
      <c r="T282" s="156"/>
      <c r="AT282" s="152"/>
      <c r="AU282" s="152"/>
      <c r="AY282" s="152"/>
    </row>
    <row r="283" spans="2:65" s="13" customFormat="1">
      <c r="B283" s="151"/>
      <c r="C283" s="12"/>
      <c r="D283" s="145" t="s">
        <v>157</v>
      </c>
      <c r="E283" s="146" t="s">
        <v>1</v>
      </c>
      <c r="F283" s="147" t="s">
        <v>308</v>
      </c>
      <c r="G283" s="12"/>
      <c r="H283" s="148">
        <v>99.352000000000004</v>
      </c>
      <c r="I283" s="12"/>
      <c r="J283" s="12"/>
      <c r="K283" s="12"/>
      <c r="L283" s="151"/>
      <c r="M283" s="155"/>
      <c r="T283" s="156"/>
      <c r="AT283" s="152"/>
      <c r="AU283" s="152"/>
      <c r="AY283" s="152"/>
    </row>
    <row r="284" spans="2:65" s="13" customFormat="1">
      <c r="B284" s="151"/>
      <c r="D284" s="145" t="s">
        <v>157</v>
      </c>
      <c r="E284" s="152" t="s">
        <v>1</v>
      </c>
      <c r="F284" s="153" t="s">
        <v>159</v>
      </c>
      <c r="H284" s="154">
        <v>99.352000000000004</v>
      </c>
      <c r="L284" s="151"/>
      <c r="M284" s="155"/>
      <c r="T284" s="156"/>
      <c r="AT284" s="152"/>
      <c r="AU284" s="152"/>
      <c r="AY284" s="152"/>
    </row>
    <row r="285" spans="2:65" s="11" customFormat="1" ht="22.9" customHeight="1">
      <c r="B285" s="119"/>
      <c r="D285" s="120" t="s">
        <v>72</v>
      </c>
      <c r="E285" s="128" t="s">
        <v>186</v>
      </c>
      <c r="F285" s="128" t="s">
        <v>309</v>
      </c>
      <c r="J285" s="129">
        <f>SUM(J286:J291)</f>
        <v>0</v>
      </c>
      <c r="L285" s="119"/>
      <c r="M285" s="123"/>
      <c r="P285" s="124">
        <f>SUM(P286:P291)</f>
        <v>19.337499999999999</v>
      </c>
      <c r="R285" s="124">
        <f>SUM(R286:R291)</f>
        <v>0.23896999999999999</v>
      </c>
      <c r="T285" s="125">
        <f>SUM(T286:T291)</f>
        <v>0</v>
      </c>
      <c r="AR285" s="120" t="s">
        <v>81</v>
      </c>
      <c r="AT285" s="126" t="s">
        <v>72</v>
      </c>
      <c r="AU285" s="126" t="s">
        <v>81</v>
      </c>
      <c r="AY285" s="120" t="s">
        <v>145</v>
      </c>
      <c r="BK285" s="127">
        <f>SUM(BK286:BK291)</f>
        <v>0</v>
      </c>
    </row>
    <row r="286" spans="2:65" s="1" customFormat="1" ht="24.2" customHeight="1">
      <c r="B286" s="130"/>
      <c r="C286" s="131">
        <v>39</v>
      </c>
      <c r="D286" s="131" t="s">
        <v>147</v>
      </c>
      <c r="E286" s="132" t="s">
        <v>310</v>
      </c>
      <c r="F286" s="133" t="s">
        <v>602</v>
      </c>
      <c r="G286" s="134" t="s">
        <v>224</v>
      </c>
      <c r="H286" s="135">
        <v>236</v>
      </c>
      <c r="I286" s="136"/>
      <c r="J286" s="136">
        <f>ROUND(I286*H286,2)</f>
        <v>0</v>
      </c>
      <c r="K286" s="137"/>
      <c r="L286" s="29"/>
      <c r="M286" s="138" t="s">
        <v>1</v>
      </c>
      <c r="N286" s="139" t="s">
        <v>38</v>
      </c>
      <c r="O286" s="140">
        <v>7.3999999999999996E-2</v>
      </c>
      <c r="P286" s="140">
        <f>O286*H286</f>
        <v>17.463999999999999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151</v>
      </c>
      <c r="AT286" s="142" t="s">
        <v>147</v>
      </c>
      <c r="AU286" s="142" t="s">
        <v>83</v>
      </c>
      <c r="AY286" s="17" t="s">
        <v>145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7" t="s">
        <v>81</v>
      </c>
      <c r="BK286" s="143">
        <f>ROUND(I286*H286,2)</f>
        <v>0</v>
      </c>
      <c r="BL286" s="17" t="s">
        <v>151</v>
      </c>
      <c r="BM286" s="142" t="s">
        <v>311</v>
      </c>
    </row>
    <row r="287" spans="2:65" s="1" customFormat="1" ht="12">
      <c r="B287" s="130"/>
      <c r="C287" s="12"/>
      <c r="D287" s="145" t="s">
        <v>157</v>
      </c>
      <c r="E287" s="146" t="s">
        <v>1</v>
      </c>
      <c r="F287" s="147" t="s">
        <v>591</v>
      </c>
      <c r="G287" s="12"/>
      <c r="H287" s="148">
        <v>114</v>
      </c>
      <c r="I287" s="12"/>
      <c r="J287" s="12"/>
      <c r="K287" s="232"/>
      <c r="L287" s="29"/>
      <c r="M287" s="138"/>
      <c r="N287" s="139"/>
      <c r="O287" s="140"/>
      <c r="P287" s="140"/>
      <c r="Q287" s="140"/>
      <c r="R287" s="140"/>
      <c r="S287" s="140"/>
      <c r="T287" s="141"/>
      <c r="AR287" s="142"/>
      <c r="AT287" s="142"/>
      <c r="AU287" s="142"/>
      <c r="AY287" s="17"/>
      <c r="BE287" s="143"/>
      <c r="BF287" s="143"/>
      <c r="BG287" s="143"/>
      <c r="BH287" s="143"/>
      <c r="BI287" s="143"/>
      <c r="BJ287" s="17"/>
      <c r="BK287" s="143"/>
      <c r="BL287" s="17"/>
      <c r="BM287" s="142"/>
    </row>
    <row r="288" spans="2:65" s="1" customFormat="1" ht="12">
      <c r="B288" s="130"/>
      <c r="C288" s="12"/>
      <c r="D288" s="145" t="s">
        <v>157</v>
      </c>
      <c r="E288" s="146" t="s">
        <v>1</v>
      </c>
      <c r="F288" s="147" t="s">
        <v>592</v>
      </c>
      <c r="G288" s="12"/>
      <c r="H288" s="148">
        <v>122</v>
      </c>
      <c r="I288" s="12"/>
      <c r="J288" s="12"/>
      <c r="K288" s="233"/>
      <c r="L288" s="29"/>
      <c r="M288" s="138"/>
      <c r="N288" s="139"/>
      <c r="O288" s="140"/>
      <c r="P288" s="140"/>
      <c r="Q288" s="140"/>
      <c r="R288" s="140"/>
      <c r="S288" s="140"/>
      <c r="T288" s="141"/>
      <c r="AR288" s="142"/>
      <c r="AT288" s="142"/>
      <c r="AU288" s="142"/>
      <c r="AY288" s="17"/>
      <c r="BE288" s="143"/>
      <c r="BF288" s="143"/>
      <c r="BG288" s="143"/>
      <c r="BH288" s="143"/>
      <c r="BI288" s="143"/>
      <c r="BJ288" s="17"/>
      <c r="BK288" s="143"/>
      <c r="BL288" s="17"/>
      <c r="BM288" s="142"/>
    </row>
    <row r="289" spans="2:65" s="1" customFormat="1" ht="12">
      <c r="B289" s="130"/>
      <c r="C289" s="13"/>
      <c r="D289" s="145" t="s">
        <v>157</v>
      </c>
      <c r="E289" s="152" t="s">
        <v>306</v>
      </c>
      <c r="F289" s="153" t="s">
        <v>159</v>
      </c>
      <c r="G289" s="13"/>
      <c r="H289" s="154">
        <v>236</v>
      </c>
      <c r="I289" s="13"/>
      <c r="J289" s="13"/>
      <c r="K289" s="234"/>
      <c r="L289" s="29"/>
      <c r="M289" s="138"/>
      <c r="N289" s="139"/>
      <c r="O289" s="140"/>
      <c r="P289" s="140"/>
      <c r="Q289" s="140"/>
      <c r="R289" s="140"/>
      <c r="S289" s="140"/>
      <c r="T289" s="141"/>
      <c r="AR289" s="142"/>
      <c r="AT289" s="142"/>
      <c r="AU289" s="142"/>
      <c r="AY289" s="17"/>
      <c r="BE289" s="143"/>
      <c r="BF289" s="143"/>
      <c r="BG289" s="143"/>
      <c r="BH289" s="143"/>
      <c r="BI289" s="143"/>
      <c r="BJ289" s="17"/>
      <c r="BK289" s="143"/>
      <c r="BL289" s="17"/>
      <c r="BM289" s="142"/>
    </row>
    <row r="290" spans="2:65" s="1" customFormat="1" ht="24.2" customHeight="1">
      <c r="B290" s="130"/>
      <c r="C290" s="162">
        <v>40</v>
      </c>
      <c r="D290" s="162" t="s">
        <v>221</v>
      </c>
      <c r="E290" s="163" t="s">
        <v>312</v>
      </c>
      <c r="F290" s="164" t="s">
        <v>313</v>
      </c>
      <c r="G290" s="165" t="s">
        <v>199</v>
      </c>
      <c r="H290" s="166">
        <v>0.23599999999999999</v>
      </c>
      <c r="I290" s="167"/>
      <c r="J290" s="167">
        <f>ROUND(I290*H290,2)</f>
        <v>0</v>
      </c>
      <c r="K290" s="168"/>
      <c r="L290" s="169"/>
      <c r="M290" s="170" t="s">
        <v>1</v>
      </c>
      <c r="N290" s="171" t="s">
        <v>38</v>
      </c>
      <c r="O290" s="140">
        <v>0</v>
      </c>
      <c r="P290" s="140">
        <f>O290*H290</f>
        <v>0</v>
      </c>
      <c r="Q290" s="140">
        <v>1</v>
      </c>
      <c r="R290" s="140">
        <f>Q290*H290</f>
        <v>0.23599999999999999</v>
      </c>
      <c r="S290" s="140">
        <v>0</v>
      </c>
      <c r="T290" s="141">
        <f>S290*H290</f>
        <v>0</v>
      </c>
      <c r="AR290" s="142" t="s">
        <v>314</v>
      </c>
      <c r="AT290" s="142" t="s">
        <v>221</v>
      </c>
      <c r="AU290" s="142" t="s">
        <v>83</v>
      </c>
      <c r="AY290" s="17" t="s">
        <v>145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7" t="s">
        <v>81</v>
      </c>
      <c r="BK290" s="143">
        <f>ROUND(I290*H290,2)</f>
        <v>0</v>
      </c>
      <c r="BL290" s="17" t="s">
        <v>314</v>
      </c>
      <c r="BM290" s="142" t="s">
        <v>315</v>
      </c>
    </row>
    <row r="291" spans="2:65" s="1" customFormat="1" ht="16.5" customHeight="1">
      <c r="B291" s="130"/>
      <c r="C291" s="131">
        <v>41</v>
      </c>
      <c r="D291" s="131" t="s">
        <v>147</v>
      </c>
      <c r="E291" s="132" t="s">
        <v>316</v>
      </c>
      <c r="F291" s="133" t="s">
        <v>317</v>
      </c>
      <c r="G291" s="134" t="s">
        <v>293</v>
      </c>
      <c r="H291" s="135">
        <v>1.5</v>
      </c>
      <c r="I291" s="136"/>
      <c r="J291" s="136">
        <f>ROUND(I291*H291,2)</f>
        <v>0</v>
      </c>
      <c r="K291" s="137"/>
      <c r="L291" s="29"/>
      <c r="M291" s="138" t="s">
        <v>1</v>
      </c>
      <c r="N291" s="139" t="s">
        <v>38</v>
      </c>
      <c r="O291" s="140">
        <v>1.2490000000000001</v>
      </c>
      <c r="P291" s="140">
        <f>O291*H291</f>
        <v>1.8735000000000002</v>
      </c>
      <c r="Q291" s="140">
        <v>1.98E-3</v>
      </c>
      <c r="R291" s="140">
        <f>Q291*H291</f>
        <v>2.97E-3</v>
      </c>
      <c r="S291" s="140">
        <v>0</v>
      </c>
      <c r="T291" s="141">
        <f>S291*H291</f>
        <v>0</v>
      </c>
      <c r="AR291" s="142" t="s">
        <v>151</v>
      </c>
      <c r="AT291" s="142" t="s">
        <v>147</v>
      </c>
      <c r="AU291" s="142" t="s">
        <v>83</v>
      </c>
      <c r="AY291" s="17" t="s">
        <v>145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7" t="s">
        <v>81</v>
      </c>
      <c r="BK291" s="143">
        <f>ROUND(I291*H291,2)</f>
        <v>0</v>
      </c>
      <c r="BL291" s="17" t="s">
        <v>151</v>
      </c>
      <c r="BM291" s="142" t="s">
        <v>318</v>
      </c>
    </row>
    <row r="292" spans="2:65" s="11" customFormat="1" ht="22.9" customHeight="1">
      <c r="B292" s="119"/>
      <c r="D292" s="120" t="s">
        <v>72</v>
      </c>
      <c r="E292" s="128" t="s">
        <v>319</v>
      </c>
      <c r="F292" s="128" t="s">
        <v>320</v>
      </c>
      <c r="J292" s="129">
        <f>SUM(J293:J294)</f>
        <v>0</v>
      </c>
      <c r="L292" s="119"/>
      <c r="M292" s="123"/>
      <c r="P292" s="124">
        <f>SUM(P293:P294)</f>
        <v>27.909629999999996</v>
      </c>
      <c r="R292" s="124">
        <f>SUM(R293:R294)</f>
        <v>0</v>
      </c>
      <c r="T292" s="125">
        <f>SUM(T293:T294)</f>
        <v>0</v>
      </c>
      <c r="AR292" s="120" t="s">
        <v>81</v>
      </c>
      <c r="AT292" s="126" t="s">
        <v>72</v>
      </c>
      <c r="AU292" s="126" t="s">
        <v>81</v>
      </c>
      <c r="AY292" s="120" t="s">
        <v>145</v>
      </c>
      <c r="BK292" s="127">
        <f>SUM(BK293:BK294)</f>
        <v>0</v>
      </c>
    </row>
    <row r="293" spans="2:65" s="1" customFormat="1" ht="24.2" customHeight="1">
      <c r="B293" s="130"/>
      <c r="C293" s="131">
        <v>42</v>
      </c>
      <c r="D293" s="131" t="s">
        <v>147</v>
      </c>
      <c r="E293" s="132" t="s">
        <v>321</v>
      </c>
      <c r="F293" s="133" t="s">
        <v>322</v>
      </c>
      <c r="G293" s="134" t="s">
        <v>199</v>
      </c>
      <c r="H293" s="135">
        <v>42.601999999999997</v>
      </c>
      <c r="I293" s="136"/>
      <c r="J293" s="136">
        <f>ROUND(I293*H293,2)</f>
        <v>0</v>
      </c>
      <c r="K293" s="137"/>
      <c r="L293" s="29"/>
      <c r="M293" s="138" t="s">
        <v>1</v>
      </c>
      <c r="N293" s="139" t="s">
        <v>38</v>
      </c>
      <c r="O293" s="140">
        <v>0.52500000000000002</v>
      </c>
      <c r="P293" s="140">
        <f>O293*H293</f>
        <v>22.366049999999998</v>
      </c>
      <c r="Q293" s="140">
        <v>0</v>
      </c>
      <c r="R293" s="140">
        <f>Q293*H293</f>
        <v>0</v>
      </c>
      <c r="S293" s="140">
        <v>0</v>
      </c>
      <c r="T293" s="141">
        <f>S293*H293</f>
        <v>0</v>
      </c>
      <c r="AR293" s="142" t="s">
        <v>151</v>
      </c>
      <c r="AT293" s="142" t="s">
        <v>147</v>
      </c>
      <c r="AU293" s="142" t="s">
        <v>83</v>
      </c>
      <c r="AY293" s="17" t="s">
        <v>145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7" t="s">
        <v>81</v>
      </c>
      <c r="BK293" s="143">
        <f>ROUND(I293*H293,2)</f>
        <v>0</v>
      </c>
      <c r="BL293" s="17" t="s">
        <v>151</v>
      </c>
      <c r="BM293" s="142" t="s">
        <v>323</v>
      </c>
    </row>
    <row r="294" spans="2:65" s="1" customFormat="1" ht="24.2" customHeight="1">
      <c r="B294" s="130"/>
      <c r="C294" s="131">
        <v>43</v>
      </c>
      <c r="D294" s="131" t="s">
        <v>147</v>
      </c>
      <c r="E294" s="132" t="s">
        <v>324</v>
      </c>
      <c r="F294" s="133" t="s">
        <v>325</v>
      </c>
      <c r="G294" s="134" t="s">
        <v>199</v>
      </c>
      <c r="H294" s="135">
        <v>16.547999999999998</v>
      </c>
      <c r="I294" s="136"/>
      <c r="J294" s="136">
        <f>ROUND(I294*H294,2)</f>
        <v>0</v>
      </c>
      <c r="K294" s="137"/>
      <c r="L294" s="29"/>
      <c r="M294" s="178" t="s">
        <v>1</v>
      </c>
      <c r="N294" s="179" t="s">
        <v>38</v>
      </c>
      <c r="O294" s="180">
        <v>0.33500000000000002</v>
      </c>
      <c r="P294" s="180">
        <f>O294*H294</f>
        <v>5.5435799999999995</v>
      </c>
      <c r="Q294" s="180">
        <v>0</v>
      </c>
      <c r="R294" s="180">
        <f>Q294*H294</f>
        <v>0</v>
      </c>
      <c r="S294" s="180">
        <v>0</v>
      </c>
      <c r="T294" s="181">
        <f>S294*H294</f>
        <v>0</v>
      </c>
      <c r="AR294" s="142" t="s">
        <v>151</v>
      </c>
      <c r="AT294" s="142" t="s">
        <v>147</v>
      </c>
      <c r="AU294" s="142" t="s">
        <v>83</v>
      </c>
      <c r="AY294" s="17" t="s">
        <v>145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81</v>
      </c>
      <c r="BK294" s="143">
        <f>ROUND(I294*H294,2)</f>
        <v>0</v>
      </c>
      <c r="BL294" s="17" t="s">
        <v>151</v>
      </c>
      <c r="BM294" s="142" t="s">
        <v>326</v>
      </c>
    </row>
    <row r="295" spans="2:65" s="1" customFormat="1" ht="6.95" customHeight="1">
      <c r="B295" s="41"/>
      <c r="C295" s="42"/>
      <c r="D295" s="42"/>
      <c r="E295" s="42"/>
      <c r="F295" s="42"/>
      <c r="G295" s="42"/>
      <c r="H295" s="42"/>
      <c r="I295" s="42"/>
      <c r="J295" s="42"/>
      <c r="K295" s="42"/>
      <c r="L295" s="29"/>
    </row>
    <row r="297" spans="2:65">
      <c r="F297" s="182"/>
    </row>
  </sheetData>
  <autoFilter ref="C123:K294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2"/>
  <sheetViews>
    <sheetView showGridLines="0" topLeftCell="A129" workbookViewId="0">
      <selection activeCell="I129" sqref="I129:I24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5" customWidth="1"/>
    <col min="11" max="11" width="22.33203125" customWidth="1"/>
    <col min="12" max="12" width="14.66406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0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86</v>
      </c>
      <c r="AZ2" s="85" t="s">
        <v>327</v>
      </c>
      <c r="BA2" s="85" t="s">
        <v>1</v>
      </c>
      <c r="BB2" s="85" t="s">
        <v>1</v>
      </c>
      <c r="BC2" s="85" t="s">
        <v>328</v>
      </c>
      <c r="BD2" s="85" t="s">
        <v>83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  <c r="AZ3" s="85" t="s">
        <v>329</v>
      </c>
      <c r="BA3" s="85" t="s">
        <v>1</v>
      </c>
      <c r="BB3" s="85" t="s">
        <v>1</v>
      </c>
      <c r="BC3" s="85" t="s">
        <v>330</v>
      </c>
      <c r="BD3" s="85" t="s">
        <v>83</v>
      </c>
    </row>
    <row r="4" spans="2:56" ht="24.95" customHeight="1">
      <c r="B4" s="20"/>
      <c r="D4" s="21" t="s">
        <v>99</v>
      </c>
      <c r="L4" s="20"/>
      <c r="M4" s="86" t="s">
        <v>10</v>
      </c>
      <c r="AT4" s="17" t="s">
        <v>3</v>
      </c>
      <c r="AZ4" s="85" t="s">
        <v>331</v>
      </c>
      <c r="BA4" s="85" t="s">
        <v>1</v>
      </c>
      <c r="BB4" s="85" t="s">
        <v>1</v>
      </c>
      <c r="BC4" s="85" t="s">
        <v>332</v>
      </c>
      <c r="BD4" s="85" t="s">
        <v>83</v>
      </c>
    </row>
    <row r="5" spans="2:56" ht="6.95" customHeight="1">
      <c r="B5" s="20"/>
      <c r="L5" s="20"/>
      <c r="AZ5" s="85" t="s">
        <v>333</v>
      </c>
      <c r="BA5" s="85" t="s">
        <v>1</v>
      </c>
      <c r="BB5" s="85" t="s">
        <v>1</v>
      </c>
      <c r="BC5" s="85" t="s">
        <v>334</v>
      </c>
      <c r="BD5" s="85" t="s">
        <v>83</v>
      </c>
    </row>
    <row r="6" spans="2:56" ht="12" customHeight="1">
      <c r="B6" s="20"/>
      <c r="D6" s="26" t="s">
        <v>14</v>
      </c>
      <c r="L6" s="20"/>
      <c r="AZ6" s="85" t="s">
        <v>105</v>
      </c>
      <c r="BA6" s="85" t="s">
        <v>1</v>
      </c>
      <c r="BB6" s="85" t="s">
        <v>1</v>
      </c>
      <c r="BC6" s="85" t="s">
        <v>335</v>
      </c>
      <c r="BD6" s="85" t="s">
        <v>83</v>
      </c>
    </row>
    <row r="7" spans="2:56" ht="16.5" customHeight="1">
      <c r="B7" s="20"/>
      <c r="E7" s="285" t="str">
        <f>'Rekapitulace stavby'!K6</f>
        <v>BAŤŮV KANÁL, OPTIMALIZACE PRÁZDNĚNÍ PK VNOROVY I</v>
      </c>
      <c r="F7" s="286"/>
      <c r="G7" s="286"/>
      <c r="H7" s="286"/>
      <c r="L7" s="20"/>
      <c r="AZ7" s="85" t="s">
        <v>108</v>
      </c>
      <c r="BA7" s="85" t="s">
        <v>1</v>
      </c>
      <c r="BB7" s="85" t="s">
        <v>1</v>
      </c>
      <c r="BC7" s="85" t="s">
        <v>336</v>
      </c>
      <c r="BD7" s="85" t="s">
        <v>83</v>
      </c>
    </row>
    <row r="8" spans="2:56" s="1" customFormat="1" ht="12" customHeight="1">
      <c r="B8" s="29"/>
      <c r="D8" s="26" t="s">
        <v>107</v>
      </c>
      <c r="L8" s="29"/>
    </row>
    <row r="9" spans="2:56" s="1" customFormat="1" ht="16.5" customHeight="1">
      <c r="B9" s="29"/>
      <c r="E9" s="275" t="s">
        <v>337</v>
      </c>
      <c r="F9" s="284"/>
      <c r="G9" s="284"/>
      <c r="H9" s="284"/>
      <c r="L9" s="29"/>
    </row>
    <row r="10" spans="2:56" s="1" customFormat="1">
      <c r="B10" s="29"/>
      <c r="L10" s="29"/>
    </row>
    <row r="11" spans="2:56" s="1" customFormat="1" ht="12" customHeight="1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56" s="1" customFormat="1" ht="12" customHeight="1">
      <c r="B12" s="29"/>
      <c r="D12" s="26" t="s">
        <v>18</v>
      </c>
      <c r="F12" s="24" t="s">
        <v>19</v>
      </c>
      <c r="I12" s="26" t="s">
        <v>20</v>
      </c>
      <c r="J12" s="49">
        <f>'Rekapitulace stavby'!AN8</f>
        <v>45833</v>
      </c>
      <c r="L12" s="29"/>
    </row>
    <row r="13" spans="2:56" s="1" customFormat="1" ht="10.9" customHeight="1">
      <c r="B13" s="29"/>
      <c r="L13" s="29"/>
    </row>
    <row r="14" spans="2:5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5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56" s="1" customFormat="1" ht="6.95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tr">
        <f>'Rekapitulace stavby'!AN13</f>
        <v/>
      </c>
      <c r="L17" s="29"/>
    </row>
    <row r="18" spans="2:12" s="1" customFormat="1" ht="18" customHeight="1">
      <c r="B18" s="29"/>
      <c r="E18" s="259" t="str">
        <f>'Rekapitulace stavby'!E14</f>
        <v xml:space="preserve"> </v>
      </c>
      <c r="F18" s="259"/>
      <c r="G18" s="259"/>
      <c r="H18" s="259"/>
      <c r="I18" s="26" t="s">
        <v>24</v>
      </c>
      <c r="J18" s="24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22</v>
      </c>
      <c r="J20" s="24" t="s">
        <v>1</v>
      </c>
      <c r="L20" s="29"/>
    </row>
    <row r="21" spans="2:12" s="1" customFormat="1" ht="18" customHeight="1">
      <c r="B21" s="29"/>
      <c r="E21" s="24" t="s">
        <v>28</v>
      </c>
      <c r="I21" s="26" t="s">
        <v>24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30</v>
      </c>
      <c r="I23" s="26" t="s">
        <v>22</v>
      </c>
      <c r="J23" s="24" t="s">
        <v>1</v>
      </c>
      <c r="L23" s="29"/>
    </row>
    <row r="24" spans="2:12" s="1" customFormat="1" ht="18" customHeight="1">
      <c r="B24" s="29"/>
      <c r="E24" s="24" t="s">
        <v>31</v>
      </c>
      <c r="I24" s="26" t="s">
        <v>24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32</v>
      </c>
      <c r="L26" s="29"/>
    </row>
    <row r="27" spans="2:12" s="7" customFormat="1" ht="16.5" customHeight="1">
      <c r="B27" s="87"/>
      <c r="E27" s="261" t="s">
        <v>1</v>
      </c>
      <c r="F27" s="261"/>
      <c r="G27" s="261"/>
      <c r="H27" s="261"/>
      <c r="L27" s="87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8" t="s">
        <v>33</v>
      </c>
      <c r="J30" s="63">
        <f>ROUND(J126,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>
      <c r="B33" s="29"/>
      <c r="D33" s="52" t="s">
        <v>37</v>
      </c>
      <c r="E33" s="26" t="s">
        <v>38</v>
      </c>
      <c r="F33" s="89">
        <f>ROUND((SUM(BE126:BE231)),  2)</f>
        <v>0</v>
      </c>
      <c r="I33" s="90">
        <v>0.21</v>
      </c>
      <c r="J33" s="89">
        <f>ROUND(((SUM(BE126:BE231))*I33),  2)</f>
        <v>0</v>
      </c>
      <c r="L33" s="29"/>
    </row>
    <row r="34" spans="2:12" s="1" customFormat="1" ht="14.45" customHeight="1">
      <c r="B34" s="29"/>
      <c r="E34" s="26" t="s">
        <v>39</v>
      </c>
      <c r="F34" s="89">
        <f>ROUND((SUM(BF126:BF231)),  2)</f>
        <v>0</v>
      </c>
      <c r="I34" s="90">
        <v>0.15</v>
      </c>
      <c r="J34" s="89">
        <f>ROUND(((SUM(BF126:BF231))*I34),  2)</f>
        <v>0</v>
      </c>
      <c r="L34" s="29"/>
    </row>
    <row r="35" spans="2:12" s="1" customFormat="1" ht="14.45" hidden="1" customHeight="1">
      <c r="B35" s="29"/>
      <c r="E35" s="26" t="s">
        <v>40</v>
      </c>
      <c r="F35" s="89">
        <f>ROUND((SUM(BG126:BG231)),  2)</f>
        <v>0</v>
      </c>
      <c r="I35" s="90">
        <v>0.21</v>
      </c>
      <c r="J35" s="89">
        <f>0</f>
        <v>0</v>
      </c>
      <c r="L35" s="29"/>
    </row>
    <row r="36" spans="2:12" s="1" customFormat="1" ht="14.45" hidden="1" customHeight="1">
      <c r="B36" s="29"/>
      <c r="E36" s="26" t="s">
        <v>41</v>
      </c>
      <c r="F36" s="89">
        <f>ROUND((SUM(BH126:BH231)),  2)</f>
        <v>0</v>
      </c>
      <c r="I36" s="90">
        <v>0.15</v>
      </c>
      <c r="J36" s="89">
        <f>0</f>
        <v>0</v>
      </c>
      <c r="L36" s="29"/>
    </row>
    <row r="37" spans="2:12" s="1" customFormat="1" ht="14.45" hidden="1" customHeight="1">
      <c r="B37" s="29"/>
      <c r="E37" s="26" t="s">
        <v>42</v>
      </c>
      <c r="F37" s="89">
        <f>ROUND((SUM(BI126:BI231)),  2)</f>
        <v>0</v>
      </c>
      <c r="I37" s="90">
        <v>0</v>
      </c>
      <c r="J37" s="89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D39" s="92" t="s">
        <v>43</v>
      </c>
      <c r="E39" s="54"/>
      <c r="F39" s="54"/>
      <c r="G39" s="93" t="s">
        <v>44</v>
      </c>
      <c r="H39" s="94" t="s">
        <v>45</v>
      </c>
      <c r="I39" s="54"/>
      <c r="J39" s="95">
        <f>SUM(J30:J37)</f>
        <v>0</v>
      </c>
      <c r="K39" s="96"/>
      <c r="L39" s="29"/>
    </row>
    <row r="40" spans="2:12" s="1" customFormat="1" ht="14.45" customHeight="1">
      <c r="B40" s="29"/>
      <c r="L40" s="29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48</v>
      </c>
      <c r="E61" s="31"/>
      <c r="F61" s="97" t="s">
        <v>49</v>
      </c>
      <c r="G61" s="40" t="s">
        <v>48</v>
      </c>
      <c r="H61" s="31"/>
      <c r="I61" s="31"/>
      <c r="J61" s="98" t="s">
        <v>49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48</v>
      </c>
      <c r="E76" s="31"/>
      <c r="F76" s="97" t="s">
        <v>49</v>
      </c>
      <c r="G76" s="40" t="s">
        <v>48</v>
      </c>
      <c r="H76" s="31"/>
      <c r="I76" s="31"/>
      <c r="J76" s="98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117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85" t="str">
        <f>E7</f>
        <v>BAŤŮV KANÁL, OPTIMALIZACE PRÁZDNĚNÍ PK VNOROVY I</v>
      </c>
      <c r="F85" s="286"/>
      <c r="G85" s="286"/>
      <c r="H85" s="286"/>
      <c r="L85" s="29"/>
    </row>
    <row r="86" spans="2:47" s="1" customFormat="1" ht="12" customHeight="1">
      <c r="B86" s="29"/>
      <c r="C86" s="26" t="s">
        <v>107</v>
      </c>
      <c r="L86" s="29"/>
    </row>
    <row r="87" spans="2:47" s="1" customFormat="1" ht="16.5" customHeight="1">
      <c r="B87" s="29"/>
      <c r="E87" s="275" t="str">
        <f>E9</f>
        <v>02 - SO 02 PROPUSTEK</v>
      </c>
      <c r="F87" s="284"/>
      <c r="G87" s="284"/>
      <c r="H87" s="284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18</v>
      </c>
      <c r="F89" s="24" t="str">
        <f>F12</f>
        <v>Vnorovy</v>
      </c>
      <c r="I89" s="26" t="s">
        <v>20</v>
      </c>
      <c r="J89" s="49">
        <f>IF(J12="","",J12)</f>
        <v>45833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6" t="s">
        <v>21</v>
      </c>
      <c r="F91" s="24" t="str">
        <f>E15</f>
        <v>Povodí Moravy, s.p.</v>
      </c>
      <c r="I91" s="26" t="s">
        <v>27</v>
      </c>
      <c r="J91" s="27" t="str">
        <f>E21</f>
        <v>Ing. Michael Trnka, CSc.</v>
      </c>
      <c r="L91" s="29"/>
    </row>
    <row r="92" spans="2:47" s="1" customFormat="1" ht="15.2" customHeight="1">
      <c r="B92" s="29"/>
      <c r="C92" s="26" t="s">
        <v>25</v>
      </c>
      <c r="F92" s="24" t="str">
        <f>IF(E18="","",E18)</f>
        <v xml:space="preserve"> </v>
      </c>
      <c r="I92" s="26" t="s">
        <v>30</v>
      </c>
      <c r="J92" s="27" t="str">
        <f>E24</f>
        <v>AQUATIS a.s.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142" t="s">
        <v>118</v>
      </c>
      <c r="D94" s="91"/>
      <c r="E94" s="91"/>
      <c r="F94" s="91"/>
      <c r="G94" s="91"/>
      <c r="H94" s="91"/>
      <c r="I94" s="91"/>
      <c r="J94" s="100" t="s">
        <v>119</v>
      </c>
      <c r="K94" s="91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1" t="s">
        <v>120</v>
      </c>
      <c r="J96" s="63">
        <f>J126</f>
        <v>0</v>
      </c>
      <c r="L96" s="29"/>
      <c r="AU96" s="17" t="s">
        <v>121</v>
      </c>
    </row>
    <row r="97" spans="2:12" s="8" customFormat="1" ht="24.95" customHeight="1">
      <c r="B97" s="102"/>
      <c r="D97" s="103" t="s">
        <v>122</v>
      </c>
      <c r="E97" s="104"/>
      <c r="F97" s="104"/>
      <c r="G97" s="104"/>
      <c r="H97" s="104"/>
      <c r="I97" s="104"/>
      <c r="J97" s="105">
        <f>J127</f>
        <v>0</v>
      </c>
      <c r="L97" s="102"/>
    </row>
    <row r="98" spans="2:12" s="9" customFormat="1" ht="19.899999999999999" customHeight="1">
      <c r="B98" s="106"/>
      <c r="D98" s="107" t="s">
        <v>123</v>
      </c>
      <c r="E98" s="108"/>
      <c r="F98" s="108"/>
      <c r="G98" s="108"/>
      <c r="H98" s="108"/>
      <c r="I98" s="108"/>
      <c r="J98" s="109">
        <f>J128</f>
        <v>0</v>
      </c>
      <c r="L98" s="106"/>
    </row>
    <row r="99" spans="2:12" s="9" customFormat="1" ht="19.899999999999999" customHeight="1">
      <c r="B99" s="106"/>
      <c r="D99" s="107" t="s">
        <v>124</v>
      </c>
      <c r="E99" s="108"/>
      <c r="F99" s="108"/>
      <c r="G99" s="108"/>
      <c r="H99" s="108"/>
      <c r="I99" s="108"/>
      <c r="J99" s="109">
        <f>J201</f>
        <v>0</v>
      </c>
      <c r="L99" s="106"/>
    </row>
    <row r="100" spans="2:12" s="9" customFormat="1" ht="19.899999999999999" customHeight="1">
      <c r="B100" s="106"/>
      <c r="D100" s="107" t="s">
        <v>125</v>
      </c>
      <c r="E100" s="108"/>
      <c r="F100" s="108"/>
      <c r="G100" s="108"/>
      <c r="H100" s="108"/>
      <c r="I100" s="108"/>
      <c r="J100" s="109">
        <f>J205</f>
        <v>0</v>
      </c>
      <c r="L100" s="106"/>
    </row>
    <row r="101" spans="2:12" s="9" customFormat="1" ht="19.899999999999999" customHeight="1">
      <c r="B101" s="106"/>
      <c r="D101" s="107" t="s">
        <v>126</v>
      </c>
      <c r="E101" s="108"/>
      <c r="F101" s="108"/>
      <c r="G101" s="108"/>
      <c r="H101" s="108"/>
      <c r="I101" s="108"/>
      <c r="J101" s="109">
        <f>J208</f>
        <v>0</v>
      </c>
      <c r="L101" s="106"/>
    </row>
    <row r="102" spans="2:12" s="9" customFormat="1" ht="19.899999999999999" customHeight="1">
      <c r="B102" s="106"/>
      <c r="D102" s="107" t="s">
        <v>338</v>
      </c>
      <c r="E102" s="108"/>
      <c r="F102" s="108"/>
      <c r="G102" s="108"/>
      <c r="H102" s="108"/>
      <c r="I102" s="108"/>
      <c r="J102" s="109">
        <f>J217</f>
        <v>0</v>
      </c>
      <c r="L102" s="106"/>
    </row>
    <row r="103" spans="2:12" s="9" customFormat="1" ht="19.899999999999999" customHeight="1">
      <c r="B103" s="106"/>
      <c r="D103" s="107" t="s">
        <v>128</v>
      </c>
      <c r="E103" s="108"/>
      <c r="F103" s="108"/>
      <c r="G103" s="108"/>
      <c r="H103" s="108"/>
      <c r="I103" s="108"/>
      <c r="J103" s="109">
        <f>J222</f>
        <v>0</v>
      </c>
      <c r="L103" s="106"/>
    </row>
    <row r="104" spans="2:12" s="9" customFormat="1" ht="19.899999999999999" customHeight="1">
      <c r="B104" s="106"/>
      <c r="D104" s="107" t="s">
        <v>339</v>
      </c>
      <c r="E104" s="108"/>
      <c r="F104" s="108"/>
      <c r="G104" s="108"/>
      <c r="H104" s="108"/>
      <c r="I104" s="108"/>
      <c r="J104" s="109">
        <f>J224</f>
        <v>0</v>
      </c>
      <c r="L104" s="106"/>
    </row>
    <row r="105" spans="2:12" s="8" customFormat="1" ht="24.95" customHeight="1">
      <c r="B105" s="102"/>
      <c r="D105" s="103" t="s">
        <v>340</v>
      </c>
      <c r="E105" s="104"/>
      <c r="F105" s="104"/>
      <c r="G105" s="104"/>
      <c r="H105" s="104"/>
      <c r="I105" s="104"/>
      <c r="J105" s="105">
        <f>J229</f>
        <v>0</v>
      </c>
      <c r="L105" s="102"/>
    </row>
    <row r="106" spans="2:12" s="9" customFormat="1" ht="19.899999999999999" customHeight="1">
      <c r="B106" s="106"/>
      <c r="D106" s="107" t="s">
        <v>341</v>
      </c>
      <c r="E106" s="108"/>
      <c r="F106" s="108"/>
      <c r="G106" s="108"/>
      <c r="H106" s="108"/>
      <c r="I106" s="108"/>
      <c r="J106" s="109">
        <f>J230</f>
        <v>0</v>
      </c>
      <c r="L106" s="106"/>
    </row>
    <row r="107" spans="2:12" s="1" customFormat="1" ht="21.75" customHeight="1">
      <c r="B107" s="29"/>
      <c r="L107" s="29"/>
    </row>
    <row r="108" spans="2:12" s="1" customFormat="1" ht="6.95" customHeight="1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29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29"/>
    </row>
    <row r="113" spans="2:63" s="1" customFormat="1" ht="24.95" customHeight="1">
      <c r="B113" s="29"/>
      <c r="C113" s="21" t="s">
        <v>130</v>
      </c>
      <c r="L113" s="29"/>
    </row>
    <row r="114" spans="2:63" s="1" customFormat="1" ht="6.95" customHeight="1">
      <c r="B114" s="29"/>
      <c r="L114" s="29"/>
    </row>
    <row r="115" spans="2:63" s="1" customFormat="1" ht="12" customHeight="1">
      <c r="B115" s="29"/>
      <c r="C115" s="26" t="s">
        <v>14</v>
      </c>
      <c r="L115" s="29"/>
    </row>
    <row r="116" spans="2:63" s="1" customFormat="1" ht="16.5" customHeight="1">
      <c r="B116" s="29"/>
      <c r="E116" s="285" t="str">
        <f>E7</f>
        <v>BAŤŮV KANÁL, OPTIMALIZACE PRÁZDNĚNÍ PK VNOROVY I</v>
      </c>
      <c r="F116" s="286"/>
      <c r="G116" s="286"/>
      <c r="H116" s="286"/>
      <c r="L116" s="29"/>
    </row>
    <row r="117" spans="2:63" s="1" customFormat="1" ht="12" customHeight="1">
      <c r="B117" s="29"/>
      <c r="C117" s="26" t="s">
        <v>107</v>
      </c>
      <c r="L117" s="29"/>
    </row>
    <row r="118" spans="2:63" s="1" customFormat="1" ht="16.5" customHeight="1">
      <c r="B118" s="29"/>
      <c r="E118" s="275" t="str">
        <f>E9</f>
        <v>02 - SO 02 PROPUSTEK</v>
      </c>
      <c r="F118" s="284"/>
      <c r="G118" s="284"/>
      <c r="H118" s="284"/>
      <c r="L118" s="29"/>
    </row>
    <row r="119" spans="2:63" s="1" customFormat="1" ht="6.95" customHeight="1">
      <c r="B119" s="29"/>
      <c r="L119" s="29"/>
    </row>
    <row r="120" spans="2:63" s="1" customFormat="1" ht="12" customHeight="1">
      <c r="B120" s="29"/>
      <c r="C120" s="26" t="s">
        <v>18</v>
      </c>
      <c r="F120" s="24" t="str">
        <f>F12</f>
        <v>Vnorovy</v>
      </c>
      <c r="I120" s="26" t="s">
        <v>20</v>
      </c>
      <c r="J120" s="49">
        <f>IF(J12="","",J12)</f>
        <v>45833</v>
      </c>
      <c r="L120" s="29"/>
    </row>
    <row r="121" spans="2:63" s="1" customFormat="1" ht="6.95" customHeight="1">
      <c r="B121" s="29"/>
      <c r="L121" s="29"/>
    </row>
    <row r="122" spans="2:63" s="1" customFormat="1" ht="25.7" customHeight="1">
      <c r="B122" s="29"/>
      <c r="C122" s="26" t="s">
        <v>21</v>
      </c>
      <c r="F122" s="24" t="str">
        <f>E15</f>
        <v>Povodí Moravy, s.p.</v>
      </c>
      <c r="I122" s="26" t="s">
        <v>27</v>
      </c>
      <c r="J122" s="27" t="str">
        <f>E21</f>
        <v>Ing. Michael Trnka, CSc.</v>
      </c>
      <c r="L122" s="29"/>
    </row>
    <row r="123" spans="2:63" s="1" customFormat="1" ht="15.2" customHeight="1">
      <c r="B123" s="29"/>
      <c r="C123" s="26" t="s">
        <v>25</v>
      </c>
      <c r="F123" s="24" t="str">
        <f>IF(E18="","",E18)</f>
        <v xml:space="preserve"> </v>
      </c>
      <c r="I123" s="26" t="s">
        <v>30</v>
      </c>
      <c r="J123" s="27" t="str">
        <f>E24</f>
        <v>AQUATIS a.s.</v>
      </c>
      <c r="L123" s="29"/>
    </row>
    <row r="124" spans="2:63" s="1" customFormat="1" ht="10.35" customHeight="1">
      <c r="B124" s="29"/>
      <c r="L124" s="29"/>
    </row>
    <row r="125" spans="2:63" s="10" customFormat="1" ht="29.25" customHeight="1">
      <c r="B125" s="110"/>
      <c r="C125" s="239" t="s">
        <v>131</v>
      </c>
      <c r="D125" s="112" t="s">
        <v>58</v>
      </c>
      <c r="E125" s="112" t="s">
        <v>54</v>
      </c>
      <c r="F125" s="112" t="s">
        <v>55</v>
      </c>
      <c r="G125" s="112" t="s">
        <v>132</v>
      </c>
      <c r="H125" s="112" t="s">
        <v>133</v>
      </c>
      <c r="I125" s="112" t="s">
        <v>134</v>
      </c>
      <c r="J125" s="113" t="s">
        <v>119</v>
      </c>
      <c r="K125" s="114" t="s">
        <v>135</v>
      </c>
      <c r="L125" s="110"/>
      <c r="M125" s="56" t="s">
        <v>1</v>
      </c>
      <c r="N125" s="57" t="s">
        <v>37</v>
      </c>
      <c r="O125" s="57" t="s">
        <v>136</v>
      </c>
      <c r="P125" s="57" t="s">
        <v>137</v>
      </c>
      <c r="Q125" s="57" t="s">
        <v>138</v>
      </c>
      <c r="R125" s="57" t="s">
        <v>139</v>
      </c>
      <c r="S125" s="57" t="s">
        <v>140</v>
      </c>
      <c r="T125" s="58" t="s">
        <v>141</v>
      </c>
    </row>
    <row r="126" spans="2:63" s="1" customFormat="1" ht="22.9" customHeight="1">
      <c r="B126" s="29"/>
      <c r="C126" s="61" t="s">
        <v>142</v>
      </c>
      <c r="J126" s="115">
        <f>J127+J229</f>
        <v>0</v>
      </c>
      <c r="L126" s="29"/>
      <c r="M126" s="59"/>
      <c r="N126" s="50"/>
      <c r="O126" s="50"/>
      <c r="P126" s="116">
        <f>P127+P229</f>
        <v>420.7164580000001</v>
      </c>
      <c r="Q126" s="50"/>
      <c r="R126" s="116">
        <f>R127+R229</f>
        <v>195.46757799999997</v>
      </c>
      <c r="S126" s="50"/>
      <c r="T126" s="117">
        <f>T127+T229</f>
        <v>24.48</v>
      </c>
      <c r="AT126" s="17" t="s">
        <v>72</v>
      </c>
      <c r="AU126" s="17" t="s">
        <v>121</v>
      </c>
      <c r="BK126" s="118">
        <f>BK127+BK229</f>
        <v>0</v>
      </c>
    </row>
    <row r="127" spans="2:63" s="11" customFormat="1" ht="25.9" customHeight="1">
      <c r="B127" s="119"/>
      <c r="D127" s="120" t="s">
        <v>72</v>
      </c>
      <c r="E127" s="121" t="s">
        <v>143</v>
      </c>
      <c r="F127" s="121" t="s">
        <v>144</v>
      </c>
      <c r="J127" s="122">
        <f>J128+J201+J205+J208+J217+J222+J224</f>
        <v>0</v>
      </c>
      <c r="L127" s="119"/>
      <c r="M127" s="123"/>
      <c r="P127" s="124">
        <f>P128+P201+P205+P208+P217+P222+P224</f>
        <v>420.7164580000001</v>
      </c>
      <c r="R127" s="124">
        <f>R128+R201+R205+R208+R217+R222+R224</f>
        <v>195.46757799999997</v>
      </c>
      <c r="T127" s="125">
        <f>T128+T201+T205+T208+T217+T222+T224</f>
        <v>24.48</v>
      </c>
      <c r="AR127" s="120" t="s">
        <v>81</v>
      </c>
      <c r="AT127" s="126" t="s">
        <v>72</v>
      </c>
      <c r="AU127" s="126" t="s">
        <v>73</v>
      </c>
      <c r="AY127" s="120" t="s">
        <v>145</v>
      </c>
      <c r="BK127" s="127">
        <f>BK128+BK201+BK205+BK208+BK217+BK222+BK224</f>
        <v>0</v>
      </c>
    </row>
    <row r="128" spans="2:63" s="11" customFormat="1" ht="22.9" customHeight="1">
      <c r="B128" s="119"/>
      <c r="D128" s="120" t="s">
        <v>72</v>
      </c>
      <c r="E128" s="128" t="s">
        <v>81</v>
      </c>
      <c r="F128" s="128" t="s">
        <v>146</v>
      </c>
      <c r="J128" s="129">
        <f>SUM(J129:J199)</f>
        <v>0</v>
      </c>
      <c r="L128" s="231"/>
      <c r="M128" s="123"/>
      <c r="P128" s="124">
        <f>SUM(P129:P200)</f>
        <v>143.06927400000001</v>
      </c>
      <c r="R128" s="124">
        <f>SUM(R129:R200)</f>
        <v>2.7098000000000001E-2</v>
      </c>
      <c r="T128" s="125">
        <f>SUM(T129:T200)</f>
        <v>0</v>
      </c>
      <c r="AR128" s="120" t="s">
        <v>81</v>
      </c>
      <c r="AT128" s="126" t="s">
        <v>72</v>
      </c>
      <c r="AU128" s="126" t="s">
        <v>81</v>
      </c>
      <c r="AY128" s="120" t="s">
        <v>145</v>
      </c>
      <c r="BK128" s="127">
        <f>SUM(BK129:BK200)</f>
        <v>0</v>
      </c>
    </row>
    <row r="129" spans="2:65" s="1" customFormat="1" ht="24.2" customHeight="1">
      <c r="B129" s="130"/>
      <c r="C129" s="131" t="s">
        <v>81</v>
      </c>
      <c r="D129" s="131" t="s">
        <v>147</v>
      </c>
      <c r="E129" s="132" t="s">
        <v>148</v>
      </c>
      <c r="F129" s="133" t="s">
        <v>149</v>
      </c>
      <c r="G129" s="134" t="s">
        <v>150</v>
      </c>
      <c r="H129" s="135">
        <v>100</v>
      </c>
      <c r="I129" s="136"/>
      <c r="J129" s="136">
        <f>ROUND(I129*H129,2)</f>
        <v>0</v>
      </c>
      <c r="K129" s="137"/>
      <c r="L129" s="238"/>
      <c r="M129" s="138" t="s">
        <v>1</v>
      </c>
      <c r="N129" s="139" t="s">
        <v>38</v>
      </c>
      <c r="O129" s="140">
        <v>0.184</v>
      </c>
      <c r="P129" s="140">
        <f>O129*H129</f>
        <v>18.399999999999999</v>
      </c>
      <c r="Q129" s="140">
        <v>3.0000000000000001E-5</v>
      </c>
      <c r="R129" s="140">
        <f>Q129*H129</f>
        <v>3.0000000000000001E-3</v>
      </c>
      <c r="S129" s="140">
        <v>0</v>
      </c>
      <c r="T129" s="141">
        <f>S129*H129</f>
        <v>0</v>
      </c>
      <c r="AR129" s="142" t="s">
        <v>151</v>
      </c>
      <c r="AT129" s="142" t="s">
        <v>147</v>
      </c>
      <c r="AU129" s="142" t="s">
        <v>83</v>
      </c>
      <c r="AY129" s="17" t="s">
        <v>145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81</v>
      </c>
      <c r="BK129" s="143">
        <f>ROUND(I129*H129,2)</f>
        <v>0</v>
      </c>
      <c r="BL129" s="17" t="s">
        <v>151</v>
      </c>
      <c r="BM129" s="142" t="s">
        <v>342</v>
      </c>
    </row>
    <row r="130" spans="2:65" s="1" customFormat="1" ht="24.2" customHeight="1">
      <c r="B130" s="130"/>
      <c r="C130" s="131" t="s">
        <v>83</v>
      </c>
      <c r="D130" s="131" t="s">
        <v>147</v>
      </c>
      <c r="E130" s="132" t="s">
        <v>153</v>
      </c>
      <c r="F130" s="133" t="s">
        <v>154</v>
      </c>
      <c r="G130" s="134" t="s">
        <v>155</v>
      </c>
      <c r="H130" s="135">
        <v>4.1669999999999998</v>
      </c>
      <c r="I130" s="136"/>
      <c r="J130" s="136">
        <f>ROUND(I130*H130,2)</f>
        <v>0</v>
      </c>
      <c r="K130" s="137"/>
      <c r="L130" s="29"/>
      <c r="M130" s="138" t="s">
        <v>1</v>
      </c>
      <c r="N130" s="139" t="s">
        <v>38</v>
      </c>
      <c r="O130" s="140">
        <v>0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151</v>
      </c>
      <c r="AT130" s="142" t="s">
        <v>147</v>
      </c>
      <c r="AU130" s="142" t="s">
        <v>83</v>
      </c>
      <c r="AY130" s="17" t="s">
        <v>145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81</v>
      </c>
      <c r="BK130" s="143">
        <f>ROUND(I130*H130,2)</f>
        <v>0</v>
      </c>
      <c r="BL130" s="17" t="s">
        <v>151</v>
      </c>
      <c r="BM130" s="142" t="s">
        <v>343</v>
      </c>
    </row>
    <row r="131" spans="2:65" s="12" customFormat="1">
      <c r="B131" s="144"/>
      <c r="D131" s="145" t="s">
        <v>157</v>
      </c>
      <c r="E131" s="146" t="s">
        <v>1</v>
      </c>
      <c r="F131" s="147" t="s">
        <v>344</v>
      </c>
      <c r="H131" s="148">
        <v>4.1669999999999998</v>
      </c>
      <c r="L131" s="144"/>
      <c r="M131" s="149"/>
      <c r="T131" s="150"/>
      <c r="AT131" s="146" t="s">
        <v>157</v>
      </c>
      <c r="AU131" s="146" t="s">
        <v>83</v>
      </c>
      <c r="AV131" s="12" t="s">
        <v>83</v>
      </c>
      <c r="AW131" s="12" t="s">
        <v>29</v>
      </c>
      <c r="AX131" s="12" t="s">
        <v>73</v>
      </c>
      <c r="AY131" s="146" t="s">
        <v>145</v>
      </c>
    </row>
    <row r="132" spans="2:65" s="13" customFormat="1">
      <c r="B132" s="151"/>
      <c r="D132" s="145" t="s">
        <v>157</v>
      </c>
      <c r="E132" s="152" t="s">
        <v>1</v>
      </c>
      <c r="F132" s="153" t="s">
        <v>159</v>
      </c>
      <c r="H132" s="154">
        <v>4.1669999999999998</v>
      </c>
      <c r="L132" s="151"/>
      <c r="M132" s="155"/>
      <c r="T132" s="156"/>
      <c r="AT132" s="152" t="s">
        <v>157</v>
      </c>
      <c r="AU132" s="152" t="s">
        <v>83</v>
      </c>
      <c r="AV132" s="13" t="s">
        <v>151</v>
      </c>
      <c r="AW132" s="13" t="s">
        <v>29</v>
      </c>
      <c r="AX132" s="13" t="s">
        <v>81</v>
      </c>
      <c r="AY132" s="152" t="s">
        <v>145</v>
      </c>
    </row>
    <row r="133" spans="2:65" s="1" customFormat="1" ht="33" customHeight="1">
      <c r="B133" s="130"/>
      <c r="C133" s="131" t="s">
        <v>160</v>
      </c>
      <c r="D133" s="131" t="s">
        <v>147</v>
      </c>
      <c r="E133" s="132" t="s">
        <v>345</v>
      </c>
      <c r="F133" s="133" t="s">
        <v>346</v>
      </c>
      <c r="G133" s="134" t="s">
        <v>167</v>
      </c>
      <c r="H133" s="135">
        <v>43.34</v>
      </c>
      <c r="I133" s="136"/>
      <c r="J133" s="136">
        <f>ROUND(I133*H133,2)</f>
        <v>0</v>
      </c>
      <c r="K133" s="137"/>
      <c r="L133" s="29"/>
      <c r="M133" s="138" t="s">
        <v>1</v>
      </c>
      <c r="N133" s="139" t="s">
        <v>38</v>
      </c>
      <c r="O133" s="140">
        <v>0.28199999999999997</v>
      </c>
      <c r="P133" s="140">
        <f>O133*H133</f>
        <v>12.221880000000001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151</v>
      </c>
      <c r="AT133" s="142" t="s">
        <v>147</v>
      </c>
      <c r="AU133" s="142" t="s">
        <v>83</v>
      </c>
      <c r="AY133" s="17" t="s">
        <v>145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81</v>
      </c>
      <c r="BK133" s="143">
        <f>ROUND(I133*H133,2)</f>
        <v>0</v>
      </c>
      <c r="BL133" s="17" t="s">
        <v>151</v>
      </c>
      <c r="BM133" s="142" t="s">
        <v>347</v>
      </c>
    </row>
    <row r="134" spans="2:65" s="14" customFormat="1" ht="11.25" customHeight="1">
      <c r="B134" s="157"/>
      <c r="D134" s="145" t="s">
        <v>157</v>
      </c>
      <c r="E134" s="158" t="s">
        <v>1</v>
      </c>
      <c r="F134" s="159" t="s">
        <v>348</v>
      </c>
      <c r="H134" s="158" t="s">
        <v>1</v>
      </c>
      <c r="L134" s="157"/>
      <c r="M134" s="160"/>
      <c r="T134" s="161"/>
      <c r="AT134" s="158" t="s">
        <v>157</v>
      </c>
      <c r="AU134" s="158" t="s">
        <v>83</v>
      </c>
      <c r="AV134" s="14" t="s">
        <v>81</v>
      </c>
      <c r="AW134" s="14" t="s">
        <v>29</v>
      </c>
      <c r="AX134" s="14" t="s">
        <v>73</v>
      </c>
      <c r="AY134" s="158" t="s">
        <v>145</v>
      </c>
    </row>
    <row r="135" spans="2:65" s="12" customFormat="1" ht="11.25" customHeight="1">
      <c r="B135" s="144"/>
      <c r="D135" s="145" t="s">
        <v>157</v>
      </c>
      <c r="E135" s="146" t="s">
        <v>1</v>
      </c>
      <c r="F135" s="147" t="s">
        <v>349</v>
      </c>
      <c r="H135" s="148">
        <v>35.64</v>
      </c>
      <c r="L135" s="144"/>
      <c r="M135" s="149"/>
      <c r="T135" s="150"/>
      <c r="AT135" s="146" t="s">
        <v>157</v>
      </c>
      <c r="AU135" s="146" t="s">
        <v>83</v>
      </c>
      <c r="AV135" s="12" t="s">
        <v>83</v>
      </c>
      <c r="AW135" s="12" t="s">
        <v>29</v>
      </c>
      <c r="AX135" s="12" t="s">
        <v>73</v>
      </c>
      <c r="AY135" s="146" t="s">
        <v>145</v>
      </c>
    </row>
    <row r="136" spans="2:65" s="14" customFormat="1" ht="11.25" customHeight="1">
      <c r="B136" s="157"/>
      <c r="D136" s="145" t="s">
        <v>157</v>
      </c>
      <c r="E136" s="158" t="s">
        <v>1</v>
      </c>
      <c r="F136" s="159" t="s">
        <v>350</v>
      </c>
      <c r="H136" s="158" t="s">
        <v>1</v>
      </c>
      <c r="L136" s="157"/>
      <c r="M136" s="160"/>
      <c r="T136" s="161"/>
      <c r="AT136" s="158" t="s">
        <v>157</v>
      </c>
      <c r="AU136" s="158" t="s">
        <v>83</v>
      </c>
      <c r="AV136" s="14" t="s">
        <v>81</v>
      </c>
      <c r="AW136" s="14" t="s">
        <v>29</v>
      </c>
      <c r="AX136" s="14" t="s">
        <v>73</v>
      </c>
      <c r="AY136" s="158" t="s">
        <v>145</v>
      </c>
    </row>
    <row r="137" spans="2:65" s="12" customFormat="1" ht="11.25" customHeight="1">
      <c r="B137" s="144"/>
      <c r="D137" s="145" t="s">
        <v>157</v>
      </c>
      <c r="E137" s="146" t="s">
        <v>1</v>
      </c>
      <c r="F137" s="147" t="s">
        <v>351</v>
      </c>
      <c r="H137" s="148">
        <v>7.7</v>
      </c>
      <c r="L137" s="144"/>
      <c r="M137" s="149"/>
      <c r="T137" s="150"/>
      <c r="AT137" s="146" t="s">
        <v>157</v>
      </c>
      <c r="AU137" s="146" t="s">
        <v>83</v>
      </c>
      <c r="AV137" s="12" t="s">
        <v>83</v>
      </c>
      <c r="AW137" s="12" t="s">
        <v>29</v>
      </c>
      <c r="AX137" s="12" t="s">
        <v>73</v>
      </c>
      <c r="AY137" s="146" t="s">
        <v>145</v>
      </c>
    </row>
    <row r="138" spans="2:65" s="13" customFormat="1" ht="11.25" customHeight="1">
      <c r="B138" s="151"/>
      <c r="D138" s="145" t="s">
        <v>157</v>
      </c>
      <c r="E138" s="152" t="s">
        <v>331</v>
      </c>
      <c r="F138" s="153" t="s">
        <v>159</v>
      </c>
      <c r="H138" s="154">
        <v>43.34</v>
      </c>
      <c r="L138" s="151"/>
      <c r="M138" s="155"/>
      <c r="T138" s="156"/>
      <c r="AT138" s="152" t="s">
        <v>157</v>
      </c>
      <c r="AU138" s="152" t="s">
        <v>83</v>
      </c>
      <c r="AV138" s="13" t="s">
        <v>151</v>
      </c>
      <c r="AW138" s="13" t="s">
        <v>29</v>
      </c>
      <c r="AX138" s="13" t="s">
        <v>81</v>
      </c>
      <c r="AY138" s="152" t="s">
        <v>145</v>
      </c>
    </row>
    <row r="139" spans="2:65" s="1" customFormat="1" ht="33" customHeight="1">
      <c r="B139" s="130"/>
      <c r="C139" s="131" t="s">
        <v>151</v>
      </c>
      <c r="D139" s="131" t="s">
        <v>147</v>
      </c>
      <c r="E139" s="132" t="s">
        <v>352</v>
      </c>
      <c r="F139" s="133" t="s">
        <v>353</v>
      </c>
      <c r="G139" s="134" t="s">
        <v>167</v>
      </c>
      <c r="H139" s="135">
        <v>111.221</v>
      </c>
      <c r="I139" s="136"/>
      <c r="J139" s="136">
        <f>ROUND(I139*H139,2)</f>
        <v>0</v>
      </c>
      <c r="K139" s="137"/>
      <c r="L139" s="29"/>
      <c r="M139" s="138" t="s">
        <v>1</v>
      </c>
      <c r="N139" s="139" t="s">
        <v>38</v>
      </c>
      <c r="O139" s="140">
        <v>0.34399999999999997</v>
      </c>
      <c r="P139" s="140">
        <f>O139*H139</f>
        <v>38.260024000000001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151</v>
      </c>
      <c r="AT139" s="142" t="s">
        <v>147</v>
      </c>
      <c r="AU139" s="142" t="s">
        <v>83</v>
      </c>
      <c r="AY139" s="17" t="s">
        <v>145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81</v>
      </c>
      <c r="BK139" s="143">
        <f>ROUND(I139*H139,2)</f>
        <v>0</v>
      </c>
      <c r="BL139" s="17" t="s">
        <v>151</v>
      </c>
      <c r="BM139" s="142" t="s">
        <v>354</v>
      </c>
    </row>
    <row r="140" spans="2:65" s="14" customFormat="1">
      <c r="B140" s="157"/>
      <c r="D140" s="145" t="s">
        <v>157</v>
      </c>
      <c r="E140" s="158" t="s">
        <v>1</v>
      </c>
      <c r="F140" s="159" t="s">
        <v>355</v>
      </c>
      <c r="H140" s="158" t="s">
        <v>1</v>
      </c>
      <c r="L140" s="157"/>
      <c r="M140" s="160"/>
      <c r="T140" s="161"/>
      <c r="AT140" s="158" t="s">
        <v>157</v>
      </c>
      <c r="AU140" s="158" t="s">
        <v>83</v>
      </c>
      <c r="AV140" s="14" t="s">
        <v>81</v>
      </c>
      <c r="AW140" s="14" t="s">
        <v>29</v>
      </c>
      <c r="AX140" s="14" t="s">
        <v>73</v>
      </c>
      <c r="AY140" s="158" t="s">
        <v>145</v>
      </c>
    </row>
    <row r="141" spans="2:65" s="12" customFormat="1">
      <c r="B141" s="144"/>
      <c r="D141" s="145" t="s">
        <v>157</v>
      </c>
      <c r="E141" s="146" t="s">
        <v>1</v>
      </c>
      <c r="F141" s="147" t="s">
        <v>356</v>
      </c>
      <c r="H141" s="148">
        <v>117.504</v>
      </c>
      <c r="L141" s="144"/>
      <c r="M141" s="149"/>
      <c r="T141" s="150"/>
      <c r="AT141" s="146" t="s">
        <v>157</v>
      </c>
      <c r="AU141" s="146" t="s">
        <v>83</v>
      </c>
      <c r="AV141" s="12" t="s">
        <v>83</v>
      </c>
      <c r="AW141" s="12" t="s">
        <v>29</v>
      </c>
      <c r="AX141" s="12" t="s">
        <v>73</v>
      </c>
      <c r="AY141" s="146" t="s">
        <v>145</v>
      </c>
    </row>
    <row r="142" spans="2:65" s="14" customFormat="1">
      <c r="B142" s="157"/>
      <c r="D142" s="145" t="s">
        <v>157</v>
      </c>
      <c r="E142" s="158" t="s">
        <v>1</v>
      </c>
      <c r="F142" s="159" t="s">
        <v>357</v>
      </c>
      <c r="H142" s="158" t="s">
        <v>1</v>
      </c>
      <c r="L142" s="157"/>
      <c r="M142" s="160"/>
      <c r="T142" s="161"/>
      <c r="AT142" s="158" t="s">
        <v>157</v>
      </c>
      <c r="AU142" s="158" t="s">
        <v>83</v>
      </c>
      <c r="AV142" s="14" t="s">
        <v>81</v>
      </c>
      <c r="AW142" s="14" t="s">
        <v>29</v>
      </c>
      <c r="AX142" s="14" t="s">
        <v>73</v>
      </c>
      <c r="AY142" s="158" t="s">
        <v>145</v>
      </c>
    </row>
    <row r="143" spans="2:65" s="12" customFormat="1">
      <c r="B143" s="144"/>
      <c r="D143" s="145" t="s">
        <v>157</v>
      </c>
      <c r="E143" s="146" t="s">
        <v>1</v>
      </c>
      <c r="F143" s="147" t="s">
        <v>358</v>
      </c>
      <c r="H143" s="148">
        <v>-6.2830000000000004</v>
      </c>
      <c r="L143" s="144"/>
      <c r="M143" s="149"/>
      <c r="T143" s="150"/>
      <c r="AT143" s="146" t="s">
        <v>157</v>
      </c>
      <c r="AU143" s="146" t="s">
        <v>83</v>
      </c>
      <c r="AV143" s="12" t="s">
        <v>83</v>
      </c>
      <c r="AW143" s="12" t="s">
        <v>29</v>
      </c>
      <c r="AX143" s="12" t="s">
        <v>73</v>
      </c>
      <c r="AY143" s="146" t="s">
        <v>145</v>
      </c>
    </row>
    <row r="144" spans="2:65" s="13" customFormat="1">
      <c r="B144" s="151"/>
      <c r="D144" s="145" t="s">
        <v>157</v>
      </c>
      <c r="E144" s="152" t="s">
        <v>333</v>
      </c>
      <c r="F144" s="153" t="s">
        <v>159</v>
      </c>
      <c r="H144" s="154">
        <v>111.221</v>
      </c>
      <c r="L144" s="151"/>
      <c r="M144" s="155"/>
      <c r="T144" s="156"/>
      <c r="AT144" s="152" t="s">
        <v>157</v>
      </c>
      <c r="AU144" s="152" t="s">
        <v>83</v>
      </c>
      <c r="AV144" s="13" t="s">
        <v>151</v>
      </c>
      <c r="AW144" s="13" t="s">
        <v>29</v>
      </c>
      <c r="AX144" s="13" t="s">
        <v>81</v>
      </c>
      <c r="AY144" s="152" t="s">
        <v>145</v>
      </c>
    </row>
    <row r="145" spans="2:65" s="1" customFormat="1" ht="21.75" customHeight="1">
      <c r="B145" s="130"/>
      <c r="C145" s="131" t="s">
        <v>169</v>
      </c>
      <c r="D145" s="131" t="s">
        <v>147</v>
      </c>
      <c r="E145" s="132" t="s">
        <v>359</v>
      </c>
      <c r="F145" s="133" t="s">
        <v>360</v>
      </c>
      <c r="G145" s="134" t="s">
        <v>163</v>
      </c>
      <c r="H145" s="135">
        <v>32.64</v>
      </c>
      <c r="I145" s="136"/>
      <c r="J145" s="136">
        <f>ROUND(I145*H145,2)</f>
        <v>0</v>
      </c>
      <c r="K145" s="137"/>
      <c r="L145" s="29"/>
      <c r="M145" s="138" t="s">
        <v>1</v>
      </c>
      <c r="N145" s="139" t="s">
        <v>38</v>
      </c>
      <c r="O145" s="140">
        <v>0.156</v>
      </c>
      <c r="P145" s="140">
        <f>O145*H145</f>
        <v>5.0918400000000004</v>
      </c>
      <c r="Q145" s="140">
        <v>6.9999999999999999E-4</v>
      </c>
      <c r="R145" s="140">
        <f>Q145*H145</f>
        <v>2.2848E-2</v>
      </c>
      <c r="S145" s="140">
        <v>0</v>
      </c>
      <c r="T145" s="141">
        <f>S145*H145</f>
        <v>0</v>
      </c>
      <c r="AR145" s="142" t="s">
        <v>151</v>
      </c>
      <c r="AT145" s="142" t="s">
        <v>147</v>
      </c>
      <c r="AU145" s="142" t="s">
        <v>83</v>
      </c>
      <c r="AY145" s="17" t="s">
        <v>145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81</v>
      </c>
      <c r="BK145" s="143">
        <f>ROUND(I145*H145,2)</f>
        <v>0</v>
      </c>
      <c r="BL145" s="17" t="s">
        <v>151</v>
      </c>
      <c r="BM145" s="142" t="s">
        <v>361</v>
      </c>
    </row>
    <row r="146" spans="2:65" s="14" customFormat="1">
      <c r="B146" s="157"/>
      <c r="D146" s="145" t="s">
        <v>157</v>
      </c>
      <c r="E146" s="158" t="s">
        <v>1</v>
      </c>
      <c r="F146" s="159" t="s">
        <v>355</v>
      </c>
      <c r="H146" s="158" t="s">
        <v>1</v>
      </c>
      <c r="L146" s="157"/>
      <c r="M146" s="160"/>
      <c r="T146" s="161"/>
      <c r="AT146" s="158" t="s">
        <v>157</v>
      </c>
      <c r="AU146" s="158" t="s">
        <v>83</v>
      </c>
      <c r="AV146" s="14" t="s">
        <v>81</v>
      </c>
      <c r="AW146" s="14" t="s">
        <v>29</v>
      </c>
      <c r="AX146" s="14" t="s">
        <v>73</v>
      </c>
      <c r="AY146" s="158" t="s">
        <v>145</v>
      </c>
    </row>
    <row r="147" spans="2:65" s="12" customFormat="1">
      <c r="B147" s="144"/>
      <c r="D147" s="145" t="s">
        <v>157</v>
      </c>
      <c r="E147" s="146" t="s">
        <v>1</v>
      </c>
      <c r="F147" s="147" t="s">
        <v>362</v>
      </c>
      <c r="H147" s="148">
        <v>32.64</v>
      </c>
      <c r="L147" s="144"/>
      <c r="M147" s="149"/>
      <c r="T147" s="150"/>
      <c r="AT147" s="146" t="s">
        <v>157</v>
      </c>
      <c r="AU147" s="146" t="s">
        <v>83</v>
      </c>
      <c r="AV147" s="12" t="s">
        <v>83</v>
      </c>
      <c r="AW147" s="12" t="s">
        <v>29</v>
      </c>
      <c r="AX147" s="12" t="s">
        <v>73</v>
      </c>
      <c r="AY147" s="146" t="s">
        <v>145</v>
      </c>
    </row>
    <row r="148" spans="2:65" s="13" customFormat="1">
      <c r="B148" s="151"/>
      <c r="D148" s="145" t="s">
        <v>157</v>
      </c>
      <c r="E148" s="152" t="s">
        <v>108</v>
      </c>
      <c r="F148" s="153" t="s">
        <v>159</v>
      </c>
      <c r="H148" s="154">
        <v>32.64</v>
      </c>
      <c r="L148" s="151"/>
      <c r="M148" s="155"/>
      <c r="T148" s="156"/>
      <c r="AT148" s="152" t="s">
        <v>157</v>
      </c>
      <c r="AU148" s="152" t="s">
        <v>83</v>
      </c>
      <c r="AV148" s="13" t="s">
        <v>151</v>
      </c>
      <c r="AW148" s="13" t="s">
        <v>29</v>
      </c>
      <c r="AX148" s="13" t="s">
        <v>81</v>
      </c>
      <c r="AY148" s="152" t="s">
        <v>145</v>
      </c>
    </row>
    <row r="149" spans="2:65" s="1" customFormat="1" ht="16.5" customHeight="1">
      <c r="B149" s="130"/>
      <c r="C149" s="131" t="s">
        <v>173</v>
      </c>
      <c r="D149" s="131" t="s">
        <v>147</v>
      </c>
      <c r="E149" s="132" t="s">
        <v>363</v>
      </c>
      <c r="F149" s="133" t="s">
        <v>364</v>
      </c>
      <c r="G149" s="134" t="s">
        <v>163</v>
      </c>
      <c r="H149" s="135">
        <v>32.64</v>
      </c>
      <c r="I149" s="136"/>
      <c r="J149" s="136">
        <f>ROUND(I149*H149,2)</f>
        <v>0</v>
      </c>
      <c r="K149" s="137"/>
      <c r="L149" s="29"/>
      <c r="M149" s="138" t="s">
        <v>1</v>
      </c>
      <c r="N149" s="139" t="s">
        <v>38</v>
      </c>
      <c r="O149" s="140">
        <v>9.5000000000000001E-2</v>
      </c>
      <c r="P149" s="140">
        <f>O149*H149</f>
        <v>3.1008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151</v>
      </c>
      <c r="AT149" s="142" t="s">
        <v>147</v>
      </c>
      <c r="AU149" s="142" t="s">
        <v>83</v>
      </c>
      <c r="AY149" s="17" t="s">
        <v>145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81</v>
      </c>
      <c r="BK149" s="143">
        <f>ROUND(I149*H149,2)</f>
        <v>0</v>
      </c>
      <c r="BL149" s="17" t="s">
        <v>151</v>
      </c>
      <c r="BM149" s="142" t="s">
        <v>365</v>
      </c>
    </row>
    <row r="150" spans="2:65" s="12" customFormat="1">
      <c r="B150" s="144"/>
      <c r="D150" s="145" t="s">
        <v>157</v>
      </c>
      <c r="E150" s="146" t="s">
        <v>1</v>
      </c>
      <c r="F150" s="147" t="s">
        <v>108</v>
      </c>
      <c r="H150" s="148">
        <v>32.64</v>
      </c>
      <c r="L150" s="144"/>
      <c r="M150" s="149"/>
      <c r="T150" s="150"/>
      <c r="AT150" s="146" t="s">
        <v>157</v>
      </c>
      <c r="AU150" s="146" t="s">
        <v>83</v>
      </c>
      <c r="AV150" s="12" t="s">
        <v>83</v>
      </c>
      <c r="AW150" s="12" t="s">
        <v>29</v>
      </c>
      <c r="AX150" s="12" t="s">
        <v>73</v>
      </c>
      <c r="AY150" s="146" t="s">
        <v>145</v>
      </c>
    </row>
    <row r="151" spans="2:65" s="13" customFormat="1">
      <c r="B151" s="151"/>
      <c r="D151" s="145" t="s">
        <v>157</v>
      </c>
      <c r="E151" s="152" t="s">
        <v>1</v>
      </c>
      <c r="F151" s="153" t="s">
        <v>159</v>
      </c>
      <c r="H151" s="154">
        <v>32.64</v>
      </c>
      <c r="L151" s="151"/>
      <c r="M151" s="155"/>
      <c r="T151" s="156"/>
      <c r="AT151" s="152" t="s">
        <v>157</v>
      </c>
      <c r="AU151" s="152" t="s">
        <v>83</v>
      </c>
      <c r="AV151" s="13" t="s">
        <v>151</v>
      </c>
      <c r="AW151" s="13" t="s">
        <v>29</v>
      </c>
      <c r="AX151" s="13" t="s">
        <v>81</v>
      </c>
      <c r="AY151" s="152" t="s">
        <v>145</v>
      </c>
    </row>
    <row r="152" spans="2:65" s="1" customFormat="1" ht="37.9" customHeight="1">
      <c r="B152" s="130"/>
      <c r="C152" s="131" t="s">
        <v>178</v>
      </c>
      <c r="D152" s="131" t="s">
        <v>147</v>
      </c>
      <c r="E152" s="132" t="s">
        <v>183</v>
      </c>
      <c r="F152" s="133" t="s">
        <v>184</v>
      </c>
      <c r="G152" s="134" t="s">
        <v>167</v>
      </c>
      <c r="H152" s="135">
        <f>H157</f>
        <v>218.83</v>
      </c>
      <c r="I152" s="136"/>
      <c r="J152" s="136">
        <f>ROUND(I152*H152,2)</f>
        <v>0</v>
      </c>
      <c r="K152" s="137"/>
      <c r="L152" s="29"/>
      <c r="M152" s="138" t="s">
        <v>1</v>
      </c>
      <c r="N152" s="139" t="s">
        <v>38</v>
      </c>
      <c r="O152" s="140">
        <v>7.0000000000000007E-2</v>
      </c>
      <c r="P152" s="140">
        <f>O152*H152</f>
        <v>15.318100000000003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151</v>
      </c>
      <c r="AT152" s="142" t="s">
        <v>147</v>
      </c>
      <c r="AU152" s="142" t="s">
        <v>83</v>
      </c>
      <c r="AY152" s="17" t="s">
        <v>145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81</v>
      </c>
      <c r="BK152" s="143">
        <f>ROUND(I152*H152,2)</f>
        <v>0</v>
      </c>
      <c r="BL152" s="17" t="s">
        <v>151</v>
      </c>
      <c r="BM152" s="142" t="s">
        <v>366</v>
      </c>
    </row>
    <row r="153" spans="2:65" s="14" customFormat="1">
      <c r="B153" s="157"/>
      <c r="D153" s="145" t="s">
        <v>157</v>
      </c>
      <c r="E153" s="158" t="s">
        <v>1</v>
      </c>
      <c r="F153" s="159" t="s">
        <v>367</v>
      </c>
      <c r="H153" s="158" t="s">
        <v>1</v>
      </c>
      <c r="L153" s="157"/>
      <c r="M153" s="160"/>
      <c r="T153" s="161"/>
      <c r="AT153" s="158" t="s">
        <v>157</v>
      </c>
      <c r="AU153" s="158" t="s">
        <v>83</v>
      </c>
      <c r="AV153" s="14" t="s">
        <v>81</v>
      </c>
      <c r="AW153" s="14" t="s">
        <v>29</v>
      </c>
      <c r="AX153" s="14" t="s">
        <v>73</v>
      </c>
      <c r="AY153" s="158" t="s">
        <v>145</v>
      </c>
    </row>
    <row r="154" spans="2:65" s="12" customFormat="1">
      <c r="B154" s="144"/>
      <c r="D154" s="145" t="s">
        <v>157</v>
      </c>
      <c r="E154" s="146" t="s">
        <v>1</v>
      </c>
      <c r="F154" s="147" t="s">
        <v>331</v>
      </c>
      <c r="H154" s="148">
        <v>43.34</v>
      </c>
      <c r="L154" s="144"/>
      <c r="M154" s="149"/>
      <c r="T154" s="150"/>
      <c r="AT154" s="146" t="s">
        <v>157</v>
      </c>
      <c r="AU154" s="146" t="s">
        <v>83</v>
      </c>
      <c r="AV154" s="12" t="s">
        <v>83</v>
      </c>
      <c r="AW154" s="12" t="s">
        <v>29</v>
      </c>
      <c r="AX154" s="12" t="s">
        <v>73</v>
      </c>
      <c r="AY154" s="146" t="s">
        <v>145</v>
      </c>
    </row>
    <row r="155" spans="2:65" s="12" customFormat="1">
      <c r="B155" s="144"/>
      <c r="D155" s="145" t="s">
        <v>157</v>
      </c>
      <c r="E155" s="146" t="s">
        <v>1</v>
      </c>
      <c r="F155" s="147" t="s">
        <v>333</v>
      </c>
      <c r="H155" s="148">
        <v>111.221</v>
      </c>
      <c r="L155" s="144"/>
      <c r="M155" s="149"/>
      <c r="T155" s="150"/>
      <c r="AT155" s="146" t="s">
        <v>157</v>
      </c>
      <c r="AU155" s="146" t="s">
        <v>83</v>
      </c>
      <c r="AV155" s="12" t="s">
        <v>83</v>
      </c>
      <c r="AW155" s="12" t="s">
        <v>29</v>
      </c>
      <c r="AX155" s="12" t="s">
        <v>73</v>
      </c>
      <c r="AY155" s="146" t="s">
        <v>145</v>
      </c>
    </row>
    <row r="156" spans="2:65" s="12" customFormat="1">
      <c r="B156" s="144"/>
      <c r="D156" s="145"/>
      <c r="E156" s="146"/>
      <c r="F156" s="147" t="s">
        <v>601</v>
      </c>
      <c r="H156" s="148">
        <f>-H162-H163</f>
        <v>64.269000000000005</v>
      </c>
      <c r="L156" s="144"/>
      <c r="M156" s="149"/>
      <c r="T156" s="150"/>
      <c r="AT156" s="146"/>
      <c r="AU156" s="146"/>
      <c r="AY156" s="146"/>
    </row>
    <row r="157" spans="2:65" s="13" customFormat="1">
      <c r="B157" s="151"/>
      <c r="D157" s="145" t="s">
        <v>157</v>
      </c>
      <c r="E157" s="152" t="s">
        <v>1</v>
      </c>
      <c r="F157" s="153" t="s">
        <v>159</v>
      </c>
      <c r="H157" s="154">
        <f>SUM(H154:H156)</f>
        <v>218.83</v>
      </c>
      <c r="L157" s="151"/>
      <c r="M157" s="155"/>
      <c r="T157" s="156"/>
      <c r="AT157" s="152" t="s">
        <v>157</v>
      </c>
      <c r="AU157" s="152" t="s">
        <v>83</v>
      </c>
      <c r="AV157" s="13" t="s">
        <v>151</v>
      </c>
      <c r="AW157" s="13" t="s">
        <v>29</v>
      </c>
      <c r="AX157" s="13" t="s">
        <v>81</v>
      </c>
      <c r="AY157" s="152" t="s">
        <v>145</v>
      </c>
    </row>
    <row r="158" spans="2:65" s="1" customFormat="1" ht="37.9" customHeight="1">
      <c r="B158" s="130"/>
      <c r="C158" s="131" t="s">
        <v>182</v>
      </c>
      <c r="D158" s="131" t="s">
        <v>147</v>
      </c>
      <c r="E158" s="132" t="s">
        <v>187</v>
      </c>
      <c r="F158" s="133" t="s">
        <v>188</v>
      </c>
      <c r="G158" s="134" t="s">
        <v>167</v>
      </c>
      <c r="H158" s="135">
        <v>90.292000000000002</v>
      </c>
      <c r="I158" s="136"/>
      <c r="J158" s="136">
        <f>ROUND(I158*H158,2)</f>
        <v>0</v>
      </c>
      <c r="K158" s="137"/>
      <c r="L158" s="29"/>
      <c r="M158" s="138" t="s">
        <v>1</v>
      </c>
      <c r="N158" s="139" t="s">
        <v>38</v>
      </c>
      <c r="O158" s="140">
        <v>8.6999999999999994E-2</v>
      </c>
      <c r="P158" s="140">
        <f>O158*H158</f>
        <v>7.8554039999999992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151</v>
      </c>
      <c r="AT158" s="142" t="s">
        <v>147</v>
      </c>
      <c r="AU158" s="142" t="s">
        <v>83</v>
      </c>
      <c r="AY158" s="17" t="s">
        <v>145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81</v>
      </c>
      <c r="BK158" s="143">
        <f>ROUND(I158*H158,2)</f>
        <v>0</v>
      </c>
      <c r="BL158" s="17" t="s">
        <v>151</v>
      </c>
      <c r="BM158" s="142" t="s">
        <v>368</v>
      </c>
    </row>
    <row r="159" spans="2:65" s="14" customFormat="1">
      <c r="B159" s="157"/>
      <c r="D159" s="145" t="s">
        <v>157</v>
      </c>
      <c r="E159" s="158" t="s">
        <v>1</v>
      </c>
      <c r="F159" s="159" t="s">
        <v>369</v>
      </c>
      <c r="H159" s="158" t="s">
        <v>1</v>
      </c>
      <c r="L159" s="157"/>
      <c r="M159" s="160"/>
      <c r="T159" s="161"/>
      <c r="AT159" s="158" t="s">
        <v>157</v>
      </c>
      <c r="AU159" s="158" t="s">
        <v>83</v>
      </c>
      <c r="AV159" s="14" t="s">
        <v>81</v>
      </c>
      <c r="AW159" s="14" t="s">
        <v>29</v>
      </c>
      <c r="AX159" s="14" t="s">
        <v>73</v>
      </c>
      <c r="AY159" s="158" t="s">
        <v>145</v>
      </c>
    </row>
    <row r="160" spans="2:65" s="12" customFormat="1">
      <c r="B160" s="144"/>
      <c r="D160" s="145" t="s">
        <v>157</v>
      </c>
      <c r="E160" s="146" t="s">
        <v>1</v>
      </c>
      <c r="F160" s="147" t="s">
        <v>331</v>
      </c>
      <c r="H160" s="148">
        <v>43.34</v>
      </c>
      <c r="L160" s="144"/>
      <c r="M160" s="149"/>
      <c r="T160" s="150"/>
      <c r="AT160" s="146" t="s">
        <v>157</v>
      </c>
      <c r="AU160" s="146" t="s">
        <v>83</v>
      </c>
      <c r="AV160" s="12" t="s">
        <v>83</v>
      </c>
      <c r="AW160" s="12" t="s">
        <v>29</v>
      </c>
      <c r="AX160" s="12" t="s">
        <v>73</v>
      </c>
      <c r="AY160" s="146" t="s">
        <v>145</v>
      </c>
    </row>
    <row r="161" spans="2:65" s="12" customFormat="1">
      <c r="B161" s="144"/>
      <c r="D161" s="145" t="s">
        <v>157</v>
      </c>
      <c r="E161" s="146" t="s">
        <v>1</v>
      </c>
      <c r="F161" s="147" t="s">
        <v>333</v>
      </c>
      <c r="H161" s="148">
        <v>111.221</v>
      </c>
      <c r="L161" s="144"/>
      <c r="M161" s="149"/>
      <c r="T161" s="150"/>
      <c r="AT161" s="146" t="s">
        <v>157</v>
      </c>
      <c r="AU161" s="146" t="s">
        <v>83</v>
      </c>
      <c r="AV161" s="12" t="s">
        <v>83</v>
      </c>
      <c r="AW161" s="12" t="s">
        <v>29</v>
      </c>
      <c r="AX161" s="12" t="s">
        <v>73</v>
      </c>
      <c r="AY161" s="146" t="s">
        <v>145</v>
      </c>
    </row>
    <row r="162" spans="2:65" s="12" customFormat="1">
      <c r="B162" s="144"/>
      <c r="D162" s="145" t="s">
        <v>157</v>
      </c>
      <c r="E162" s="146" t="s">
        <v>1</v>
      </c>
      <c r="F162" s="147" t="s">
        <v>370</v>
      </c>
      <c r="H162" s="148">
        <v>-19.085000000000001</v>
      </c>
      <c r="L162" s="144"/>
      <c r="M162" s="149"/>
      <c r="T162" s="150"/>
      <c r="AT162" s="146" t="s">
        <v>157</v>
      </c>
      <c r="AU162" s="146" t="s">
        <v>83</v>
      </c>
      <c r="AV162" s="12" t="s">
        <v>83</v>
      </c>
      <c r="AW162" s="12" t="s">
        <v>29</v>
      </c>
      <c r="AX162" s="12" t="s">
        <v>73</v>
      </c>
      <c r="AY162" s="146" t="s">
        <v>145</v>
      </c>
    </row>
    <row r="163" spans="2:65" s="12" customFormat="1">
      <c r="B163" s="144"/>
      <c r="D163" s="145" t="s">
        <v>157</v>
      </c>
      <c r="E163" s="146" t="s">
        <v>1</v>
      </c>
      <c r="F163" s="147" t="s">
        <v>371</v>
      </c>
      <c r="H163" s="148">
        <v>-45.183999999999997</v>
      </c>
      <c r="L163" s="144"/>
      <c r="M163" s="149"/>
      <c r="T163" s="150"/>
      <c r="AT163" s="146" t="s">
        <v>157</v>
      </c>
      <c r="AU163" s="146" t="s">
        <v>83</v>
      </c>
      <c r="AV163" s="12" t="s">
        <v>83</v>
      </c>
      <c r="AW163" s="12" t="s">
        <v>29</v>
      </c>
      <c r="AX163" s="12" t="s">
        <v>73</v>
      </c>
      <c r="AY163" s="146" t="s">
        <v>145</v>
      </c>
    </row>
    <row r="164" spans="2:65" s="13" customFormat="1">
      <c r="B164" s="151"/>
      <c r="D164" s="145" t="s">
        <v>157</v>
      </c>
      <c r="E164" s="152" t="s">
        <v>105</v>
      </c>
      <c r="F164" s="153" t="s">
        <v>159</v>
      </c>
      <c r="H164" s="154">
        <v>90.292000000000002</v>
      </c>
      <c r="L164" s="151"/>
      <c r="M164" s="155"/>
      <c r="T164" s="156"/>
      <c r="AT164" s="152" t="s">
        <v>157</v>
      </c>
      <c r="AU164" s="152" t="s">
        <v>83</v>
      </c>
      <c r="AV164" s="13" t="s">
        <v>151</v>
      </c>
      <c r="AW164" s="13" t="s">
        <v>29</v>
      </c>
      <c r="AX164" s="13" t="s">
        <v>81</v>
      </c>
      <c r="AY164" s="152" t="s">
        <v>145</v>
      </c>
    </row>
    <row r="165" spans="2:65" s="1" customFormat="1" ht="24.2" customHeight="1">
      <c r="B165" s="130"/>
      <c r="C165" s="131" t="s">
        <v>186</v>
      </c>
      <c r="D165" s="131" t="s">
        <v>147</v>
      </c>
      <c r="E165" s="132" t="s">
        <v>193</v>
      </c>
      <c r="F165" s="133" t="s">
        <v>194</v>
      </c>
      <c r="G165" s="134" t="s">
        <v>167</v>
      </c>
      <c r="H165" s="135">
        <f>H167</f>
        <v>218.83</v>
      </c>
      <c r="I165" s="136"/>
      <c r="J165" s="136">
        <f>ROUND(I165*H165,2)</f>
        <v>0</v>
      </c>
      <c r="K165" s="137"/>
      <c r="L165" s="29"/>
      <c r="M165" s="138" t="s">
        <v>1</v>
      </c>
      <c r="N165" s="139" t="s">
        <v>38</v>
      </c>
      <c r="O165" s="140">
        <v>7.1999999999999995E-2</v>
      </c>
      <c r="P165" s="140">
        <f>O165*H165</f>
        <v>15.75576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151</v>
      </c>
      <c r="AT165" s="142" t="s">
        <v>147</v>
      </c>
      <c r="AU165" s="142" t="s">
        <v>83</v>
      </c>
      <c r="AY165" s="17" t="s">
        <v>145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81</v>
      </c>
      <c r="BK165" s="143">
        <f>ROUND(I165*H165,2)</f>
        <v>0</v>
      </c>
      <c r="BL165" s="17" t="s">
        <v>151</v>
      </c>
      <c r="BM165" s="142" t="s">
        <v>372</v>
      </c>
    </row>
    <row r="166" spans="2:65" s="12" customFormat="1">
      <c r="B166" s="144"/>
      <c r="D166" s="145" t="s">
        <v>157</v>
      </c>
      <c r="E166" s="146" t="s">
        <v>1</v>
      </c>
      <c r="F166" s="147" t="s">
        <v>105</v>
      </c>
      <c r="H166" s="148">
        <f>H152</f>
        <v>218.83</v>
      </c>
      <c r="L166" s="144"/>
      <c r="M166" s="149"/>
      <c r="T166" s="150"/>
      <c r="AT166" s="146" t="s">
        <v>157</v>
      </c>
      <c r="AU166" s="146" t="s">
        <v>83</v>
      </c>
      <c r="AV166" s="12" t="s">
        <v>83</v>
      </c>
      <c r="AW166" s="12" t="s">
        <v>29</v>
      </c>
      <c r="AX166" s="12" t="s">
        <v>73</v>
      </c>
      <c r="AY166" s="146" t="s">
        <v>145</v>
      </c>
    </row>
    <row r="167" spans="2:65" s="13" customFormat="1">
      <c r="B167" s="151"/>
      <c r="D167" s="145" t="s">
        <v>157</v>
      </c>
      <c r="E167" s="152" t="s">
        <v>1</v>
      </c>
      <c r="F167" s="153" t="s">
        <v>159</v>
      </c>
      <c r="H167" s="154">
        <f>H166</f>
        <v>218.83</v>
      </c>
      <c r="L167" s="151"/>
      <c r="M167" s="155"/>
      <c r="T167" s="156"/>
      <c r="AT167" s="152" t="s">
        <v>157</v>
      </c>
      <c r="AU167" s="152" t="s">
        <v>83</v>
      </c>
      <c r="AV167" s="13" t="s">
        <v>151</v>
      </c>
      <c r="AW167" s="13" t="s">
        <v>29</v>
      </c>
      <c r="AX167" s="13" t="s">
        <v>81</v>
      </c>
      <c r="AY167" s="152" t="s">
        <v>145</v>
      </c>
    </row>
    <row r="168" spans="2:65" s="1" customFormat="1" ht="24.2" customHeight="1">
      <c r="B168" s="130"/>
      <c r="C168" s="131" t="s">
        <v>192</v>
      </c>
      <c r="D168" s="131" t="s">
        <v>147</v>
      </c>
      <c r="E168" s="132" t="s">
        <v>373</v>
      </c>
      <c r="F168" s="133" t="s">
        <v>374</v>
      </c>
      <c r="G168" s="134" t="s">
        <v>163</v>
      </c>
      <c r="H168" s="135">
        <v>48.36</v>
      </c>
      <c r="I168" s="136"/>
      <c r="J168" s="136">
        <f>ROUND(I168*H168,2)</f>
        <v>0</v>
      </c>
      <c r="K168" s="137"/>
      <c r="L168" s="29"/>
      <c r="M168" s="138" t="s">
        <v>1</v>
      </c>
      <c r="N168" s="139" t="s">
        <v>38</v>
      </c>
      <c r="O168" s="140">
        <v>2.3E-2</v>
      </c>
      <c r="P168" s="140">
        <f>O168*H168</f>
        <v>1.1122799999999999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151</v>
      </c>
      <c r="AT168" s="142" t="s">
        <v>147</v>
      </c>
      <c r="AU168" s="142" t="s">
        <v>83</v>
      </c>
      <c r="AY168" s="17" t="s">
        <v>145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81</v>
      </c>
      <c r="BK168" s="143">
        <f>ROUND(I168*H168,2)</f>
        <v>0</v>
      </c>
      <c r="BL168" s="17" t="s">
        <v>151</v>
      </c>
      <c r="BM168" s="142" t="s">
        <v>375</v>
      </c>
    </row>
    <row r="169" spans="2:65" s="12" customFormat="1">
      <c r="B169" s="144"/>
      <c r="D169" s="145" t="s">
        <v>157</v>
      </c>
      <c r="E169" s="146" t="s">
        <v>1</v>
      </c>
      <c r="F169" s="147" t="s">
        <v>376</v>
      </c>
      <c r="H169" s="148">
        <v>24.61</v>
      </c>
      <c r="L169" s="144"/>
      <c r="M169" s="149"/>
      <c r="T169" s="150"/>
      <c r="AT169" s="146" t="s">
        <v>157</v>
      </c>
      <c r="AU169" s="146" t="s">
        <v>83</v>
      </c>
      <c r="AV169" s="12" t="s">
        <v>83</v>
      </c>
      <c r="AW169" s="12" t="s">
        <v>29</v>
      </c>
      <c r="AX169" s="12" t="s">
        <v>73</v>
      </c>
      <c r="AY169" s="146" t="s">
        <v>145</v>
      </c>
    </row>
    <row r="170" spans="2:65" s="12" customFormat="1">
      <c r="B170" s="144"/>
      <c r="D170" s="145" t="s">
        <v>157</v>
      </c>
      <c r="E170" s="146" t="s">
        <v>1</v>
      </c>
      <c r="F170" s="147" t="s">
        <v>377</v>
      </c>
      <c r="H170" s="148">
        <v>23.75</v>
      </c>
      <c r="L170" s="144"/>
      <c r="M170" s="149"/>
      <c r="T170" s="150"/>
      <c r="AT170" s="146" t="s">
        <v>157</v>
      </c>
      <c r="AU170" s="146" t="s">
        <v>83</v>
      </c>
      <c r="AV170" s="12" t="s">
        <v>83</v>
      </c>
      <c r="AW170" s="12" t="s">
        <v>29</v>
      </c>
      <c r="AX170" s="12" t="s">
        <v>73</v>
      </c>
      <c r="AY170" s="146" t="s">
        <v>145</v>
      </c>
    </row>
    <row r="171" spans="2:65" s="13" customFormat="1">
      <c r="B171" s="151"/>
      <c r="D171" s="145" t="s">
        <v>157</v>
      </c>
      <c r="E171" s="152" t="s">
        <v>1</v>
      </c>
      <c r="F171" s="153" t="s">
        <v>159</v>
      </c>
      <c r="H171" s="154">
        <v>48.36</v>
      </c>
      <c r="L171" s="151"/>
      <c r="M171" s="155"/>
      <c r="T171" s="156"/>
      <c r="AT171" s="152" t="s">
        <v>157</v>
      </c>
      <c r="AU171" s="152" t="s">
        <v>83</v>
      </c>
      <c r="AV171" s="13" t="s">
        <v>151</v>
      </c>
      <c r="AW171" s="13" t="s">
        <v>29</v>
      </c>
      <c r="AX171" s="13" t="s">
        <v>81</v>
      </c>
      <c r="AY171" s="152" t="s">
        <v>145</v>
      </c>
    </row>
    <row r="172" spans="2:65" s="1" customFormat="1" ht="24.2" customHeight="1">
      <c r="B172" s="130"/>
      <c r="C172" s="131" t="s">
        <v>196</v>
      </c>
      <c r="D172" s="131" t="s">
        <v>147</v>
      </c>
      <c r="E172" s="132" t="s">
        <v>378</v>
      </c>
      <c r="F172" s="133" t="s">
        <v>379</v>
      </c>
      <c r="G172" s="134" t="s">
        <v>167</v>
      </c>
      <c r="H172" s="135">
        <v>19.085000000000001</v>
      </c>
      <c r="I172" s="136"/>
      <c r="J172" s="136">
        <f>ROUND(I172*H172,2)</f>
        <v>0</v>
      </c>
      <c r="K172" s="137"/>
      <c r="L172" s="29"/>
      <c r="M172" s="138" t="s">
        <v>1</v>
      </c>
      <c r="N172" s="139" t="s">
        <v>38</v>
      </c>
      <c r="O172" s="140">
        <v>0.13100000000000001</v>
      </c>
      <c r="P172" s="140">
        <f>O172*H172</f>
        <v>2.5001350000000002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151</v>
      </c>
      <c r="AT172" s="142" t="s">
        <v>147</v>
      </c>
      <c r="AU172" s="142" t="s">
        <v>83</v>
      </c>
      <c r="AY172" s="17" t="s">
        <v>145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81</v>
      </c>
      <c r="BK172" s="143">
        <f>ROUND(I172*H172,2)</f>
        <v>0</v>
      </c>
      <c r="BL172" s="17" t="s">
        <v>151</v>
      </c>
      <c r="BM172" s="142" t="s">
        <v>380</v>
      </c>
    </row>
    <row r="173" spans="2:65" s="14" customFormat="1">
      <c r="B173" s="157"/>
      <c r="D173" s="145" t="s">
        <v>157</v>
      </c>
      <c r="E173" s="158" t="s">
        <v>1</v>
      </c>
      <c r="F173" s="159" t="s">
        <v>381</v>
      </c>
      <c r="H173" s="158" t="s">
        <v>1</v>
      </c>
      <c r="L173" s="157"/>
      <c r="M173" s="160"/>
      <c r="T173" s="161"/>
      <c r="AT173" s="158" t="s">
        <v>157</v>
      </c>
      <c r="AU173" s="158" t="s">
        <v>83</v>
      </c>
      <c r="AV173" s="14" t="s">
        <v>81</v>
      </c>
      <c r="AW173" s="14" t="s">
        <v>29</v>
      </c>
      <c r="AX173" s="14" t="s">
        <v>73</v>
      </c>
      <c r="AY173" s="158" t="s">
        <v>145</v>
      </c>
    </row>
    <row r="174" spans="2:65" s="12" customFormat="1">
      <c r="B174" s="144"/>
      <c r="D174" s="145" t="s">
        <v>157</v>
      </c>
      <c r="E174" s="146" t="s">
        <v>1</v>
      </c>
      <c r="F174" s="147" t="s">
        <v>382</v>
      </c>
      <c r="H174" s="148">
        <v>19.085000000000001</v>
      </c>
      <c r="L174" s="144"/>
      <c r="M174" s="149"/>
      <c r="T174" s="150"/>
      <c r="AT174" s="146" t="s">
        <v>157</v>
      </c>
      <c r="AU174" s="146" t="s">
        <v>83</v>
      </c>
      <c r="AV174" s="12" t="s">
        <v>83</v>
      </c>
      <c r="AW174" s="12" t="s">
        <v>29</v>
      </c>
      <c r="AX174" s="12" t="s">
        <v>73</v>
      </c>
      <c r="AY174" s="146" t="s">
        <v>145</v>
      </c>
    </row>
    <row r="175" spans="2:65" s="13" customFormat="1">
      <c r="B175" s="151"/>
      <c r="D175" s="145" t="s">
        <v>157</v>
      </c>
      <c r="E175" s="152" t="s">
        <v>327</v>
      </c>
      <c r="F175" s="153" t="s">
        <v>159</v>
      </c>
      <c r="H175" s="154">
        <v>19.085000000000001</v>
      </c>
      <c r="L175" s="151"/>
      <c r="M175" s="155"/>
      <c r="T175" s="156"/>
      <c r="AT175" s="152" t="s">
        <v>157</v>
      </c>
      <c r="AU175" s="152" t="s">
        <v>83</v>
      </c>
      <c r="AV175" s="13" t="s">
        <v>151</v>
      </c>
      <c r="AW175" s="13" t="s">
        <v>29</v>
      </c>
      <c r="AX175" s="13" t="s">
        <v>81</v>
      </c>
      <c r="AY175" s="152" t="s">
        <v>145</v>
      </c>
    </row>
    <row r="176" spans="2:65" s="1" customFormat="1" ht="37.9" customHeight="1">
      <c r="B176" s="130"/>
      <c r="C176" s="131" t="s">
        <v>202</v>
      </c>
      <c r="D176" s="131" t="s">
        <v>147</v>
      </c>
      <c r="E176" s="132" t="s">
        <v>383</v>
      </c>
      <c r="F176" s="133" t="s">
        <v>384</v>
      </c>
      <c r="G176" s="134" t="s">
        <v>167</v>
      </c>
      <c r="H176" s="135">
        <v>45.183999999999997</v>
      </c>
      <c r="I176" s="136"/>
      <c r="J176" s="136">
        <f>ROUND(I176*H176,2)</f>
        <v>0</v>
      </c>
      <c r="K176" s="137"/>
      <c r="L176" s="29"/>
      <c r="M176" s="138" t="s">
        <v>1</v>
      </c>
      <c r="N176" s="139" t="s">
        <v>38</v>
      </c>
      <c r="O176" s="140">
        <v>7.6999999999999999E-2</v>
      </c>
      <c r="P176" s="140">
        <f>O176*H176</f>
        <v>3.4791679999999996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151</v>
      </c>
      <c r="AT176" s="142" t="s">
        <v>147</v>
      </c>
      <c r="AU176" s="142" t="s">
        <v>83</v>
      </c>
      <c r="AY176" s="17" t="s">
        <v>145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81</v>
      </c>
      <c r="BK176" s="143">
        <f>ROUND(I176*H176,2)</f>
        <v>0</v>
      </c>
      <c r="BL176" s="17" t="s">
        <v>151</v>
      </c>
      <c r="BM176" s="142" t="s">
        <v>385</v>
      </c>
    </row>
    <row r="177" spans="2:65" s="14" customFormat="1">
      <c r="B177" s="157"/>
      <c r="D177" s="145" t="s">
        <v>157</v>
      </c>
      <c r="E177" s="158" t="s">
        <v>1</v>
      </c>
      <c r="F177" s="159" t="s">
        <v>386</v>
      </c>
      <c r="H177" s="158" t="s">
        <v>1</v>
      </c>
      <c r="L177" s="157"/>
      <c r="M177" s="160"/>
      <c r="T177" s="161"/>
      <c r="AT177" s="158" t="s">
        <v>157</v>
      </c>
      <c r="AU177" s="158" t="s">
        <v>83</v>
      </c>
      <c r="AV177" s="14" t="s">
        <v>81</v>
      </c>
      <c r="AW177" s="14" t="s">
        <v>29</v>
      </c>
      <c r="AX177" s="14" t="s">
        <v>73</v>
      </c>
      <c r="AY177" s="158" t="s">
        <v>145</v>
      </c>
    </row>
    <row r="178" spans="2:65" s="12" customFormat="1">
      <c r="B178" s="144"/>
      <c r="D178" s="145" t="s">
        <v>157</v>
      </c>
      <c r="E178" s="146" t="s">
        <v>1</v>
      </c>
      <c r="F178" s="147" t="s">
        <v>387</v>
      </c>
      <c r="H178" s="148">
        <v>110.34</v>
      </c>
      <c r="L178" s="144"/>
      <c r="M178" s="149"/>
      <c r="T178" s="150"/>
      <c r="AT178" s="146" t="s">
        <v>157</v>
      </c>
      <c r="AU178" s="146" t="s">
        <v>83</v>
      </c>
      <c r="AV178" s="12" t="s">
        <v>83</v>
      </c>
      <c r="AW178" s="12" t="s">
        <v>29</v>
      </c>
      <c r="AX178" s="12" t="s">
        <v>73</v>
      </c>
      <c r="AY178" s="146" t="s">
        <v>145</v>
      </c>
    </row>
    <row r="179" spans="2:65" s="14" customFormat="1">
      <c r="B179" s="157"/>
      <c r="D179" s="145" t="s">
        <v>157</v>
      </c>
      <c r="E179" s="158" t="s">
        <v>1</v>
      </c>
      <c r="F179" s="159" t="s">
        <v>388</v>
      </c>
      <c r="H179" s="158" t="s">
        <v>1</v>
      </c>
      <c r="L179" s="157"/>
      <c r="M179" s="160"/>
      <c r="T179" s="161"/>
      <c r="AT179" s="158" t="s">
        <v>157</v>
      </c>
      <c r="AU179" s="158" t="s">
        <v>83</v>
      </c>
      <c r="AV179" s="14" t="s">
        <v>81</v>
      </c>
      <c r="AW179" s="14" t="s">
        <v>29</v>
      </c>
      <c r="AX179" s="14" t="s">
        <v>73</v>
      </c>
      <c r="AY179" s="158" t="s">
        <v>145</v>
      </c>
    </row>
    <row r="180" spans="2:65" s="12" customFormat="1">
      <c r="B180" s="144"/>
      <c r="D180" s="145" t="s">
        <v>157</v>
      </c>
      <c r="E180" s="146" t="s">
        <v>1</v>
      </c>
      <c r="F180" s="147" t="s">
        <v>389</v>
      </c>
      <c r="H180" s="148">
        <v>-65.156000000000006</v>
      </c>
      <c r="L180" s="144"/>
      <c r="M180" s="149"/>
      <c r="T180" s="150"/>
      <c r="AT180" s="146" t="s">
        <v>157</v>
      </c>
      <c r="AU180" s="146" t="s">
        <v>83</v>
      </c>
      <c r="AV180" s="12" t="s">
        <v>83</v>
      </c>
      <c r="AW180" s="12" t="s">
        <v>29</v>
      </c>
      <c r="AX180" s="12" t="s">
        <v>73</v>
      </c>
      <c r="AY180" s="146" t="s">
        <v>145</v>
      </c>
    </row>
    <row r="181" spans="2:65" s="13" customFormat="1">
      <c r="B181" s="151"/>
      <c r="D181" s="145" t="s">
        <v>157</v>
      </c>
      <c r="E181" s="152" t="s">
        <v>329</v>
      </c>
      <c r="F181" s="153" t="s">
        <v>159</v>
      </c>
      <c r="H181" s="154">
        <v>45.183999999999997</v>
      </c>
      <c r="L181" s="151"/>
      <c r="M181" s="155"/>
      <c r="T181" s="156"/>
      <c r="AT181" s="152" t="s">
        <v>157</v>
      </c>
      <c r="AU181" s="152" t="s">
        <v>83</v>
      </c>
      <c r="AV181" s="13" t="s">
        <v>151</v>
      </c>
      <c r="AW181" s="13" t="s">
        <v>29</v>
      </c>
      <c r="AX181" s="13" t="s">
        <v>81</v>
      </c>
      <c r="AY181" s="152" t="s">
        <v>145</v>
      </c>
    </row>
    <row r="182" spans="2:65" s="1" customFormat="1" ht="24.2" customHeight="1">
      <c r="B182" s="130"/>
      <c r="C182" s="131" t="s">
        <v>206</v>
      </c>
      <c r="D182" s="131" t="s">
        <v>147</v>
      </c>
      <c r="E182" s="132" t="s">
        <v>390</v>
      </c>
      <c r="F182" s="133" t="s">
        <v>391</v>
      </c>
      <c r="G182" s="134" t="s">
        <v>163</v>
      </c>
      <c r="H182" s="135">
        <v>218.035</v>
      </c>
      <c r="I182" s="136"/>
      <c r="J182" s="136">
        <f>ROUND(I182*H182,2)</f>
        <v>0</v>
      </c>
      <c r="K182" s="137"/>
      <c r="L182" s="29"/>
      <c r="M182" s="138" t="s">
        <v>1</v>
      </c>
      <c r="N182" s="139" t="s">
        <v>38</v>
      </c>
      <c r="O182" s="140">
        <v>5.0000000000000001E-3</v>
      </c>
      <c r="P182" s="140">
        <f>O182*H182</f>
        <v>1.0901750000000001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151</v>
      </c>
      <c r="AT182" s="142" t="s">
        <v>147</v>
      </c>
      <c r="AU182" s="142" t="s">
        <v>83</v>
      </c>
      <c r="AY182" s="17" t="s">
        <v>145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81</v>
      </c>
      <c r="BK182" s="143">
        <f>ROUND(I182*H182,2)</f>
        <v>0</v>
      </c>
      <c r="BL182" s="17" t="s">
        <v>151</v>
      </c>
      <c r="BM182" s="142" t="s">
        <v>392</v>
      </c>
    </row>
    <row r="183" spans="2:65" s="14" customFormat="1">
      <c r="B183" s="157"/>
      <c r="D183" s="145" t="s">
        <v>157</v>
      </c>
      <c r="E183" s="158" t="s">
        <v>1</v>
      </c>
      <c r="F183" s="159" t="s">
        <v>393</v>
      </c>
      <c r="H183" s="158" t="s">
        <v>1</v>
      </c>
      <c r="L183" s="157"/>
      <c r="M183" s="160"/>
      <c r="T183" s="161"/>
      <c r="AT183" s="158" t="s">
        <v>157</v>
      </c>
      <c r="AU183" s="158" t="s">
        <v>83</v>
      </c>
      <c r="AV183" s="14" t="s">
        <v>81</v>
      </c>
      <c r="AW183" s="14" t="s">
        <v>29</v>
      </c>
      <c r="AX183" s="14" t="s">
        <v>73</v>
      </c>
      <c r="AY183" s="158" t="s">
        <v>145</v>
      </c>
    </row>
    <row r="184" spans="2:65" s="12" customFormat="1">
      <c r="B184" s="144"/>
      <c r="D184" s="145" t="s">
        <v>157</v>
      </c>
      <c r="E184" s="146" t="s">
        <v>1</v>
      </c>
      <c r="F184" s="147" t="s">
        <v>394</v>
      </c>
      <c r="H184" s="148">
        <v>155.815</v>
      </c>
      <c r="L184" s="144"/>
      <c r="M184" s="149"/>
      <c r="T184" s="150"/>
      <c r="AT184" s="146" t="s">
        <v>157</v>
      </c>
      <c r="AU184" s="146" t="s">
        <v>83</v>
      </c>
      <c r="AV184" s="12" t="s">
        <v>83</v>
      </c>
      <c r="AW184" s="12" t="s">
        <v>29</v>
      </c>
      <c r="AX184" s="12" t="s">
        <v>73</v>
      </c>
      <c r="AY184" s="146" t="s">
        <v>145</v>
      </c>
    </row>
    <row r="185" spans="2:65" s="14" customFormat="1">
      <c r="B185" s="157"/>
      <c r="D185" s="145" t="s">
        <v>157</v>
      </c>
      <c r="E185" s="158" t="s">
        <v>1</v>
      </c>
      <c r="F185" s="159" t="s">
        <v>395</v>
      </c>
      <c r="H185" s="158" t="s">
        <v>1</v>
      </c>
      <c r="L185" s="157"/>
      <c r="M185" s="160"/>
      <c r="T185" s="161"/>
      <c r="AT185" s="158" t="s">
        <v>157</v>
      </c>
      <c r="AU185" s="158" t="s">
        <v>83</v>
      </c>
      <c r="AV185" s="14" t="s">
        <v>81</v>
      </c>
      <c r="AW185" s="14" t="s">
        <v>29</v>
      </c>
      <c r="AX185" s="14" t="s">
        <v>73</v>
      </c>
      <c r="AY185" s="158" t="s">
        <v>145</v>
      </c>
    </row>
    <row r="186" spans="2:65" s="12" customFormat="1">
      <c r="B186" s="144"/>
      <c r="D186" s="145" t="s">
        <v>157</v>
      </c>
      <c r="E186" s="146" t="s">
        <v>1</v>
      </c>
      <c r="F186" s="147" t="s">
        <v>396</v>
      </c>
      <c r="H186" s="148">
        <v>62.22</v>
      </c>
      <c r="L186" s="144"/>
      <c r="M186" s="149"/>
      <c r="T186" s="150"/>
      <c r="AT186" s="146" t="s">
        <v>157</v>
      </c>
      <c r="AU186" s="146" t="s">
        <v>83</v>
      </c>
      <c r="AV186" s="12" t="s">
        <v>83</v>
      </c>
      <c r="AW186" s="12" t="s">
        <v>29</v>
      </c>
      <c r="AX186" s="12" t="s">
        <v>73</v>
      </c>
      <c r="AY186" s="146" t="s">
        <v>145</v>
      </c>
    </row>
    <row r="187" spans="2:65" s="13" customFormat="1">
      <c r="B187" s="151"/>
      <c r="D187" s="145" t="s">
        <v>157</v>
      </c>
      <c r="E187" s="152" t="s">
        <v>1</v>
      </c>
      <c r="F187" s="153" t="s">
        <v>159</v>
      </c>
      <c r="H187" s="154">
        <v>218.035</v>
      </c>
      <c r="L187" s="151"/>
      <c r="M187" s="155"/>
      <c r="T187" s="156"/>
      <c r="AT187" s="152" t="s">
        <v>157</v>
      </c>
      <c r="AU187" s="152" t="s">
        <v>83</v>
      </c>
      <c r="AV187" s="13" t="s">
        <v>151</v>
      </c>
      <c r="AW187" s="13" t="s">
        <v>29</v>
      </c>
      <c r="AX187" s="13" t="s">
        <v>81</v>
      </c>
      <c r="AY187" s="152" t="s">
        <v>145</v>
      </c>
    </row>
    <row r="188" spans="2:65" s="1" customFormat="1" ht="16.5" customHeight="1">
      <c r="B188" s="130"/>
      <c r="C188" s="131" t="s">
        <v>213</v>
      </c>
      <c r="D188" s="131" t="s">
        <v>147</v>
      </c>
      <c r="E188" s="132" t="s">
        <v>203</v>
      </c>
      <c r="F188" s="133" t="s">
        <v>204</v>
      </c>
      <c r="G188" s="134" t="s">
        <v>167</v>
      </c>
      <c r="H188" s="135">
        <v>90.292000000000002</v>
      </c>
      <c r="I188" s="136"/>
      <c r="J188" s="136">
        <f>ROUND(I188*H188,2)</f>
        <v>0</v>
      </c>
      <c r="K188" s="137"/>
      <c r="L188" s="29"/>
      <c r="M188" s="138" t="s">
        <v>1</v>
      </c>
      <c r="N188" s="139" t="s">
        <v>38</v>
      </c>
      <c r="O188" s="140">
        <v>8.9999999999999993E-3</v>
      </c>
      <c r="P188" s="140">
        <f>O188*H188</f>
        <v>0.81262799999999991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151</v>
      </c>
      <c r="AT188" s="142" t="s">
        <v>147</v>
      </c>
      <c r="AU188" s="142" t="s">
        <v>83</v>
      </c>
      <c r="AY188" s="17" t="s">
        <v>145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81</v>
      </c>
      <c r="BK188" s="143">
        <f>ROUND(I188*H188,2)</f>
        <v>0</v>
      </c>
      <c r="BL188" s="17" t="s">
        <v>151</v>
      </c>
      <c r="BM188" s="142" t="s">
        <v>397</v>
      </c>
    </row>
    <row r="189" spans="2:65" s="12" customFormat="1">
      <c r="B189" s="144"/>
      <c r="D189" s="145" t="s">
        <v>157</v>
      </c>
      <c r="E189" s="146" t="s">
        <v>1</v>
      </c>
      <c r="F189" s="147" t="s">
        <v>105</v>
      </c>
      <c r="H189" s="148">
        <v>90.292000000000002</v>
      </c>
      <c r="L189" s="144"/>
      <c r="M189" s="149"/>
      <c r="T189" s="150"/>
      <c r="AT189" s="146" t="s">
        <v>157</v>
      </c>
      <c r="AU189" s="146" t="s">
        <v>83</v>
      </c>
      <c r="AV189" s="12" t="s">
        <v>83</v>
      </c>
      <c r="AW189" s="12" t="s">
        <v>29</v>
      </c>
      <c r="AX189" s="12" t="s">
        <v>73</v>
      </c>
      <c r="AY189" s="146" t="s">
        <v>145</v>
      </c>
    </row>
    <row r="190" spans="2:65" s="13" customFormat="1">
      <c r="B190" s="151"/>
      <c r="D190" s="145" t="s">
        <v>157</v>
      </c>
      <c r="E190" s="152" t="s">
        <v>1</v>
      </c>
      <c r="F190" s="153" t="s">
        <v>159</v>
      </c>
      <c r="H190" s="154">
        <v>90.292000000000002</v>
      </c>
      <c r="L190" s="151"/>
      <c r="M190" s="155"/>
      <c r="T190" s="156"/>
      <c r="AT190" s="152" t="s">
        <v>157</v>
      </c>
      <c r="AU190" s="152" t="s">
        <v>83</v>
      </c>
      <c r="AV190" s="13" t="s">
        <v>151</v>
      </c>
      <c r="AW190" s="13" t="s">
        <v>29</v>
      </c>
      <c r="AX190" s="13" t="s">
        <v>81</v>
      </c>
      <c r="AY190" s="152" t="s">
        <v>145</v>
      </c>
    </row>
    <row r="191" spans="2:65" s="1" customFormat="1" ht="24.2" customHeight="1">
      <c r="B191" s="130"/>
      <c r="C191" s="131" t="s">
        <v>8</v>
      </c>
      <c r="D191" s="131" t="s">
        <v>147</v>
      </c>
      <c r="E191" s="132" t="s">
        <v>197</v>
      </c>
      <c r="F191" s="133" t="s">
        <v>198</v>
      </c>
      <c r="G191" s="134" t="s">
        <v>199</v>
      </c>
      <c r="H191" s="135">
        <v>170.65199999999999</v>
      </c>
      <c r="I191" s="136"/>
      <c r="J191" s="136">
        <f>ROUND(I191*H191,2)</f>
        <v>0</v>
      </c>
      <c r="K191" s="137"/>
      <c r="L191" s="29"/>
      <c r="M191" s="138" t="s">
        <v>1</v>
      </c>
      <c r="N191" s="139" t="s">
        <v>38</v>
      </c>
      <c r="O191" s="140">
        <v>0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151</v>
      </c>
      <c r="AT191" s="142" t="s">
        <v>147</v>
      </c>
      <c r="AU191" s="142" t="s">
        <v>83</v>
      </c>
      <c r="AY191" s="17" t="s">
        <v>145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81</v>
      </c>
      <c r="BK191" s="143">
        <f>ROUND(I191*H191,2)</f>
        <v>0</v>
      </c>
      <c r="BL191" s="17" t="s">
        <v>151</v>
      </c>
      <c r="BM191" s="142" t="s">
        <v>398</v>
      </c>
    </row>
    <row r="192" spans="2:65" s="12" customFormat="1">
      <c r="B192" s="144"/>
      <c r="D192" s="145" t="s">
        <v>157</v>
      </c>
      <c r="E192" s="146" t="s">
        <v>1</v>
      </c>
      <c r="F192" s="147" t="s">
        <v>201</v>
      </c>
      <c r="H192" s="148">
        <v>170.65199999999999</v>
      </c>
      <c r="L192" s="144"/>
      <c r="M192" s="149"/>
      <c r="T192" s="150"/>
      <c r="AT192" s="146" t="s">
        <v>157</v>
      </c>
      <c r="AU192" s="146" t="s">
        <v>83</v>
      </c>
      <c r="AV192" s="12" t="s">
        <v>83</v>
      </c>
      <c r="AW192" s="12" t="s">
        <v>29</v>
      </c>
      <c r="AX192" s="12" t="s">
        <v>73</v>
      </c>
      <c r="AY192" s="146" t="s">
        <v>145</v>
      </c>
    </row>
    <row r="193" spans="2:65" s="13" customFormat="1">
      <c r="B193" s="151"/>
      <c r="D193" s="145" t="s">
        <v>157</v>
      </c>
      <c r="E193" s="152" t="s">
        <v>1</v>
      </c>
      <c r="F193" s="153" t="s">
        <v>159</v>
      </c>
      <c r="H193" s="154">
        <v>170.65199999999999</v>
      </c>
      <c r="L193" s="151"/>
      <c r="M193" s="155"/>
      <c r="T193" s="156"/>
      <c r="AT193" s="152" t="s">
        <v>157</v>
      </c>
      <c r="AU193" s="152" t="s">
        <v>83</v>
      </c>
      <c r="AV193" s="13" t="s">
        <v>151</v>
      </c>
      <c r="AW193" s="13" t="s">
        <v>29</v>
      </c>
      <c r="AX193" s="13" t="s">
        <v>81</v>
      </c>
      <c r="AY193" s="152" t="s">
        <v>145</v>
      </c>
    </row>
    <row r="194" spans="2:65" s="1" customFormat="1" ht="16.5" customHeight="1">
      <c r="B194" s="130"/>
      <c r="C194" s="131" t="s">
        <v>220</v>
      </c>
      <c r="D194" s="131" t="s">
        <v>147</v>
      </c>
      <c r="E194" s="132" t="s">
        <v>399</v>
      </c>
      <c r="F194" s="133" t="s">
        <v>400</v>
      </c>
      <c r="G194" s="134" t="s">
        <v>163</v>
      </c>
      <c r="H194" s="135">
        <v>48.36</v>
      </c>
      <c r="I194" s="136"/>
      <c r="J194" s="136">
        <f>ROUND(I194*H194,2)</f>
        <v>0</v>
      </c>
      <c r="K194" s="137"/>
      <c r="L194" s="29"/>
      <c r="M194" s="138" t="s">
        <v>1</v>
      </c>
      <c r="N194" s="139" t="s">
        <v>38</v>
      </c>
      <c r="O194" s="140">
        <v>0.35299999999999998</v>
      </c>
      <c r="P194" s="140">
        <f>O194*H194</f>
        <v>17.071079999999998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151</v>
      </c>
      <c r="AT194" s="142" t="s">
        <v>147</v>
      </c>
      <c r="AU194" s="142" t="s">
        <v>83</v>
      </c>
      <c r="AY194" s="17" t="s">
        <v>145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81</v>
      </c>
      <c r="BK194" s="143">
        <f>ROUND(I194*H194,2)</f>
        <v>0</v>
      </c>
      <c r="BL194" s="17" t="s">
        <v>151</v>
      </c>
      <c r="BM194" s="142" t="s">
        <v>401</v>
      </c>
    </row>
    <row r="195" spans="2:65" s="12" customFormat="1">
      <c r="B195" s="144"/>
      <c r="D195" s="145" t="s">
        <v>157</v>
      </c>
      <c r="E195" s="146" t="s">
        <v>1</v>
      </c>
      <c r="F195" s="147" t="s">
        <v>376</v>
      </c>
      <c r="H195" s="148">
        <v>24.61</v>
      </c>
      <c r="L195" s="144"/>
      <c r="M195" s="149"/>
      <c r="T195" s="150"/>
      <c r="AT195" s="146" t="s">
        <v>157</v>
      </c>
      <c r="AU195" s="146" t="s">
        <v>83</v>
      </c>
      <c r="AV195" s="12" t="s">
        <v>83</v>
      </c>
      <c r="AW195" s="12" t="s">
        <v>29</v>
      </c>
      <c r="AX195" s="12" t="s">
        <v>73</v>
      </c>
      <c r="AY195" s="146" t="s">
        <v>145</v>
      </c>
    </row>
    <row r="196" spans="2:65" s="12" customFormat="1">
      <c r="B196" s="144"/>
      <c r="D196" s="145" t="s">
        <v>157</v>
      </c>
      <c r="E196" s="146" t="s">
        <v>1</v>
      </c>
      <c r="F196" s="147" t="s">
        <v>377</v>
      </c>
      <c r="H196" s="148">
        <v>23.75</v>
      </c>
      <c r="L196" s="144"/>
      <c r="M196" s="149"/>
      <c r="T196" s="150"/>
      <c r="AT196" s="146" t="s">
        <v>157</v>
      </c>
      <c r="AU196" s="146" t="s">
        <v>83</v>
      </c>
      <c r="AV196" s="12" t="s">
        <v>83</v>
      </c>
      <c r="AW196" s="12" t="s">
        <v>29</v>
      </c>
      <c r="AX196" s="12" t="s">
        <v>73</v>
      </c>
      <c r="AY196" s="146" t="s">
        <v>145</v>
      </c>
    </row>
    <row r="197" spans="2:65" s="13" customFormat="1">
      <c r="B197" s="151"/>
      <c r="D197" s="145" t="s">
        <v>157</v>
      </c>
      <c r="E197" s="152" t="s">
        <v>1</v>
      </c>
      <c r="F197" s="153" t="s">
        <v>159</v>
      </c>
      <c r="H197" s="154">
        <v>48.36</v>
      </c>
      <c r="L197" s="151"/>
      <c r="M197" s="155"/>
      <c r="T197" s="156"/>
      <c r="AT197" s="152" t="s">
        <v>157</v>
      </c>
      <c r="AU197" s="152" t="s">
        <v>83</v>
      </c>
      <c r="AV197" s="13" t="s">
        <v>151</v>
      </c>
      <c r="AW197" s="13" t="s">
        <v>29</v>
      </c>
      <c r="AX197" s="13" t="s">
        <v>81</v>
      </c>
      <c r="AY197" s="152" t="s">
        <v>145</v>
      </c>
    </row>
    <row r="198" spans="2:65" s="1" customFormat="1" ht="24.2" customHeight="1">
      <c r="B198" s="130"/>
      <c r="C198" s="131" t="s">
        <v>228</v>
      </c>
      <c r="D198" s="131" t="s">
        <v>147</v>
      </c>
      <c r="E198" s="132" t="s">
        <v>217</v>
      </c>
      <c r="F198" s="133" t="s">
        <v>218</v>
      </c>
      <c r="G198" s="134" t="s">
        <v>163</v>
      </c>
      <c r="H198" s="135">
        <v>50</v>
      </c>
      <c r="I198" s="136"/>
      <c r="J198" s="136">
        <f>ROUND(I198*H198,2)</f>
        <v>0</v>
      </c>
      <c r="K198" s="137"/>
      <c r="L198" s="29"/>
      <c r="M198" s="138" t="s">
        <v>1</v>
      </c>
      <c r="N198" s="139" t="s">
        <v>38</v>
      </c>
      <c r="O198" s="140">
        <v>0.02</v>
      </c>
      <c r="P198" s="140">
        <f>O198*H198</f>
        <v>1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151</v>
      </c>
      <c r="AT198" s="142" t="s">
        <v>147</v>
      </c>
      <c r="AU198" s="142" t="s">
        <v>83</v>
      </c>
      <c r="AY198" s="17" t="s">
        <v>145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81</v>
      </c>
      <c r="BK198" s="143">
        <f>ROUND(I198*H198,2)</f>
        <v>0</v>
      </c>
      <c r="BL198" s="17" t="s">
        <v>151</v>
      </c>
      <c r="BM198" s="142" t="s">
        <v>402</v>
      </c>
    </row>
    <row r="199" spans="2:65" s="1" customFormat="1" ht="16.5" customHeight="1">
      <c r="B199" s="130"/>
      <c r="C199" s="162" t="s">
        <v>230</v>
      </c>
      <c r="D199" s="162" t="s">
        <v>221</v>
      </c>
      <c r="E199" s="163" t="s">
        <v>222</v>
      </c>
      <c r="F199" s="164" t="s">
        <v>223</v>
      </c>
      <c r="G199" s="165" t="s">
        <v>224</v>
      </c>
      <c r="H199" s="166">
        <v>1.25</v>
      </c>
      <c r="I199" s="167"/>
      <c r="J199" s="167">
        <f>ROUND(I199*H199,2)</f>
        <v>0</v>
      </c>
      <c r="K199" s="168"/>
      <c r="L199" s="169"/>
      <c r="M199" s="170" t="s">
        <v>1</v>
      </c>
      <c r="N199" s="171" t="s">
        <v>38</v>
      </c>
      <c r="O199" s="140">
        <v>0</v>
      </c>
      <c r="P199" s="140">
        <f>O199*H199</f>
        <v>0</v>
      </c>
      <c r="Q199" s="140">
        <v>1E-3</v>
      </c>
      <c r="R199" s="140">
        <f>Q199*H199</f>
        <v>1.25E-3</v>
      </c>
      <c r="S199" s="140">
        <v>0</v>
      </c>
      <c r="T199" s="141">
        <f>S199*H199</f>
        <v>0</v>
      </c>
      <c r="AR199" s="142" t="s">
        <v>182</v>
      </c>
      <c r="AT199" s="142" t="s">
        <v>221</v>
      </c>
      <c r="AU199" s="142" t="s">
        <v>83</v>
      </c>
      <c r="AY199" s="17" t="s">
        <v>145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81</v>
      </c>
      <c r="BK199" s="143">
        <f>ROUND(I199*H199,2)</f>
        <v>0</v>
      </c>
      <c r="BL199" s="17" t="s">
        <v>151</v>
      </c>
      <c r="BM199" s="142" t="s">
        <v>403</v>
      </c>
    </row>
    <row r="200" spans="2:65" s="12" customFormat="1">
      <c r="B200" s="144"/>
      <c r="D200" s="145" t="s">
        <v>157</v>
      </c>
      <c r="F200" s="147" t="s">
        <v>404</v>
      </c>
      <c r="H200" s="148">
        <v>1.25</v>
      </c>
      <c r="L200" s="144"/>
      <c r="M200" s="149"/>
      <c r="T200" s="150"/>
      <c r="AT200" s="146" t="s">
        <v>157</v>
      </c>
      <c r="AU200" s="146" t="s">
        <v>83</v>
      </c>
      <c r="AV200" s="12" t="s">
        <v>83</v>
      </c>
      <c r="AW200" s="12" t="s">
        <v>3</v>
      </c>
      <c r="AX200" s="12" t="s">
        <v>81</v>
      </c>
      <c r="AY200" s="146" t="s">
        <v>145</v>
      </c>
    </row>
    <row r="201" spans="2:65" s="11" customFormat="1" ht="22.9" customHeight="1">
      <c r="B201" s="119"/>
      <c r="D201" s="120" t="s">
        <v>72</v>
      </c>
      <c r="E201" s="128" t="s">
        <v>83</v>
      </c>
      <c r="F201" s="128" t="s">
        <v>227</v>
      </c>
      <c r="J201" s="129">
        <f>BK201</f>
        <v>0</v>
      </c>
      <c r="L201" s="119"/>
      <c r="M201" s="123"/>
      <c r="P201" s="124">
        <f>SUM(P202:P204)</f>
        <v>5.8079999999999998</v>
      </c>
      <c r="R201" s="124">
        <f>SUM(R202:R204)</f>
        <v>23.376000000000001</v>
      </c>
      <c r="T201" s="125">
        <f>SUM(T202:T204)</f>
        <v>0</v>
      </c>
      <c r="AR201" s="120" t="s">
        <v>81</v>
      </c>
      <c r="AT201" s="126" t="s">
        <v>72</v>
      </c>
      <c r="AU201" s="126" t="s">
        <v>81</v>
      </c>
      <c r="AY201" s="120" t="s">
        <v>145</v>
      </c>
      <c r="BK201" s="127">
        <f>SUM(BK202:BK204)</f>
        <v>0</v>
      </c>
    </row>
    <row r="202" spans="2:65" s="1" customFormat="1" ht="24.2" customHeight="1">
      <c r="B202" s="130"/>
      <c r="C202" s="131" t="s">
        <v>240</v>
      </c>
      <c r="D202" s="131" t="s">
        <v>147</v>
      </c>
      <c r="E202" s="132" t="s">
        <v>405</v>
      </c>
      <c r="F202" s="133" t="s">
        <v>406</v>
      </c>
      <c r="G202" s="134" t="s">
        <v>163</v>
      </c>
      <c r="H202" s="135">
        <v>48</v>
      </c>
      <c r="I202" s="136"/>
      <c r="J202" s="136">
        <f>ROUND(I202*H202,2)</f>
        <v>0</v>
      </c>
      <c r="K202" s="137"/>
      <c r="L202" s="29"/>
      <c r="M202" s="138" t="s">
        <v>1</v>
      </c>
      <c r="N202" s="139" t="s">
        <v>38</v>
      </c>
      <c r="O202" s="140">
        <v>0.121</v>
      </c>
      <c r="P202" s="140">
        <f>O202*H202</f>
        <v>5.8079999999999998</v>
      </c>
      <c r="Q202" s="140">
        <v>0.108</v>
      </c>
      <c r="R202" s="140">
        <f>Q202*H202</f>
        <v>5.1840000000000002</v>
      </c>
      <c r="S202" s="140">
        <v>0</v>
      </c>
      <c r="T202" s="141">
        <f>S202*H202</f>
        <v>0</v>
      </c>
      <c r="AR202" s="142" t="s">
        <v>151</v>
      </c>
      <c r="AT202" s="142" t="s">
        <v>147</v>
      </c>
      <c r="AU202" s="142" t="s">
        <v>83</v>
      </c>
      <c r="AY202" s="17" t="s">
        <v>145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81</v>
      </c>
      <c r="BK202" s="143">
        <f>ROUND(I202*H202,2)</f>
        <v>0</v>
      </c>
      <c r="BL202" s="17" t="s">
        <v>151</v>
      </c>
      <c r="BM202" s="142" t="s">
        <v>407</v>
      </c>
    </row>
    <row r="203" spans="2:65" s="1" customFormat="1" ht="16.5" customHeight="1">
      <c r="B203" s="130"/>
      <c r="C203" s="162" t="s">
        <v>248</v>
      </c>
      <c r="D203" s="162" t="s">
        <v>221</v>
      </c>
      <c r="E203" s="163" t="s">
        <v>408</v>
      </c>
      <c r="F203" s="164" t="s">
        <v>409</v>
      </c>
      <c r="G203" s="165" t="s">
        <v>410</v>
      </c>
      <c r="H203" s="166">
        <v>12</v>
      </c>
      <c r="I203" s="167"/>
      <c r="J203" s="167">
        <f>ROUND(I203*H203,2)</f>
        <v>0</v>
      </c>
      <c r="K203" s="168"/>
      <c r="L203" s="169"/>
      <c r="M203" s="170" t="s">
        <v>1</v>
      </c>
      <c r="N203" s="171" t="s">
        <v>38</v>
      </c>
      <c r="O203" s="140">
        <v>0</v>
      </c>
      <c r="P203" s="140">
        <f>O203*H203</f>
        <v>0</v>
      </c>
      <c r="Q203" s="140">
        <v>1.516</v>
      </c>
      <c r="R203" s="140">
        <f>Q203*H203</f>
        <v>18.192</v>
      </c>
      <c r="S203" s="140">
        <v>0</v>
      </c>
      <c r="T203" s="141">
        <f>S203*H203</f>
        <v>0</v>
      </c>
      <c r="AR203" s="142" t="s">
        <v>182</v>
      </c>
      <c r="AT203" s="142" t="s">
        <v>221</v>
      </c>
      <c r="AU203" s="142" t="s">
        <v>83</v>
      </c>
      <c r="AY203" s="17" t="s">
        <v>145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81</v>
      </c>
      <c r="BK203" s="143">
        <f>ROUND(I203*H203,2)</f>
        <v>0</v>
      </c>
      <c r="BL203" s="17" t="s">
        <v>151</v>
      </c>
      <c r="BM203" s="142" t="s">
        <v>411</v>
      </c>
    </row>
    <row r="204" spans="2:65" s="12" customFormat="1">
      <c r="B204" s="144"/>
      <c r="D204" s="145" t="s">
        <v>157</v>
      </c>
      <c r="F204" s="147" t="s">
        <v>412</v>
      </c>
      <c r="H204" s="148">
        <v>12</v>
      </c>
      <c r="L204" s="144"/>
      <c r="M204" s="149"/>
      <c r="T204" s="150"/>
      <c r="AT204" s="146" t="s">
        <v>157</v>
      </c>
      <c r="AU204" s="146" t="s">
        <v>83</v>
      </c>
      <c r="AV204" s="12" t="s">
        <v>83</v>
      </c>
      <c r="AW204" s="12" t="s">
        <v>3</v>
      </c>
      <c r="AX204" s="12" t="s">
        <v>81</v>
      </c>
      <c r="AY204" s="146" t="s">
        <v>145</v>
      </c>
    </row>
    <row r="205" spans="2:65" s="11" customFormat="1" ht="22.9" customHeight="1">
      <c r="B205" s="119"/>
      <c r="D205" s="120" t="s">
        <v>72</v>
      </c>
      <c r="E205" s="128" t="s">
        <v>160</v>
      </c>
      <c r="F205" s="128" t="s">
        <v>229</v>
      </c>
      <c r="J205" s="129">
        <f>BK205</f>
        <v>0</v>
      </c>
      <c r="L205" s="119"/>
      <c r="M205" s="123"/>
      <c r="P205" s="124">
        <f>SUM(P206:P207)</f>
        <v>108.304</v>
      </c>
      <c r="R205" s="124">
        <f>SUM(R206:R207)</f>
        <v>172.06447999999997</v>
      </c>
      <c r="T205" s="125">
        <f>SUM(T206:T207)</f>
        <v>0</v>
      </c>
      <c r="AR205" s="120" t="s">
        <v>81</v>
      </c>
      <c r="AT205" s="126" t="s">
        <v>72</v>
      </c>
      <c r="AU205" s="126" t="s">
        <v>81</v>
      </c>
      <c r="AY205" s="120" t="s">
        <v>145</v>
      </c>
      <c r="BK205" s="127">
        <f>SUM(BK206:BK207)</f>
        <v>0</v>
      </c>
    </row>
    <row r="206" spans="2:65" s="1" customFormat="1" ht="24.2" customHeight="1">
      <c r="B206" s="130"/>
      <c r="C206" s="131" t="s">
        <v>7</v>
      </c>
      <c r="D206" s="131" t="s">
        <v>147</v>
      </c>
      <c r="E206" s="132" t="s">
        <v>413</v>
      </c>
      <c r="F206" s="133" t="s">
        <v>414</v>
      </c>
      <c r="G206" s="134" t="s">
        <v>410</v>
      </c>
      <c r="H206" s="135">
        <v>28</v>
      </c>
      <c r="I206" s="136"/>
      <c r="J206" s="136">
        <f>ROUND(I206*H206,2)</f>
        <v>0</v>
      </c>
      <c r="K206" s="137"/>
      <c r="L206" s="29"/>
      <c r="M206" s="138" t="s">
        <v>1</v>
      </c>
      <c r="N206" s="139" t="s">
        <v>38</v>
      </c>
      <c r="O206" s="140">
        <v>3.8679999999999999</v>
      </c>
      <c r="P206" s="140">
        <f>O206*H206</f>
        <v>108.304</v>
      </c>
      <c r="Q206" s="140">
        <v>0.20716000000000001</v>
      </c>
      <c r="R206" s="140">
        <f>Q206*H206</f>
        <v>5.8004800000000003</v>
      </c>
      <c r="S206" s="140">
        <v>0</v>
      </c>
      <c r="T206" s="141">
        <f>S206*H206</f>
        <v>0</v>
      </c>
      <c r="AR206" s="142" t="s">
        <v>151</v>
      </c>
      <c r="AT206" s="142" t="s">
        <v>147</v>
      </c>
      <c r="AU206" s="142" t="s">
        <v>83</v>
      </c>
      <c r="AY206" s="17" t="s">
        <v>145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81</v>
      </c>
      <c r="BK206" s="143">
        <f>ROUND(I206*H206,2)</f>
        <v>0</v>
      </c>
      <c r="BL206" s="17" t="s">
        <v>151</v>
      </c>
      <c r="BM206" s="142" t="s">
        <v>415</v>
      </c>
    </row>
    <row r="207" spans="2:65" s="1" customFormat="1" ht="16.5" customHeight="1">
      <c r="B207" s="130"/>
      <c r="C207" s="162" t="s">
        <v>256</v>
      </c>
      <c r="D207" s="162" t="s">
        <v>221</v>
      </c>
      <c r="E207" s="163" t="s">
        <v>416</v>
      </c>
      <c r="F207" s="164" t="s">
        <v>417</v>
      </c>
      <c r="G207" s="165" t="s">
        <v>410</v>
      </c>
      <c r="H207" s="166">
        <v>28</v>
      </c>
      <c r="I207" s="167"/>
      <c r="J207" s="167">
        <f>ROUND(I207*H207,2)</f>
        <v>0</v>
      </c>
      <c r="K207" s="168"/>
      <c r="L207" s="169"/>
      <c r="M207" s="170" t="s">
        <v>1</v>
      </c>
      <c r="N207" s="171" t="s">
        <v>38</v>
      </c>
      <c r="O207" s="140">
        <v>0</v>
      </c>
      <c r="P207" s="140">
        <f>O207*H207</f>
        <v>0</v>
      </c>
      <c r="Q207" s="140">
        <v>5.9379999999999997</v>
      </c>
      <c r="R207" s="140">
        <f>Q207*H207</f>
        <v>166.26399999999998</v>
      </c>
      <c r="S207" s="140">
        <v>0</v>
      </c>
      <c r="T207" s="141">
        <f>S207*H207</f>
        <v>0</v>
      </c>
      <c r="AR207" s="142" t="s">
        <v>182</v>
      </c>
      <c r="AT207" s="142" t="s">
        <v>221</v>
      </c>
      <c r="AU207" s="142" t="s">
        <v>83</v>
      </c>
      <c r="AY207" s="17" t="s">
        <v>145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81</v>
      </c>
      <c r="BK207" s="143">
        <f>ROUND(I207*H207,2)</f>
        <v>0</v>
      </c>
      <c r="BL207" s="17" t="s">
        <v>151</v>
      </c>
      <c r="BM207" s="142" t="s">
        <v>418</v>
      </c>
    </row>
    <row r="208" spans="2:65" s="11" customFormat="1" ht="22.9" customHeight="1">
      <c r="B208" s="119"/>
      <c r="D208" s="120" t="s">
        <v>72</v>
      </c>
      <c r="E208" s="128" t="s">
        <v>151</v>
      </c>
      <c r="F208" s="128" t="s">
        <v>255</v>
      </c>
      <c r="J208" s="129">
        <f>BK208</f>
        <v>0</v>
      </c>
      <c r="L208" s="119"/>
      <c r="M208" s="123"/>
      <c r="P208" s="124">
        <f>SUM(P209:P216)</f>
        <v>33.050160000000005</v>
      </c>
      <c r="R208" s="124">
        <f>SUM(R209:R216)</f>
        <v>0</v>
      </c>
      <c r="T208" s="125">
        <f>SUM(T209:T216)</f>
        <v>0</v>
      </c>
      <c r="AR208" s="120" t="s">
        <v>81</v>
      </c>
      <c r="AT208" s="126" t="s">
        <v>72</v>
      </c>
      <c r="AU208" s="126" t="s">
        <v>81</v>
      </c>
      <c r="AY208" s="120" t="s">
        <v>145</v>
      </c>
      <c r="BK208" s="127">
        <f>SUM(BK209:BK216)</f>
        <v>0</v>
      </c>
    </row>
    <row r="209" spans="2:65" s="1" customFormat="1" ht="16.5" customHeight="1">
      <c r="B209" s="130"/>
      <c r="C209" s="131" t="s">
        <v>260</v>
      </c>
      <c r="D209" s="131" t="s">
        <v>147</v>
      </c>
      <c r="E209" s="132" t="s">
        <v>269</v>
      </c>
      <c r="F209" s="133" t="s">
        <v>270</v>
      </c>
      <c r="G209" s="134" t="s">
        <v>167</v>
      </c>
      <c r="H209" s="135">
        <v>11.88</v>
      </c>
      <c r="I209" s="136"/>
      <c r="J209" s="136">
        <f>ROUND(I209*H209,2)</f>
        <v>0</v>
      </c>
      <c r="K209" s="137"/>
      <c r="L209" s="29"/>
      <c r="M209" s="138" t="s">
        <v>1</v>
      </c>
      <c r="N209" s="139" t="s">
        <v>38</v>
      </c>
      <c r="O209" s="140">
        <v>1.3169999999999999</v>
      </c>
      <c r="P209" s="140">
        <f>O209*H209</f>
        <v>15.645960000000001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151</v>
      </c>
      <c r="AT209" s="142" t="s">
        <v>147</v>
      </c>
      <c r="AU209" s="142" t="s">
        <v>83</v>
      </c>
      <c r="AY209" s="17" t="s">
        <v>145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7" t="s">
        <v>81</v>
      </c>
      <c r="BK209" s="143">
        <f>ROUND(I209*H209,2)</f>
        <v>0</v>
      </c>
      <c r="BL209" s="17" t="s">
        <v>151</v>
      </c>
      <c r="BM209" s="142" t="s">
        <v>419</v>
      </c>
    </row>
    <row r="210" spans="2:65" s="14" customFormat="1">
      <c r="B210" s="157"/>
      <c r="D210" s="145" t="s">
        <v>157</v>
      </c>
      <c r="E210" s="158" t="s">
        <v>1</v>
      </c>
      <c r="F210" s="159" t="s">
        <v>420</v>
      </c>
      <c r="H210" s="158" t="s">
        <v>1</v>
      </c>
      <c r="L210" s="157"/>
      <c r="M210" s="160"/>
      <c r="T210" s="161"/>
      <c r="AT210" s="158" t="s">
        <v>157</v>
      </c>
      <c r="AU210" s="158" t="s">
        <v>83</v>
      </c>
      <c r="AV210" s="14" t="s">
        <v>81</v>
      </c>
      <c r="AW210" s="14" t="s">
        <v>29</v>
      </c>
      <c r="AX210" s="14" t="s">
        <v>73</v>
      </c>
      <c r="AY210" s="158" t="s">
        <v>145</v>
      </c>
    </row>
    <row r="211" spans="2:65" s="12" customFormat="1">
      <c r="B211" s="144"/>
      <c r="D211" s="145" t="s">
        <v>157</v>
      </c>
      <c r="E211" s="146" t="s">
        <v>1</v>
      </c>
      <c r="F211" s="147" t="s">
        <v>421</v>
      </c>
      <c r="H211" s="148">
        <v>11.88</v>
      </c>
      <c r="L211" s="144"/>
      <c r="M211" s="149"/>
      <c r="T211" s="150"/>
      <c r="AT211" s="146" t="s">
        <v>157</v>
      </c>
      <c r="AU211" s="146" t="s">
        <v>83</v>
      </c>
      <c r="AV211" s="12" t="s">
        <v>83</v>
      </c>
      <c r="AW211" s="12" t="s">
        <v>29</v>
      </c>
      <c r="AX211" s="12" t="s">
        <v>73</v>
      </c>
      <c r="AY211" s="146" t="s">
        <v>145</v>
      </c>
    </row>
    <row r="212" spans="2:65" s="13" customFormat="1">
      <c r="B212" s="151"/>
      <c r="D212" s="145" t="s">
        <v>157</v>
      </c>
      <c r="E212" s="152" t="s">
        <v>273</v>
      </c>
      <c r="F212" s="153" t="s">
        <v>159</v>
      </c>
      <c r="H212" s="154">
        <v>11.88</v>
      </c>
      <c r="L212" s="151"/>
      <c r="M212" s="155"/>
      <c r="T212" s="156"/>
      <c r="AT212" s="152" t="s">
        <v>157</v>
      </c>
      <c r="AU212" s="152" t="s">
        <v>83</v>
      </c>
      <c r="AV212" s="13" t="s">
        <v>151</v>
      </c>
      <c r="AW212" s="13" t="s">
        <v>29</v>
      </c>
      <c r="AX212" s="13" t="s">
        <v>81</v>
      </c>
      <c r="AY212" s="152" t="s">
        <v>145</v>
      </c>
    </row>
    <row r="213" spans="2:65" s="1" customFormat="1" ht="24.2" customHeight="1">
      <c r="B213" s="130"/>
      <c r="C213" s="131" t="s">
        <v>264</v>
      </c>
      <c r="D213" s="131" t="s">
        <v>147</v>
      </c>
      <c r="E213" s="132" t="s">
        <v>275</v>
      </c>
      <c r="F213" s="133" t="s">
        <v>276</v>
      </c>
      <c r="G213" s="134" t="s">
        <v>167</v>
      </c>
      <c r="H213" s="135">
        <v>11.88</v>
      </c>
      <c r="I213" s="136"/>
      <c r="J213" s="136">
        <f>ROUND(I213*H213,2)</f>
        <v>0</v>
      </c>
      <c r="K213" s="137"/>
      <c r="L213" s="29"/>
      <c r="M213" s="138" t="s">
        <v>1</v>
      </c>
      <c r="N213" s="139" t="s">
        <v>38</v>
      </c>
      <c r="O213" s="140">
        <v>1.4650000000000001</v>
      </c>
      <c r="P213" s="140">
        <f>O213*H213</f>
        <v>17.404200000000003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151</v>
      </c>
      <c r="AT213" s="142" t="s">
        <v>147</v>
      </c>
      <c r="AU213" s="142" t="s">
        <v>83</v>
      </c>
      <c r="AY213" s="17" t="s">
        <v>145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7" t="s">
        <v>81</v>
      </c>
      <c r="BK213" s="143">
        <f>ROUND(I213*H213,2)</f>
        <v>0</v>
      </c>
      <c r="BL213" s="17" t="s">
        <v>151</v>
      </c>
      <c r="BM213" s="142" t="s">
        <v>422</v>
      </c>
    </row>
    <row r="214" spans="2:65" s="14" customFormat="1">
      <c r="B214" s="157"/>
      <c r="D214" s="145" t="s">
        <v>157</v>
      </c>
      <c r="E214" s="158" t="s">
        <v>1</v>
      </c>
      <c r="F214" s="159" t="s">
        <v>420</v>
      </c>
      <c r="H214" s="158" t="s">
        <v>1</v>
      </c>
      <c r="L214" s="157"/>
      <c r="M214" s="160"/>
      <c r="T214" s="161"/>
      <c r="AT214" s="158" t="s">
        <v>157</v>
      </c>
      <c r="AU214" s="158" t="s">
        <v>83</v>
      </c>
      <c r="AV214" s="14" t="s">
        <v>81</v>
      </c>
      <c r="AW214" s="14" t="s">
        <v>29</v>
      </c>
      <c r="AX214" s="14" t="s">
        <v>73</v>
      </c>
      <c r="AY214" s="158" t="s">
        <v>145</v>
      </c>
    </row>
    <row r="215" spans="2:65" s="12" customFormat="1">
      <c r="B215" s="144"/>
      <c r="D215" s="145" t="s">
        <v>157</v>
      </c>
      <c r="E215" s="146" t="s">
        <v>1</v>
      </c>
      <c r="F215" s="147" t="s">
        <v>421</v>
      </c>
      <c r="H215" s="148">
        <v>11.88</v>
      </c>
      <c r="L215" s="144"/>
      <c r="M215" s="149"/>
      <c r="T215" s="150"/>
      <c r="AT215" s="146" t="s">
        <v>157</v>
      </c>
      <c r="AU215" s="146" t="s">
        <v>83</v>
      </c>
      <c r="AV215" s="12" t="s">
        <v>83</v>
      </c>
      <c r="AW215" s="12" t="s">
        <v>29</v>
      </c>
      <c r="AX215" s="12" t="s">
        <v>73</v>
      </c>
      <c r="AY215" s="146" t="s">
        <v>145</v>
      </c>
    </row>
    <row r="216" spans="2:65" s="13" customFormat="1">
      <c r="B216" s="151"/>
      <c r="D216" s="145" t="s">
        <v>157</v>
      </c>
      <c r="E216" s="152" t="s">
        <v>97</v>
      </c>
      <c r="F216" s="153" t="s">
        <v>159</v>
      </c>
      <c r="H216" s="154">
        <v>11.88</v>
      </c>
      <c r="L216" s="151"/>
      <c r="M216" s="155"/>
      <c r="T216" s="156"/>
      <c r="AT216" s="152" t="s">
        <v>157</v>
      </c>
      <c r="AU216" s="152" t="s">
        <v>83</v>
      </c>
      <c r="AV216" s="13" t="s">
        <v>151</v>
      </c>
      <c r="AW216" s="13" t="s">
        <v>29</v>
      </c>
      <c r="AX216" s="13" t="s">
        <v>81</v>
      </c>
      <c r="AY216" s="152" t="s">
        <v>145</v>
      </c>
    </row>
    <row r="217" spans="2:65" s="11" customFormat="1" ht="22.9" customHeight="1">
      <c r="B217" s="119"/>
      <c r="D217" s="120" t="s">
        <v>72</v>
      </c>
      <c r="E217" s="128" t="s">
        <v>169</v>
      </c>
      <c r="F217" s="128" t="s">
        <v>423</v>
      </c>
      <c r="J217" s="129">
        <f>BK217</f>
        <v>0</v>
      </c>
      <c r="L217" s="119"/>
      <c r="M217" s="123"/>
      <c r="P217" s="124">
        <f>SUM(P218:P221)</f>
        <v>6.0224640000000003</v>
      </c>
      <c r="R217" s="124">
        <f>SUM(R218:R221)</f>
        <v>0</v>
      </c>
      <c r="T217" s="125">
        <f>SUM(T218:T221)</f>
        <v>0</v>
      </c>
      <c r="AR217" s="120" t="s">
        <v>81</v>
      </c>
      <c r="AT217" s="126" t="s">
        <v>72</v>
      </c>
      <c r="AU217" s="126" t="s">
        <v>81</v>
      </c>
      <c r="AY217" s="120" t="s">
        <v>145</v>
      </c>
      <c r="BK217" s="127">
        <f>SUM(BK218:BK221)</f>
        <v>0</v>
      </c>
    </row>
    <row r="218" spans="2:65" s="1" customFormat="1" ht="21.75" customHeight="1">
      <c r="B218" s="130"/>
      <c r="C218" s="131" t="s">
        <v>268</v>
      </c>
      <c r="D218" s="131" t="s">
        <v>147</v>
      </c>
      <c r="E218" s="132" t="s">
        <v>424</v>
      </c>
      <c r="F218" s="133" t="s">
        <v>425</v>
      </c>
      <c r="G218" s="134" t="s">
        <v>163</v>
      </c>
      <c r="H218" s="135">
        <v>53.771999999999998</v>
      </c>
      <c r="I218" s="136"/>
      <c r="J218" s="136">
        <f>ROUND(I218*H218,2)</f>
        <v>0</v>
      </c>
      <c r="K218" s="137"/>
      <c r="L218" s="29"/>
      <c r="M218" s="138" t="s">
        <v>1</v>
      </c>
      <c r="N218" s="139" t="s">
        <v>38</v>
      </c>
      <c r="O218" s="140">
        <v>0.112</v>
      </c>
      <c r="P218" s="140">
        <f>O218*H218</f>
        <v>6.0224640000000003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151</v>
      </c>
      <c r="AT218" s="142" t="s">
        <v>147</v>
      </c>
      <c r="AU218" s="142" t="s">
        <v>83</v>
      </c>
      <c r="AY218" s="17" t="s">
        <v>145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81</v>
      </c>
      <c r="BK218" s="143">
        <f>ROUND(I218*H218,2)</f>
        <v>0</v>
      </c>
      <c r="BL218" s="17" t="s">
        <v>151</v>
      </c>
      <c r="BM218" s="142" t="s">
        <v>426</v>
      </c>
    </row>
    <row r="219" spans="2:65" s="14" customFormat="1">
      <c r="B219" s="157"/>
      <c r="D219" s="145" t="s">
        <v>157</v>
      </c>
      <c r="E219" s="158" t="s">
        <v>1</v>
      </c>
      <c r="F219" s="159" t="s">
        <v>427</v>
      </c>
      <c r="H219" s="158" t="s">
        <v>1</v>
      </c>
      <c r="L219" s="157"/>
      <c r="M219" s="160"/>
      <c r="T219" s="161"/>
      <c r="AT219" s="158" t="s">
        <v>157</v>
      </c>
      <c r="AU219" s="158" t="s">
        <v>83</v>
      </c>
      <c r="AV219" s="14" t="s">
        <v>81</v>
      </c>
      <c r="AW219" s="14" t="s">
        <v>29</v>
      </c>
      <c r="AX219" s="14" t="s">
        <v>73</v>
      </c>
      <c r="AY219" s="158" t="s">
        <v>145</v>
      </c>
    </row>
    <row r="220" spans="2:65" s="12" customFormat="1">
      <c r="B220" s="144"/>
      <c r="D220" s="145" t="s">
        <v>157</v>
      </c>
      <c r="E220" s="146" t="s">
        <v>1</v>
      </c>
      <c r="F220" s="147" t="s">
        <v>428</v>
      </c>
      <c r="H220" s="148">
        <v>53.771999999999998</v>
      </c>
      <c r="L220" s="144"/>
      <c r="M220" s="149"/>
      <c r="T220" s="150"/>
      <c r="AT220" s="146" t="s">
        <v>157</v>
      </c>
      <c r="AU220" s="146" t="s">
        <v>83</v>
      </c>
      <c r="AV220" s="12" t="s">
        <v>83</v>
      </c>
      <c r="AW220" s="12" t="s">
        <v>29</v>
      </c>
      <c r="AX220" s="12" t="s">
        <v>73</v>
      </c>
      <c r="AY220" s="146" t="s">
        <v>145</v>
      </c>
    </row>
    <row r="221" spans="2:65" s="13" customFormat="1">
      <c r="B221" s="151"/>
      <c r="D221" s="145" t="s">
        <v>157</v>
      </c>
      <c r="E221" s="152" t="s">
        <v>1</v>
      </c>
      <c r="F221" s="153" t="s">
        <v>159</v>
      </c>
      <c r="H221" s="154">
        <v>53.771999999999998</v>
      </c>
      <c r="L221" s="151"/>
      <c r="M221" s="155"/>
      <c r="T221" s="156"/>
      <c r="AT221" s="152" t="s">
        <v>157</v>
      </c>
      <c r="AU221" s="152" t="s">
        <v>83</v>
      </c>
      <c r="AV221" s="13" t="s">
        <v>151</v>
      </c>
      <c r="AW221" s="13" t="s">
        <v>29</v>
      </c>
      <c r="AX221" s="13" t="s">
        <v>81</v>
      </c>
      <c r="AY221" s="152" t="s">
        <v>145</v>
      </c>
    </row>
    <row r="222" spans="2:65" s="11" customFormat="1" ht="22.9" customHeight="1">
      <c r="B222" s="119"/>
      <c r="D222" s="120" t="s">
        <v>72</v>
      </c>
      <c r="E222" s="128" t="s">
        <v>186</v>
      </c>
      <c r="F222" s="128" t="s">
        <v>309</v>
      </c>
      <c r="J222" s="129">
        <f>BK222</f>
        <v>0</v>
      </c>
      <c r="L222" s="119"/>
      <c r="M222" s="123"/>
      <c r="P222" s="124">
        <f>P223</f>
        <v>93.936000000000007</v>
      </c>
      <c r="R222" s="124">
        <f>R223</f>
        <v>0</v>
      </c>
      <c r="T222" s="125">
        <f>T223</f>
        <v>24.48</v>
      </c>
      <c r="AR222" s="120" t="s">
        <v>81</v>
      </c>
      <c r="AT222" s="126" t="s">
        <v>72</v>
      </c>
      <c r="AU222" s="126" t="s">
        <v>81</v>
      </c>
      <c r="AY222" s="120" t="s">
        <v>145</v>
      </c>
      <c r="BK222" s="127">
        <f>BK223</f>
        <v>0</v>
      </c>
    </row>
    <row r="223" spans="2:65" s="1" customFormat="1" ht="21.75" customHeight="1">
      <c r="B223" s="130"/>
      <c r="C223" s="131" t="s">
        <v>274</v>
      </c>
      <c r="D223" s="131" t="s">
        <v>147</v>
      </c>
      <c r="E223" s="132" t="s">
        <v>429</v>
      </c>
      <c r="F223" s="133" t="s">
        <v>430</v>
      </c>
      <c r="G223" s="134" t="s">
        <v>293</v>
      </c>
      <c r="H223" s="135">
        <v>8</v>
      </c>
      <c r="I223" s="136"/>
      <c r="J223" s="136">
        <f>ROUND(I223*H223,2)</f>
        <v>0</v>
      </c>
      <c r="K223" s="137"/>
      <c r="L223" s="29"/>
      <c r="M223" s="138" t="s">
        <v>1</v>
      </c>
      <c r="N223" s="139" t="s">
        <v>38</v>
      </c>
      <c r="O223" s="140">
        <v>11.742000000000001</v>
      </c>
      <c r="P223" s="140">
        <f>O223*H223</f>
        <v>93.936000000000007</v>
      </c>
      <c r="Q223" s="140">
        <v>0</v>
      </c>
      <c r="R223" s="140">
        <f>Q223*H223</f>
        <v>0</v>
      </c>
      <c r="S223" s="140">
        <v>3.06</v>
      </c>
      <c r="T223" s="141">
        <f>S223*H223</f>
        <v>24.48</v>
      </c>
      <c r="AR223" s="142" t="s">
        <v>151</v>
      </c>
      <c r="AT223" s="142" t="s">
        <v>147</v>
      </c>
      <c r="AU223" s="142" t="s">
        <v>83</v>
      </c>
      <c r="AY223" s="17" t="s">
        <v>145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7" t="s">
        <v>81</v>
      </c>
      <c r="BK223" s="143">
        <f>ROUND(I223*H223,2)</f>
        <v>0</v>
      </c>
      <c r="BL223" s="17" t="s">
        <v>151</v>
      </c>
      <c r="BM223" s="142" t="s">
        <v>431</v>
      </c>
    </row>
    <row r="224" spans="2:65" s="11" customFormat="1" ht="22.9" customHeight="1">
      <c r="B224" s="119"/>
      <c r="D224" s="120" t="s">
        <v>72</v>
      </c>
      <c r="E224" s="128" t="s">
        <v>432</v>
      </c>
      <c r="F224" s="128" t="s">
        <v>433</v>
      </c>
      <c r="J224" s="129">
        <f>BK224</f>
        <v>0</v>
      </c>
      <c r="L224" s="119"/>
      <c r="M224" s="123"/>
      <c r="P224" s="124">
        <f>SUM(P225:P228)</f>
        <v>30.52656</v>
      </c>
      <c r="R224" s="124">
        <f>SUM(R225:R228)</f>
        <v>0</v>
      </c>
      <c r="T224" s="125">
        <f>SUM(T225:T228)</f>
        <v>0</v>
      </c>
      <c r="AR224" s="120" t="s">
        <v>81</v>
      </c>
      <c r="AT224" s="126" t="s">
        <v>72</v>
      </c>
      <c r="AU224" s="126" t="s">
        <v>81</v>
      </c>
      <c r="AY224" s="120" t="s">
        <v>145</v>
      </c>
      <c r="BK224" s="127">
        <f>SUM(BK225:BK228)</f>
        <v>0</v>
      </c>
    </row>
    <row r="225" spans="2:65" s="1" customFormat="1" ht="16.5" customHeight="1">
      <c r="B225" s="130"/>
      <c r="C225" s="131" t="s">
        <v>279</v>
      </c>
      <c r="D225" s="131" t="s">
        <v>147</v>
      </c>
      <c r="E225" s="132" t="s">
        <v>434</v>
      </c>
      <c r="F225" s="133" t="s">
        <v>435</v>
      </c>
      <c r="G225" s="134" t="s">
        <v>199</v>
      </c>
      <c r="H225" s="135">
        <v>24.48</v>
      </c>
      <c r="I225" s="136"/>
      <c r="J225" s="136">
        <f>ROUND(I225*H225,2)</f>
        <v>0</v>
      </c>
      <c r="K225" s="137"/>
      <c r="L225" s="29"/>
      <c r="M225" s="138" t="s">
        <v>1</v>
      </c>
      <c r="N225" s="139" t="s">
        <v>38</v>
      </c>
      <c r="O225" s="140">
        <v>0.83499999999999996</v>
      </c>
      <c r="P225" s="140">
        <f>O225*H225</f>
        <v>20.440799999999999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151</v>
      </c>
      <c r="AT225" s="142" t="s">
        <v>147</v>
      </c>
      <c r="AU225" s="142" t="s">
        <v>83</v>
      </c>
      <c r="AY225" s="17" t="s">
        <v>145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7" t="s">
        <v>81</v>
      </c>
      <c r="BK225" s="143">
        <f>ROUND(I225*H225,2)</f>
        <v>0</v>
      </c>
      <c r="BL225" s="17" t="s">
        <v>151</v>
      </c>
      <c r="BM225" s="142" t="s">
        <v>436</v>
      </c>
    </row>
    <row r="226" spans="2:65" s="1" customFormat="1" ht="24.2" customHeight="1">
      <c r="B226" s="130"/>
      <c r="C226" s="131" t="s">
        <v>285</v>
      </c>
      <c r="D226" s="131" t="s">
        <v>147</v>
      </c>
      <c r="E226" s="132" t="s">
        <v>437</v>
      </c>
      <c r="F226" s="133" t="s">
        <v>438</v>
      </c>
      <c r="G226" s="134" t="s">
        <v>199</v>
      </c>
      <c r="H226" s="135">
        <v>220.32</v>
      </c>
      <c r="I226" s="136"/>
      <c r="J226" s="136">
        <f>ROUND(I226*H226,2)</f>
        <v>0</v>
      </c>
      <c r="K226" s="137"/>
      <c r="L226" s="29"/>
      <c r="M226" s="138" t="s">
        <v>1</v>
      </c>
      <c r="N226" s="139" t="s">
        <v>38</v>
      </c>
      <c r="O226" s="140">
        <v>4.0000000000000001E-3</v>
      </c>
      <c r="P226" s="140">
        <f>O226*H226</f>
        <v>0.88127999999999995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151</v>
      </c>
      <c r="AT226" s="142" t="s">
        <v>147</v>
      </c>
      <c r="AU226" s="142" t="s">
        <v>83</v>
      </c>
      <c r="AY226" s="17" t="s">
        <v>145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7" t="s">
        <v>81</v>
      </c>
      <c r="BK226" s="143">
        <f>ROUND(I226*H226,2)</f>
        <v>0</v>
      </c>
      <c r="BL226" s="17" t="s">
        <v>151</v>
      </c>
      <c r="BM226" s="142" t="s">
        <v>439</v>
      </c>
    </row>
    <row r="227" spans="2:65" s="12" customFormat="1">
      <c r="B227" s="144"/>
      <c r="D227" s="145" t="s">
        <v>157</v>
      </c>
      <c r="F227" s="147" t="s">
        <v>440</v>
      </c>
      <c r="H227" s="148">
        <v>220.32</v>
      </c>
      <c r="L227" s="144"/>
      <c r="M227" s="149"/>
      <c r="T227" s="150"/>
      <c r="AT227" s="146" t="s">
        <v>157</v>
      </c>
      <c r="AU227" s="146" t="s">
        <v>83</v>
      </c>
      <c r="AV227" s="12" t="s">
        <v>83</v>
      </c>
      <c r="AW227" s="12" t="s">
        <v>3</v>
      </c>
      <c r="AX227" s="12" t="s">
        <v>81</v>
      </c>
      <c r="AY227" s="146" t="s">
        <v>145</v>
      </c>
    </row>
    <row r="228" spans="2:65" s="1" customFormat="1" ht="24.2" customHeight="1">
      <c r="B228" s="130"/>
      <c r="C228" s="131" t="s">
        <v>290</v>
      </c>
      <c r="D228" s="131" t="s">
        <v>147</v>
      </c>
      <c r="E228" s="132" t="s">
        <v>441</v>
      </c>
      <c r="F228" s="133" t="s">
        <v>442</v>
      </c>
      <c r="G228" s="134" t="s">
        <v>199</v>
      </c>
      <c r="H228" s="135">
        <v>24.48</v>
      </c>
      <c r="I228" s="136"/>
      <c r="J228" s="136">
        <f>ROUND(I228*H228,2)</f>
        <v>0</v>
      </c>
      <c r="K228" s="137"/>
      <c r="L228" s="29"/>
      <c r="M228" s="138" t="s">
        <v>1</v>
      </c>
      <c r="N228" s="139" t="s">
        <v>38</v>
      </c>
      <c r="O228" s="140">
        <v>0.376</v>
      </c>
      <c r="P228" s="140">
        <f>O228*H228</f>
        <v>9.2044800000000002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151</v>
      </c>
      <c r="AT228" s="142" t="s">
        <v>147</v>
      </c>
      <c r="AU228" s="142" t="s">
        <v>83</v>
      </c>
      <c r="AY228" s="17" t="s">
        <v>145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7" t="s">
        <v>81</v>
      </c>
      <c r="BK228" s="143">
        <f>ROUND(I228*H228,2)</f>
        <v>0</v>
      </c>
      <c r="BL228" s="17" t="s">
        <v>151</v>
      </c>
      <c r="BM228" s="142" t="s">
        <v>443</v>
      </c>
    </row>
    <row r="229" spans="2:65" s="11" customFormat="1" ht="25.9" customHeight="1">
      <c r="B229" s="119"/>
      <c r="D229" s="120" t="s">
        <v>72</v>
      </c>
      <c r="E229" s="121" t="s">
        <v>221</v>
      </c>
      <c r="F229" s="121" t="s">
        <v>444</v>
      </c>
      <c r="J229" s="122">
        <f>BK229</f>
        <v>0</v>
      </c>
      <c r="L229" s="119"/>
      <c r="M229" s="123"/>
      <c r="P229" s="124">
        <f>P230</f>
        <v>0</v>
      </c>
      <c r="R229" s="124">
        <f>R230</f>
        <v>0</v>
      </c>
      <c r="T229" s="125">
        <f>T230</f>
        <v>0</v>
      </c>
      <c r="AR229" s="120" t="s">
        <v>160</v>
      </c>
      <c r="AT229" s="126" t="s">
        <v>72</v>
      </c>
      <c r="AU229" s="126" t="s">
        <v>73</v>
      </c>
      <c r="AY229" s="120" t="s">
        <v>145</v>
      </c>
      <c r="BK229" s="127">
        <f>BK230</f>
        <v>0</v>
      </c>
    </row>
    <row r="230" spans="2:65" s="11" customFormat="1" ht="22.9" customHeight="1">
      <c r="B230" s="119"/>
      <c r="D230" s="120" t="s">
        <v>72</v>
      </c>
      <c r="E230" s="128" t="s">
        <v>445</v>
      </c>
      <c r="F230" s="128" t="s">
        <v>446</v>
      </c>
      <c r="J230" s="129">
        <f>BK230</f>
        <v>0</v>
      </c>
      <c r="L230" s="119"/>
      <c r="M230" s="123"/>
      <c r="P230" s="124">
        <f>P231</f>
        <v>0</v>
      </c>
      <c r="R230" s="124">
        <f>R231</f>
        <v>0</v>
      </c>
      <c r="T230" s="125">
        <f>T231</f>
        <v>0</v>
      </c>
      <c r="AR230" s="120" t="s">
        <v>160</v>
      </c>
      <c r="AT230" s="126" t="s">
        <v>72</v>
      </c>
      <c r="AU230" s="126" t="s">
        <v>81</v>
      </c>
      <c r="AY230" s="120" t="s">
        <v>145</v>
      </c>
      <c r="BK230" s="127">
        <f>BK231</f>
        <v>0</v>
      </c>
    </row>
    <row r="231" spans="2:65" s="1" customFormat="1" ht="37.9" customHeight="1">
      <c r="B231" s="130"/>
      <c r="C231" s="131" t="s">
        <v>296</v>
      </c>
      <c r="D231" s="131" t="s">
        <v>147</v>
      </c>
      <c r="E231" s="132" t="s">
        <v>447</v>
      </c>
      <c r="F231" s="133" t="s">
        <v>448</v>
      </c>
      <c r="G231" s="134" t="s">
        <v>199</v>
      </c>
      <c r="H231" s="135">
        <v>24.48</v>
      </c>
      <c r="I231" s="136"/>
      <c r="J231" s="136">
        <f>ROUND(I231*H231,2)</f>
        <v>0</v>
      </c>
      <c r="K231" s="137"/>
      <c r="L231" s="29"/>
      <c r="M231" s="178" t="s">
        <v>1</v>
      </c>
      <c r="N231" s="179" t="s">
        <v>38</v>
      </c>
      <c r="O231" s="180">
        <v>0</v>
      </c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AR231" s="142" t="s">
        <v>449</v>
      </c>
      <c r="AT231" s="142" t="s">
        <v>147</v>
      </c>
      <c r="AU231" s="142" t="s">
        <v>83</v>
      </c>
      <c r="AY231" s="17" t="s">
        <v>145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81</v>
      </c>
      <c r="BK231" s="143">
        <f>ROUND(I231*H231,2)</f>
        <v>0</v>
      </c>
      <c r="BL231" s="17" t="s">
        <v>449</v>
      </c>
      <c r="BM231" s="142" t="s">
        <v>450</v>
      </c>
    </row>
    <row r="232" spans="2:65" s="1" customFormat="1" ht="6.95" customHeight="1">
      <c r="B232" s="41"/>
      <c r="C232" s="42"/>
      <c r="D232" s="42"/>
      <c r="E232" s="42"/>
      <c r="F232" s="42"/>
      <c r="G232" s="42"/>
      <c r="H232" s="42"/>
      <c r="I232" s="42"/>
      <c r="J232" s="42"/>
      <c r="K232" s="42"/>
      <c r="L232" s="29"/>
    </row>
  </sheetData>
  <autoFilter ref="C125:K231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7"/>
  <sheetViews>
    <sheetView showGridLines="0" topLeftCell="A116" workbookViewId="0">
      <selection activeCell="I121" sqref="I121: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99</v>
      </c>
      <c r="L4" s="20"/>
      <c r="M4" s="86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16.5" customHeight="1">
      <c r="B7" s="20"/>
      <c r="E7" s="285" t="str">
        <f>'Rekapitulace stavby'!K6</f>
        <v>BAŤŮV KANÁL, OPTIMALIZACE PRÁZDNĚNÍ PK VNOROVY I</v>
      </c>
      <c r="F7" s="286"/>
      <c r="G7" s="286"/>
      <c r="H7" s="286"/>
      <c r="L7" s="20"/>
    </row>
    <row r="8" spans="2:46" s="1" customFormat="1" ht="12" customHeight="1">
      <c r="B8" s="29"/>
      <c r="D8" s="26" t="s">
        <v>107</v>
      </c>
      <c r="L8" s="29"/>
    </row>
    <row r="9" spans="2:46" s="1" customFormat="1" ht="16.5" customHeight="1">
      <c r="B9" s="29"/>
      <c r="E9" s="275" t="s">
        <v>451</v>
      </c>
      <c r="F9" s="284"/>
      <c r="G9" s="284"/>
      <c r="H9" s="284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customHeight="1">
      <c r="B12" s="29"/>
      <c r="D12" s="26" t="s">
        <v>18</v>
      </c>
      <c r="F12" s="24" t="s">
        <v>19</v>
      </c>
      <c r="I12" s="26" t="s">
        <v>20</v>
      </c>
      <c r="J12" s="49">
        <f>'Rekapitulace stavby'!AN8</f>
        <v>45833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tr">
        <f>'Rekapitulace stavby'!AN13</f>
        <v/>
      </c>
      <c r="L17" s="29"/>
    </row>
    <row r="18" spans="2:12" s="1" customFormat="1" ht="18" customHeight="1">
      <c r="B18" s="29"/>
      <c r="E18" s="259" t="str">
        <f>'Rekapitulace stavby'!E14</f>
        <v xml:space="preserve"> </v>
      </c>
      <c r="F18" s="259"/>
      <c r="G18" s="259"/>
      <c r="H18" s="259"/>
      <c r="I18" s="26" t="s">
        <v>24</v>
      </c>
      <c r="J18" s="24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22</v>
      </c>
      <c r="J20" s="24" t="s">
        <v>1</v>
      </c>
      <c r="L20" s="29"/>
    </row>
    <row r="21" spans="2:12" s="1" customFormat="1" ht="18" customHeight="1">
      <c r="B21" s="29"/>
      <c r="E21" s="24" t="s">
        <v>28</v>
      </c>
      <c r="I21" s="26" t="s">
        <v>24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30</v>
      </c>
      <c r="I23" s="26" t="s">
        <v>22</v>
      </c>
      <c r="J23" s="24" t="s">
        <v>1</v>
      </c>
      <c r="L23" s="29"/>
    </row>
    <row r="24" spans="2:12" s="1" customFormat="1" ht="18" customHeight="1">
      <c r="B24" s="29"/>
      <c r="E24" s="24" t="s">
        <v>31</v>
      </c>
      <c r="I24" s="26" t="s">
        <v>24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32</v>
      </c>
      <c r="L26" s="29"/>
    </row>
    <row r="27" spans="2:12" s="7" customFormat="1" ht="16.5" customHeight="1">
      <c r="B27" s="87"/>
      <c r="E27" s="261" t="s">
        <v>1</v>
      </c>
      <c r="F27" s="261"/>
      <c r="G27" s="261"/>
      <c r="H27" s="261"/>
      <c r="L27" s="87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8" t="s">
        <v>33</v>
      </c>
      <c r="J30" s="63">
        <f>ROUND(J118,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>
      <c r="B33" s="29"/>
      <c r="D33" s="52" t="s">
        <v>37</v>
      </c>
      <c r="E33" s="26" t="s">
        <v>38</v>
      </c>
      <c r="F33" s="89">
        <f>ROUND((SUM(BE118:BE126)),  2)</f>
        <v>0</v>
      </c>
      <c r="I33" s="90">
        <v>0.21</v>
      </c>
      <c r="J33" s="89">
        <f>ROUND(((SUM(BE118:BE126))*I33),  2)</f>
        <v>0</v>
      </c>
      <c r="L33" s="29"/>
    </row>
    <row r="34" spans="2:12" s="1" customFormat="1" ht="14.45" customHeight="1">
      <c r="B34" s="29"/>
      <c r="E34" s="26" t="s">
        <v>39</v>
      </c>
      <c r="F34" s="89">
        <f>ROUND((SUM(BF118:BF126)),  2)</f>
        <v>0</v>
      </c>
      <c r="I34" s="90">
        <v>0.15</v>
      </c>
      <c r="J34" s="89">
        <f>ROUND(((SUM(BF118:BF126))*I34),  2)</f>
        <v>0</v>
      </c>
      <c r="L34" s="29"/>
    </row>
    <row r="35" spans="2:12" s="1" customFormat="1" ht="14.45" hidden="1" customHeight="1">
      <c r="B35" s="29"/>
      <c r="E35" s="26" t="s">
        <v>40</v>
      </c>
      <c r="F35" s="89">
        <f>ROUND((SUM(BG118:BG126)),  2)</f>
        <v>0</v>
      </c>
      <c r="I35" s="90">
        <v>0.21</v>
      </c>
      <c r="J35" s="89">
        <f>0</f>
        <v>0</v>
      </c>
      <c r="L35" s="29"/>
    </row>
    <row r="36" spans="2:12" s="1" customFormat="1" ht="14.45" hidden="1" customHeight="1">
      <c r="B36" s="29"/>
      <c r="E36" s="26" t="s">
        <v>41</v>
      </c>
      <c r="F36" s="89">
        <f>ROUND((SUM(BH118:BH126)),  2)</f>
        <v>0</v>
      </c>
      <c r="I36" s="90">
        <v>0.15</v>
      </c>
      <c r="J36" s="89">
        <f>0</f>
        <v>0</v>
      </c>
      <c r="L36" s="29"/>
    </row>
    <row r="37" spans="2:12" s="1" customFormat="1" ht="14.45" hidden="1" customHeight="1">
      <c r="B37" s="29"/>
      <c r="E37" s="26" t="s">
        <v>42</v>
      </c>
      <c r="F37" s="89">
        <f>ROUND((SUM(BI118:BI126)),  2)</f>
        <v>0</v>
      </c>
      <c r="I37" s="90">
        <v>0</v>
      </c>
      <c r="J37" s="89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1"/>
      <c r="D39" s="92" t="s">
        <v>43</v>
      </c>
      <c r="E39" s="54"/>
      <c r="F39" s="54"/>
      <c r="G39" s="93" t="s">
        <v>44</v>
      </c>
      <c r="H39" s="94" t="s">
        <v>45</v>
      </c>
      <c r="I39" s="54"/>
      <c r="J39" s="95">
        <f>SUM(J30:J37)</f>
        <v>0</v>
      </c>
      <c r="K39" s="96"/>
      <c r="L39" s="29"/>
    </row>
    <row r="40" spans="2:12" s="1" customFormat="1" ht="14.45" customHeight="1">
      <c r="B40" s="29"/>
      <c r="L40" s="29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48</v>
      </c>
      <c r="E61" s="31"/>
      <c r="F61" s="97" t="s">
        <v>49</v>
      </c>
      <c r="G61" s="40" t="s">
        <v>48</v>
      </c>
      <c r="H61" s="31"/>
      <c r="I61" s="31"/>
      <c r="J61" s="98" t="s">
        <v>49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48</v>
      </c>
      <c r="E76" s="31"/>
      <c r="F76" s="97" t="s">
        <v>49</v>
      </c>
      <c r="G76" s="40" t="s">
        <v>48</v>
      </c>
      <c r="H76" s="31"/>
      <c r="I76" s="31"/>
      <c r="J76" s="98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117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85" t="str">
        <f>E7</f>
        <v>BAŤŮV KANÁL, OPTIMALIZACE PRÁZDNĚNÍ PK VNOROVY I</v>
      </c>
      <c r="F85" s="286"/>
      <c r="G85" s="286"/>
      <c r="H85" s="286"/>
      <c r="L85" s="29"/>
    </row>
    <row r="86" spans="2:47" s="1" customFormat="1" ht="12" customHeight="1">
      <c r="B86" s="29"/>
      <c r="C86" s="26" t="s">
        <v>107</v>
      </c>
      <c r="L86" s="29"/>
    </row>
    <row r="87" spans="2:47" s="1" customFormat="1" ht="16.5" customHeight="1">
      <c r="B87" s="29"/>
      <c r="E87" s="275" t="str">
        <f>E9</f>
        <v>03 - PS 01 TECHNOLÓGIE VÁLCOVÉHO STAVIDLA</v>
      </c>
      <c r="F87" s="284"/>
      <c r="G87" s="284"/>
      <c r="H87" s="284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18</v>
      </c>
      <c r="F89" s="24" t="str">
        <f>F12</f>
        <v>Vnorovy</v>
      </c>
      <c r="I89" s="26" t="s">
        <v>20</v>
      </c>
      <c r="J89" s="49">
        <f>IF(J12="","",J12)</f>
        <v>45833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6" t="s">
        <v>21</v>
      </c>
      <c r="F91" s="24" t="str">
        <f>E15</f>
        <v>Povodí Moravy, s.p.</v>
      </c>
      <c r="I91" s="26" t="s">
        <v>27</v>
      </c>
      <c r="J91" s="27" t="str">
        <f>E21</f>
        <v>Ing. Michael Trnka, CSc.</v>
      </c>
      <c r="L91" s="29"/>
    </row>
    <row r="92" spans="2:47" s="1" customFormat="1" ht="15.2" customHeight="1">
      <c r="B92" s="29"/>
      <c r="C92" s="26" t="s">
        <v>25</v>
      </c>
      <c r="F92" s="24" t="str">
        <f>IF(E18="","",E18)</f>
        <v xml:space="preserve"> </v>
      </c>
      <c r="I92" s="26" t="s">
        <v>30</v>
      </c>
      <c r="J92" s="27" t="str">
        <f>E24</f>
        <v>AQUATIS a.s.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9" t="s">
        <v>118</v>
      </c>
      <c r="D94" s="91"/>
      <c r="E94" s="91"/>
      <c r="F94" s="91"/>
      <c r="G94" s="91"/>
      <c r="H94" s="91"/>
      <c r="I94" s="91"/>
      <c r="J94" s="100" t="s">
        <v>119</v>
      </c>
      <c r="K94" s="91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1" t="s">
        <v>120</v>
      </c>
      <c r="J96" s="63">
        <f>J118</f>
        <v>0</v>
      </c>
      <c r="L96" s="29"/>
      <c r="AU96" s="17" t="s">
        <v>121</v>
      </c>
    </row>
    <row r="97" spans="2:12" s="8" customFormat="1" ht="24.95" customHeight="1">
      <c r="B97" s="102"/>
      <c r="D97" s="103" t="s">
        <v>340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customHeight="1">
      <c r="B98" s="106"/>
      <c r="D98" s="107" t="s">
        <v>452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customHeight="1">
      <c r="B99" s="29"/>
      <c r="L99" s="29"/>
    </row>
    <row r="100" spans="2:12" s="1" customFormat="1" ht="6.95" customHeight="1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12" s="1" customFormat="1" ht="24.95" customHeight="1">
      <c r="B105" s="29"/>
      <c r="C105" s="21" t="s">
        <v>130</v>
      </c>
      <c r="L105" s="29"/>
    </row>
    <row r="106" spans="2:12" s="1" customFormat="1" ht="6.95" customHeight="1">
      <c r="B106" s="29"/>
      <c r="L106" s="29"/>
    </row>
    <row r="107" spans="2:12" s="1" customFormat="1" ht="12" customHeight="1">
      <c r="B107" s="29"/>
      <c r="C107" s="26" t="s">
        <v>14</v>
      </c>
      <c r="L107" s="29"/>
    </row>
    <row r="108" spans="2:12" s="1" customFormat="1" ht="16.5" customHeight="1">
      <c r="B108" s="29"/>
      <c r="E108" s="285" t="str">
        <f>E7</f>
        <v>BAŤŮV KANÁL, OPTIMALIZACE PRÁZDNĚNÍ PK VNOROVY I</v>
      </c>
      <c r="F108" s="286"/>
      <c r="G108" s="286"/>
      <c r="H108" s="286"/>
      <c r="L108" s="29"/>
    </row>
    <row r="109" spans="2:12" s="1" customFormat="1" ht="12" customHeight="1">
      <c r="B109" s="29"/>
      <c r="C109" s="26" t="s">
        <v>107</v>
      </c>
      <c r="L109" s="29"/>
    </row>
    <row r="110" spans="2:12" s="1" customFormat="1" ht="16.5" customHeight="1">
      <c r="B110" s="29"/>
      <c r="E110" s="275" t="str">
        <f>E9</f>
        <v>03 - PS 01 TECHNOLÓGIE VÁLCOVÉHO STAVIDLA</v>
      </c>
      <c r="F110" s="284"/>
      <c r="G110" s="284"/>
      <c r="H110" s="284"/>
      <c r="L110" s="29"/>
    </row>
    <row r="111" spans="2:12" s="1" customFormat="1" ht="6.95" customHeight="1">
      <c r="B111" s="29"/>
      <c r="L111" s="29"/>
    </row>
    <row r="112" spans="2:12" s="1" customFormat="1" ht="12" customHeight="1">
      <c r="B112" s="29"/>
      <c r="C112" s="26" t="s">
        <v>18</v>
      </c>
      <c r="F112" s="24" t="str">
        <f>F12</f>
        <v>Vnorovy</v>
      </c>
      <c r="I112" s="26" t="s">
        <v>20</v>
      </c>
      <c r="J112" s="49">
        <f>IF(J12="","",J12)</f>
        <v>45833</v>
      </c>
      <c r="L112" s="29"/>
    </row>
    <row r="113" spans="2:65" s="1" customFormat="1" ht="6.95" customHeight="1">
      <c r="B113" s="29"/>
      <c r="L113" s="29"/>
    </row>
    <row r="114" spans="2:65" s="1" customFormat="1" ht="25.7" customHeight="1">
      <c r="B114" s="29"/>
      <c r="C114" s="26" t="s">
        <v>21</v>
      </c>
      <c r="F114" s="24" t="str">
        <f>E15</f>
        <v>Povodí Moravy, s.p.</v>
      </c>
      <c r="I114" s="26" t="s">
        <v>27</v>
      </c>
      <c r="J114" s="27" t="str">
        <f>E21</f>
        <v>Ing. Michael Trnka, CSc.</v>
      </c>
      <c r="L114" s="29"/>
    </row>
    <row r="115" spans="2:65" s="1" customFormat="1" ht="15.2" customHeight="1">
      <c r="B115" s="29"/>
      <c r="C115" s="26" t="s">
        <v>25</v>
      </c>
      <c r="F115" s="24" t="str">
        <f>IF(E18="","",E18)</f>
        <v xml:space="preserve"> </v>
      </c>
      <c r="I115" s="26" t="s">
        <v>30</v>
      </c>
      <c r="J115" s="27" t="str">
        <f>E24</f>
        <v>AQUATIS a.s.</v>
      </c>
      <c r="L115" s="29"/>
    </row>
    <row r="116" spans="2:65" s="1" customFormat="1" ht="10.35" customHeight="1">
      <c r="B116" s="29"/>
      <c r="L116" s="29"/>
    </row>
    <row r="117" spans="2:65" s="10" customFormat="1" ht="29.25" customHeight="1">
      <c r="B117" s="110"/>
      <c r="C117" s="111" t="s">
        <v>131</v>
      </c>
      <c r="D117" s="112" t="s">
        <v>58</v>
      </c>
      <c r="E117" s="112" t="s">
        <v>54</v>
      </c>
      <c r="F117" s="112" t="s">
        <v>55</v>
      </c>
      <c r="G117" s="112" t="s">
        <v>132</v>
      </c>
      <c r="H117" s="112" t="s">
        <v>133</v>
      </c>
      <c r="I117" s="112" t="s">
        <v>134</v>
      </c>
      <c r="J117" s="113" t="s">
        <v>119</v>
      </c>
      <c r="K117" s="114" t="s">
        <v>135</v>
      </c>
      <c r="L117" s="110"/>
      <c r="M117" s="56" t="s">
        <v>1</v>
      </c>
      <c r="N117" s="57" t="s">
        <v>37</v>
      </c>
      <c r="O117" s="57" t="s">
        <v>136</v>
      </c>
      <c r="P117" s="57" t="s">
        <v>137</v>
      </c>
      <c r="Q117" s="57" t="s">
        <v>138</v>
      </c>
      <c r="R117" s="57" t="s">
        <v>139</v>
      </c>
      <c r="S117" s="57" t="s">
        <v>140</v>
      </c>
      <c r="T117" s="58" t="s">
        <v>141</v>
      </c>
    </row>
    <row r="118" spans="2:65" s="1" customFormat="1" ht="22.9" customHeight="1">
      <c r="B118" s="29"/>
      <c r="C118" s="61" t="s">
        <v>142</v>
      </c>
      <c r="J118" s="115">
        <f>J119</f>
        <v>0</v>
      </c>
      <c r="L118" s="29"/>
      <c r="M118" s="59"/>
      <c r="N118" s="50"/>
      <c r="O118" s="50"/>
      <c r="P118" s="116">
        <f>P119</f>
        <v>1941.3500000000001</v>
      </c>
      <c r="Q118" s="50"/>
      <c r="R118" s="116">
        <f>R119</f>
        <v>0</v>
      </c>
      <c r="S118" s="50"/>
      <c r="T118" s="117">
        <f>T119</f>
        <v>0</v>
      </c>
      <c r="AT118" s="17" t="s">
        <v>72</v>
      </c>
      <c r="AU118" s="17" t="s">
        <v>121</v>
      </c>
      <c r="BK118" s="118">
        <f>BK119</f>
        <v>0</v>
      </c>
    </row>
    <row r="119" spans="2:65" s="11" customFormat="1" ht="25.9" customHeight="1">
      <c r="B119" s="119"/>
      <c r="D119" s="120" t="s">
        <v>72</v>
      </c>
      <c r="E119" s="121" t="s">
        <v>221</v>
      </c>
      <c r="F119" s="121" t="s">
        <v>444</v>
      </c>
      <c r="J119" s="122">
        <f>J120</f>
        <v>0</v>
      </c>
      <c r="L119" s="119"/>
      <c r="M119" s="123"/>
      <c r="P119" s="124">
        <f>P120</f>
        <v>1941.3500000000001</v>
      </c>
      <c r="R119" s="124">
        <f>R120</f>
        <v>0</v>
      </c>
      <c r="T119" s="125">
        <f>T120</f>
        <v>0</v>
      </c>
      <c r="AR119" s="120" t="s">
        <v>160</v>
      </c>
      <c r="AT119" s="126" t="s">
        <v>72</v>
      </c>
      <c r="AU119" s="126" t="s">
        <v>73</v>
      </c>
      <c r="AY119" s="120" t="s">
        <v>145</v>
      </c>
      <c r="BK119" s="127">
        <f>BK120</f>
        <v>0</v>
      </c>
    </row>
    <row r="120" spans="2:65" s="11" customFormat="1" ht="22.9" customHeight="1">
      <c r="B120" s="119"/>
      <c r="D120" s="120" t="s">
        <v>72</v>
      </c>
      <c r="E120" s="128" t="s">
        <v>453</v>
      </c>
      <c r="F120" s="128" t="s">
        <v>454</v>
      </c>
      <c r="J120" s="129">
        <f>SUM(J121:J126)</f>
        <v>0</v>
      </c>
      <c r="L120" s="119"/>
      <c r="M120" s="123"/>
      <c r="P120" s="124">
        <f>P126</f>
        <v>1941.3500000000001</v>
      </c>
      <c r="R120" s="124">
        <f>R126</f>
        <v>0</v>
      </c>
      <c r="T120" s="125">
        <f>T126</f>
        <v>0</v>
      </c>
      <c r="AR120" s="120" t="s">
        <v>160</v>
      </c>
      <c r="AT120" s="126" t="s">
        <v>72</v>
      </c>
      <c r="AU120" s="126" t="s">
        <v>81</v>
      </c>
      <c r="AY120" s="120" t="s">
        <v>145</v>
      </c>
      <c r="BK120" s="127">
        <f>BK126</f>
        <v>0</v>
      </c>
    </row>
    <row r="121" spans="2:65" s="11" customFormat="1" ht="22.9" customHeight="1">
      <c r="B121" s="119"/>
      <c r="C121" s="131" t="s">
        <v>81</v>
      </c>
      <c r="D121" s="131" t="s">
        <v>147</v>
      </c>
      <c r="E121" s="132" t="s">
        <v>532</v>
      </c>
      <c r="F121" s="133" t="s">
        <v>455</v>
      </c>
      <c r="G121" s="134" t="s">
        <v>224</v>
      </c>
      <c r="H121" s="135">
        <v>410</v>
      </c>
      <c r="I121" s="136"/>
      <c r="J121" s="136">
        <f>ROUND(I121*H121,2)</f>
        <v>0</v>
      </c>
      <c r="L121" s="119"/>
      <c r="M121" s="123"/>
      <c r="P121" s="124"/>
      <c r="R121" s="124"/>
      <c r="T121" s="125"/>
      <c r="AR121" s="120"/>
      <c r="AT121" s="126"/>
      <c r="AU121" s="126"/>
      <c r="AY121" s="120"/>
      <c r="BK121" s="127"/>
    </row>
    <row r="122" spans="2:65" s="11" customFormat="1" ht="22.9" customHeight="1">
      <c r="B122" s="119"/>
      <c r="C122" s="131">
        <v>2</v>
      </c>
      <c r="D122" s="131"/>
      <c r="E122" s="132" t="s">
        <v>538</v>
      </c>
      <c r="F122" s="133" t="s">
        <v>589</v>
      </c>
      <c r="G122" s="134" t="s">
        <v>456</v>
      </c>
      <c r="H122" s="135">
        <v>1</v>
      </c>
      <c r="I122" s="136"/>
      <c r="J122" s="136">
        <f>H122*I122</f>
        <v>0</v>
      </c>
      <c r="L122" s="119"/>
      <c r="M122" s="123"/>
      <c r="P122" s="124"/>
      <c r="R122" s="124"/>
      <c r="T122" s="125"/>
      <c r="AR122" s="120"/>
      <c r="AT122" s="126"/>
      <c r="AU122" s="126"/>
      <c r="AY122" s="120"/>
      <c r="BK122" s="127"/>
    </row>
    <row r="123" spans="2:65" s="11" customFormat="1" ht="22.9" customHeight="1">
      <c r="B123" s="119"/>
      <c r="C123" s="131">
        <v>3</v>
      </c>
      <c r="D123" s="131" t="s">
        <v>147</v>
      </c>
      <c r="E123" s="132" t="s">
        <v>545</v>
      </c>
      <c r="F123" s="133" t="s">
        <v>454</v>
      </c>
      <c r="G123" s="134" t="s">
        <v>456</v>
      </c>
      <c r="H123" s="135">
        <v>1</v>
      </c>
      <c r="I123" s="136"/>
      <c r="J123" s="136">
        <f>ROUND(I123*H123,2)</f>
        <v>0</v>
      </c>
      <c r="L123" s="119"/>
      <c r="M123" s="123"/>
      <c r="P123" s="124"/>
      <c r="R123" s="124"/>
      <c r="T123" s="125"/>
      <c r="AR123" s="120"/>
      <c r="AT123" s="126"/>
      <c r="AU123" s="126"/>
      <c r="AY123" s="120"/>
      <c r="BK123" s="127"/>
    </row>
    <row r="124" spans="2:65" s="11" customFormat="1" ht="22.9" customHeight="1">
      <c r="B124" s="119"/>
      <c r="C124" s="131">
        <v>4</v>
      </c>
      <c r="D124" s="131"/>
      <c r="E124" s="132" t="s">
        <v>547</v>
      </c>
      <c r="F124" s="133" t="s">
        <v>590</v>
      </c>
      <c r="G124" s="134" t="s">
        <v>456</v>
      </c>
      <c r="H124" s="135">
        <v>1</v>
      </c>
      <c r="I124" s="136"/>
      <c r="J124" s="136">
        <f>H124*I124</f>
        <v>0</v>
      </c>
      <c r="L124" s="119"/>
      <c r="M124" s="123"/>
      <c r="P124" s="124"/>
      <c r="R124" s="124"/>
      <c r="T124" s="125"/>
      <c r="AR124" s="120"/>
      <c r="AT124" s="126"/>
      <c r="AU124" s="126"/>
      <c r="AY124" s="120"/>
      <c r="BK124" s="127"/>
    </row>
    <row r="125" spans="2:65" s="11" customFormat="1" ht="22.9" customHeight="1">
      <c r="B125" s="119"/>
      <c r="C125" s="131">
        <v>5</v>
      </c>
      <c r="D125" s="131" t="s">
        <v>147</v>
      </c>
      <c r="E125" s="132" t="s">
        <v>549</v>
      </c>
      <c r="F125" s="133" t="s">
        <v>587</v>
      </c>
      <c r="G125" s="134" t="s">
        <v>456</v>
      </c>
      <c r="H125" s="135">
        <v>1</v>
      </c>
      <c r="I125" s="136"/>
      <c r="J125" s="136">
        <f>ROUND(I125*H125,2)</f>
        <v>0</v>
      </c>
      <c r="L125" s="119"/>
      <c r="M125" s="123"/>
      <c r="P125" s="124"/>
      <c r="R125" s="124"/>
      <c r="T125" s="125"/>
      <c r="AR125" s="120"/>
      <c r="AT125" s="126"/>
      <c r="AU125" s="126"/>
      <c r="AY125" s="120"/>
      <c r="BK125" s="127"/>
    </row>
    <row r="126" spans="2:65" s="1" customFormat="1" ht="21.75" customHeight="1">
      <c r="B126" s="130"/>
      <c r="C126" s="131">
        <v>6</v>
      </c>
      <c r="D126" s="131" t="s">
        <v>147</v>
      </c>
      <c r="E126" s="132" t="s">
        <v>552</v>
      </c>
      <c r="F126" s="133" t="s">
        <v>584</v>
      </c>
      <c r="G126" s="134" t="s">
        <v>224</v>
      </c>
      <c r="H126" s="135">
        <v>30</v>
      </c>
      <c r="I126" s="136"/>
      <c r="J126" s="136">
        <f>ROUND(I126*H126,2)</f>
        <v>0</v>
      </c>
      <c r="K126" s="137"/>
      <c r="L126" s="29"/>
      <c r="M126" s="178" t="s">
        <v>1</v>
      </c>
      <c r="N126" s="179" t="s">
        <v>38</v>
      </c>
      <c r="O126" s="180">
        <v>4.7350000000000003</v>
      </c>
      <c r="P126" s="180">
        <f>O126*H121</f>
        <v>1941.3500000000001</v>
      </c>
      <c r="Q126" s="180">
        <v>0</v>
      </c>
      <c r="R126" s="180">
        <f>Q126*H121</f>
        <v>0</v>
      </c>
      <c r="S126" s="180">
        <v>0</v>
      </c>
      <c r="T126" s="181">
        <f>S126*H121</f>
        <v>0</v>
      </c>
      <c r="AR126" s="142" t="s">
        <v>449</v>
      </c>
      <c r="AT126" s="142" t="s">
        <v>147</v>
      </c>
      <c r="AU126" s="142" t="s">
        <v>83</v>
      </c>
      <c r="AY126" s="17" t="s">
        <v>145</v>
      </c>
      <c r="BE126" s="143">
        <f>IF(N126="základní",J121,0)</f>
        <v>0</v>
      </c>
      <c r="BF126" s="143">
        <f>IF(N126="snížená",J121,0)</f>
        <v>0</v>
      </c>
      <c r="BG126" s="143">
        <f>IF(N126="zákl. přenesená",J121,0)</f>
        <v>0</v>
      </c>
      <c r="BH126" s="143">
        <f>IF(N126="sníž. přenesená",J121,0)</f>
        <v>0</v>
      </c>
      <c r="BI126" s="143">
        <f>IF(N126="nulová",J121,0)</f>
        <v>0</v>
      </c>
      <c r="BJ126" s="17" t="s">
        <v>81</v>
      </c>
      <c r="BK126" s="143">
        <f>ROUND(I121*H121,2)</f>
        <v>0</v>
      </c>
      <c r="BL126" s="17" t="s">
        <v>449</v>
      </c>
      <c r="BM126" s="142" t="s">
        <v>457</v>
      </c>
    </row>
    <row r="127" spans="2:65" s="1" customFormat="1" ht="6.95" customHeight="1"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29"/>
    </row>
  </sheetData>
  <autoFilter ref="C117:K126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7"/>
  <sheetViews>
    <sheetView showGridLines="0" topLeftCell="A106" workbookViewId="0">
      <selection activeCell="K122" sqref="K122:K13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12" width="12" customWidth="1"/>
    <col min="13" max="13" width="10.83203125" customWidth="1"/>
    <col min="15" max="20" width="14.1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3"/>
      <c r="AT3" s="17" t="s">
        <v>83</v>
      </c>
    </row>
    <row r="4" spans="2:46" ht="24.95" customHeight="1">
      <c r="B4" s="20"/>
      <c r="D4" s="21" t="s">
        <v>99</v>
      </c>
      <c r="L4" s="194"/>
      <c r="M4" s="86"/>
      <c r="AT4" s="17" t="s">
        <v>3</v>
      </c>
    </row>
    <row r="5" spans="2:46" ht="6.95" customHeight="1">
      <c r="B5" s="20"/>
      <c r="L5" s="194"/>
    </row>
    <row r="6" spans="2:46" ht="12" customHeight="1">
      <c r="B6" s="20"/>
      <c r="D6" s="26" t="s">
        <v>14</v>
      </c>
      <c r="L6" s="194"/>
    </row>
    <row r="7" spans="2:46" ht="16.5" customHeight="1">
      <c r="B7" s="20"/>
      <c r="E7" s="285" t="str">
        <f>'Rekapitulace stavby'!K6</f>
        <v>BAŤŮV KANÁL, OPTIMALIZACE PRÁZDNĚNÍ PK VNOROVY I</v>
      </c>
      <c r="F7" s="286"/>
      <c r="G7" s="286"/>
      <c r="H7" s="286"/>
      <c r="L7" s="194"/>
    </row>
    <row r="8" spans="2:46" s="1" customFormat="1" ht="12" customHeight="1">
      <c r="B8" s="29"/>
      <c r="D8" s="26" t="s">
        <v>107</v>
      </c>
      <c r="L8" s="195"/>
    </row>
    <row r="9" spans="2:46" s="1" customFormat="1" ht="16.5" customHeight="1">
      <c r="B9" s="29"/>
      <c r="E9" s="275" t="s">
        <v>458</v>
      </c>
      <c r="F9" s="284"/>
      <c r="G9" s="284"/>
      <c r="H9" s="284"/>
      <c r="L9" s="195"/>
    </row>
    <row r="10" spans="2:46" s="1" customFormat="1">
      <c r="B10" s="29"/>
      <c r="L10" s="195"/>
    </row>
    <row r="11" spans="2:46" s="1" customFormat="1" ht="12" customHeight="1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195"/>
    </row>
    <row r="12" spans="2:46" s="1" customFormat="1" ht="12" customHeight="1">
      <c r="B12" s="29"/>
      <c r="D12" s="26" t="s">
        <v>18</v>
      </c>
      <c r="F12" s="24" t="s">
        <v>19</v>
      </c>
      <c r="I12" s="26" t="s">
        <v>20</v>
      </c>
      <c r="J12" s="277">
        <f>'Rekapitulace stavby'!AN8</f>
        <v>45833</v>
      </c>
      <c r="K12" s="277"/>
      <c r="L12" s="195"/>
    </row>
    <row r="13" spans="2:46" s="1" customFormat="1" ht="10.9" customHeight="1">
      <c r="B13" s="29"/>
      <c r="L13" s="195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195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195"/>
    </row>
    <row r="16" spans="2:46" s="1" customFormat="1" ht="6.95" customHeight="1">
      <c r="B16" s="29"/>
      <c r="L16" s="195"/>
    </row>
    <row r="17" spans="2:12" s="1" customFormat="1" ht="12" customHeight="1">
      <c r="B17" s="29"/>
      <c r="D17" s="26" t="s">
        <v>25</v>
      </c>
      <c r="I17" s="26" t="s">
        <v>22</v>
      </c>
      <c r="J17" s="24" t="str">
        <f>'Rekapitulace stavby'!AN13</f>
        <v/>
      </c>
      <c r="L17" s="195"/>
    </row>
    <row r="18" spans="2:12" s="1" customFormat="1" ht="18" customHeight="1">
      <c r="B18" s="29"/>
      <c r="E18" s="259" t="str">
        <f>'Rekapitulace stavby'!E14</f>
        <v xml:space="preserve"> </v>
      </c>
      <c r="F18" s="259"/>
      <c r="G18" s="259"/>
      <c r="H18" s="259"/>
      <c r="I18" s="26" t="s">
        <v>24</v>
      </c>
      <c r="J18" s="24" t="str">
        <f>'Rekapitulace stavby'!AN14</f>
        <v/>
      </c>
      <c r="L18" s="195"/>
    </row>
    <row r="19" spans="2:12" s="1" customFormat="1" ht="6.95" customHeight="1">
      <c r="B19" s="29"/>
      <c r="L19" s="195"/>
    </row>
    <row r="20" spans="2:12" s="1" customFormat="1" ht="12" customHeight="1">
      <c r="B20" s="29"/>
      <c r="D20" s="26" t="s">
        <v>27</v>
      </c>
      <c r="I20" s="26" t="s">
        <v>22</v>
      </c>
      <c r="J20" s="24" t="s">
        <v>1</v>
      </c>
      <c r="L20" s="195"/>
    </row>
    <row r="21" spans="2:12" s="1" customFormat="1" ht="18" customHeight="1">
      <c r="B21" s="29"/>
      <c r="E21" s="24" t="s">
        <v>28</v>
      </c>
      <c r="I21" s="26" t="s">
        <v>24</v>
      </c>
      <c r="J21" s="24" t="s">
        <v>1</v>
      </c>
      <c r="L21" s="195"/>
    </row>
    <row r="22" spans="2:12" s="1" customFormat="1" ht="6.95" customHeight="1">
      <c r="B22" s="29"/>
      <c r="L22" s="195"/>
    </row>
    <row r="23" spans="2:12" s="1" customFormat="1" ht="12" customHeight="1">
      <c r="B23" s="29"/>
      <c r="D23" s="26" t="s">
        <v>30</v>
      </c>
      <c r="I23" s="26" t="s">
        <v>22</v>
      </c>
      <c r="J23" s="24" t="s">
        <v>1</v>
      </c>
      <c r="L23" s="195"/>
    </row>
    <row r="24" spans="2:12" s="1" customFormat="1" ht="18" customHeight="1">
      <c r="B24" s="29"/>
      <c r="E24" s="24" t="s">
        <v>31</v>
      </c>
      <c r="I24" s="26" t="s">
        <v>24</v>
      </c>
      <c r="J24" s="24" t="s">
        <v>1</v>
      </c>
      <c r="L24" s="195"/>
    </row>
    <row r="25" spans="2:12" s="1" customFormat="1" ht="6.95" customHeight="1">
      <c r="B25" s="29"/>
      <c r="L25" s="195"/>
    </row>
    <row r="26" spans="2:12" s="1" customFormat="1" ht="12" customHeight="1">
      <c r="B26" s="29"/>
      <c r="D26" s="26" t="s">
        <v>32</v>
      </c>
      <c r="L26" s="195"/>
    </row>
    <row r="27" spans="2:12" s="7" customFormat="1" ht="16.5" customHeight="1">
      <c r="B27" s="87"/>
      <c r="E27" s="261" t="s">
        <v>1</v>
      </c>
      <c r="F27" s="261"/>
      <c r="G27" s="261"/>
      <c r="H27" s="261"/>
      <c r="L27" s="196"/>
    </row>
    <row r="28" spans="2:12" s="1" customFormat="1" ht="6.95" customHeight="1">
      <c r="B28" s="29"/>
      <c r="L28" s="195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195"/>
    </row>
    <row r="30" spans="2:12" s="1" customFormat="1" ht="25.35" customHeight="1">
      <c r="B30" s="29"/>
      <c r="D30" s="88" t="s">
        <v>33</v>
      </c>
      <c r="J30" s="287">
        <f>ROUND(J102, 2)</f>
        <v>0</v>
      </c>
      <c r="K30" s="287"/>
      <c r="L30" s="195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192"/>
      <c r="K31" s="192"/>
      <c r="L31" s="195"/>
    </row>
    <row r="32" spans="2:12" s="1" customFormat="1" ht="14.45" customHeight="1">
      <c r="B32" s="29"/>
      <c r="F32" s="32" t="s">
        <v>35</v>
      </c>
      <c r="I32" s="32" t="s">
        <v>34</v>
      </c>
      <c r="J32" s="264" t="s">
        <v>36</v>
      </c>
      <c r="K32" s="264"/>
      <c r="L32" s="195"/>
    </row>
    <row r="33" spans="2:12" s="1" customFormat="1" ht="14.45" customHeight="1">
      <c r="B33" s="29"/>
      <c r="D33" s="52" t="s">
        <v>37</v>
      </c>
      <c r="E33" s="26" t="s">
        <v>38</v>
      </c>
      <c r="F33" s="89">
        <f>ROUND((SUM(J78)),  2)</f>
        <v>0</v>
      </c>
      <c r="I33" s="90">
        <v>0.21</v>
      </c>
      <c r="J33" s="288">
        <f>ROUND(((F33)*I33),  2)</f>
        <v>0</v>
      </c>
      <c r="K33" s="288"/>
      <c r="L33" s="195"/>
    </row>
    <row r="34" spans="2:12" s="1" customFormat="1" ht="14.45" customHeight="1">
      <c r="B34" s="29"/>
      <c r="E34" s="26" t="s">
        <v>39</v>
      </c>
      <c r="F34" s="89">
        <v>0</v>
      </c>
      <c r="I34" s="90">
        <v>0.15</v>
      </c>
      <c r="J34" s="288">
        <f>ROUND(((F34)*I34),  2)</f>
        <v>0</v>
      </c>
      <c r="K34" s="288"/>
      <c r="L34" s="195"/>
    </row>
    <row r="35" spans="2:12" s="1" customFormat="1" ht="14.45" hidden="1" customHeight="1">
      <c r="B35" s="29"/>
      <c r="E35" s="26" t="s">
        <v>40</v>
      </c>
      <c r="F35" s="89" t="e">
        <f>ROUND((SUM(#REF!)),  2)</f>
        <v>#REF!</v>
      </c>
      <c r="I35" s="90">
        <v>0.21</v>
      </c>
      <c r="J35" s="197">
        <f>0</f>
        <v>0</v>
      </c>
      <c r="K35" s="198"/>
      <c r="L35" s="195"/>
    </row>
    <row r="36" spans="2:12" s="1" customFormat="1" ht="14.45" hidden="1" customHeight="1">
      <c r="B36" s="29"/>
      <c r="E36" s="26" t="s">
        <v>41</v>
      </c>
      <c r="F36" s="89" t="e">
        <f>ROUND((SUM(#REF!)),  2)</f>
        <v>#REF!</v>
      </c>
      <c r="I36" s="90">
        <v>0.15</v>
      </c>
      <c r="J36" s="197">
        <f>0</f>
        <v>0</v>
      </c>
      <c r="K36" s="198"/>
      <c r="L36" s="195"/>
    </row>
    <row r="37" spans="2:12" s="1" customFormat="1" ht="14.45" hidden="1" customHeight="1">
      <c r="B37" s="29"/>
      <c r="E37" s="26" t="s">
        <v>42</v>
      </c>
      <c r="F37" s="89" t="e">
        <f>ROUND((SUM(#REF!)),  2)</f>
        <v>#REF!</v>
      </c>
      <c r="I37" s="90">
        <v>0</v>
      </c>
      <c r="J37" s="197">
        <f>0</f>
        <v>0</v>
      </c>
      <c r="K37" s="198"/>
      <c r="L37" s="195"/>
    </row>
    <row r="38" spans="2:12" s="1" customFormat="1" ht="6.95" customHeight="1">
      <c r="B38" s="29"/>
      <c r="J38" s="198"/>
      <c r="K38" s="198"/>
      <c r="L38" s="195"/>
    </row>
    <row r="39" spans="2:12" s="1" customFormat="1" ht="25.35" customHeight="1">
      <c r="B39" s="29"/>
      <c r="C39" s="91"/>
      <c r="D39" s="199" t="s">
        <v>43</v>
      </c>
      <c r="E39" s="54"/>
      <c r="F39" s="54"/>
      <c r="G39" s="93" t="s">
        <v>44</v>
      </c>
      <c r="H39" s="94" t="s">
        <v>45</v>
      </c>
      <c r="I39" s="54"/>
      <c r="J39" s="302">
        <f>SUM(J30:J37)</f>
        <v>0</v>
      </c>
      <c r="K39" s="302"/>
      <c r="L39" s="195"/>
    </row>
    <row r="40" spans="2:12" s="1" customFormat="1" ht="14.45" customHeight="1">
      <c r="B40" s="29"/>
      <c r="L40" s="195"/>
    </row>
    <row r="41" spans="2:12" ht="14.45" customHeight="1">
      <c r="B41" s="20"/>
      <c r="L41" s="194"/>
    </row>
    <row r="42" spans="2:12" ht="14.45" customHeight="1">
      <c r="B42" s="20"/>
      <c r="L42" s="194"/>
    </row>
    <row r="43" spans="2:12" ht="14.45" customHeight="1">
      <c r="B43" s="20"/>
      <c r="L43" s="194"/>
    </row>
    <row r="44" spans="2:12" s="1" customFormat="1" ht="14.45" customHeight="1">
      <c r="B44" s="29"/>
      <c r="D44" s="38" t="s">
        <v>46</v>
      </c>
      <c r="E44" s="39"/>
      <c r="F44" s="39"/>
      <c r="G44" s="38" t="s">
        <v>47</v>
      </c>
      <c r="H44" s="39"/>
      <c r="I44" s="39"/>
      <c r="J44" s="39"/>
      <c r="K44" s="39"/>
      <c r="L44" s="195"/>
    </row>
    <row r="45" spans="2:12">
      <c r="B45" s="20"/>
      <c r="L45" s="194"/>
    </row>
    <row r="46" spans="2:12">
      <c r="B46" s="20"/>
      <c r="L46" s="194"/>
    </row>
    <row r="47" spans="2:12">
      <c r="B47" s="20"/>
      <c r="L47" s="194"/>
    </row>
    <row r="48" spans="2:12">
      <c r="B48" s="20"/>
      <c r="L48" s="194"/>
    </row>
    <row r="49" spans="2:12" s="1" customFormat="1" ht="12.75">
      <c r="B49" s="29"/>
      <c r="D49" s="40" t="s">
        <v>48</v>
      </c>
      <c r="E49" s="31"/>
      <c r="F49" s="97" t="s">
        <v>49</v>
      </c>
      <c r="G49" s="40" t="s">
        <v>48</v>
      </c>
      <c r="H49" s="31"/>
      <c r="I49" s="31"/>
      <c r="J49" s="98" t="s">
        <v>49</v>
      </c>
      <c r="K49" s="31"/>
      <c r="L49" s="195"/>
    </row>
    <row r="50" spans="2:12">
      <c r="B50" s="20"/>
      <c r="L50" s="194"/>
    </row>
    <row r="51" spans="2:12">
      <c r="B51" s="20"/>
      <c r="L51" s="194"/>
    </row>
    <row r="52" spans="2:12">
      <c r="B52" s="20"/>
      <c r="L52" s="194"/>
    </row>
    <row r="53" spans="2:12" s="1" customFormat="1" ht="12.75">
      <c r="B53" s="29"/>
      <c r="D53" s="38" t="s">
        <v>50</v>
      </c>
      <c r="E53" s="39"/>
      <c r="F53" s="39"/>
      <c r="G53" s="38" t="s">
        <v>51</v>
      </c>
      <c r="H53" s="39"/>
      <c r="I53" s="39"/>
      <c r="J53" s="39"/>
      <c r="K53" s="39"/>
      <c r="L53" s="195"/>
    </row>
    <row r="54" spans="2:12">
      <c r="B54" s="20"/>
      <c r="L54" s="194"/>
    </row>
    <row r="55" spans="2:12">
      <c r="B55" s="20"/>
      <c r="L55" s="194"/>
    </row>
    <row r="56" spans="2:12">
      <c r="B56" s="20"/>
      <c r="L56" s="194"/>
    </row>
    <row r="57" spans="2:12">
      <c r="B57" s="20"/>
      <c r="L57" s="194"/>
    </row>
    <row r="58" spans="2:12" s="1" customFormat="1" ht="12.75">
      <c r="B58" s="29"/>
      <c r="D58" s="40" t="s">
        <v>48</v>
      </c>
      <c r="E58" s="31"/>
      <c r="F58" s="97" t="s">
        <v>49</v>
      </c>
      <c r="G58" s="40" t="s">
        <v>48</v>
      </c>
      <c r="H58" s="31"/>
      <c r="I58" s="31"/>
      <c r="J58" s="98" t="s">
        <v>49</v>
      </c>
      <c r="K58" s="31"/>
      <c r="L58" s="195"/>
    </row>
    <row r="59" spans="2:12" s="1" customFormat="1" ht="14.45" customHeight="1"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200"/>
    </row>
    <row r="63" spans="2:12" s="1" customFormat="1" ht="6.95" customHeight="1">
      <c r="B63" s="43"/>
      <c r="C63" s="44"/>
      <c r="D63" s="44"/>
      <c r="E63" s="44"/>
      <c r="F63" s="44"/>
      <c r="G63" s="44"/>
      <c r="H63" s="44"/>
      <c r="I63" s="44"/>
      <c r="J63" s="201"/>
      <c r="K63" s="201"/>
      <c r="L63" s="202"/>
    </row>
    <row r="64" spans="2:12" s="1" customFormat="1" ht="24.95" customHeight="1">
      <c r="B64" s="29"/>
      <c r="C64" s="21" t="s">
        <v>117</v>
      </c>
      <c r="L64" s="203"/>
    </row>
    <row r="65" spans="2:47" s="1" customFormat="1" ht="6.95" customHeight="1">
      <c r="B65" s="29"/>
      <c r="L65" s="203"/>
    </row>
    <row r="66" spans="2:47" s="1" customFormat="1" ht="12" customHeight="1">
      <c r="B66" s="29"/>
      <c r="C66" s="26" t="s">
        <v>14</v>
      </c>
      <c r="L66" s="203"/>
    </row>
    <row r="67" spans="2:47" s="1" customFormat="1" ht="16.5" customHeight="1">
      <c r="B67" s="29"/>
      <c r="E67" s="285" t="str">
        <f>E7</f>
        <v>BAŤŮV KANÁL, OPTIMALIZACE PRÁZDNĚNÍ PK VNOROVY I</v>
      </c>
      <c r="F67" s="286"/>
      <c r="G67" s="286"/>
      <c r="H67" s="286"/>
      <c r="L67" s="203"/>
    </row>
    <row r="68" spans="2:47" s="1" customFormat="1" ht="12" customHeight="1">
      <c r="B68" s="29"/>
      <c r="C68" s="26" t="s">
        <v>107</v>
      </c>
      <c r="L68" s="203"/>
    </row>
    <row r="69" spans="2:47" s="1" customFormat="1" ht="16.5" customHeight="1">
      <c r="B69" s="29"/>
      <c r="E69" s="275" t="str">
        <f>E9</f>
        <v>04 - PS 02 ELEKTROOBJEKTY</v>
      </c>
      <c r="F69" s="284"/>
      <c r="G69" s="284"/>
      <c r="H69" s="284"/>
      <c r="L69" s="203"/>
    </row>
    <row r="70" spans="2:47" s="1" customFormat="1" ht="6.95" customHeight="1">
      <c r="B70" s="29"/>
      <c r="L70" s="203"/>
    </row>
    <row r="71" spans="2:47" s="1" customFormat="1" ht="12" customHeight="1">
      <c r="B71" s="29"/>
      <c r="C71" s="26" t="s">
        <v>18</v>
      </c>
      <c r="F71" s="24" t="str">
        <f>F12</f>
        <v>Vnorovy</v>
      </c>
      <c r="I71" s="26" t="s">
        <v>20</v>
      </c>
      <c r="J71" s="277">
        <f>IF(J12="","",J12)</f>
        <v>45833</v>
      </c>
      <c r="K71" s="277"/>
      <c r="L71" s="203"/>
    </row>
    <row r="72" spans="2:47" s="1" customFormat="1" ht="6.95" customHeight="1">
      <c r="B72" s="29"/>
      <c r="L72" s="203"/>
    </row>
    <row r="73" spans="2:47" s="1" customFormat="1" ht="25.7" customHeight="1">
      <c r="B73" s="29"/>
      <c r="C73" s="26" t="s">
        <v>21</v>
      </c>
      <c r="F73" s="24" t="str">
        <f>E15</f>
        <v>Povodí Moravy, s.p.</v>
      </c>
      <c r="I73" s="26" t="s">
        <v>27</v>
      </c>
      <c r="J73" s="261" t="str">
        <f>E21</f>
        <v>Ing. Michael Trnka, CSc.</v>
      </c>
      <c r="K73" s="261"/>
      <c r="L73" s="289"/>
    </row>
    <row r="74" spans="2:47" s="1" customFormat="1" ht="15.2" customHeight="1">
      <c r="B74" s="29"/>
      <c r="C74" s="26" t="s">
        <v>25</v>
      </c>
      <c r="F74" s="24" t="str">
        <f>IF(E18="","",E18)</f>
        <v xml:space="preserve"> </v>
      </c>
      <c r="I74" s="26" t="s">
        <v>30</v>
      </c>
      <c r="J74" s="261" t="str">
        <f>E24</f>
        <v>AQUATIS a.s.</v>
      </c>
      <c r="K74" s="261"/>
      <c r="L74" s="289"/>
    </row>
    <row r="75" spans="2:47" s="1" customFormat="1" ht="10.35" customHeight="1">
      <c r="B75" s="29"/>
      <c r="L75" s="203"/>
    </row>
    <row r="76" spans="2:47" s="1" customFormat="1" ht="29.25" customHeight="1">
      <c r="B76" s="29"/>
      <c r="C76" s="99" t="s">
        <v>118</v>
      </c>
      <c r="D76" s="91"/>
      <c r="E76" s="91"/>
      <c r="F76" s="91"/>
      <c r="G76" s="91"/>
      <c r="H76" s="91"/>
      <c r="I76" s="91"/>
      <c r="J76" s="100" t="s">
        <v>119</v>
      </c>
      <c r="K76" s="91"/>
      <c r="L76" s="203"/>
    </row>
    <row r="77" spans="2:47" s="1" customFormat="1" ht="10.35" customHeight="1">
      <c r="B77" s="29"/>
      <c r="L77" s="203"/>
    </row>
    <row r="78" spans="2:47" s="1" customFormat="1" ht="22.9" customHeight="1">
      <c r="B78" s="29"/>
      <c r="C78" s="101" t="s">
        <v>120</v>
      </c>
      <c r="J78" s="273">
        <f>J79</f>
        <v>0</v>
      </c>
      <c r="K78" s="273"/>
      <c r="L78" s="203"/>
      <c r="AU78" s="17" t="s">
        <v>121</v>
      </c>
    </row>
    <row r="79" spans="2:47" s="8" customFormat="1" ht="24.95" customHeight="1">
      <c r="B79" s="102"/>
      <c r="D79" s="103" t="s">
        <v>340</v>
      </c>
      <c r="E79" s="104"/>
      <c r="F79" s="104"/>
      <c r="G79" s="104"/>
      <c r="H79" s="104"/>
      <c r="I79" s="104"/>
      <c r="J79" s="300">
        <f>J80+J81</f>
        <v>0</v>
      </c>
      <c r="K79" s="300"/>
      <c r="L79" s="204"/>
    </row>
    <row r="80" spans="2:47" s="8" customFormat="1" ht="24.95" customHeight="1">
      <c r="B80" s="102"/>
      <c r="D80" s="107" t="s">
        <v>585</v>
      </c>
      <c r="E80" s="108"/>
      <c r="F80" s="108"/>
      <c r="G80" s="108"/>
      <c r="H80" s="108"/>
      <c r="I80" s="108"/>
      <c r="J80" s="301">
        <f>J104+L104</f>
        <v>0</v>
      </c>
      <c r="K80" s="301"/>
      <c r="L80" s="204"/>
    </row>
    <row r="81" spans="2:12" s="9" customFormat="1" ht="19.899999999999999" customHeight="1">
      <c r="B81" s="106"/>
      <c r="D81" s="107" t="s">
        <v>586</v>
      </c>
      <c r="E81" s="108"/>
      <c r="F81" s="108"/>
      <c r="G81" s="108"/>
      <c r="H81" s="108"/>
      <c r="I81" s="108"/>
      <c r="J81" s="301">
        <f>J121+L121</f>
        <v>0</v>
      </c>
      <c r="K81" s="301"/>
      <c r="L81" s="205"/>
    </row>
    <row r="82" spans="2:12" s="1" customFormat="1" ht="21.75" customHeight="1">
      <c r="B82" s="29"/>
      <c r="L82" s="203"/>
    </row>
    <row r="83" spans="2:12" s="1" customFormat="1" ht="6.95" customHeight="1">
      <c r="B83" s="41"/>
      <c r="C83" s="42"/>
      <c r="D83" s="42"/>
      <c r="E83" s="42"/>
      <c r="F83" s="42"/>
      <c r="G83" s="42"/>
      <c r="H83" s="42"/>
      <c r="I83" s="42"/>
      <c r="J83" s="206"/>
      <c r="K83" s="206"/>
      <c r="L83" s="207"/>
    </row>
    <row r="87" spans="2:12" s="1" customFormat="1" ht="6.95" customHeight="1">
      <c r="B87" s="209"/>
      <c r="C87" s="201"/>
      <c r="D87" s="201"/>
      <c r="E87" s="201"/>
      <c r="F87" s="201"/>
      <c r="G87" s="201"/>
      <c r="H87" s="201"/>
      <c r="I87" s="201"/>
      <c r="J87" s="201"/>
      <c r="K87" s="201"/>
      <c r="L87" s="202"/>
    </row>
    <row r="88" spans="2:12" s="1" customFormat="1" ht="24.95" customHeight="1">
      <c r="B88" s="210"/>
      <c r="C88" s="21" t="s">
        <v>130</v>
      </c>
      <c r="L88" s="203"/>
    </row>
    <row r="89" spans="2:12" s="1" customFormat="1" ht="6.95" customHeight="1">
      <c r="B89" s="210"/>
      <c r="L89" s="203"/>
    </row>
    <row r="90" spans="2:12" s="1" customFormat="1" ht="12" customHeight="1">
      <c r="B90" s="210"/>
      <c r="C90" s="26" t="s">
        <v>14</v>
      </c>
      <c r="L90" s="203"/>
    </row>
    <row r="91" spans="2:12" s="1" customFormat="1" ht="16.5" customHeight="1">
      <c r="B91" s="210"/>
      <c r="E91" s="285" t="str">
        <f>E7</f>
        <v>BAŤŮV KANÁL, OPTIMALIZACE PRÁZDNĚNÍ PK VNOROVY I</v>
      </c>
      <c r="F91" s="286"/>
      <c r="G91" s="286"/>
      <c r="H91" s="286"/>
      <c r="L91" s="203"/>
    </row>
    <row r="92" spans="2:12" s="1" customFormat="1" ht="12" customHeight="1">
      <c r="B92" s="210"/>
      <c r="C92" s="26" t="s">
        <v>107</v>
      </c>
      <c r="L92" s="203"/>
    </row>
    <row r="93" spans="2:12" s="1" customFormat="1" ht="16.5" customHeight="1">
      <c r="B93" s="210"/>
      <c r="E93" s="275" t="str">
        <f>E9</f>
        <v>04 - PS 02 ELEKTROOBJEKTY</v>
      </c>
      <c r="F93" s="284"/>
      <c r="G93" s="284"/>
      <c r="H93" s="284"/>
      <c r="L93" s="203"/>
    </row>
    <row r="94" spans="2:12" s="1" customFormat="1" ht="6.95" customHeight="1">
      <c r="B94" s="210"/>
      <c r="L94" s="203"/>
    </row>
    <row r="95" spans="2:12" s="1" customFormat="1" ht="12" customHeight="1">
      <c r="B95" s="210"/>
      <c r="C95" s="26" t="s">
        <v>18</v>
      </c>
      <c r="F95" s="24" t="str">
        <f>F12</f>
        <v>Vnorovy</v>
      </c>
      <c r="I95" s="26" t="s">
        <v>20</v>
      </c>
      <c r="J95" s="277">
        <f>IF(J12="","",J12)</f>
        <v>45833</v>
      </c>
      <c r="K95" s="277"/>
      <c r="L95" s="203"/>
    </row>
    <row r="96" spans="2:12" s="1" customFormat="1" ht="6.95" customHeight="1">
      <c r="B96" s="210"/>
      <c r="L96" s="203"/>
    </row>
    <row r="97" spans="1:12" s="1" customFormat="1" ht="25.7" customHeight="1">
      <c r="B97" s="210"/>
      <c r="C97" s="26" t="s">
        <v>21</v>
      </c>
      <c r="F97" s="24" t="str">
        <f>E15</f>
        <v>Povodí Moravy, s.p.</v>
      </c>
      <c r="I97" s="26" t="s">
        <v>27</v>
      </c>
      <c r="J97" s="261" t="str">
        <f>E21</f>
        <v>Ing. Michael Trnka, CSc.</v>
      </c>
      <c r="K97" s="261"/>
      <c r="L97" s="289"/>
    </row>
    <row r="98" spans="1:12" s="1" customFormat="1" ht="15.2" customHeight="1">
      <c r="B98" s="210"/>
      <c r="C98" s="26" t="s">
        <v>25</v>
      </c>
      <c r="F98" s="24" t="str">
        <f>IF(E18="","",E18)</f>
        <v xml:space="preserve"> </v>
      </c>
      <c r="I98" s="26" t="s">
        <v>30</v>
      </c>
      <c r="J98" s="261" t="str">
        <f>E24</f>
        <v>AQUATIS a.s.</v>
      </c>
      <c r="K98" s="261"/>
      <c r="L98" s="289"/>
    </row>
    <row r="99" spans="1:12" s="1" customFormat="1" ht="10.35" customHeight="1">
      <c r="B99" s="210"/>
      <c r="J99" s="208"/>
      <c r="K99" s="208"/>
      <c r="L99" s="211"/>
    </row>
    <row r="100" spans="1:12" ht="16.5" customHeight="1">
      <c r="B100" s="212"/>
      <c r="C100" s="291" t="s">
        <v>131</v>
      </c>
      <c r="D100" s="292"/>
      <c r="E100" s="290" t="s">
        <v>54</v>
      </c>
      <c r="F100" s="291" t="s">
        <v>524</v>
      </c>
      <c r="G100" s="291" t="s">
        <v>132</v>
      </c>
      <c r="H100" s="291" t="s">
        <v>525</v>
      </c>
      <c r="I100" s="291" t="s">
        <v>522</v>
      </c>
      <c r="J100" s="291"/>
      <c r="K100" s="291" t="s">
        <v>523</v>
      </c>
      <c r="L100" s="297"/>
    </row>
    <row r="101" spans="1:12" ht="16.5" customHeight="1">
      <c r="B101" s="212"/>
      <c r="C101" s="291"/>
      <c r="D101" s="293"/>
      <c r="E101" s="290"/>
      <c r="F101" s="291"/>
      <c r="G101" s="291"/>
      <c r="H101" s="291"/>
      <c r="I101" s="184" t="s">
        <v>526</v>
      </c>
      <c r="J101" s="184" t="s">
        <v>527</v>
      </c>
      <c r="K101" s="184" t="s">
        <v>526</v>
      </c>
      <c r="L101" s="213" t="s">
        <v>527</v>
      </c>
    </row>
    <row r="102" spans="1:12" ht="25.5" customHeight="1">
      <c r="A102" s="1"/>
      <c r="B102" s="210"/>
      <c r="C102" s="61" t="s">
        <v>142</v>
      </c>
      <c r="D102" s="1"/>
      <c r="E102" s="1"/>
      <c r="F102" s="1"/>
      <c r="G102" s="1"/>
      <c r="H102" s="1"/>
      <c r="I102" s="1"/>
      <c r="J102" s="298">
        <f>I103+K103</f>
        <v>0</v>
      </c>
      <c r="K102" s="298"/>
      <c r="L102" s="299"/>
    </row>
    <row r="103" spans="1:12" ht="25.5" customHeight="1">
      <c r="B103" s="212"/>
      <c r="C103" s="184"/>
      <c r="D103" s="185" t="s">
        <v>72</v>
      </c>
      <c r="E103" s="186" t="s">
        <v>221</v>
      </c>
      <c r="F103" s="186" t="s">
        <v>444</v>
      </c>
      <c r="G103" s="190"/>
      <c r="H103" s="187"/>
      <c r="I103" s="294">
        <f>J104+J121</f>
        <v>0</v>
      </c>
      <c r="J103" s="295"/>
      <c r="K103" s="294">
        <f>L104+L121</f>
        <v>0</v>
      </c>
      <c r="L103" s="296"/>
    </row>
    <row r="104" spans="1:12" ht="22.5" customHeight="1">
      <c r="B104" s="212"/>
      <c r="C104" s="184"/>
      <c r="D104" s="184"/>
      <c r="E104" s="188"/>
      <c r="F104" s="189" t="s">
        <v>528</v>
      </c>
      <c r="G104" s="183"/>
      <c r="H104" s="184"/>
      <c r="I104" s="184"/>
      <c r="J104" s="235">
        <f>SUM(J105:J119)</f>
        <v>0</v>
      </c>
      <c r="K104" s="237"/>
      <c r="L104" s="236">
        <f>SUM(L105:L119)</f>
        <v>0</v>
      </c>
    </row>
    <row r="105" spans="1:12" ht="24">
      <c r="B105" s="212"/>
      <c r="C105" s="240">
        <v>1</v>
      </c>
      <c r="D105" s="240"/>
      <c r="E105" s="240">
        <v>741130001</v>
      </c>
      <c r="F105" s="241" t="s">
        <v>529</v>
      </c>
      <c r="G105" s="242" t="s">
        <v>530</v>
      </c>
      <c r="H105" s="243">
        <v>38</v>
      </c>
      <c r="I105" s="244"/>
      <c r="J105" s="244">
        <f>H105*I105</f>
        <v>0</v>
      </c>
      <c r="K105" s="244"/>
      <c r="L105" s="245">
        <f>H105*K105</f>
        <v>0</v>
      </c>
    </row>
    <row r="106" spans="1:12" ht="24">
      <c r="B106" s="212"/>
      <c r="C106" s="240">
        <v>2</v>
      </c>
      <c r="D106" s="240"/>
      <c r="E106" s="240">
        <v>34571352</v>
      </c>
      <c r="F106" s="241" t="s">
        <v>531</v>
      </c>
      <c r="G106" s="242" t="s">
        <v>293</v>
      </c>
      <c r="H106" s="243">
        <v>36</v>
      </c>
      <c r="I106" s="244"/>
      <c r="J106" s="244">
        <f t="shared" ref="J106:J119" si="0">H106*I106</f>
        <v>0</v>
      </c>
      <c r="K106" s="244"/>
      <c r="L106" s="245">
        <f t="shared" ref="L106:L119" si="1">H106*K106</f>
        <v>0</v>
      </c>
    </row>
    <row r="107" spans="1:12" ht="16.5" customHeight="1">
      <c r="B107" s="212"/>
      <c r="C107" s="240">
        <v>3</v>
      </c>
      <c r="D107" s="240"/>
      <c r="E107" s="240" t="s">
        <v>532</v>
      </c>
      <c r="F107" s="241" t="s">
        <v>533</v>
      </c>
      <c r="G107" s="242" t="s">
        <v>293</v>
      </c>
      <c r="H107" s="243">
        <v>4</v>
      </c>
      <c r="I107" s="244"/>
      <c r="J107" s="244">
        <f t="shared" si="0"/>
        <v>0</v>
      </c>
      <c r="K107" s="244"/>
      <c r="L107" s="245">
        <f t="shared" si="1"/>
        <v>0</v>
      </c>
    </row>
    <row r="108" spans="1:12" ht="16.5" customHeight="1">
      <c r="B108" s="212"/>
      <c r="C108" s="240">
        <v>4</v>
      </c>
      <c r="D108" s="240"/>
      <c r="E108" s="240">
        <v>741110042</v>
      </c>
      <c r="F108" s="241" t="s">
        <v>534</v>
      </c>
      <c r="G108" s="242" t="s">
        <v>293</v>
      </c>
      <c r="H108" s="243">
        <v>4</v>
      </c>
      <c r="I108" s="244"/>
      <c r="J108" s="244">
        <f t="shared" si="0"/>
        <v>0</v>
      </c>
      <c r="K108" s="244"/>
      <c r="L108" s="245">
        <f t="shared" si="1"/>
        <v>0</v>
      </c>
    </row>
    <row r="109" spans="1:12" ht="24">
      <c r="B109" s="212"/>
      <c r="C109" s="240">
        <v>5</v>
      </c>
      <c r="D109" s="240"/>
      <c r="E109" s="240">
        <v>460791113</v>
      </c>
      <c r="F109" s="241" t="s">
        <v>535</v>
      </c>
      <c r="G109" s="242" t="s">
        <v>293</v>
      </c>
      <c r="H109" s="243">
        <v>36</v>
      </c>
      <c r="I109" s="244"/>
      <c r="J109" s="244">
        <f t="shared" si="0"/>
        <v>0</v>
      </c>
      <c r="K109" s="244"/>
      <c r="L109" s="245">
        <f t="shared" si="1"/>
        <v>0</v>
      </c>
    </row>
    <row r="110" spans="1:12" ht="16.5" customHeight="1">
      <c r="B110" s="212"/>
      <c r="C110" s="240">
        <v>6</v>
      </c>
      <c r="D110" s="240"/>
      <c r="E110" s="240" t="s">
        <v>536</v>
      </c>
      <c r="F110" s="241" t="s">
        <v>537</v>
      </c>
      <c r="G110" s="242" t="s">
        <v>293</v>
      </c>
      <c r="H110" s="243">
        <v>133</v>
      </c>
      <c r="I110" s="244"/>
      <c r="J110" s="244">
        <f t="shared" si="0"/>
        <v>0</v>
      </c>
      <c r="K110" s="244"/>
      <c r="L110" s="245">
        <f t="shared" si="1"/>
        <v>0</v>
      </c>
    </row>
    <row r="111" spans="1:12" ht="16.5" customHeight="1">
      <c r="B111" s="212"/>
      <c r="C111" s="240">
        <v>7</v>
      </c>
      <c r="D111" s="240"/>
      <c r="E111" s="240" t="s">
        <v>538</v>
      </c>
      <c r="F111" s="241" t="s">
        <v>539</v>
      </c>
      <c r="G111" s="242" t="s">
        <v>530</v>
      </c>
      <c r="H111" s="243">
        <v>2</v>
      </c>
      <c r="I111" s="244"/>
      <c r="J111" s="244">
        <f t="shared" si="0"/>
        <v>0</v>
      </c>
      <c r="K111" s="244"/>
      <c r="L111" s="245">
        <f t="shared" si="1"/>
        <v>0</v>
      </c>
    </row>
    <row r="112" spans="1:12" ht="24">
      <c r="B112" s="212"/>
      <c r="C112" s="240">
        <v>8</v>
      </c>
      <c r="D112" s="240"/>
      <c r="E112" s="240">
        <v>741210121</v>
      </c>
      <c r="F112" s="241" t="s">
        <v>540</v>
      </c>
      <c r="G112" s="242" t="s">
        <v>530</v>
      </c>
      <c r="H112" s="243">
        <v>2</v>
      </c>
      <c r="I112" s="244"/>
      <c r="J112" s="244">
        <f t="shared" si="0"/>
        <v>0</v>
      </c>
      <c r="K112" s="244"/>
      <c r="L112" s="245">
        <f t="shared" si="1"/>
        <v>0</v>
      </c>
    </row>
    <row r="113" spans="2:12" ht="24">
      <c r="B113" s="212"/>
      <c r="C113" s="240">
        <v>9</v>
      </c>
      <c r="D113" s="240"/>
      <c r="E113" s="240">
        <v>34111064</v>
      </c>
      <c r="F113" s="241" t="s">
        <v>541</v>
      </c>
      <c r="G113" s="242" t="s">
        <v>293</v>
      </c>
      <c r="H113" s="243">
        <v>36</v>
      </c>
      <c r="I113" s="244"/>
      <c r="J113" s="244">
        <f t="shared" si="0"/>
        <v>0</v>
      </c>
      <c r="K113" s="244"/>
      <c r="L113" s="245">
        <f t="shared" si="1"/>
        <v>0</v>
      </c>
    </row>
    <row r="114" spans="2:12" ht="24">
      <c r="B114" s="212"/>
      <c r="C114" s="240">
        <v>10</v>
      </c>
      <c r="D114" s="240"/>
      <c r="E114" s="240">
        <v>34111130</v>
      </c>
      <c r="F114" s="241" t="s">
        <v>542</v>
      </c>
      <c r="G114" s="242" t="s">
        <v>293</v>
      </c>
      <c r="H114" s="243">
        <v>36</v>
      </c>
      <c r="I114" s="244"/>
      <c r="J114" s="244">
        <f t="shared" si="0"/>
        <v>0</v>
      </c>
      <c r="K114" s="244"/>
      <c r="L114" s="245">
        <f t="shared" si="1"/>
        <v>0</v>
      </c>
    </row>
    <row r="115" spans="2:12" ht="24">
      <c r="B115" s="212"/>
      <c r="C115" s="240">
        <v>11</v>
      </c>
      <c r="D115" s="240"/>
      <c r="E115" s="240">
        <v>34111030</v>
      </c>
      <c r="F115" s="241" t="s">
        <v>543</v>
      </c>
      <c r="G115" s="242" t="s">
        <v>293</v>
      </c>
      <c r="H115" s="243">
        <v>61</v>
      </c>
      <c r="I115" s="244"/>
      <c r="J115" s="244">
        <f t="shared" si="0"/>
        <v>0</v>
      </c>
      <c r="K115" s="244"/>
      <c r="L115" s="245">
        <f t="shared" si="1"/>
        <v>0</v>
      </c>
    </row>
    <row r="116" spans="2:12" ht="24">
      <c r="B116" s="212"/>
      <c r="C116" s="240">
        <v>12</v>
      </c>
      <c r="D116" s="240"/>
      <c r="E116" s="240">
        <v>220060311</v>
      </c>
      <c r="F116" s="241" t="s">
        <v>544</v>
      </c>
      <c r="G116" s="242" t="s">
        <v>530</v>
      </c>
      <c r="H116" s="243">
        <v>3</v>
      </c>
      <c r="I116" s="244"/>
      <c r="J116" s="244">
        <f t="shared" si="0"/>
        <v>0</v>
      </c>
      <c r="K116" s="244"/>
      <c r="L116" s="245">
        <f t="shared" si="1"/>
        <v>0</v>
      </c>
    </row>
    <row r="117" spans="2:12" ht="16.5" customHeight="1">
      <c r="B117" s="212"/>
      <c r="C117" s="240">
        <v>13</v>
      </c>
      <c r="D117" s="240"/>
      <c r="E117" s="240" t="s">
        <v>545</v>
      </c>
      <c r="F117" s="241" t="s">
        <v>546</v>
      </c>
      <c r="G117" s="242" t="s">
        <v>530</v>
      </c>
      <c r="H117" s="243">
        <v>3</v>
      </c>
      <c r="I117" s="244"/>
      <c r="J117" s="244">
        <f t="shared" si="0"/>
        <v>0</v>
      </c>
      <c r="K117" s="244"/>
      <c r="L117" s="245">
        <f t="shared" si="1"/>
        <v>0</v>
      </c>
    </row>
    <row r="118" spans="2:12" ht="16.5" customHeight="1">
      <c r="B118" s="212"/>
      <c r="C118" s="240">
        <v>14</v>
      </c>
      <c r="D118" s="240"/>
      <c r="E118" s="240" t="s">
        <v>547</v>
      </c>
      <c r="F118" s="241" t="s">
        <v>548</v>
      </c>
      <c r="G118" s="242" t="s">
        <v>530</v>
      </c>
      <c r="H118" s="243">
        <v>6</v>
      </c>
      <c r="I118" s="244"/>
      <c r="J118" s="244">
        <f t="shared" si="0"/>
        <v>0</v>
      </c>
      <c r="K118" s="244"/>
      <c r="L118" s="245">
        <f t="shared" si="1"/>
        <v>0</v>
      </c>
    </row>
    <row r="119" spans="2:12" ht="16.5" customHeight="1">
      <c r="B119" s="212"/>
      <c r="C119" s="240">
        <v>15</v>
      </c>
      <c r="D119" s="240"/>
      <c r="E119" s="240" t="s">
        <v>549</v>
      </c>
      <c r="F119" s="241" t="s">
        <v>550</v>
      </c>
      <c r="G119" s="242" t="s">
        <v>530</v>
      </c>
      <c r="H119" s="243">
        <v>6</v>
      </c>
      <c r="I119" s="244"/>
      <c r="J119" s="244">
        <f t="shared" si="0"/>
        <v>0</v>
      </c>
      <c r="K119" s="244"/>
      <c r="L119" s="245">
        <f t="shared" si="1"/>
        <v>0</v>
      </c>
    </row>
    <row r="120" spans="2:12" ht="16.5" customHeight="1">
      <c r="B120" s="212"/>
      <c r="C120" s="240"/>
      <c r="D120" s="240"/>
      <c r="E120" s="240"/>
      <c r="F120" s="241"/>
      <c r="G120" s="242"/>
      <c r="H120" s="243"/>
      <c r="I120" s="244"/>
      <c r="J120" s="244"/>
      <c r="K120" s="244"/>
      <c r="L120" s="245"/>
    </row>
    <row r="121" spans="2:12" ht="22.5" customHeight="1">
      <c r="B121" s="212"/>
      <c r="C121" s="240"/>
      <c r="D121" s="240"/>
      <c r="E121" s="246"/>
      <c r="F121" s="247" t="s">
        <v>551</v>
      </c>
      <c r="G121" s="242"/>
      <c r="H121" s="243"/>
      <c r="I121" s="244"/>
      <c r="J121" s="248">
        <f>SUM(J122:J136)</f>
        <v>0</v>
      </c>
      <c r="K121" s="248"/>
      <c r="L121" s="249">
        <f>SUM(L122:L136)</f>
        <v>0</v>
      </c>
    </row>
    <row r="122" spans="2:12" ht="16.5" customHeight="1">
      <c r="B122" s="212"/>
      <c r="C122" s="240">
        <v>16</v>
      </c>
      <c r="D122" s="240"/>
      <c r="E122" s="240" t="s">
        <v>552</v>
      </c>
      <c r="F122" s="241" t="s">
        <v>553</v>
      </c>
      <c r="G122" s="242" t="s">
        <v>530</v>
      </c>
      <c r="H122" s="243">
        <v>1</v>
      </c>
      <c r="I122" s="244"/>
      <c r="J122" s="244">
        <f>H122*I122</f>
        <v>0</v>
      </c>
      <c r="K122" s="244"/>
      <c r="L122" s="245">
        <f>H122*K122</f>
        <v>0</v>
      </c>
    </row>
    <row r="123" spans="2:12" ht="16.5" customHeight="1">
      <c r="B123" s="212"/>
      <c r="C123" s="240">
        <v>17</v>
      </c>
      <c r="D123" s="240"/>
      <c r="E123" s="240" t="s">
        <v>554</v>
      </c>
      <c r="F123" s="241" t="s">
        <v>555</v>
      </c>
      <c r="G123" s="242" t="s">
        <v>556</v>
      </c>
      <c r="H123" s="243">
        <v>1</v>
      </c>
      <c r="I123" s="244"/>
      <c r="J123" s="244">
        <f t="shared" ref="J123:J136" si="2">H123*I123</f>
        <v>0</v>
      </c>
      <c r="K123" s="244"/>
      <c r="L123" s="245">
        <f t="shared" ref="L123:L136" si="3">H123*K123</f>
        <v>0</v>
      </c>
    </row>
    <row r="124" spans="2:12" ht="24">
      <c r="B124" s="212"/>
      <c r="C124" s="240">
        <v>18</v>
      </c>
      <c r="D124" s="240"/>
      <c r="E124" s="240" t="s">
        <v>557</v>
      </c>
      <c r="F124" s="241" t="s">
        <v>558</v>
      </c>
      <c r="G124" s="242" t="s">
        <v>556</v>
      </c>
      <c r="H124" s="243">
        <v>1</v>
      </c>
      <c r="I124" s="244"/>
      <c r="J124" s="244">
        <f t="shared" si="2"/>
        <v>0</v>
      </c>
      <c r="K124" s="244"/>
      <c r="L124" s="245">
        <f t="shared" si="3"/>
        <v>0</v>
      </c>
    </row>
    <row r="125" spans="2:12" ht="16.5" customHeight="1">
      <c r="B125" s="212"/>
      <c r="C125" s="240">
        <v>19</v>
      </c>
      <c r="D125" s="240"/>
      <c r="E125" s="240" t="s">
        <v>559</v>
      </c>
      <c r="F125" s="241" t="s">
        <v>560</v>
      </c>
      <c r="G125" s="242" t="s">
        <v>530</v>
      </c>
      <c r="H125" s="243">
        <v>1</v>
      </c>
      <c r="I125" s="244"/>
      <c r="J125" s="244">
        <f t="shared" si="2"/>
        <v>0</v>
      </c>
      <c r="K125" s="244"/>
      <c r="L125" s="245">
        <f t="shared" si="3"/>
        <v>0</v>
      </c>
    </row>
    <row r="126" spans="2:12" ht="16.5" customHeight="1">
      <c r="B126" s="212"/>
      <c r="C126" s="240">
        <v>20</v>
      </c>
      <c r="D126" s="240"/>
      <c r="E126" s="240" t="s">
        <v>561</v>
      </c>
      <c r="F126" s="241" t="s">
        <v>562</v>
      </c>
      <c r="G126" s="242" t="s">
        <v>530</v>
      </c>
      <c r="H126" s="243">
        <v>1</v>
      </c>
      <c r="I126" s="244"/>
      <c r="J126" s="244">
        <f t="shared" si="2"/>
        <v>0</v>
      </c>
      <c r="K126" s="244"/>
      <c r="L126" s="245">
        <f t="shared" si="3"/>
        <v>0</v>
      </c>
    </row>
    <row r="127" spans="2:12" ht="16.5" customHeight="1">
      <c r="B127" s="212"/>
      <c r="C127" s="240">
        <v>21</v>
      </c>
      <c r="D127" s="240"/>
      <c r="E127" s="240" t="s">
        <v>563</v>
      </c>
      <c r="F127" s="241" t="s">
        <v>564</v>
      </c>
      <c r="G127" s="242" t="s">
        <v>530</v>
      </c>
      <c r="H127" s="243">
        <v>1</v>
      </c>
      <c r="I127" s="244"/>
      <c r="J127" s="244">
        <f t="shared" si="2"/>
        <v>0</v>
      </c>
      <c r="K127" s="244"/>
      <c r="L127" s="245">
        <f t="shared" si="3"/>
        <v>0</v>
      </c>
    </row>
    <row r="128" spans="2:12" ht="16.5" customHeight="1">
      <c r="B128" s="212"/>
      <c r="C128" s="240">
        <v>22</v>
      </c>
      <c r="D128" s="240"/>
      <c r="E128" s="240" t="s">
        <v>565</v>
      </c>
      <c r="F128" s="241" t="s">
        <v>566</v>
      </c>
      <c r="G128" s="242" t="s">
        <v>410</v>
      </c>
      <c r="H128" s="243">
        <v>2</v>
      </c>
      <c r="I128" s="244"/>
      <c r="J128" s="244">
        <f t="shared" si="2"/>
        <v>0</v>
      </c>
      <c r="K128" s="244"/>
      <c r="L128" s="245">
        <f t="shared" si="3"/>
        <v>0</v>
      </c>
    </row>
    <row r="129" spans="2:12" ht="16.5" customHeight="1">
      <c r="B129" s="212"/>
      <c r="C129" s="240">
        <v>23</v>
      </c>
      <c r="D129" s="240"/>
      <c r="E129" s="240" t="s">
        <v>567</v>
      </c>
      <c r="F129" s="241" t="s">
        <v>568</v>
      </c>
      <c r="G129" s="242" t="s">
        <v>410</v>
      </c>
      <c r="H129" s="243">
        <v>2</v>
      </c>
      <c r="I129" s="244"/>
      <c r="J129" s="244">
        <f t="shared" si="2"/>
        <v>0</v>
      </c>
      <c r="K129" s="244"/>
      <c r="L129" s="245">
        <f t="shared" si="3"/>
        <v>0</v>
      </c>
    </row>
    <row r="130" spans="2:12" ht="16.5" customHeight="1">
      <c r="B130" s="212"/>
      <c r="C130" s="240">
        <v>24</v>
      </c>
      <c r="D130" s="240"/>
      <c r="E130" s="240" t="s">
        <v>569</v>
      </c>
      <c r="F130" s="241" t="s">
        <v>570</v>
      </c>
      <c r="G130" s="242" t="s">
        <v>410</v>
      </c>
      <c r="H130" s="243">
        <v>2</v>
      </c>
      <c r="I130" s="244"/>
      <c r="J130" s="244">
        <f t="shared" si="2"/>
        <v>0</v>
      </c>
      <c r="K130" s="244"/>
      <c r="L130" s="245">
        <f t="shared" si="3"/>
        <v>0</v>
      </c>
    </row>
    <row r="131" spans="2:12" ht="16.5" customHeight="1">
      <c r="B131" s="212"/>
      <c r="C131" s="240">
        <v>25</v>
      </c>
      <c r="D131" s="240"/>
      <c r="E131" s="240" t="s">
        <v>571</v>
      </c>
      <c r="F131" s="241" t="s">
        <v>572</v>
      </c>
      <c r="G131" s="242" t="s">
        <v>410</v>
      </c>
      <c r="H131" s="243">
        <v>2</v>
      </c>
      <c r="I131" s="244"/>
      <c r="J131" s="244">
        <f t="shared" si="2"/>
        <v>0</v>
      </c>
      <c r="K131" s="244"/>
      <c r="L131" s="245">
        <f t="shared" si="3"/>
        <v>0</v>
      </c>
    </row>
    <row r="132" spans="2:12" ht="16.5" customHeight="1">
      <c r="B132" s="212"/>
      <c r="C132" s="240">
        <v>26</v>
      </c>
      <c r="D132" s="240"/>
      <c r="E132" s="240" t="s">
        <v>573</v>
      </c>
      <c r="F132" s="241" t="s">
        <v>574</v>
      </c>
      <c r="G132" s="242" t="s">
        <v>556</v>
      </c>
      <c r="H132" s="243">
        <v>1</v>
      </c>
      <c r="I132" s="244"/>
      <c r="J132" s="244">
        <f t="shared" si="2"/>
        <v>0</v>
      </c>
      <c r="K132" s="244"/>
      <c r="L132" s="245">
        <f t="shared" si="3"/>
        <v>0</v>
      </c>
    </row>
    <row r="133" spans="2:12" ht="16.5" customHeight="1">
      <c r="B133" s="212"/>
      <c r="C133" s="240">
        <v>27</v>
      </c>
      <c r="D133" s="240"/>
      <c r="E133" s="240" t="s">
        <v>575</v>
      </c>
      <c r="F133" s="241" t="s">
        <v>576</v>
      </c>
      <c r="G133" s="242" t="s">
        <v>556</v>
      </c>
      <c r="H133" s="243">
        <v>1</v>
      </c>
      <c r="I133" s="244"/>
      <c r="J133" s="244">
        <f t="shared" si="2"/>
        <v>0</v>
      </c>
      <c r="K133" s="244"/>
      <c r="L133" s="245">
        <f t="shared" si="3"/>
        <v>0</v>
      </c>
    </row>
    <row r="134" spans="2:12" ht="16.5" customHeight="1">
      <c r="B134" s="212"/>
      <c r="C134" s="240">
        <v>28</v>
      </c>
      <c r="D134" s="240"/>
      <c r="E134" s="240" t="s">
        <v>577</v>
      </c>
      <c r="F134" s="241" t="s">
        <v>578</v>
      </c>
      <c r="G134" s="242" t="s">
        <v>556</v>
      </c>
      <c r="H134" s="243">
        <v>1</v>
      </c>
      <c r="I134" s="244"/>
      <c r="J134" s="244">
        <f t="shared" si="2"/>
        <v>0</v>
      </c>
      <c r="K134" s="244"/>
      <c r="L134" s="245">
        <f t="shared" si="3"/>
        <v>0</v>
      </c>
    </row>
    <row r="135" spans="2:12" ht="24">
      <c r="B135" s="212"/>
      <c r="C135" s="240">
        <v>29</v>
      </c>
      <c r="D135" s="240"/>
      <c r="E135" s="240" t="s">
        <v>579</v>
      </c>
      <c r="F135" s="241" t="s">
        <v>580</v>
      </c>
      <c r="G135" s="242" t="s">
        <v>556</v>
      </c>
      <c r="H135" s="243">
        <v>1</v>
      </c>
      <c r="I135" s="244"/>
      <c r="J135" s="244">
        <f t="shared" si="2"/>
        <v>0</v>
      </c>
      <c r="K135" s="244"/>
      <c r="L135" s="245">
        <f t="shared" si="3"/>
        <v>0</v>
      </c>
    </row>
    <row r="136" spans="2:12" ht="16.5" customHeight="1">
      <c r="B136" s="212"/>
      <c r="C136" s="240">
        <v>30</v>
      </c>
      <c r="D136" s="240"/>
      <c r="E136" s="240" t="s">
        <v>581</v>
      </c>
      <c r="F136" s="241" t="s">
        <v>582</v>
      </c>
      <c r="G136" s="242" t="s">
        <v>556</v>
      </c>
      <c r="H136" s="243">
        <v>1</v>
      </c>
      <c r="I136" s="244"/>
      <c r="J136" s="244">
        <f t="shared" si="2"/>
        <v>0</v>
      </c>
      <c r="K136" s="244"/>
      <c r="L136" s="245">
        <f t="shared" si="3"/>
        <v>0</v>
      </c>
    </row>
    <row r="137" spans="2:12">
      <c r="B137" s="214"/>
      <c r="C137" s="215"/>
      <c r="D137" s="215"/>
      <c r="E137" s="215"/>
      <c r="F137" s="215"/>
      <c r="G137" s="215"/>
      <c r="H137" s="215"/>
      <c r="I137" s="215"/>
      <c r="J137" s="215"/>
      <c r="K137" s="215"/>
      <c r="L137" s="216"/>
    </row>
  </sheetData>
  <mergeCells count="36">
    <mergeCell ref="E69:H69"/>
    <mergeCell ref="E91:H91"/>
    <mergeCell ref="E93:H93"/>
    <mergeCell ref="L2:V2"/>
    <mergeCell ref="E7:H7"/>
    <mergeCell ref="E9:H9"/>
    <mergeCell ref="E18:H18"/>
    <mergeCell ref="E27:H27"/>
    <mergeCell ref="E67:H67"/>
    <mergeCell ref="J73:L73"/>
    <mergeCell ref="J74:L74"/>
    <mergeCell ref="J79:K79"/>
    <mergeCell ref="J78:K78"/>
    <mergeCell ref="J80:K80"/>
    <mergeCell ref="J81:K81"/>
    <mergeCell ref="J39:K39"/>
    <mergeCell ref="I103:J103"/>
    <mergeCell ref="K103:L103"/>
    <mergeCell ref="I100:J100"/>
    <mergeCell ref="K100:L100"/>
    <mergeCell ref="H100:H101"/>
    <mergeCell ref="J102:L102"/>
    <mergeCell ref="J97:L97"/>
    <mergeCell ref="J98:L98"/>
    <mergeCell ref="E100:E101"/>
    <mergeCell ref="C100:C101"/>
    <mergeCell ref="G100:G101"/>
    <mergeCell ref="F100:F101"/>
    <mergeCell ref="D100:D101"/>
    <mergeCell ref="J12:K12"/>
    <mergeCell ref="J71:K71"/>
    <mergeCell ref="J95:K95"/>
    <mergeCell ref="J30:K30"/>
    <mergeCell ref="J32:K32"/>
    <mergeCell ref="J33:K33"/>
    <mergeCell ref="J34:K34"/>
  </mergeCells>
  <pageMargins left="0.39374999999999999" right="0.39374999999999999" top="0.39374999999999999" bottom="0.39374999999999999" header="0" footer="0"/>
  <pageSetup paperSize="9" scale="82" fitToHeight="100" orientation="portrait" blackAndWhite="1" r:id="rId1"/>
  <headerFooter>
    <oddFooter>&amp;CStrana &amp;P z &amp;N</oddFooter>
  </headerFooter>
  <rowBreaks count="4" manualBreakCount="4">
    <brk id="59" max="16383" man="1"/>
    <brk id="60" max="16383" man="1"/>
    <brk id="83" max="16383" man="1"/>
    <brk id="84" min="1" max="11" man="1"/>
  </rowBreaks>
  <colBreaks count="1" manualBreakCount="1">
    <brk id="4" min="2" max="154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51"/>
  <sheetViews>
    <sheetView showGridLines="0" tabSelected="1" topLeftCell="A124" workbookViewId="0">
      <selection activeCell="I124" sqref="I124:I15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94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99</v>
      </c>
      <c r="L4" s="20"/>
      <c r="M4" s="86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16.5" customHeight="1">
      <c r="B7" s="20"/>
      <c r="E7" s="285" t="str">
        <f>'Rekapitulace stavby'!K6</f>
        <v>BAŤŮV KANÁL, OPTIMALIZACE PRÁZDNĚNÍ PK VNOROVY I</v>
      </c>
      <c r="F7" s="286"/>
      <c r="G7" s="286"/>
      <c r="H7" s="286"/>
      <c r="L7" s="20"/>
    </row>
    <row r="8" spans="2:46" s="1" customFormat="1" ht="12" customHeight="1">
      <c r="B8" s="29"/>
      <c r="D8" s="26" t="s">
        <v>107</v>
      </c>
      <c r="L8" s="29"/>
    </row>
    <row r="9" spans="2:46" s="1" customFormat="1" ht="16.5" customHeight="1">
      <c r="B9" s="29"/>
      <c r="E9" s="275" t="s">
        <v>459</v>
      </c>
      <c r="F9" s="284"/>
      <c r="G9" s="284"/>
      <c r="H9" s="284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customHeight="1">
      <c r="B12" s="29"/>
      <c r="D12" s="26" t="s">
        <v>18</v>
      </c>
      <c r="F12" s="24" t="s">
        <v>19</v>
      </c>
      <c r="I12" s="26" t="s">
        <v>20</v>
      </c>
      <c r="J12" s="49">
        <f>'Rekapitulace stavby'!AN8</f>
        <v>45833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tr">
        <f>'Rekapitulace stavby'!AN13</f>
        <v/>
      </c>
      <c r="L17" s="29"/>
    </row>
    <row r="18" spans="2:12" s="1" customFormat="1" ht="18" customHeight="1">
      <c r="B18" s="29"/>
      <c r="E18" s="259" t="str">
        <f>'Rekapitulace stavby'!E14</f>
        <v xml:space="preserve"> </v>
      </c>
      <c r="F18" s="259"/>
      <c r="G18" s="259"/>
      <c r="H18" s="259"/>
      <c r="I18" s="26" t="s">
        <v>24</v>
      </c>
      <c r="J18" s="24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22</v>
      </c>
      <c r="J20" s="24" t="s">
        <v>1</v>
      </c>
      <c r="L20" s="29"/>
    </row>
    <row r="21" spans="2:12" s="1" customFormat="1" ht="18" customHeight="1">
      <c r="B21" s="29"/>
      <c r="E21" s="24" t="s">
        <v>28</v>
      </c>
      <c r="I21" s="26" t="s">
        <v>24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30</v>
      </c>
      <c r="I23" s="26" t="s">
        <v>22</v>
      </c>
      <c r="J23" s="24" t="s">
        <v>1</v>
      </c>
      <c r="L23" s="29"/>
    </row>
    <row r="24" spans="2:12" s="1" customFormat="1" ht="18" customHeight="1">
      <c r="B24" s="29"/>
      <c r="E24" s="24" t="s">
        <v>31</v>
      </c>
      <c r="I24" s="26" t="s">
        <v>24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32</v>
      </c>
      <c r="L26" s="29"/>
    </row>
    <row r="27" spans="2:12" s="7" customFormat="1" ht="16.5" customHeight="1">
      <c r="B27" s="87"/>
      <c r="E27" s="261" t="s">
        <v>1</v>
      </c>
      <c r="F27" s="261"/>
      <c r="G27" s="261"/>
      <c r="H27" s="261"/>
      <c r="L27" s="87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8" t="s">
        <v>33</v>
      </c>
      <c r="J30" s="63">
        <f>ROUND(J121,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>
      <c r="B33" s="29"/>
      <c r="D33" s="52" t="s">
        <v>37</v>
      </c>
      <c r="E33" s="26" t="s">
        <v>38</v>
      </c>
      <c r="F33" s="89">
        <f>ROUND((SUM(BE121:BE150)),  2)</f>
        <v>0</v>
      </c>
      <c r="I33" s="90">
        <v>0.21</v>
      </c>
      <c r="J33" s="89">
        <f>ROUND(((SUM(BE121:BE150))*I33),  2)</f>
        <v>0</v>
      </c>
      <c r="L33" s="29"/>
    </row>
    <row r="34" spans="2:12" s="1" customFormat="1" ht="14.45" customHeight="1">
      <c r="B34" s="29"/>
      <c r="E34" s="26" t="s">
        <v>39</v>
      </c>
      <c r="F34" s="89">
        <f>ROUND((SUM(BF121:BF150)),  2)</f>
        <v>0</v>
      </c>
      <c r="I34" s="90">
        <v>0.15</v>
      </c>
      <c r="J34" s="89">
        <f>ROUND(((SUM(BF121:BF150))*I34),  2)</f>
        <v>0</v>
      </c>
      <c r="L34" s="29"/>
    </row>
    <row r="35" spans="2:12" s="1" customFormat="1" ht="14.45" hidden="1" customHeight="1">
      <c r="B35" s="29"/>
      <c r="E35" s="26" t="s">
        <v>40</v>
      </c>
      <c r="F35" s="89">
        <f>ROUND((SUM(BG121:BG150)),  2)</f>
        <v>0</v>
      </c>
      <c r="I35" s="90">
        <v>0.21</v>
      </c>
      <c r="J35" s="89">
        <f>0</f>
        <v>0</v>
      </c>
      <c r="L35" s="29"/>
    </row>
    <row r="36" spans="2:12" s="1" customFormat="1" ht="14.45" hidden="1" customHeight="1">
      <c r="B36" s="29"/>
      <c r="E36" s="26" t="s">
        <v>41</v>
      </c>
      <c r="F36" s="89">
        <f>ROUND((SUM(BH121:BH150)),  2)</f>
        <v>0</v>
      </c>
      <c r="I36" s="90">
        <v>0.15</v>
      </c>
      <c r="J36" s="89">
        <f>0</f>
        <v>0</v>
      </c>
      <c r="L36" s="29"/>
    </row>
    <row r="37" spans="2:12" s="1" customFormat="1" ht="14.45" hidden="1" customHeight="1">
      <c r="B37" s="29"/>
      <c r="E37" s="26" t="s">
        <v>42</v>
      </c>
      <c r="F37" s="89">
        <f>ROUND((SUM(BI121:BI150)),  2)</f>
        <v>0</v>
      </c>
      <c r="I37" s="90">
        <v>0</v>
      </c>
      <c r="J37" s="89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1"/>
      <c r="D39" s="92" t="s">
        <v>43</v>
      </c>
      <c r="E39" s="54"/>
      <c r="F39" s="54"/>
      <c r="G39" s="93" t="s">
        <v>44</v>
      </c>
      <c r="H39" s="94" t="s">
        <v>45</v>
      </c>
      <c r="I39" s="54"/>
      <c r="J39" s="95">
        <f>SUM(J30:J37)</f>
        <v>0</v>
      </c>
      <c r="K39" s="96"/>
      <c r="L39" s="29"/>
    </row>
    <row r="40" spans="2:12" s="1" customFormat="1" ht="14.45" customHeight="1">
      <c r="B40" s="29"/>
      <c r="L40" s="29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48</v>
      </c>
      <c r="E61" s="31"/>
      <c r="F61" s="97" t="s">
        <v>49</v>
      </c>
      <c r="G61" s="40" t="s">
        <v>48</v>
      </c>
      <c r="H61" s="31"/>
      <c r="I61" s="31"/>
      <c r="J61" s="98" t="s">
        <v>49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48</v>
      </c>
      <c r="E76" s="31"/>
      <c r="F76" s="97" t="s">
        <v>49</v>
      </c>
      <c r="G76" s="40" t="s">
        <v>48</v>
      </c>
      <c r="H76" s="31"/>
      <c r="I76" s="31"/>
      <c r="J76" s="98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117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85" t="str">
        <f>E7</f>
        <v>BAŤŮV KANÁL, OPTIMALIZACE PRÁZDNĚNÍ PK VNOROVY I</v>
      </c>
      <c r="F85" s="286"/>
      <c r="G85" s="286"/>
      <c r="H85" s="286"/>
      <c r="L85" s="29"/>
    </row>
    <row r="86" spans="2:47" s="1" customFormat="1" ht="12" customHeight="1">
      <c r="B86" s="29"/>
      <c r="C86" s="26" t="s">
        <v>107</v>
      </c>
      <c r="L86" s="29"/>
    </row>
    <row r="87" spans="2:47" s="1" customFormat="1" ht="16.5" customHeight="1">
      <c r="B87" s="29"/>
      <c r="E87" s="275" t="str">
        <f>E9</f>
        <v>05 - VaON</v>
      </c>
      <c r="F87" s="284"/>
      <c r="G87" s="284"/>
      <c r="H87" s="284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18</v>
      </c>
      <c r="F89" s="24" t="str">
        <f>F12</f>
        <v>Vnorovy</v>
      </c>
      <c r="I89" s="26" t="s">
        <v>20</v>
      </c>
      <c r="J89" s="49">
        <f>IF(J12="","",J12)</f>
        <v>45833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6" t="s">
        <v>21</v>
      </c>
      <c r="F91" s="24" t="str">
        <f>E15</f>
        <v>Povodí Moravy, s.p.</v>
      </c>
      <c r="I91" s="26" t="s">
        <v>27</v>
      </c>
      <c r="J91" s="27" t="str">
        <f>E21</f>
        <v>Ing. Michael Trnka, CSc.</v>
      </c>
      <c r="L91" s="29"/>
    </row>
    <row r="92" spans="2:47" s="1" customFormat="1" ht="15.2" customHeight="1">
      <c r="B92" s="29"/>
      <c r="C92" s="26" t="s">
        <v>25</v>
      </c>
      <c r="F92" s="24" t="str">
        <f>IF(E18="","",E18)</f>
        <v xml:space="preserve"> </v>
      </c>
      <c r="I92" s="26" t="s">
        <v>30</v>
      </c>
      <c r="J92" s="27" t="str">
        <f>E24</f>
        <v>AQUATIS a.s.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9" t="s">
        <v>118</v>
      </c>
      <c r="D94" s="91"/>
      <c r="E94" s="91"/>
      <c r="F94" s="91"/>
      <c r="G94" s="91"/>
      <c r="H94" s="91"/>
      <c r="I94" s="91"/>
      <c r="J94" s="100" t="s">
        <v>119</v>
      </c>
      <c r="K94" s="91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1" t="s">
        <v>120</v>
      </c>
      <c r="J96" s="63">
        <f>J121</f>
        <v>0</v>
      </c>
      <c r="L96" s="29"/>
      <c r="AU96" s="17" t="s">
        <v>121</v>
      </c>
    </row>
    <row r="97" spans="2:12" s="8" customFormat="1" ht="24.95" customHeight="1">
      <c r="B97" s="102"/>
      <c r="D97" s="103" t="s">
        <v>460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461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462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9" customFormat="1" ht="19.899999999999999" customHeight="1">
      <c r="B100" s="106"/>
      <c r="D100" s="107" t="s">
        <v>463</v>
      </c>
      <c r="E100" s="108"/>
      <c r="F100" s="108"/>
      <c r="G100" s="108"/>
      <c r="H100" s="108"/>
      <c r="I100" s="108"/>
      <c r="J100" s="109">
        <f>J142</f>
        <v>0</v>
      </c>
      <c r="L100" s="106"/>
    </row>
    <row r="101" spans="2:12" s="9" customFormat="1" ht="19.899999999999999" customHeight="1">
      <c r="B101" s="106"/>
      <c r="D101" s="107" t="s">
        <v>464</v>
      </c>
      <c r="E101" s="108"/>
      <c r="F101" s="108"/>
      <c r="G101" s="108"/>
      <c r="H101" s="108"/>
      <c r="I101" s="108"/>
      <c r="J101" s="109">
        <f>J144</f>
        <v>0</v>
      </c>
      <c r="L101" s="106"/>
    </row>
    <row r="102" spans="2:12" s="1" customFormat="1" ht="21.75" customHeight="1">
      <c r="B102" s="29"/>
      <c r="L102" s="29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9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9"/>
    </row>
    <row r="108" spans="2:12" s="1" customFormat="1" ht="24.95" customHeight="1">
      <c r="B108" s="29"/>
      <c r="C108" s="21" t="s">
        <v>130</v>
      </c>
      <c r="L108" s="29"/>
    </row>
    <row r="109" spans="2:12" s="1" customFormat="1" ht="6.95" customHeight="1">
      <c r="B109" s="29"/>
      <c r="L109" s="29"/>
    </row>
    <row r="110" spans="2:12" s="1" customFormat="1" ht="12" customHeight="1">
      <c r="B110" s="29"/>
      <c r="C110" s="26" t="s">
        <v>14</v>
      </c>
      <c r="L110" s="29"/>
    </row>
    <row r="111" spans="2:12" s="1" customFormat="1" ht="16.5" customHeight="1">
      <c r="B111" s="29"/>
      <c r="E111" s="285" t="str">
        <f>E7</f>
        <v>BAŤŮV KANÁL, OPTIMALIZACE PRÁZDNĚNÍ PK VNOROVY I</v>
      </c>
      <c r="F111" s="286"/>
      <c r="G111" s="286"/>
      <c r="H111" s="286"/>
      <c r="L111" s="29"/>
    </row>
    <row r="112" spans="2:12" s="1" customFormat="1" ht="12" customHeight="1">
      <c r="B112" s="29"/>
      <c r="C112" s="26" t="s">
        <v>107</v>
      </c>
      <c r="L112" s="29"/>
    </row>
    <row r="113" spans="2:65" s="1" customFormat="1" ht="16.5" customHeight="1">
      <c r="B113" s="29"/>
      <c r="E113" s="275" t="str">
        <f>E9</f>
        <v>05 - VaON</v>
      </c>
      <c r="F113" s="284"/>
      <c r="G113" s="284"/>
      <c r="H113" s="284"/>
      <c r="L113" s="29"/>
    </row>
    <row r="114" spans="2:65" s="1" customFormat="1" ht="6.95" customHeight="1">
      <c r="B114" s="29"/>
      <c r="L114" s="29"/>
    </row>
    <row r="115" spans="2:65" s="1" customFormat="1" ht="12" customHeight="1">
      <c r="B115" s="29"/>
      <c r="C115" s="26" t="s">
        <v>18</v>
      </c>
      <c r="F115" s="24" t="str">
        <f>F12</f>
        <v>Vnorovy</v>
      </c>
      <c r="I115" s="26" t="s">
        <v>20</v>
      </c>
      <c r="J115" s="49">
        <f>IF(J12="","",J12)</f>
        <v>45833</v>
      </c>
      <c r="L115" s="29"/>
    </row>
    <row r="116" spans="2:65" s="1" customFormat="1" ht="6.95" customHeight="1">
      <c r="B116" s="29"/>
      <c r="L116" s="29"/>
    </row>
    <row r="117" spans="2:65" s="1" customFormat="1" ht="25.7" customHeight="1">
      <c r="B117" s="29"/>
      <c r="C117" s="26" t="s">
        <v>21</v>
      </c>
      <c r="F117" s="24" t="str">
        <f>E15</f>
        <v>Povodí Moravy, s.p.</v>
      </c>
      <c r="I117" s="26" t="s">
        <v>27</v>
      </c>
      <c r="J117" s="27" t="str">
        <f>E21</f>
        <v>Ing. Michael Trnka, CSc.</v>
      </c>
      <c r="L117" s="29"/>
    </row>
    <row r="118" spans="2:65" s="1" customFormat="1" ht="15.2" customHeight="1">
      <c r="B118" s="29"/>
      <c r="C118" s="26" t="s">
        <v>25</v>
      </c>
      <c r="F118" s="24" t="str">
        <f>IF(E18="","",E18)</f>
        <v xml:space="preserve"> </v>
      </c>
      <c r="I118" s="26" t="s">
        <v>30</v>
      </c>
      <c r="J118" s="27" t="str">
        <f>E24</f>
        <v>AQUATIS a.s.</v>
      </c>
      <c r="L118" s="29"/>
    </row>
    <row r="119" spans="2:65" s="1" customFormat="1" ht="10.35" customHeight="1">
      <c r="B119" s="29"/>
      <c r="L119" s="29"/>
    </row>
    <row r="120" spans="2:65" s="10" customFormat="1" ht="29.25" customHeight="1">
      <c r="B120" s="110"/>
      <c r="C120" s="111" t="s">
        <v>131</v>
      </c>
      <c r="D120" s="112" t="s">
        <v>58</v>
      </c>
      <c r="E120" s="112" t="s">
        <v>54</v>
      </c>
      <c r="F120" s="112" t="s">
        <v>55</v>
      </c>
      <c r="G120" s="112" t="s">
        <v>132</v>
      </c>
      <c r="H120" s="112" t="s">
        <v>133</v>
      </c>
      <c r="I120" s="112" t="s">
        <v>134</v>
      </c>
      <c r="J120" s="113" t="s">
        <v>119</v>
      </c>
      <c r="K120" s="114" t="s">
        <v>135</v>
      </c>
      <c r="L120" s="110"/>
      <c r="M120" s="56" t="s">
        <v>1</v>
      </c>
      <c r="N120" s="57" t="s">
        <v>37</v>
      </c>
      <c r="O120" s="57" t="s">
        <v>136</v>
      </c>
      <c r="P120" s="57" t="s">
        <v>137</v>
      </c>
      <c r="Q120" s="57" t="s">
        <v>138</v>
      </c>
      <c r="R120" s="57" t="s">
        <v>139</v>
      </c>
      <c r="S120" s="57" t="s">
        <v>140</v>
      </c>
      <c r="T120" s="58" t="s">
        <v>141</v>
      </c>
    </row>
    <row r="121" spans="2:65" s="1" customFormat="1" ht="22.9" customHeight="1">
      <c r="B121" s="29"/>
      <c r="C121" s="61" t="s">
        <v>142</v>
      </c>
      <c r="J121" s="115">
        <f>J122</f>
        <v>0</v>
      </c>
      <c r="L121" s="29"/>
      <c r="M121" s="59"/>
      <c r="N121" s="50"/>
      <c r="O121" s="50"/>
      <c r="P121" s="116">
        <f>P122</f>
        <v>0</v>
      </c>
      <c r="Q121" s="50"/>
      <c r="R121" s="116">
        <f>R122</f>
        <v>0</v>
      </c>
      <c r="S121" s="50"/>
      <c r="T121" s="117">
        <f>T122</f>
        <v>0</v>
      </c>
      <c r="AT121" s="17" t="s">
        <v>72</v>
      </c>
      <c r="AU121" s="17" t="s">
        <v>121</v>
      </c>
      <c r="BK121" s="118">
        <f>BK122</f>
        <v>0</v>
      </c>
    </row>
    <row r="122" spans="2:65" s="11" customFormat="1" ht="25.9" customHeight="1">
      <c r="B122" s="119"/>
      <c r="D122" s="120" t="s">
        <v>72</v>
      </c>
      <c r="E122" s="121" t="s">
        <v>465</v>
      </c>
      <c r="F122" s="121" t="s">
        <v>466</v>
      </c>
      <c r="J122" s="122">
        <f>J123+J136+J142+J144</f>
        <v>0</v>
      </c>
      <c r="L122" s="119"/>
      <c r="M122" s="123"/>
      <c r="P122" s="124">
        <f>P123+P136+P142+P144</f>
        <v>0</v>
      </c>
      <c r="R122" s="124">
        <f>R123+R136+R142+R144</f>
        <v>0</v>
      </c>
      <c r="T122" s="125">
        <f>T123+T136+T142+T144</f>
        <v>0</v>
      </c>
      <c r="AR122" s="120" t="s">
        <v>169</v>
      </c>
      <c r="AT122" s="126" t="s">
        <v>72</v>
      </c>
      <c r="AU122" s="126" t="s">
        <v>73</v>
      </c>
      <c r="AY122" s="120" t="s">
        <v>145</v>
      </c>
      <c r="BK122" s="127">
        <f>BK123+BK136+BK142+BK144</f>
        <v>0</v>
      </c>
    </row>
    <row r="123" spans="2:65" s="11" customFormat="1" ht="22.9" customHeight="1">
      <c r="B123" s="119"/>
      <c r="D123" s="120" t="s">
        <v>72</v>
      </c>
      <c r="E123" s="128" t="s">
        <v>467</v>
      </c>
      <c r="F123" s="128" t="s">
        <v>468</v>
      </c>
      <c r="J123" s="129">
        <f>SUM(J124:J135)</f>
        <v>0</v>
      </c>
      <c r="L123" s="119"/>
      <c r="M123" s="123"/>
      <c r="P123" s="124">
        <f>SUM(P124:P135)</f>
        <v>0</v>
      </c>
      <c r="R123" s="124">
        <f>SUM(R124:R135)</f>
        <v>0</v>
      </c>
      <c r="T123" s="125">
        <f>SUM(T124:T135)</f>
        <v>0</v>
      </c>
      <c r="AR123" s="120" t="s">
        <v>169</v>
      </c>
      <c r="AT123" s="126" t="s">
        <v>72</v>
      </c>
      <c r="AU123" s="126" t="s">
        <v>81</v>
      </c>
      <c r="AY123" s="120" t="s">
        <v>145</v>
      </c>
      <c r="BK123" s="127">
        <f>SUM(BK124:BK135)</f>
        <v>0</v>
      </c>
    </row>
    <row r="124" spans="2:65" s="1" customFormat="1" ht="21.75" customHeight="1">
      <c r="B124" s="130"/>
      <c r="C124" s="131" t="s">
        <v>81</v>
      </c>
      <c r="D124" s="131" t="s">
        <v>147</v>
      </c>
      <c r="E124" s="132" t="s">
        <v>469</v>
      </c>
      <c r="F124" s="133" t="s">
        <v>470</v>
      </c>
      <c r="G124" s="134" t="s">
        <v>456</v>
      </c>
      <c r="H124" s="135">
        <v>1</v>
      </c>
      <c r="I124" s="136"/>
      <c r="J124" s="136">
        <f t="shared" ref="J124:J135" si="0">ROUND(I124*H124,2)</f>
        <v>0</v>
      </c>
      <c r="K124" s="137"/>
      <c r="L124" s="29"/>
      <c r="M124" s="138" t="s">
        <v>1</v>
      </c>
      <c r="N124" s="139" t="s">
        <v>38</v>
      </c>
      <c r="O124" s="140">
        <v>0</v>
      </c>
      <c r="P124" s="140">
        <f t="shared" ref="P124:P135" si="1">O124*H124</f>
        <v>0</v>
      </c>
      <c r="Q124" s="140">
        <v>0</v>
      </c>
      <c r="R124" s="140">
        <f t="shared" ref="R124:R135" si="2">Q124*H124</f>
        <v>0</v>
      </c>
      <c r="S124" s="140">
        <v>0</v>
      </c>
      <c r="T124" s="141">
        <f t="shared" ref="T124:T135" si="3">S124*H124</f>
        <v>0</v>
      </c>
      <c r="AR124" s="142" t="s">
        <v>471</v>
      </c>
      <c r="AT124" s="142" t="s">
        <v>147</v>
      </c>
      <c r="AU124" s="142" t="s">
        <v>83</v>
      </c>
      <c r="AY124" s="17" t="s">
        <v>145</v>
      </c>
      <c r="BE124" s="143">
        <f t="shared" ref="BE124:BE135" si="4">IF(N124="základní",J124,0)</f>
        <v>0</v>
      </c>
      <c r="BF124" s="143">
        <f t="shared" ref="BF124:BF135" si="5">IF(N124="snížená",J124,0)</f>
        <v>0</v>
      </c>
      <c r="BG124" s="143">
        <f t="shared" ref="BG124:BG135" si="6">IF(N124="zákl. přenesená",J124,0)</f>
        <v>0</v>
      </c>
      <c r="BH124" s="143">
        <f t="shared" ref="BH124:BH135" si="7">IF(N124="sníž. přenesená",J124,0)</f>
        <v>0</v>
      </c>
      <c r="BI124" s="143">
        <f t="shared" ref="BI124:BI135" si="8">IF(N124="nulová",J124,0)</f>
        <v>0</v>
      </c>
      <c r="BJ124" s="17" t="s">
        <v>81</v>
      </c>
      <c r="BK124" s="143">
        <f t="shared" ref="BK124:BK135" si="9">ROUND(I124*H124,2)</f>
        <v>0</v>
      </c>
      <c r="BL124" s="17" t="s">
        <v>471</v>
      </c>
      <c r="BM124" s="142" t="s">
        <v>472</v>
      </c>
    </row>
    <row r="125" spans="2:65" s="1" customFormat="1" ht="16.5" customHeight="1">
      <c r="B125" s="130"/>
      <c r="C125" s="131" t="s">
        <v>83</v>
      </c>
      <c r="D125" s="131" t="s">
        <v>147</v>
      </c>
      <c r="E125" s="132" t="s">
        <v>473</v>
      </c>
      <c r="F125" s="133" t="s">
        <v>474</v>
      </c>
      <c r="G125" s="134" t="s">
        <v>456</v>
      </c>
      <c r="H125" s="135">
        <v>1</v>
      </c>
      <c r="I125" s="136"/>
      <c r="J125" s="136">
        <f t="shared" si="0"/>
        <v>0</v>
      </c>
      <c r="K125" s="137"/>
      <c r="L125" s="29"/>
      <c r="M125" s="138" t="s">
        <v>1</v>
      </c>
      <c r="N125" s="139" t="s">
        <v>38</v>
      </c>
      <c r="O125" s="140">
        <v>0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471</v>
      </c>
      <c r="AT125" s="142" t="s">
        <v>147</v>
      </c>
      <c r="AU125" s="142" t="s">
        <v>83</v>
      </c>
      <c r="AY125" s="17" t="s">
        <v>145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7" t="s">
        <v>81</v>
      </c>
      <c r="BK125" s="143">
        <f t="shared" si="9"/>
        <v>0</v>
      </c>
      <c r="BL125" s="17" t="s">
        <v>471</v>
      </c>
      <c r="BM125" s="142" t="s">
        <v>475</v>
      </c>
    </row>
    <row r="126" spans="2:65" s="1" customFormat="1" ht="16.5" customHeight="1">
      <c r="B126" s="130"/>
      <c r="C126" s="131" t="s">
        <v>160</v>
      </c>
      <c r="D126" s="131" t="s">
        <v>147</v>
      </c>
      <c r="E126" s="132" t="s">
        <v>476</v>
      </c>
      <c r="F126" s="133" t="s">
        <v>477</v>
      </c>
      <c r="G126" s="134" t="s">
        <v>456</v>
      </c>
      <c r="H126" s="135">
        <v>1</v>
      </c>
      <c r="I126" s="136"/>
      <c r="J126" s="136">
        <f t="shared" si="0"/>
        <v>0</v>
      </c>
      <c r="K126" s="137"/>
      <c r="L126" s="29"/>
      <c r="M126" s="138" t="s">
        <v>1</v>
      </c>
      <c r="N126" s="139" t="s">
        <v>38</v>
      </c>
      <c r="O126" s="140">
        <v>0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471</v>
      </c>
      <c r="AT126" s="142" t="s">
        <v>147</v>
      </c>
      <c r="AU126" s="142" t="s">
        <v>83</v>
      </c>
      <c r="AY126" s="17" t="s">
        <v>145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7" t="s">
        <v>81</v>
      </c>
      <c r="BK126" s="143">
        <f t="shared" si="9"/>
        <v>0</v>
      </c>
      <c r="BL126" s="17" t="s">
        <v>471</v>
      </c>
      <c r="BM126" s="142" t="s">
        <v>478</v>
      </c>
    </row>
    <row r="127" spans="2:65" s="1" customFormat="1" ht="16.5" customHeight="1">
      <c r="B127" s="130"/>
      <c r="C127" s="131" t="s">
        <v>151</v>
      </c>
      <c r="D127" s="131" t="s">
        <v>147</v>
      </c>
      <c r="E127" s="132" t="s">
        <v>479</v>
      </c>
      <c r="F127" s="133" t="s">
        <v>480</v>
      </c>
      <c r="G127" s="134" t="s">
        <v>456</v>
      </c>
      <c r="H127" s="135">
        <v>1</v>
      </c>
      <c r="I127" s="136"/>
      <c r="J127" s="136">
        <f t="shared" si="0"/>
        <v>0</v>
      </c>
      <c r="K127" s="137"/>
      <c r="L127" s="29"/>
      <c r="M127" s="138" t="s">
        <v>1</v>
      </c>
      <c r="N127" s="139" t="s">
        <v>38</v>
      </c>
      <c r="O127" s="140">
        <v>0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471</v>
      </c>
      <c r="AT127" s="142" t="s">
        <v>147</v>
      </c>
      <c r="AU127" s="142" t="s">
        <v>83</v>
      </c>
      <c r="AY127" s="17" t="s">
        <v>145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7" t="s">
        <v>81</v>
      </c>
      <c r="BK127" s="143">
        <f t="shared" si="9"/>
        <v>0</v>
      </c>
      <c r="BL127" s="17" t="s">
        <v>471</v>
      </c>
      <c r="BM127" s="142" t="s">
        <v>481</v>
      </c>
    </row>
    <row r="128" spans="2:65" s="1" customFormat="1" ht="24.2" customHeight="1">
      <c r="B128" s="130"/>
      <c r="C128" s="131" t="s">
        <v>169</v>
      </c>
      <c r="D128" s="131" t="s">
        <v>147</v>
      </c>
      <c r="E128" s="132" t="s">
        <v>482</v>
      </c>
      <c r="F128" s="133" t="s">
        <v>483</v>
      </c>
      <c r="G128" s="134" t="s">
        <v>456</v>
      </c>
      <c r="H128" s="135">
        <v>1</v>
      </c>
      <c r="I128" s="136"/>
      <c r="J128" s="136">
        <f t="shared" si="0"/>
        <v>0</v>
      </c>
      <c r="K128" s="137"/>
      <c r="L128" s="29"/>
      <c r="M128" s="138" t="s">
        <v>1</v>
      </c>
      <c r="N128" s="139" t="s">
        <v>38</v>
      </c>
      <c r="O128" s="140">
        <v>0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471</v>
      </c>
      <c r="AT128" s="142" t="s">
        <v>147</v>
      </c>
      <c r="AU128" s="142" t="s">
        <v>83</v>
      </c>
      <c r="AY128" s="17" t="s">
        <v>145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7" t="s">
        <v>81</v>
      </c>
      <c r="BK128" s="143">
        <f t="shared" si="9"/>
        <v>0</v>
      </c>
      <c r="BL128" s="17" t="s">
        <v>471</v>
      </c>
      <c r="BM128" s="142" t="s">
        <v>484</v>
      </c>
    </row>
    <row r="129" spans="2:65" s="1" customFormat="1" ht="24.2" customHeight="1">
      <c r="B129" s="130"/>
      <c r="C129" s="131" t="s">
        <v>173</v>
      </c>
      <c r="D129" s="131" t="s">
        <v>147</v>
      </c>
      <c r="E129" s="132" t="s">
        <v>485</v>
      </c>
      <c r="F129" s="133" t="s">
        <v>486</v>
      </c>
      <c r="G129" s="134" t="s">
        <v>456</v>
      </c>
      <c r="H129" s="135">
        <v>1</v>
      </c>
      <c r="I129" s="136"/>
      <c r="J129" s="136">
        <f t="shared" si="0"/>
        <v>0</v>
      </c>
      <c r="K129" s="137"/>
      <c r="L129" s="29"/>
      <c r="M129" s="138" t="s">
        <v>1</v>
      </c>
      <c r="N129" s="139" t="s">
        <v>38</v>
      </c>
      <c r="O129" s="140">
        <v>0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471</v>
      </c>
      <c r="AT129" s="142" t="s">
        <v>147</v>
      </c>
      <c r="AU129" s="142" t="s">
        <v>83</v>
      </c>
      <c r="AY129" s="17" t="s">
        <v>145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7" t="s">
        <v>81</v>
      </c>
      <c r="BK129" s="143">
        <f t="shared" si="9"/>
        <v>0</v>
      </c>
      <c r="BL129" s="17" t="s">
        <v>471</v>
      </c>
      <c r="BM129" s="142" t="s">
        <v>487</v>
      </c>
    </row>
    <row r="130" spans="2:65" s="1" customFormat="1" ht="16.5" customHeight="1">
      <c r="B130" s="130"/>
      <c r="C130" s="131" t="s">
        <v>178</v>
      </c>
      <c r="D130" s="131" t="s">
        <v>147</v>
      </c>
      <c r="E130" s="132" t="s">
        <v>488</v>
      </c>
      <c r="F130" s="133" t="s">
        <v>489</v>
      </c>
      <c r="G130" s="134" t="s">
        <v>456</v>
      </c>
      <c r="H130" s="135">
        <v>1</v>
      </c>
      <c r="I130" s="136"/>
      <c r="J130" s="136">
        <f t="shared" si="0"/>
        <v>0</v>
      </c>
      <c r="K130" s="137"/>
      <c r="L130" s="29"/>
      <c r="M130" s="138" t="s">
        <v>1</v>
      </c>
      <c r="N130" s="139" t="s">
        <v>38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471</v>
      </c>
      <c r="AT130" s="142" t="s">
        <v>147</v>
      </c>
      <c r="AU130" s="142" t="s">
        <v>83</v>
      </c>
      <c r="AY130" s="17" t="s">
        <v>145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7" t="s">
        <v>81</v>
      </c>
      <c r="BK130" s="143">
        <f t="shared" si="9"/>
        <v>0</v>
      </c>
      <c r="BL130" s="17" t="s">
        <v>471</v>
      </c>
      <c r="BM130" s="142" t="s">
        <v>490</v>
      </c>
    </row>
    <row r="131" spans="2:65" s="1" customFormat="1" ht="12">
      <c r="B131" s="130"/>
      <c r="C131" s="218"/>
      <c r="D131" s="145" t="s">
        <v>157</v>
      </c>
      <c r="E131" s="146" t="s">
        <v>1</v>
      </c>
      <c r="F131" s="147" t="s">
        <v>593</v>
      </c>
      <c r="G131" s="219"/>
      <c r="H131" s="220"/>
      <c r="I131" s="221"/>
      <c r="J131" s="221"/>
      <c r="K131" s="217"/>
      <c r="L131" s="29"/>
      <c r="M131" s="138"/>
      <c r="N131" s="139"/>
      <c r="O131" s="140"/>
      <c r="P131" s="140"/>
      <c r="Q131" s="140"/>
      <c r="R131" s="140"/>
      <c r="S131" s="140"/>
      <c r="T131" s="141"/>
      <c r="AR131" s="142"/>
      <c r="AT131" s="142"/>
      <c r="AU131" s="142"/>
      <c r="AY131" s="17"/>
      <c r="BE131" s="143"/>
      <c r="BF131" s="143"/>
      <c r="BG131" s="143"/>
      <c r="BH131" s="143"/>
      <c r="BI131" s="143"/>
      <c r="BJ131" s="17"/>
      <c r="BK131" s="143"/>
      <c r="BL131" s="17"/>
      <c r="BM131" s="142"/>
    </row>
    <row r="132" spans="2:65" s="1" customFormat="1" ht="12">
      <c r="B132" s="130"/>
      <c r="C132" s="222"/>
      <c r="D132" s="145" t="s">
        <v>157</v>
      </c>
      <c r="E132" s="146"/>
      <c r="F132" s="147" t="s">
        <v>592</v>
      </c>
      <c r="G132" s="223"/>
      <c r="H132" s="224"/>
      <c r="I132" s="225"/>
      <c r="J132" s="225"/>
      <c r="K132" s="217"/>
      <c r="L132" s="29"/>
      <c r="M132" s="138"/>
      <c r="N132" s="139"/>
      <c r="O132" s="140"/>
      <c r="P132" s="140"/>
      <c r="Q132" s="140"/>
      <c r="R132" s="140"/>
      <c r="S132" s="140"/>
      <c r="T132" s="141"/>
      <c r="AR132" s="142"/>
      <c r="AT132" s="142"/>
      <c r="AU132" s="142"/>
      <c r="AY132" s="17"/>
      <c r="BE132" s="143"/>
      <c r="BF132" s="143"/>
      <c r="BG132" s="143"/>
      <c r="BH132" s="143"/>
      <c r="BI132" s="143"/>
      <c r="BJ132" s="17"/>
      <c r="BK132" s="143"/>
      <c r="BL132" s="17"/>
      <c r="BM132" s="142"/>
    </row>
    <row r="133" spans="2:65" s="1" customFormat="1" ht="12">
      <c r="B133" s="130"/>
      <c r="C133" s="222"/>
      <c r="D133" s="145" t="s">
        <v>157</v>
      </c>
      <c r="E133" s="152" t="s">
        <v>1</v>
      </c>
      <c r="F133" s="230" t="s">
        <v>594</v>
      </c>
      <c r="G133" s="223"/>
      <c r="H133" s="224"/>
      <c r="I133" s="225"/>
      <c r="J133" s="225"/>
      <c r="K133" s="217"/>
      <c r="L133" s="29"/>
      <c r="M133" s="138"/>
      <c r="N133" s="139"/>
      <c r="O133" s="140"/>
      <c r="P133" s="140"/>
      <c r="Q133" s="140"/>
      <c r="R133" s="140"/>
      <c r="S133" s="140"/>
      <c r="T133" s="141"/>
      <c r="AR133" s="142"/>
      <c r="AT133" s="142"/>
      <c r="AU133" s="142"/>
      <c r="AY133" s="17"/>
      <c r="BE133" s="143"/>
      <c r="BF133" s="143"/>
      <c r="BG133" s="143"/>
      <c r="BH133" s="143"/>
      <c r="BI133" s="143"/>
      <c r="BJ133" s="17"/>
      <c r="BK133" s="143"/>
      <c r="BL133" s="17"/>
      <c r="BM133" s="142"/>
    </row>
    <row r="134" spans="2:65" s="1" customFormat="1" ht="12">
      <c r="B134" s="130"/>
      <c r="C134" s="226"/>
      <c r="D134" s="145" t="s">
        <v>157</v>
      </c>
      <c r="E134" s="12"/>
      <c r="F134" s="147" t="s">
        <v>595</v>
      </c>
      <c r="G134" s="227"/>
      <c r="H134" s="228"/>
      <c r="I134" s="229"/>
      <c r="J134" s="229"/>
      <c r="K134" s="217"/>
      <c r="L134" s="29"/>
      <c r="M134" s="138"/>
      <c r="N134" s="139"/>
      <c r="O134" s="140"/>
      <c r="P134" s="140"/>
      <c r="Q134" s="140"/>
      <c r="R134" s="140"/>
      <c r="S134" s="140"/>
      <c r="T134" s="141"/>
      <c r="AR134" s="142"/>
      <c r="AT134" s="142"/>
      <c r="AU134" s="142"/>
      <c r="AY134" s="17"/>
      <c r="BE134" s="143"/>
      <c r="BF134" s="143"/>
      <c r="BG134" s="143"/>
      <c r="BH134" s="143"/>
      <c r="BI134" s="143"/>
      <c r="BJ134" s="17"/>
      <c r="BK134" s="143"/>
      <c r="BL134" s="17"/>
      <c r="BM134" s="142"/>
    </row>
    <row r="135" spans="2:65" s="1" customFormat="1" ht="16.5" customHeight="1">
      <c r="B135" s="130"/>
      <c r="C135" s="131" t="s">
        <v>182</v>
      </c>
      <c r="D135" s="131" t="s">
        <v>147</v>
      </c>
      <c r="E135" s="132" t="s">
        <v>491</v>
      </c>
      <c r="F135" s="133" t="s">
        <v>492</v>
      </c>
      <c r="G135" s="134" t="s">
        <v>456</v>
      </c>
      <c r="H135" s="135">
        <v>1</v>
      </c>
      <c r="I135" s="136"/>
      <c r="J135" s="136">
        <f t="shared" si="0"/>
        <v>0</v>
      </c>
      <c r="K135" s="137"/>
      <c r="L135" s="29"/>
      <c r="M135" s="138" t="s">
        <v>1</v>
      </c>
      <c r="N135" s="139" t="s">
        <v>38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471</v>
      </c>
      <c r="AT135" s="142" t="s">
        <v>147</v>
      </c>
      <c r="AU135" s="142" t="s">
        <v>83</v>
      </c>
      <c r="AY135" s="17" t="s">
        <v>145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7" t="s">
        <v>81</v>
      </c>
      <c r="BK135" s="143">
        <f t="shared" si="9"/>
        <v>0</v>
      </c>
      <c r="BL135" s="17" t="s">
        <v>471</v>
      </c>
      <c r="BM135" s="142" t="s">
        <v>493</v>
      </c>
    </row>
    <row r="136" spans="2:65" s="11" customFormat="1" ht="22.9" customHeight="1">
      <c r="B136" s="119"/>
      <c r="D136" s="120" t="s">
        <v>72</v>
      </c>
      <c r="E136" s="128" t="s">
        <v>494</v>
      </c>
      <c r="F136" s="128" t="s">
        <v>495</v>
      </c>
      <c r="J136" s="129">
        <f>SUM(J137:J141)</f>
        <v>0</v>
      </c>
      <c r="L136" s="119"/>
      <c r="M136" s="123"/>
      <c r="P136" s="124">
        <f>SUM(P137:P141)</f>
        <v>0</v>
      </c>
      <c r="R136" s="124">
        <f>SUM(R137:R141)</f>
        <v>0</v>
      </c>
      <c r="T136" s="125">
        <f>SUM(T137:T141)</f>
        <v>0</v>
      </c>
      <c r="AR136" s="120" t="s">
        <v>169</v>
      </c>
      <c r="AT136" s="126" t="s">
        <v>72</v>
      </c>
      <c r="AU136" s="126" t="s">
        <v>81</v>
      </c>
      <c r="AY136" s="120" t="s">
        <v>145</v>
      </c>
      <c r="BK136" s="127">
        <f>SUM(BK137:BK141)</f>
        <v>0</v>
      </c>
    </row>
    <row r="137" spans="2:65" s="1" customFormat="1" ht="16.5" customHeight="1">
      <c r="B137" s="130"/>
      <c r="C137" s="131" t="s">
        <v>186</v>
      </c>
      <c r="D137" s="131" t="s">
        <v>147</v>
      </c>
      <c r="E137" s="132" t="s">
        <v>496</v>
      </c>
      <c r="F137" s="133" t="s">
        <v>497</v>
      </c>
      <c r="G137" s="134" t="s">
        <v>456</v>
      </c>
      <c r="H137" s="135">
        <v>1</v>
      </c>
      <c r="I137" s="136"/>
      <c r="J137" s="136">
        <f>ROUND(I137*H137,2)</f>
        <v>0</v>
      </c>
      <c r="K137" s="137"/>
      <c r="L137" s="29"/>
      <c r="M137" s="138" t="s">
        <v>1</v>
      </c>
      <c r="N137" s="139" t="s">
        <v>38</v>
      </c>
      <c r="O137" s="140">
        <v>0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471</v>
      </c>
      <c r="AT137" s="142" t="s">
        <v>147</v>
      </c>
      <c r="AU137" s="142" t="s">
        <v>83</v>
      </c>
      <c r="AY137" s="17" t="s">
        <v>145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81</v>
      </c>
      <c r="BK137" s="143">
        <f>ROUND(I137*H137,2)</f>
        <v>0</v>
      </c>
      <c r="BL137" s="17" t="s">
        <v>471</v>
      </c>
      <c r="BM137" s="142" t="s">
        <v>498</v>
      </c>
    </row>
    <row r="138" spans="2:65" s="1" customFormat="1" ht="16.5" customHeight="1">
      <c r="B138" s="130"/>
      <c r="C138" s="131" t="s">
        <v>192</v>
      </c>
      <c r="D138" s="131" t="s">
        <v>147</v>
      </c>
      <c r="E138" s="132" t="s">
        <v>499</v>
      </c>
      <c r="F138" s="133" t="s">
        <v>500</v>
      </c>
      <c r="G138" s="134" t="s">
        <v>456</v>
      </c>
      <c r="H138" s="135">
        <v>1</v>
      </c>
      <c r="I138" s="136"/>
      <c r="J138" s="136">
        <f>ROUND(I138*H138,2)</f>
        <v>0</v>
      </c>
      <c r="K138" s="137"/>
      <c r="L138" s="29"/>
      <c r="M138" s="138" t="s">
        <v>1</v>
      </c>
      <c r="N138" s="139" t="s">
        <v>38</v>
      </c>
      <c r="O138" s="140">
        <v>0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471</v>
      </c>
      <c r="AT138" s="142" t="s">
        <v>147</v>
      </c>
      <c r="AU138" s="142" t="s">
        <v>83</v>
      </c>
      <c r="AY138" s="17" t="s">
        <v>145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81</v>
      </c>
      <c r="BK138" s="143">
        <f>ROUND(I138*H138,2)</f>
        <v>0</v>
      </c>
      <c r="BL138" s="17" t="s">
        <v>471</v>
      </c>
      <c r="BM138" s="142" t="s">
        <v>501</v>
      </c>
    </row>
    <row r="139" spans="2:65" s="1" customFormat="1" ht="24">
      <c r="B139" s="130"/>
      <c r="C139" s="131">
        <v>11</v>
      </c>
      <c r="D139" s="131" t="s">
        <v>147</v>
      </c>
      <c r="E139" s="132"/>
      <c r="F139" s="133" t="s">
        <v>606</v>
      </c>
      <c r="G139" s="134" t="s">
        <v>456</v>
      </c>
      <c r="H139" s="135">
        <v>1</v>
      </c>
      <c r="I139" s="136"/>
      <c r="J139" s="136">
        <f>ROUND(I139*H139,2)</f>
        <v>0</v>
      </c>
      <c r="K139" s="137"/>
      <c r="L139" s="29"/>
      <c r="M139" s="138"/>
      <c r="N139" s="139"/>
      <c r="O139" s="140"/>
      <c r="P139" s="140"/>
      <c r="Q139" s="140"/>
      <c r="R139" s="140"/>
      <c r="S139" s="140"/>
      <c r="T139" s="141"/>
      <c r="AR139" s="142"/>
      <c r="AT139" s="142"/>
      <c r="AU139" s="142"/>
      <c r="AY139" s="17"/>
      <c r="BE139" s="143"/>
      <c r="BF139" s="143"/>
      <c r="BG139" s="143"/>
      <c r="BH139" s="143"/>
      <c r="BI139" s="143"/>
      <c r="BJ139" s="17"/>
      <c r="BK139" s="143"/>
      <c r="BL139" s="17"/>
      <c r="BM139" s="142"/>
    </row>
    <row r="140" spans="2:65" s="1" customFormat="1" ht="16.5" customHeight="1">
      <c r="B140" s="130"/>
      <c r="C140" s="131">
        <v>12</v>
      </c>
      <c r="D140" s="131" t="s">
        <v>147</v>
      </c>
      <c r="E140" s="132" t="s">
        <v>502</v>
      </c>
      <c r="F140" s="133" t="s">
        <v>503</v>
      </c>
      <c r="G140" s="134" t="s">
        <v>456</v>
      </c>
      <c r="H140" s="135">
        <v>1</v>
      </c>
      <c r="I140" s="136"/>
      <c r="J140" s="136">
        <f>ROUND(I140*H140,2)</f>
        <v>0</v>
      </c>
      <c r="K140" s="137"/>
      <c r="L140" s="29"/>
      <c r="M140" s="138" t="s">
        <v>1</v>
      </c>
      <c r="N140" s="139" t="s">
        <v>38</v>
      </c>
      <c r="O140" s="140">
        <v>0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471</v>
      </c>
      <c r="AT140" s="142" t="s">
        <v>147</v>
      </c>
      <c r="AU140" s="142" t="s">
        <v>83</v>
      </c>
      <c r="AY140" s="17" t="s">
        <v>145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81</v>
      </c>
      <c r="BK140" s="143">
        <f>ROUND(I140*H140,2)</f>
        <v>0</v>
      </c>
      <c r="BL140" s="17" t="s">
        <v>471</v>
      </c>
      <c r="BM140" s="142" t="s">
        <v>504</v>
      </c>
    </row>
    <row r="141" spans="2:65" s="1" customFormat="1" ht="16.5" customHeight="1">
      <c r="B141" s="130"/>
      <c r="C141" s="131">
        <v>13</v>
      </c>
      <c r="D141" s="131" t="s">
        <v>147</v>
      </c>
      <c r="E141" s="132" t="s">
        <v>505</v>
      </c>
      <c r="F141" s="133" t="s">
        <v>605</v>
      </c>
      <c r="G141" s="134" t="s">
        <v>456</v>
      </c>
      <c r="H141" s="135">
        <v>1</v>
      </c>
      <c r="I141" s="136"/>
      <c r="J141" s="136">
        <f>ROUND(I141*H141,2)</f>
        <v>0</v>
      </c>
      <c r="K141" s="137"/>
      <c r="L141" s="29"/>
      <c r="M141" s="138" t="s">
        <v>1</v>
      </c>
      <c r="N141" s="139" t="s">
        <v>38</v>
      </c>
      <c r="O141" s="140">
        <v>0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471</v>
      </c>
      <c r="AT141" s="142" t="s">
        <v>147</v>
      </c>
      <c r="AU141" s="142" t="s">
        <v>83</v>
      </c>
      <c r="AY141" s="17" t="s">
        <v>145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81</v>
      </c>
      <c r="BK141" s="143">
        <f>ROUND(I141*H141,2)</f>
        <v>0</v>
      </c>
      <c r="BL141" s="17" t="s">
        <v>471</v>
      </c>
      <c r="BM141" s="142" t="s">
        <v>506</v>
      </c>
    </row>
    <row r="142" spans="2:65" s="11" customFormat="1" ht="22.9" customHeight="1">
      <c r="B142" s="119"/>
      <c r="D142" s="120" t="s">
        <v>72</v>
      </c>
      <c r="E142" s="128" t="s">
        <v>507</v>
      </c>
      <c r="F142" s="128" t="s">
        <v>508</v>
      </c>
      <c r="J142" s="129">
        <f>BK142</f>
        <v>0</v>
      </c>
      <c r="L142" s="119"/>
      <c r="M142" s="123"/>
      <c r="P142" s="124">
        <f>P143</f>
        <v>0</v>
      </c>
      <c r="R142" s="124">
        <f>R143</f>
        <v>0</v>
      </c>
      <c r="T142" s="125">
        <f>T143</f>
        <v>0</v>
      </c>
      <c r="AR142" s="120" t="s">
        <v>169</v>
      </c>
      <c r="AT142" s="126" t="s">
        <v>72</v>
      </c>
      <c r="AU142" s="126" t="s">
        <v>81</v>
      </c>
      <c r="AY142" s="120" t="s">
        <v>145</v>
      </c>
      <c r="BK142" s="127">
        <f>BK143</f>
        <v>0</v>
      </c>
    </row>
    <row r="143" spans="2:65" s="1" customFormat="1" ht="16.5" customHeight="1">
      <c r="B143" s="130"/>
      <c r="C143" s="131">
        <v>14</v>
      </c>
      <c r="D143" s="131" t="s">
        <v>147</v>
      </c>
      <c r="E143" s="132" t="s">
        <v>509</v>
      </c>
      <c r="F143" s="133" t="s">
        <v>604</v>
      </c>
      <c r="G143" s="134" t="s">
        <v>456</v>
      </c>
      <c r="H143" s="135">
        <v>1</v>
      </c>
      <c r="I143" s="136"/>
      <c r="J143" s="136">
        <f>ROUND(I143*H143,2)</f>
        <v>0</v>
      </c>
      <c r="K143" s="137"/>
      <c r="L143" s="29"/>
      <c r="M143" s="138" t="s">
        <v>1</v>
      </c>
      <c r="N143" s="139" t="s">
        <v>38</v>
      </c>
      <c r="O143" s="140">
        <v>0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471</v>
      </c>
      <c r="AT143" s="142" t="s">
        <v>147</v>
      </c>
      <c r="AU143" s="142" t="s">
        <v>83</v>
      </c>
      <c r="AY143" s="17" t="s">
        <v>145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81</v>
      </c>
      <c r="BK143" s="143">
        <f>ROUND(I143*H143,2)</f>
        <v>0</v>
      </c>
      <c r="BL143" s="17" t="s">
        <v>471</v>
      </c>
      <c r="BM143" s="142" t="s">
        <v>510</v>
      </c>
    </row>
    <row r="144" spans="2:65" s="11" customFormat="1" ht="22.9" customHeight="1">
      <c r="B144" s="119"/>
      <c r="D144" s="120" t="s">
        <v>72</v>
      </c>
      <c r="E144" s="128" t="s">
        <v>511</v>
      </c>
      <c r="F144" s="128" t="s">
        <v>512</v>
      </c>
      <c r="J144" s="129">
        <f>SUM(J145:J150)</f>
        <v>0</v>
      </c>
      <c r="L144" s="119"/>
      <c r="M144" s="123"/>
      <c r="P144" s="124">
        <f>SUM(P145:P150)</f>
        <v>0</v>
      </c>
      <c r="R144" s="124">
        <f>SUM(R145:R150)</f>
        <v>0</v>
      </c>
      <c r="T144" s="125">
        <f>SUM(T145:T150)</f>
        <v>0</v>
      </c>
      <c r="AR144" s="120" t="s">
        <v>169</v>
      </c>
      <c r="AT144" s="126" t="s">
        <v>72</v>
      </c>
      <c r="AU144" s="126" t="s">
        <v>81</v>
      </c>
      <c r="AY144" s="120" t="s">
        <v>145</v>
      </c>
      <c r="BK144" s="127">
        <f>SUM(BK145:BK150)</f>
        <v>0</v>
      </c>
    </row>
    <row r="145" spans="2:65" s="1" customFormat="1" ht="16.5" customHeight="1">
      <c r="B145" s="130"/>
      <c r="C145" s="131">
        <v>15</v>
      </c>
      <c r="D145" s="131" t="s">
        <v>147</v>
      </c>
      <c r="E145" s="132" t="s">
        <v>513</v>
      </c>
      <c r="F145" s="133" t="s">
        <v>514</v>
      </c>
      <c r="G145" s="134" t="s">
        <v>456</v>
      </c>
      <c r="H145" s="135">
        <v>1</v>
      </c>
      <c r="I145" s="136"/>
      <c r="J145" s="136">
        <f>ROUND(I145*H145,2)</f>
        <v>0</v>
      </c>
      <c r="K145" s="137"/>
      <c r="L145" s="29"/>
      <c r="M145" s="138" t="s">
        <v>1</v>
      </c>
      <c r="N145" s="139" t="s">
        <v>38</v>
      </c>
      <c r="O145" s="140">
        <v>0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471</v>
      </c>
      <c r="AT145" s="142" t="s">
        <v>147</v>
      </c>
      <c r="AU145" s="142" t="s">
        <v>83</v>
      </c>
      <c r="AY145" s="17" t="s">
        <v>145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81</v>
      </c>
      <c r="BK145" s="143">
        <f>ROUND(I145*H145,2)</f>
        <v>0</v>
      </c>
      <c r="BL145" s="17" t="s">
        <v>471</v>
      </c>
      <c r="BM145" s="142" t="s">
        <v>515</v>
      </c>
    </row>
    <row r="146" spans="2:65" s="1" customFormat="1" ht="36">
      <c r="B146" s="130"/>
      <c r="C146" s="131">
        <v>16</v>
      </c>
      <c r="D146" s="131" t="s">
        <v>147</v>
      </c>
      <c r="E146" s="132"/>
      <c r="F146" s="133" t="s">
        <v>603</v>
      </c>
      <c r="G146" s="134" t="s">
        <v>456</v>
      </c>
      <c r="H146" s="135">
        <v>1</v>
      </c>
      <c r="I146" s="136"/>
      <c r="J146" s="136">
        <f>ROUND(I146*H146,2)</f>
        <v>0</v>
      </c>
      <c r="K146" s="137"/>
      <c r="L146" s="29"/>
      <c r="M146" s="138"/>
      <c r="N146" s="139"/>
      <c r="O146" s="140"/>
      <c r="P146" s="140"/>
      <c r="Q146" s="140"/>
      <c r="R146" s="140"/>
      <c r="S146" s="140"/>
      <c r="T146" s="141"/>
      <c r="AR146" s="142"/>
      <c r="AT146" s="142"/>
      <c r="AU146" s="142"/>
      <c r="AY146" s="17"/>
      <c r="BE146" s="143"/>
      <c r="BF146" s="143"/>
      <c r="BG146" s="143"/>
      <c r="BH146" s="143"/>
      <c r="BI146" s="143"/>
      <c r="BJ146" s="17"/>
      <c r="BK146" s="143"/>
      <c r="BL146" s="17"/>
      <c r="BM146" s="142"/>
    </row>
    <row r="147" spans="2:65" s="1" customFormat="1" ht="36">
      <c r="B147" s="130"/>
      <c r="C147" s="131">
        <v>17</v>
      </c>
      <c r="D147" s="131" t="s">
        <v>147</v>
      </c>
      <c r="E147" s="132"/>
      <c r="F147" s="133" t="s">
        <v>608</v>
      </c>
      <c r="G147" s="134" t="s">
        <v>456</v>
      </c>
      <c r="H147" s="135">
        <v>1</v>
      </c>
      <c r="I147" s="136"/>
      <c r="J147" s="136">
        <f t="shared" ref="J147:J148" si="10">ROUND(I147*H147,2)</f>
        <v>0</v>
      </c>
      <c r="K147" s="137"/>
      <c r="L147" s="29"/>
      <c r="M147" s="138"/>
      <c r="N147" s="139"/>
      <c r="O147" s="140"/>
      <c r="P147" s="140"/>
      <c r="Q147" s="140"/>
      <c r="R147" s="140"/>
      <c r="S147" s="140"/>
      <c r="T147" s="141"/>
      <c r="AR147" s="142"/>
      <c r="AT147" s="142"/>
      <c r="AU147" s="142"/>
      <c r="AY147" s="17"/>
      <c r="BE147" s="143"/>
      <c r="BF147" s="143"/>
      <c r="BG147" s="143"/>
      <c r="BH147" s="143"/>
      <c r="BI147" s="143"/>
      <c r="BJ147" s="17"/>
      <c r="BK147" s="143"/>
      <c r="BL147" s="17"/>
      <c r="BM147" s="142"/>
    </row>
    <row r="148" spans="2:65" s="1" customFormat="1" ht="36">
      <c r="B148" s="130"/>
      <c r="C148" s="131">
        <v>18</v>
      </c>
      <c r="D148" s="131" t="s">
        <v>147</v>
      </c>
      <c r="E148" s="132"/>
      <c r="F148" s="133" t="s">
        <v>607</v>
      </c>
      <c r="G148" s="134" t="s">
        <v>456</v>
      </c>
      <c r="H148" s="135">
        <v>1</v>
      </c>
      <c r="I148" s="136"/>
      <c r="J148" s="136">
        <f t="shared" si="10"/>
        <v>0</v>
      </c>
      <c r="K148" s="137"/>
      <c r="L148" s="29"/>
      <c r="M148" s="138"/>
      <c r="N148" s="139"/>
      <c r="O148" s="140"/>
      <c r="P148" s="140"/>
      <c r="Q148" s="140"/>
      <c r="R148" s="140"/>
      <c r="S148" s="140"/>
      <c r="T148" s="141"/>
      <c r="AR148" s="142"/>
      <c r="AT148" s="142"/>
      <c r="AU148" s="142"/>
      <c r="AY148" s="17"/>
      <c r="BE148" s="143"/>
      <c r="BF148" s="143"/>
      <c r="BG148" s="143"/>
      <c r="BH148" s="143"/>
      <c r="BI148" s="143"/>
      <c r="BJ148" s="17"/>
      <c r="BK148" s="143"/>
      <c r="BL148" s="17"/>
      <c r="BM148" s="142"/>
    </row>
    <row r="149" spans="2:65" s="1" customFormat="1" ht="24.2" customHeight="1">
      <c r="B149" s="130"/>
      <c r="C149" s="131">
        <v>19</v>
      </c>
      <c r="D149" s="131" t="s">
        <v>147</v>
      </c>
      <c r="E149" s="132" t="s">
        <v>516</v>
      </c>
      <c r="F149" s="133" t="s">
        <v>517</v>
      </c>
      <c r="G149" s="134" t="s">
        <v>456</v>
      </c>
      <c r="H149" s="135">
        <v>1</v>
      </c>
      <c r="I149" s="136"/>
      <c r="J149" s="136">
        <f>ROUND(I149*H149,2)</f>
        <v>0</v>
      </c>
      <c r="K149" s="137"/>
      <c r="L149" s="29"/>
      <c r="M149" s="138" t="s">
        <v>1</v>
      </c>
      <c r="N149" s="139" t="s">
        <v>38</v>
      </c>
      <c r="O149" s="140">
        <v>0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471</v>
      </c>
      <c r="AT149" s="142" t="s">
        <v>147</v>
      </c>
      <c r="AU149" s="142" t="s">
        <v>83</v>
      </c>
      <c r="AY149" s="17" t="s">
        <v>145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81</v>
      </c>
      <c r="BK149" s="143">
        <f>ROUND(I149*H149,2)</f>
        <v>0</v>
      </c>
      <c r="BL149" s="17" t="s">
        <v>471</v>
      </c>
      <c r="BM149" s="142" t="s">
        <v>518</v>
      </c>
    </row>
    <row r="150" spans="2:65" s="1" customFormat="1" ht="16.5" customHeight="1">
      <c r="B150" s="130"/>
      <c r="C150" s="131">
        <v>20</v>
      </c>
      <c r="D150" s="131" t="s">
        <v>147</v>
      </c>
      <c r="E150" s="132" t="s">
        <v>519</v>
      </c>
      <c r="F150" s="133" t="s">
        <v>520</v>
      </c>
      <c r="G150" s="134" t="s">
        <v>456</v>
      </c>
      <c r="H150" s="135">
        <v>1</v>
      </c>
      <c r="I150" s="136"/>
      <c r="J150" s="136">
        <f>ROUND(I150*H150,2)</f>
        <v>0</v>
      </c>
      <c r="K150" s="137"/>
      <c r="L150" s="29"/>
      <c r="M150" s="178" t="s">
        <v>1</v>
      </c>
      <c r="N150" s="179" t="s">
        <v>38</v>
      </c>
      <c r="O150" s="180">
        <v>0</v>
      </c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AR150" s="142" t="s">
        <v>471</v>
      </c>
      <c r="AT150" s="142" t="s">
        <v>147</v>
      </c>
      <c r="AU150" s="142" t="s">
        <v>83</v>
      </c>
      <c r="AY150" s="17" t="s">
        <v>145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81</v>
      </c>
      <c r="BK150" s="143">
        <f>ROUND(I150*H150,2)</f>
        <v>0</v>
      </c>
      <c r="BL150" s="17" t="s">
        <v>471</v>
      </c>
      <c r="BM150" s="142" t="s">
        <v>521</v>
      </c>
    </row>
    <row r="151" spans="2:65" s="1" customFormat="1" ht="6.95" customHeight="1">
      <c r="B151" s="41"/>
      <c r="C151" s="42"/>
      <c r="D151" s="42"/>
      <c r="E151" s="42"/>
      <c r="F151" s="42"/>
      <c r="G151" s="42"/>
      <c r="H151" s="42"/>
      <c r="I151" s="42"/>
      <c r="J151" s="42"/>
      <c r="K151" s="42"/>
      <c r="L151" s="29"/>
    </row>
  </sheetData>
  <autoFilter ref="C120:K150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SO 01 VÝUSTNÍ OBJEKT</vt:lpstr>
      <vt:lpstr>02 - SO 02 PROPUSTEK</vt:lpstr>
      <vt:lpstr>03 - PS 01 TECHNOLOGIE VÁ...</vt:lpstr>
      <vt:lpstr>04 - PS 02 ELEKTROOBJEKTY</vt:lpstr>
      <vt:lpstr>05 - VaON</vt:lpstr>
      <vt:lpstr>'01 - SO 01 VÝUSTNÍ OBJEKT'!Názvy_tisku</vt:lpstr>
      <vt:lpstr>'02 - SO 02 PROPUSTEK'!Názvy_tisku</vt:lpstr>
      <vt:lpstr>'03 - PS 01 TECHNOLOGIE VÁ...'!Názvy_tisku</vt:lpstr>
      <vt:lpstr>'05 - VaON'!Názvy_tisku</vt:lpstr>
      <vt:lpstr>'Rekapitulace stavby'!Názvy_tisku</vt:lpstr>
      <vt:lpstr>'01 - SO 01 VÝUSTNÍ OBJEKT'!Oblast_tisku</vt:lpstr>
      <vt:lpstr>'02 - SO 02 PROPUSTEK'!Oblast_tisku</vt:lpstr>
      <vt:lpstr>'03 - PS 01 TECHNOLOGIE VÁ...'!Oblast_tisku</vt:lpstr>
      <vt:lpstr>'04 - PS 02 ELEKTROOBJEKTY'!Oblast_tisku</vt:lpstr>
      <vt:lpstr>'05 - VaON'!Oblast_tisku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MYEXPERTBOOK\Jakub</dc:creator>
  <cp:lastModifiedBy>Trnka, Michael</cp:lastModifiedBy>
  <cp:lastPrinted>2025-07-25T04:50:01Z</cp:lastPrinted>
  <dcterms:created xsi:type="dcterms:W3CDTF">2024-10-29T21:47:34Z</dcterms:created>
  <dcterms:modified xsi:type="dcterms:W3CDTF">2025-07-25T04:54:21Z</dcterms:modified>
</cp:coreProperties>
</file>