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S:\U503\Veselý\Povodňové škody\256 PBPPO, Ústí Černotín - obtokové rameno (HM 224165)\DPS\Finalní pro VŘ\Připomínky 1\"/>
    </mc:Choice>
  </mc:AlternateContent>
  <xr:revisionPtr revIDLastSave="0" documentId="13_ncr:1_{8D946919-41C7-461B-A6BE-CE1D8171B9D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kapitulace stavby" sheetId="1" r:id="rId1"/>
    <sheet name="SO 01 - Odstraněni povodňové šk" sheetId="2" r:id="rId2"/>
    <sheet name="VON - Vedlejší a ostatní ..." sheetId="10" r:id="rId3"/>
    <sheet name="Pokyny pro vyplnění" sheetId="11" r:id="rId4"/>
  </sheets>
  <definedNames>
    <definedName name="_xlnm._FilterDatabase" localSheetId="1" hidden="1">'SO 01 - Odstraněni povodňové šk'!$C$79:$K$114</definedName>
    <definedName name="_xlnm._FilterDatabase" localSheetId="2" hidden="1">'VON - Vedlejší a ostatní ...'!$C$82:$K$96</definedName>
    <definedName name="_xlnm.Print_Titles" localSheetId="0">'Rekapitulace stavby'!$49:$49</definedName>
    <definedName name="_xlnm.Print_Titles" localSheetId="1">'SO 01 - Odstraněni povodňové šk'!$79:$79</definedName>
    <definedName name="_xlnm.Print_Titles" localSheetId="2">'VON - Vedlejší a ostatní ...'!$82:$82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  <definedName name="_xlnm.Print_Area" localSheetId="1">'SO 01 - Odstraněni povodňové šk'!$C$4:$J$36,'SO 01 - Odstraněni povodňové šk'!$C$42:$J$61,'SO 01 - Odstraněni povodňové šk'!$C$67:$K$114</definedName>
    <definedName name="_xlnm.Print_Area" localSheetId="2">'VON - Vedlejší a ostatní ...'!$C$4:$J$36,'VON - Vedlejší a ostatní ...'!$C$42:$J$64,'VON - Vedlejší a ostatní ...'!$C$70:$K$96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87" i="2" l="1"/>
  <c r="BI87" i="2"/>
  <c r="BH87" i="2"/>
  <c r="BG87" i="2"/>
  <c r="BF87" i="2"/>
  <c r="T87" i="2"/>
  <c r="R87" i="2"/>
  <c r="P87" i="2"/>
  <c r="J87" i="2"/>
  <c r="BE87" i="2" s="1"/>
  <c r="BK84" i="2"/>
  <c r="BI84" i="2"/>
  <c r="BH84" i="2"/>
  <c r="BG84" i="2"/>
  <c r="BF84" i="2"/>
  <c r="T84" i="2"/>
  <c r="R84" i="2"/>
  <c r="P84" i="2"/>
  <c r="J84" i="2"/>
  <c r="BE84" i="2" s="1"/>
  <c r="J86" i="10" l="1"/>
  <c r="J87" i="10"/>
  <c r="J88" i="10"/>
  <c r="BK107" i="2"/>
  <c r="BI107" i="2"/>
  <c r="BH107" i="2"/>
  <c r="BG107" i="2"/>
  <c r="BF107" i="2"/>
  <c r="T107" i="2"/>
  <c r="R107" i="2"/>
  <c r="P107" i="2"/>
  <c r="J107" i="2"/>
  <c r="BE107" i="2" s="1"/>
  <c r="BK105" i="2"/>
  <c r="BI105" i="2"/>
  <c r="BH105" i="2"/>
  <c r="BG105" i="2"/>
  <c r="BF105" i="2"/>
  <c r="T105" i="2"/>
  <c r="R105" i="2"/>
  <c r="P105" i="2"/>
  <c r="J105" i="2"/>
  <c r="BE105" i="2" s="1"/>
  <c r="J85" i="10" l="1"/>
  <c r="AY53" i="1" l="1"/>
  <c r="AX53" i="1"/>
  <c r="BI96" i="10"/>
  <c r="BH96" i="10"/>
  <c r="BG96" i="10"/>
  <c r="BF96" i="10"/>
  <c r="T96" i="10"/>
  <c r="R96" i="10"/>
  <c r="P96" i="10"/>
  <c r="BK96" i="10"/>
  <c r="J96" i="10"/>
  <c r="BE96" i="10" s="1"/>
  <c r="BI94" i="10"/>
  <c r="BH94" i="10"/>
  <c r="BG94" i="10"/>
  <c r="BF94" i="10"/>
  <c r="T94" i="10"/>
  <c r="R94" i="10"/>
  <c r="P94" i="10"/>
  <c r="BK94" i="10"/>
  <c r="J94" i="10"/>
  <c r="BE94" i="10" s="1"/>
  <c r="BI93" i="10"/>
  <c r="BH93" i="10"/>
  <c r="BG93" i="10"/>
  <c r="BF93" i="10"/>
  <c r="T93" i="10"/>
  <c r="R93" i="10"/>
  <c r="P93" i="10"/>
  <c r="BK93" i="10"/>
  <c r="J93" i="10"/>
  <c r="BE93" i="10" s="1"/>
  <c r="BI91" i="10"/>
  <c r="BH91" i="10"/>
  <c r="BG91" i="10"/>
  <c r="BF91" i="10"/>
  <c r="T91" i="10"/>
  <c r="R91" i="10"/>
  <c r="P91" i="10"/>
  <c r="BK91" i="10"/>
  <c r="J91" i="10"/>
  <c r="BE91" i="10" s="1"/>
  <c r="BI90" i="10"/>
  <c r="BH90" i="10"/>
  <c r="BG90" i="10"/>
  <c r="BF90" i="10"/>
  <c r="T90" i="10"/>
  <c r="R90" i="10"/>
  <c r="P90" i="10"/>
  <c r="BK90" i="10"/>
  <c r="J90" i="10"/>
  <c r="BE90" i="10" s="1"/>
  <c r="BI88" i="10"/>
  <c r="BH88" i="10"/>
  <c r="BG88" i="10"/>
  <c r="BF88" i="10"/>
  <c r="T88" i="10"/>
  <c r="R88" i="10"/>
  <c r="P88" i="10"/>
  <c r="BK88" i="10"/>
  <c r="BE88" i="10"/>
  <c r="BI87" i="10"/>
  <c r="BH87" i="10"/>
  <c r="BG87" i="10"/>
  <c r="BF87" i="10"/>
  <c r="T87" i="10"/>
  <c r="R87" i="10"/>
  <c r="P87" i="10"/>
  <c r="BK87" i="10"/>
  <c r="BE87" i="10"/>
  <c r="BI86" i="10"/>
  <c r="BH86" i="10"/>
  <c r="BG86" i="10"/>
  <c r="BF86" i="10"/>
  <c r="T86" i="10"/>
  <c r="R86" i="10"/>
  <c r="P86" i="10"/>
  <c r="BK86" i="10"/>
  <c r="BE86" i="10"/>
  <c r="J79" i="10"/>
  <c r="F79" i="10"/>
  <c r="F77" i="10"/>
  <c r="E75" i="10"/>
  <c r="J51" i="10"/>
  <c r="F51" i="10"/>
  <c r="F49" i="10"/>
  <c r="E47" i="10"/>
  <c r="J18" i="10"/>
  <c r="E18" i="10"/>
  <c r="F80" i="10" s="1"/>
  <c r="J17" i="10"/>
  <c r="J12" i="10"/>
  <c r="J77" i="10" s="1"/>
  <c r="E7" i="10"/>
  <c r="E45" i="10" s="1"/>
  <c r="AY52" i="1"/>
  <c r="AX52" i="1"/>
  <c r="BI113" i="2"/>
  <c r="BH113" i="2"/>
  <c r="BG113" i="2"/>
  <c r="BF113" i="2"/>
  <c r="T113" i="2"/>
  <c r="T112" i="2" s="1"/>
  <c r="R113" i="2"/>
  <c r="R112" i="2" s="1"/>
  <c r="P113" i="2"/>
  <c r="P112" i="2" s="1"/>
  <c r="BK113" i="2"/>
  <c r="BK112" i="2" s="1"/>
  <c r="J112" i="2" s="1"/>
  <c r="J60" i="2" s="1"/>
  <c r="J113" i="2"/>
  <c r="BE113" i="2" s="1"/>
  <c r="BI110" i="2"/>
  <c r="BH110" i="2"/>
  <c r="BG110" i="2"/>
  <c r="BF110" i="2"/>
  <c r="T110" i="2"/>
  <c r="R110" i="2"/>
  <c r="P110" i="2"/>
  <c r="BK110" i="2"/>
  <c r="J110" i="2"/>
  <c r="BE110" i="2" s="1"/>
  <c r="BI103" i="2"/>
  <c r="BH103" i="2"/>
  <c r="BG103" i="2"/>
  <c r="BF103" i="2"/>
  <c r="T103" i="2"/>
  <c r="R103" i="2"/>
  <c r="P103" i="2"/>
  <c r="BK103" i="2"/>
  <c r="J103" i="2"/>
  <c r="BE103" i="2" s="1"/>
  <c r="BI101" i="2"/>
  <c r="BH101" i="2"/>
  <c r="BG101" i="2"/>
  <c r="BF101" i="2"/>
  <c r="T101" i="2"/>
  <c r="R101" i="2"/>
  <c r="P101" i="2"/>
  <c r="BK101" i="2"/>
  <c r="J101" i="2"/>
  <c r="BE101" i="2" s="1"/>
  <c r="BI98" i="2"/>
  <c r="BH98" i="2"/>
  <c r="BG98" i="2"/>
  <c r="BF98" i="2"/>
  <c r="T98" i="2"/>
  <c r="R98" i="2"/>
  <c r="P98" i="2"/>
  <c r="BK98" i="2"/>
  <c r="J98" i="2"/>
  <c r="BE98" i="2" s="1"/>
  <c r="BI95" i="2"/>
  <c r="BH95" i="2"/>
  <c r="BG95" i="2"/>
  <c r="BF95" i="2"/>
  <c r="T95" i="2"/>
  <c r="R95" i="2"/>
  <c r="P95" i="2"/>
  <c r="BK95" i="2"/>
  <c r="J95" i="2"/>
  <c r="BE95" i="2" s="1"/>
  <c r="BI93" i="2"/>
  <c r="BH93" i="2"/>
  <c r="BG93" i="2"/>
  <c r="BF93" i="2"/>
  <c r="T93" i="2"/>
  <c r="R93" i="2"/>
  <c r="P93" i="2"/>
  <c r="BK93" i="2"/>
  <c r="J93" i="2"/>
  <c r="BE93" i="2" s="1"/>
  <c r="BI90" i="2"/>
  <c r="BH90" i="2"/>
  <c r="BG90" i="2"/>
  <c r="BF90" i="2"/>
  <c r="T90" i="2"/>
  <c r="R90" i="2"/>
  <c r="P90" i="2"/>
  <c r="BK90" i="2"/>
  <c r="J90" i="2"/>
  <c r="BE90" i="2" s="1"/>
  <c r="J76" i="2"/>
  <c r="F76" i="2"/>
  <c r="F74" i="2"/>
  <c r="E72" i="2"/>
  <c r="J51" i="2"/>
  <c r="F51" i="2"/>
  <c r="F49" i="2"/>
  <c r="E47" i="2"/>
  <c r="J18" i="2"/>
  <c r="E18" i="2"/>
  <c r="F52" i="2" s="1"/>
  <c r="J17" i="2"/>
  <c r="J49" i="2"/>
  <c r="E7" i="2"/>
  <c r="E45" i="2" s="1"/>
  <c r="AS51" i="1"/>
  <c r="L47" i="1"/>
  <c r="AM46" i="1"/>
  <c r="L46" i="1"/>
  <c r="AM44" i="1"/>
  <c r="L44" i="1"/>
  <c r="L42" i="1"/>
  <c r="L41" i="1"/>
  <c r="R92" i="10" l="1"/>
  <c r="P95" i="10"/>
  <c r="BK89" i="10"/>
  <c r="J89" i="10" s="1"/>
  <c r="J59" i="10" s="1"/>
  <c r="J31" i="2"/>
  <c r="AW52" i="1" s="1"/>
  <c r="AK27" i="1" s="1"/>
  <c r="BK82" i="2"/>
  <c r="R109" i="2"/>
  <c r="F32" i="10"/>
  <c r="BB53" i="1" s="1"/>
  <c r="T82" i="2"/>
  <c r="F33" i="2"/>
  <c r="BC52" i="1" s="1"/>
  <c r="F34" i="10"/>
  <c r="BD53" i="1" s="1"/>
  <c r="BK95" i="10"/>
  <c r="J95" i="10" s="1"/>
  <c r="J61" i="10" s="1"/>
  <c r="F32" i="2"/>
  <c r="BB52" i="1" s="1"/>
  <c r="E73" i="10"/>
  <c r="R95" i="10"/>
  <c r="T95" i="10"/>
  <c r="T92" i="10"/>
  <c r="J74" i="2"/>
  <c r="P85" i="10"/>
  <c r="R89" i="10"/>
  <c r="P92" i="10"/>
  <c r="T85" i="10"/>
  <c r="R85" i="10"/>
  <c r="F33" i="10"/>
  <c r="BC53" i="1" s="1"/>
  <c r="T89" i="10"/>
  <c r="BK92" i="10"/>
  <c r="F31" i="2"/>
  <c r="BA52" i="1" s="1"/>
  <c r="W27" i="1" s="1"/>
  <c r="T109" i="2"/>
  <c r="P82" i="2"/>
  <c r="BK109" i="2"/>
  <c r="J109" i="2" s="1"/>
  <c r="J59" i="2" s="1"/>
  <c r="J31" i="10"/>
  <c r="AW53" i="1" s="1"/>
  <c r="P89" i="10"/>
  <c r="F77" i="2"/>
  <c r="R82" i="2"/>
  <c r="R81" i="2" s="1"/>
  <c r="R80" i="2" s="1"/>
  <c r="F34" i="2"/>
  <c r="BD52" i="1" s="1"/>
  <c r="P109" i="2"/>
  <c r="BK85" i="10"/>
  <c r="F30" i="2"/>
  <c r="AZ52" i="1" s="1"/>
  <c r="E70" i="2"/>
  <c r="J30" i="2"/>
  <c r="AV52" i="1" s="1"/>
  <c r="AK26" i="1" s="1"/>
  <c r="J30" i="10"/>
  <c r="AV53" i="1" s="1"/>
  <c r="F30" i="10"/>
  <c r="AZ53" i="1" s="1"/>
  <c r="J49" i="10"/>
  <c r="F52" i="10"/>
  <c r="F31" i="10"/>
  <c r="BA53" i="1" s="1"/>
  <c r="J92" i="10" l="1"/>
  <c r="J60" i="10" s="1"/>
  <c r="BK84" i="10"/>
  <c r="P84" i="10"/>
  <c r="P83" i="10" s="1"/>
  <c r="AU53" i="1" s="1"/>
  <c r="R84" i="10"/>
  <c r="R83" i="10" s="1"/>
  <c r="T81" i="2"/>
  <c r="T80" i="2" s="1"/>
  <c r="J82" i="2"/>
  <c r="J58" i="2" s="1"/>
  <c r="BK81" i="2"/>
  <c r="BK80" i="2" s="1"/>
  <c r="J80" i="2" s="1"/>
  <c r="AT52" i="1"/>
  <c r="T84" i="10"/>
  <c r="T83" i="10" s="1"/>
  <c r="J58" i="10"/>
  <c r="AT53" i="1"/>
  <c r="BC51" i="1"/>
  <c r="BD51" i="1"/>
  <c r="W30" i="1" s="1"/>
  <c r="P81" i="2"/>
  <c r="P80" i="2" s="1"/>
  <c r="AU52" i="1" s="1"/>
  <c r="BB51" i="1"/>
  <c r="BK83" i="10"/>
  <c r="AZ51" i="1"/>
  <c r="J81" i="2" l="1"/>
  <c r="J57" i="2" s="1"/>
  <c r="J84" i="10"/>
  <c r="AU51" i="1"/>
  <c r="BA51" i="1"/>
  <c r="AX51" i="1"/>
  <c r="W28" i="1"/>
  <c r="AY51" i="1"/>
  <c r="W29" i="1"/>
  <c r="J56" i="2"/>
  <c r="J27" i="2"/>
  <c r="AV51" i="1"/>
  <c r="J83" i="10" l="1"/>
  <c r="J57" i="10"/>
  <c r="AW51" i="1"/>
  <c r="AG52" i="1"/>
  <c r="J36" i="2"/>
  <c r="AT51" i="1"/>
  <c r="AN52" i="1" l="1"/>
  <c r="J27" i="10"/>
  <c r="J36" i="10" s="1"/>
  <c r="J56" i="10"/>
  <c r="AG53" i="1" l="1"/>
  <c r="AG51" i="1" s="1"/>
  <c r="W26" i="1" s="1"/>
  <c r="AN53" i="1" l="1"/>
  <c r="AN51" i="1" s="1"/>
  <c r="AK23" i="1" l="1"/>
  <c r="AK32" i="1" s="1"/>
</calcChain>
</file>

<file path=xl/sharedStrings.xml><?xml version="1.0" encoding="utf-8"?>
<sst xmlns="http://schemas.openxmlformats.org/spreadsheetml/2006/main" count="1221" uniqueCount="395">
  <si>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</si>
  <si>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</si>
  <si>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</si>
  <si>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</si>
  <si>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</si>
  <si>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</si>
  <si>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</si>
  <si>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{d2606748-d570-4379-974f-72be2bc5c393}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</si>
  <si>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</si>
  <si>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</si>
  <si>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</si>
  <si>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</si>
  <si>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</si>
  <si>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</si>
  <si>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</si>
  <si>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</si>
  <si>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H18-026</t>
  </si>
  <si>
    <t>Stavba:</t>
  </si>
  <si>
    <t>KSO:</t>
  </si>
  <si>
    <t>833 21</t>
  </si>
  <si>
    <t>CC-CZ:</t>
  </si>
  <si>
    <t>Místo:</t>
  </si>
  <si>
    <t>Datum:</t>
  </si>
  <si>
    <t>Zadavatel:</t>
  </si>
  <si>
    <t>IČ:</t>
  </si>
  <si>
    <t>708 90 013</t>
  </si>
  <si>
    <t>Povodí Moravy, státní podnik</t>
  </si>
  <si>
    <t>DIČ:</t>
  </si>
  <si>
    <t>CZ70890013</t>
  </si>
  <si>
    <t>Uchazeč:</t>
  </si>
  <si>
    <t>Projektant: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</si>
  <si>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</si>
  <si>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</si>
  <si>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</si>
  <si>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</si>
  <si>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</si>
  <si>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</si>
  <si>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</si>
  <si>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</si>
  <si>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</si>
  <si>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</si>
  <si>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</si>
  <si>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</si>
  <si>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</si>
  <si>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</si>
  <si>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</si>
  <si>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</si>
  <si>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</si>
  <si>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</si>
  <si>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</si>
  <si>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</si>
  <si>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</si>
  <si>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</si>
  <si>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</si>
  <si>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</si>
  <si>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</si>
  <si>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</si>
  <si>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</si>
  <si>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</si>
  <si>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</si>
  <si>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</si>
  <si>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</si>
  <si>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</si>
  <si>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</si>
  <si>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</si>
  <si>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</si>
  <si>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</si>
  <si>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</si>
  <si>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</si>
  <si>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</si>
  <si>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</si>
  <si>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</si>
  <si>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</si>
  <si>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</si>
  <si>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</t>
  </si>
  <si>
    <t>1</t>
  </si>
  <si>
    <t>{9141991d-d27a-496d-9e20-25ba0327df39}</t>
  </si>
  <si>
    <t>2</t>
  </si>
  <si>
    <t>Soupis</t>
  </si>
  <si>
    <t>VON</t>
  </si>
  <si>
    <t>Vedlejší a ostatní náklady</t>
  </si>
  <si>
    <t>{4e1a2cb2-8b21-43fb-a261-34243511703b}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</si>
  <si>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</si>
  <si>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</si>
  <si>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</si>
  <si>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</si>
  <si>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</si>
  <si>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</si>
  <si>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</si>
  <si>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</si>
  <si>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</si>
  <si>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</si>
  <si>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</si>
  <si>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</si>
  <si>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</si>
  <si>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</si>
  <si>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</si>
  <si>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</si>
  <si>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</si>
  <si>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</si>
  <si>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</si>
  <si>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</si>
  <si>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</si>
  <si>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</si>
  <si>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</si>
  <si>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</si>
  <si>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</si>
  <si>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</si>
  <si>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</si>
  <si>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</si>
  <si>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</si>
  <si>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</si>
  <si>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</si>
  <si>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</si>
  <si>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</si>
  <si>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</si>
  <si>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</si>
  <si>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m3</t>
  </si>
  <si>
    <t>4</t>
  </si>
  <si>
    <t>PSC</t>
  </si>
  <si>
    <t>VV</t>
  </si>
  <si>
    <t>5</t>
  </si>
  <si>
    <t>124303103</t>
  </si>
  <si>
    <t>Vykopávky pro koryta vodotečí s přehozením výkopku na vzdálenost do 3 m nebo s naložením na dopravní prostředek v hornině tř. 4 přes 5 000 do 20 000 m3</t>
  </si>
  <si>
    <t>-818122514</t>
  </si>
  <si>
    <t>124303109</t>
  </si>
  <si>
    <t>Vykopávky pro koryta vodotečí s přehozením výkopku na vzdálenost do 3 m nebo s naložením na dopravní prostředek v hornině tř. 4 Příplatek k cenám za lepivost horniny tř. 4</t>
  </si>
  <si>
    <t>-96487491</t>
  </si>
  <si>
    <t>162301102</t>
  </si>
  <si>
    <t>Vodorovné přemístění výkopku nebo sypaniny po suchu na obvyklém dopravním prostředku, bez naložení výkopku, avšak se složením bez rozhrnutí z horniny tř. 1 až 4 na vzdálenost přes 500 do 1 000 m</t>
  </si>
  <si>
    <t>-1590061722</t>
  </si>
  <si>
    <t>167101102</t>
  </si>
  <si>
    <t>Nakládání, skládání a překládání neulehlého výkopku nebo sypaniny nakládání, množství přes 100 m3, z hornin tř. 1 až 4</t>
  </si>
  <si>
    <t>-974632607</t>
  </si>
  <si>
    <t>R162701</t>
  </si>
  <si>
    <t>1534799221</t>
  </si>
  <si>
    <t>R29121102.01</t>
  </si>
  <si>
    <t>kpl</t>
  </si>
  <si>
    <t>-657736051</t>
  </si>
  <si>
    <t>Vodorovné konstrukce</t>
  </si>
  <si>
    <t>175983549</t>
  </si>
  <si>
    <t>998</t>
  </si>
  <si>
    <t>Přesun hmot</t>
  </si>
  <si>
    <t>998332011</t>
  </si>
  <si>
    <t>Přesun hmot pro úpravy vodních toků a kanály, hráze rybníků apod. dopravní vzdálenost do 500 m</t>
  </si>
  <si>
    <t>t</t>
  </si>
  <si>
    <t>1929560885</t>
  </si>
  <si>
    <t xml:space="preserve">Poznámka k souboru cen:_x000D_
1. Ceny jsou určeny pro jakoukoliv konstrukčně-materiálovou charakteristiku. </t>
  </si>
  <si>
    <t>VON - Vedlejší a ostatní náklady</t>
  </si>
  <si>
    <t>VRN - Vedlejší rozpočtové náklady</t>
  </si>
  <si>
    <t xml:space="preserve">    09 - Ostatní náklady</t>
  </si>
  <si>
    <t xml:space="preserve">    A 02 - Projektová dokumentace - ostatní náklady</t>
  </si>
  <si>
    <t xml:space="preserve">    A 03 - Geodetické práce a vytýče - ostatní náklady</t>
  </si>
  <si>
    <t xml:space="preserve">    A 01 - Vedlejší a ostatní rozpočtové náklady</t>
  </si>
  <si>
    <t>VRN</t>
  </si>
  <si>
    <t>Vedlejší rozpočtové náklady</t>
  </si>
  <si>
    <t>09</t>
  </si>
  <si>
    <t>Ostatní náklady</t>
  </si>
  <si>
    <t>soubor</t>
  </si>
  <si>
    <t>1024</t>
  </si>
  <si>
    <t>R 092</t>
  </si>
  <si>
    <t>-412524355</t>
  </si>
  <si>
    <t xml:space="preserve">R 0993 </t>
  </si>
  <si>
    <t xml:space="preserve">- zajištění dopravně inženýrských opatření - zajištění zřízení a likvidace dopravního značení včetně případné světelné signalizace - zajištění vydání dopravně inženýrského rozhodnutí </t>
  </si>
  <si>
    <t>2102330600</t>
  </si>
  <si>
    <t>R 0996</t>
  </si>
  <si>
    <t>Zajištění výroby a instalace informačních tabulí ke stavbě</t>
  </si>
  <si>
    <t>775853150</t>
  </si>
  <si>
    <t>A 02</t>
  </si>
  <si>
    <t>Projektová dokumentace - ostatní náklady</t>
  </si>
  <si>
    <t>R 0210</t>
  </si>
  <si>
    <t>705841901</t>
  </si>
  <si>
    <t>R 0221</t>
  </si>
  <si>
    <t>-1467395869</t>
  </si>
  <si>
    <t>A 03</t>
  </si>
  <si>
    <t>Geodetické práce a vytýče - ostatní náklady</t>
  </si>
  <si>
    <t>R 031</t>
  </si>
  <si>
    <t>Vypracování geodetického zaměření skutečného stavu</t>
  </si>
  <si>
    <t>-526618403</t>
  </si>
  <si>
    <t>R 35</t>
  </si>
  <si>
    <t>1359193763</t>
  </si>
  <si>
    <t>A 01</t>
  </si>
  <si>
    <t>Vedlejší a ostatní rozpočtové náklady</t>
  </si>
  <si>
    <t>R0112</t>
  </si>
  <si>
    <t>Zajištění obnovy příjezdových komunikací dotčených stavbou, v případě jejich porušení stavební dopravou, čištění vozidel stavby při vjezdu na veřejné komunikace</t>
  </si>
  <si>
    <t>-179435139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</si>
  <si>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</si>
  <si>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</si>
  <si>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</si>
  <si>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</si>
  <si>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</si>
  <si>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</si>
  <si>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</si>
  <si>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</si>
  <si>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</si>
  <si>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</si>
  <si>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</si>
  <si>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</si>
  <si>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</si>
  <si>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</si>
  <si>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</si>
  <si>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</si>
  <si>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</si>
  <si>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</si>
  <si>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</si>
  <si>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</si>
  <si>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</si>
  <si>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</si>
  <si>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</si>
  <si>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</si>
  <si>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</si>
  <si>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</si>
  <si>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</si>
  <si>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</si>
  <si>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</si>
  <si>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</si>
  <si>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</si>
  <si>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</si>
  <si>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</si>
  <si>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</si>
  <si>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</si>
  <si>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</si>
  <si>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</si>
  <si>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</si>
  <si>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</si>
  <si>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</si>
  <si>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</si>
  <si>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</si>
  <si>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</si>
  <si>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</si>
  <si>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</si>
  <si>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</si>
  <si>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</si>
  <si>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</si>
  <si>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</si>
  <si>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</si>
  <si>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</si>
  <si>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</si>
  <si>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</si>
  <si>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</si>
  <si>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</si>
  <si>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</si>
  <si>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</si>
  <si>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</si>
  <si>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</si>
  <si>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</si>
  <si>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</si>
  <si>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</si>
  <si>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</si>
  <si>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</si>
  <si>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</si>
  <si>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</si>
  <si>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</si>
  <si>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</si>
  <si>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</si>
  <si>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</si>
  <si>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</si>
  <si>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</si>
  <si>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</si>
  <si>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</si>
  <si>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</si>
  <si>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</si>
  <si>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</si>
  <si>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</si>
  <si>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</si>
  <si>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</si>
  <si>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</si>
  <si>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</si>
  <si>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</si>
  <si>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</si>
  <si>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</si>
  <si>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</si>
  <si>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</si>
  <si>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</si>
  <si>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</si>
  <si>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</si>
  <si>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</si>
  <si>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</si>
  <si>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</si>
  <si>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</si>
  <si>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</si>
  <si>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</si>
  <si>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</si>
  <si>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</si>
  <si>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</si>
  <si>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</si>
  <si>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</si>
  <si>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</si>
  <si>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</si>
  <si>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</si>
  <si>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</si>
  <si>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</si>
  <si>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</si>
  <si>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</si>
  <si>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</si>
  <si>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</si>
  <si>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</si>
  <si>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</si>
  <si>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</si>
  <si>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</si>
  <si>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</si>
  <si>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</si>
  <si>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</si>
  <si>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</si>
  <si>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</si>
  <si>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</si>
  <si>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</si>
  <si>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</si>
  <si>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</si>
  <si>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</si>
  <si>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</si>
  <si>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</si>
  <si>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</si>
  <si>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</si>
  <si>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</si>
  <si>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</si>
  <si>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</si>
  <si>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</si>
  <si>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</si>
  <si>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</si>
  <si>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</si>
  <si>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</si>
  <si>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</si>
  <si>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</si>
  <si>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</si>
  <si>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</si>
  <si>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</si>
  <si>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</si>
  <si>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</si>
  <si>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</si>
  <si>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</si>
  <si>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</si>
  <si>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</si>
  <si>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</si>
  <si>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</si>
  <si>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</si>
  <si>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</si>
  <si>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</si>
  <si>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</si>
  <si>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</si>
  <si>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</si>
  <si>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</si>
  <si>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</si>
  <si>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</si>
  <si>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</si>
  <si>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</si>
  <si>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</si>
  <si>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</si>
  <si>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</si>
  <si>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</si>
  <si>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</si>
  <si>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</si>
  <si>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</si>
  <si>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</si>
  <si>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</si>
  <si>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</si>
  <si>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</si>
  <si>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</si>
  <si>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</si>
  <si>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</si>
  <si>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</si>
  <si>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</si>
  <si>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</si>
  <si>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</si>
  <si>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</si>
  <si>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Ing. David Veselý</t>
  </si>
  <si>
    <t>Ústí</t>
  </si>
  <si>
    <t>Bečva, km 41,91–42,37 – revitalizace toku, Ústí - obnova stavby</t>
  </si>
  <si>
    <t>SO 01 - obnova stavby</t>
  </si>
  <si>
    <t xml:space="preserve">Zpracování Povodňového plánu dle §71 zákona č. 254/2001 Sb. včetně zajištění schválení příslušnými orgány </t>
  </si>
  <si>
    <t xml:space="preserve">Vypracování Plánu opatření - zpracování havarijního plánu dle §39 odst. 2. písm. a) zákona č. 254/2001 Sb včetně zajištění schválení příslušnými orgány </t>
  </si>
  <si>
    <t>Odstranění povodňové škody</t>
  </si>
  <si>
    <t>Zřízení a odstranění provizorní přístupové komunikace k toku, včetně sjezdu do koryta</t>
  </si>
  <si>
    <t>171151103</t>
  </si>
  <si>
    <t>Uložení sypaniny z hornin soudržných do násypů zhutněných</t>
  </si>
  <si>
    <t>PP</t>
  </si>
  <si>
    <t>Uložení sypanin do násypů s rozprostřením sypaniny ve vrstvách a s hrubým urovnáním zhutněných z hornin soudržných jakékoliv třídy těžitelnosti</t>
  </si>
  <si>
    <t>Zajištění veškerých geodetických prací souvisejících s realizací díla, včetně vytyčení obvodu staveniště a průběhu sítí</t>
  </si>
  <si>
    <t>Vodorovné přemístění pžebytku výkopku a jeho likvidace dle platné legislativy</t>
  </si>
  <si>
    <t>Poznámka k souboru cen:
Likvidace přebytku je chápána včetně dopravy a případných poplatků (např. převzetí oprávněnou osobou, uložení na skládku, druhotné využití, využití pří terénních úpravách atd.)</t>
  </si>
  <si>
    <t>R01</t>
  </si>
  <si>
    <t>R02</t>
  </si>
  <si>
    <t>Likvidace naplavených odpadů – pneumatiky</t>
  </si>
  <si>
    <t>Odstranění kmenů</t>
  </si>
  <si>
    <t>Poznámka k souboru cen:
Jedná se o vytřídění z těženého nánosu, naložení, odvoz a likvidace v souladu se zákonem, z leteckých snímku bylo identifikováno 14 kusu uložených pneumatik</t>
  </si>
  <si>
    <t>Poznámka k souboru cen:
Z prostoru těžení nánosu budou odstraněný kmeny a dalších významných kusu říčního dřeva, po dokončení těžení nánosu budou opětovně navraceny do koryta. Z leteckého snímkování bylo identifikováno 12 kmenů nebo významných akumulaci říčního dřeva.</t>
  </si>
  <si>
    <t>pokus</t>
  </si>
  <si>
    <t>Zajištění souhlasů se zvláštním užíváním komunikací a obnova propadlých výjadření správců sití</t>
  </si>
  <si>
    <t>m2</t>
  </si>
  <si>
    <t>Odstranění křovin a stromů průměru kmene do 100 mm i s kořeny z celkové plochy přes 500 m2 strojně</t>
  </si>
  <si>
    <t>Štěpkování keřového porostu středně hustého s naložením, včetne likvidace dřevních zbytků</t>
  </si>
  <si>
    <t>111251103</t>
  </si>
  <si>
    <t>R112155311</t>
  </si>
  <si>
    <t>odstranění porostu v místě těžení sedimentů</t>
  </si>
  <si>
    <t>Štěpkování s naložením na dopravní prostředek a odvozem do 20 km keřového porostu středně hustého, včetně likvidace dřevních zbytků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</si>
</sst>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  <font>
      <sz val="9"/>
      <name val="Arial CE"/>
    </font>
    <font>
      <sz val="7"/>
      <name val="Arial CE"/>
    </font>
    <font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40" fillId="2" borderId="0" xfId="1" applyFill="1"/>
    <xf numFmtId="0" fontId="0" fillId="2" borderId="0" xfId="0" applyFill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6" xfId="0" applyBorder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0" fillId="0" borderId="7" xfId="0" applyBorder="1"/>
    <xf numFmtId="0" fontId="0" fillId="0" borderId="5" xfId="0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5" borderId="10" xfId="0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9" fillId="0" borderId="18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9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" fontId="26" fillId="0" borderId="18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6" fillId="0" borderId="23" xfId="0" applyNumberFormat="1" applyFont="1" applyBorder="1" applyAlignment="1">
      <alignment vertical="center"/>
    </xf>
    <xf numFmtId="4" fontId="26" fillId="0" borderId="24" xfId="0" applyNumberFormat="1" applyFont="1" applyBorder="1" applyAlignment="1">
      <alignment vertical="center"/>
    </xf>
    <xf numFmtId="166" fontId="26" fillId="0" borderId="24" xfId="0" applyNumberFormat="1" applyFont="1" applyBorder="1" applyAlignment="1">
      <alignment vertical="center"/>
    </xf>
    <xf numFmtId="4" fontId="26" fillId="0" borderId="25" xfId="0" applyNumberFormat="1" applyFont="1" applyBorder="1" applyAlignment="1">
      <alignment vertical="center"/>
    </xf>
    <xf numFmtId="0" fontId="27" fillId="2" borderId="0" xfId="1" applyFont="1" applyFill="1" applyAlignment="1" applyProtection="1">
      <alignment vertical="center"/>
    </xf>
    <xf numFmtId="0" fontId="40" fillId="2" borderId="0" xfId="1" applyFill="1" applyProtection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right" vertical="center"/>
    </xf>
    <xf numFmtId="0" fontId="0" fillId="5" borderId="6" xfId="0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4" fontId="7" fillId="0" borderId="24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9" fillId="0" borderId="16" xfId="0" applyNumberFormat="1" applyFont="1" applyBorder="1"/>
    <xf numFmtId="166" fontId="29" fillId="0" borderId="17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8" xfId="0" applyFont="1" applyBorder="1"/>
    <xf numFmtId="166" fontId="8" fillId="0" borderId="0" xfId="0" applyNumberFormat="1" applyFont="1"/>
    <xf numFmtId="166" fontId="8" fillId="0" borderId="19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5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 wrapText="1"/>
    </xf>
    <xf numFmtId="0" fontId="0" fillId="0" borderId="18" xfId="0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3" fillId="0" borderId="29" xfId="0" applyFont="1" applyBorder="1" applyAlignment="1" applyProtection="1">
      <alignment vertical="center" wrapText="1"/>
      <protection locked="0"/>
    </xf>
    <xf numFmtId="0" fontId="33" fillId="0" borderId="30" xfId="0" applyFont="1" applyBorder="1" applyAlignment="1" applyProtection="1">
      <alignment vertical="center" wrapText="1"/>
      <protection locked="0"/>
    </xf>
    <xf numFmtId="0" fontId="33" fillId="0" borderId="31" xfId="0" applyFont="1" applyBorder="1" applyAlignment="1" applyProtection="1">
      <alignment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vertical="center" wrapText="1"/>
      <protection locked="0"/>
    </xf>
    <xf numFmtId="0" fontId="33" fillId="0" borderId="33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49" fontId="36" fillId="0" borderId="1" xfId="0" applyNumberFormat="1" applyFont="1" applyBorder="1" applyAlignment="1" applyProtection="1">
      <alignment vertical="center" wrapText="1"/>
      <protection locked="0"/>
    </xf>
    <xf numFmtId="0" fontId="33" fillId="0" borderId="35" xfId="0" applyFont="1" applyBorder="1" applyAlignment="1" applyProtection="1">
      <alignment vertical="center" wrapText="1"/>
      <protection locked="0"/>
    </xf>
    <xf numFmtId="0" fontId="37" fillId="0" borderId="34" xfId="0" applyFont="1" applyBorder="1" applyAlignment="1" applyProtection="1">
      <alignment vertical="center" wrapText="1"/>
      <protection locked="0"/>
    </xf>
    <xf numFmtId="0" fontId="33" fillId="0" borderId="36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top"/>
      <protection locked="0"/>
    </xf>
    <xf numFmtId="0" fontId="33" fillId="0" borderId="0" xfId="0" applyFont="1" applyAlignment="1" applyProtection="1">
      <alignment vertical="top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30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3" fillId="0" borderId="32" xfId="0" applyFont="1" applyBorder="1" applyAlignment="1" applyProtection="1">
      <alignment horizontal="left" vertical="center"/>
      <protection locked="0"/>
    </xf>
    <xf numFmtId="0" fontId="33" fillId="0" borderId="33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3" fillId="0" borderId="35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3" fillId="0" borderId="36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left" vertical="center" wrapText="1"/>
      <protection locked="0"/>
    </xf>
    <xf numFmtId="0" fontId="33" fillId="0" borderId="32" xfId="0" applyFont="1" applyBorder="1" applyAlignment="1" applyProtection="1">
      <alignment horizontal="left" vertical="center" wrapText="1"/>
      <protection locked="0"/>
    </xf>
    <xf numFmtId="0" fontId="33" fillId="0" borderId="33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vertical="center" wrapText="1"/>
      <protection locked="0"/>
    </xf>
    <xf numFmtId="0" fontId="36" fillId="0" borderId="36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center" vertical="top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35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6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8" fillId="0" borderId="34" xfId="0" applyFont="1" applyBorder="1" applyProtection="1">
      <protection locked="0"/>
    </xf>
    <xf numFmtId="0" fontId="33" fillId="0" borderId="32" xfId="0" applyFont="1" applyBorder="1" applyAlignment="1" applyProtection="1">
      <alignment vertical="top"/>
      <protection locked="0"/>
    </xf>
    <xf numFmtId="0" fontId="33" fillId="0" borderId="33" xfId="0" applyFont="1" applyBorder="1" applyAlignment="1" applyProtection="1">
      <alignment vertical="top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top"/>
      <protection locked="0"/>
    </xf>
    <xf numFmtId="0" fontId="33" fillId="0" borderId="35" xfId="0" applyFont="1" applyBorder="1" applyAlignment="1" applyProtection="1">
      <alignment vertical="top"/>
      <protection locked="0"/>
    </xf>
    <xf numFmtId="0" fontId="33" fillId="0" borderId="34" xfId="0" applyFont="1" applyBorder="1" applyAlignment="1" applyProtection="1">
      <alignment vertical="top"/>
      <protection locked="0"/>
    </xf>
    <xf numFmtId="0" fontId="33" fillId="0" borderId="36" xfId="0" applyFont="1" applyBorder="1" applyAlignment="1" applyProtection="1">
      <alignment vertical="top"/>
      <protection locked="0"/>
    </xf>
    <xf numFmtId="14" fontId="2" fillId="0" borderId="0" xfId="0" applyNumberFormat="1" applyFont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0" fillId="0" borderId="28" xfId="0" applyBorder="1" applyAlignment="1">
      <alignment horizontal="center" vertical="center"/>
    </xf>
    <xf numFmtId="49" fontId="0" fillId="0" borderId="28" xfId="0" applyNumberForma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4" fontId="0" fillId="0" borderId="28" xfId="0" applyNumberFormat="1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167" fontId="0" fillId="0" borderId="28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center"/>
    </xf>
    <xf numFmtId="4" fontId="3" fillId="4" borderId="10" xfId="0" applyNumberFormat="1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7" fillId="2" borderId="0" xfId="1" applyFont="1" applyFill="1" applyAlignment="1" applyProtection="1">
      <alignment vertical="center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left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6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5"/>
  <sheetViews>
    <sheetView showGridLines="0" workbookViewId="0">
      <pane ySplit="1" topLeftCell="A44" activePane="bottomLeft" state="frozen"/>
      <selection pane="bottomLeft" activeCell="E14" sqref="E1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hidden="1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hidden="1" customWidth="1"/>
    <col min="58" max="58" width="9.33203125" hidden="1" customWidth="1"/>
    <col min="59" max="59" width="15.5" hidden="1" customWidth="1"/>
    <col min="60" max="62" width="9.33203125" hidden="1" customWidth="1"/>
    <col min="71" max="91" width="9.33203125" hidden="1"/>
  </cols>
  <sheetData>
    <row r="1" spans="1:74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3" t="s">
        <v>4</v>
      </c>
      <c r="BB1" s="13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19" t="s">
        <v>6</v>
      </c>
      <c r="BU1" s="19" t="s">
        <v>6</v>
      </c>
      <c r="BV1" s="19" t="s">
        <v>7</v>
      </c>
    </row>
    <row r="2" spans="1:74" ht="36.950000000000003" customHeight="1">
      <c r="AR2" s="253" t="s">
        <v>8</v>
      </c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20" t="s">
        <v>9</v>
      </c>
      <c r="BT2" s="20" t="s">
        <v>10</v>
      </c>
    </row>
    <row r="3" spans="1:74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4" ht="36.950000000000003" customHeight="1">
      <c r="B4" s="24"/>
      <c r="D4" s="25" t="s">
        <v>12</v>
      </c>
      <c r="AQ4" s="26"/>
      <c r="AS4" s="27" t="s">
        <v>13</v>
      </c>
      <c r="BS4" s="20" t="s">
        <v>14</v>
      </c>
    </row>
    <row r="5" spans="1:74" ht="14.45" customHeight="1">
      <c r="B5" s="24"/>
      <c r="D5" s="28" t="s">
        <v>15</v>
      </c>
      <c r="K5" s="277" t="s">
        <v>16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Q5" s="26"/>
      <c r="BS5" s="20" t="s">
        <v>9</v>
      </c>
    </row>
    <row r="6" spans="1:74" ht="36.950000000000003" customHeight="1">
      <c r="B6" s="24"/>
      <c r="D6" s="30" t="s">
        <v>17</v>
      </c>
      <c r="K6" s="278" t="s">
        <v>367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Q6" s="26"/>
      <c r="BS6" s="20" t="s">
        <v>9</v>
      </c>
    </row>
    <row r="7" spans="1:74" ht="14.45" customHeight="1">
      <c r="B7" s="24"/>
      <c r="D7" s="31" t="s">
        <v>18</v>
      </c>
      <c r="K7" s="29" t="s">
        <v>19</v>
      </c>
      <c r="AK7" s="31" t="s">
        <v>20</v>
      </c>
      <c r="AN7" s="29" t="s">
        <v>5</v>
      </c>
      <c r="AQ7" s="26"/>
      <c r="BS7" s="20" t="s">
        <v>9</v>
      </c>
    </row>
    <row r="8" spans="1:74" ht="14.45" customHeight="1">
      <c r="B8" s="24"/>
      <c r="D8" s="31" t="s">
        <v>21</v>
      </c>
      <c r="K8" s="29" t="s">
        <v>366</v>
      </c>
      <c r="AK8" s="31" t="s">
        <v>22</v>
      </c>
      <c r="AN8" s="232">
        <v>45799</v>
      </c>
      <c r="AQ8" s="26"/>
      <c r="BS8" s="20" t="s">
        <v>9</v>
      </c>
    </row>
    <row r="9" spans="1:74" ht="14.45" customHeight="1">
      <c r="B9" s="24"/>
      <c r="AQ9" s="26"/>
      <c r="BS9" s="20" t="s">
        <v>9</v>
      </c>
    </row>
    <row r="10" spans="1:74" ht="14.45" customHeight="1">
      <c r="B10" s="24"/>
      <c r="D10" s="31" t="s">
        <v>23</v>
      </c>
      <c r="AK10" s="31" t="s">
        <v>24</v>
      </c>
      <c r="AN10" s="29" t="s">
        <v>25</v>
      </c>
      <c r="AQ10" s="26"/>
      <c r="BS10" s="20" t="s">
        <v>9</v>
      </c>
    </row>
    <row r="11" spans="1:74" ht="18.399999999999999" customHeight="1">
      <c r="B11" s="24"/>
      <c r="E11" s="29" t="s">
        <v>26</v>
      </c>
      <c r="AK11" s="31" t="s">
        <v>27</v>
      </c>
      <c r="AN11" s="29" t="s">
        <v>28</v>
      </c>
      <c r="AQ11" s="26"/>
      <c r="BS11" s="20" t="s">
        <v>9</v>
      </c>
    </row>
    <row r="12" spans="1:74" ht="6.95" customHeight="1">
      <c r="B12" s="24"/>
      <c r="AQ12" s="26"/>
      <c r="BS12" s="20" t="s">
        <v>9</v>
      </c>
    </row>
    <row r="13" spans="1:74" ht="14.45" customHeight="1">
      <c r="B13" s="24"/>
      <c r="D13" s="31" t="s">
        <v>29</v>
      </c>
      <c r="H13" s="240"/>
      <c r="AK13" s="31" t="s">
        <v>24</v>
      </c>
      <c r="AN13" s="241"/>
      <c r="AQ13" s="26"/>
      <c r="BS13" s="20" t="s">
        <v>9</v>
      </c>
    </row>
    <row r="14" spans="1:74" ht="15">
      <c r="B14" s="24"/>
      <c r="E14" s="241" t="s">
        <v>386</v>
      </c>
      <c r="F14" s="240"/>
      <c r="AK14" s="31" t="s">
        <v>27</v>
      </c>
      <c r="AN14" s="241"/>
      <c r="AQ14" s="26"/>
      <c r="BS14" s="20" t="s">
        <v>9</v>
      </c>
    </row>
    <row r="15" spans="1:74" ht="6.95" customHeight="1">
      <c r="B15" s="24"/>
      <c r="AQ15" s="26"/>
      <c r="BS15" s="20" t="s">
        <v>6</v>
      </c>
    </row>
    <row r="16" spans="1:74" ht="14.45" customHeight="1">
      <c r="B16" s="24"/>
      <c r="D16" s="31" t="s">
        <v>30</v>
      </c>
      <c r="AK16" s="31" t="s">
        <v>24</v>
      </c>
      <c r="AN16" s="29"/>
      <c r="AQ16" s="26"/>
      <c r="BS16" s="20" t="s">
        <v>6</v>
      </c>
    </row>
    <row r="17" spans="2:71" ht="18.399999999999999" customHeight="1">
      <c r="B17" s="24"/>
      <c r="E17" s="29" t="s">
        <v>365</v>
      </c>
      <c r="AK17" s="31" t="s">
        <v>27</v>
      </c>
      <c r="AN17" s="29"/>
      <c r="AQ17" s="26"/>
      <c r="BS17" s="20" t="s">
        <v>31</v>
      </c>
    </row>
    <row r="18" spans="2:71" ht="6.95" customHeight="1">
      <c r="B18" s="24"/>
      <c r="AQ18" s="26"/>
      <c r="BS18" s="20" t="s">
        <v>9</v>
      </c>
    </row>
    <row r="19" spans="2:71" ht="14.45" customHeight="1">
      <c r="B19" s="24"/>
      <c r="D19" s="31" t="s">
        <v>32</v>
      </c>
      <c r="AQ19" s="26"/>
      <c r="BS19" s="20" t="s">
        <v>9</v>
      </c>
    </row>
    <row r="20" spans="2:71" ht="57" customHeight="1">
      <c r="B20" s="24"/>
      <c r="E20" s="279" t="s">
        <v>33</v>
      </c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Q20" s="26"/>
      <c r="BS20" s="20" t="s">
        <v>6</v>
      </c>
    </row>
    <row r="21" spans="2:71" ht="6.95" customHeight="1">
      <c r="B21" s="24"/>
      <c r="AQ21" s="26"/>
    </row>
    <row r="22" spans="2:71" ht="6.95" customHeight="1">
      <c r="B22" s="24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Q22" s="26"/>
    </row>
    <row r="23" spans="2:71" s="1" customFormat="1" ht="25.9" customHeight="1">
      <c r="B23" s="33"/>
      <c r="D23" s="34" t="s">
        <v>34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280">
        <f>ROUND(AG51,2)</f>
        <v>0</v>
      </c>
      <c r="AL23" s="281"/>
      <c r="AM23" s="281"/>
      <c r="AN23" s="281"/>
      <c r="AO23" s="281"/>
      <c r="AQ23" s="36"/>
    </row>
    <row r="24" spans="2:71" s="1" customFormat="1" ht="6.95" customHeight="1">
      <c r="B24" s="33"/>
      <c r="AQ24" s="36"/>
    </row>
    <row r="25" spans="2:71" s="1" customFormat="1">
      <c r="B25" s="33"/>
      <c r="L25" s="282" t="s">
        <v>35</v>
      </c>
      <c r="M25" s="282"/>
      <c r="N25" s="282"/>
      <c r="O25" s="282"/>
      <c r="W25" s="282" t="s">
        <v>36</v>
      </c>
      <c r="X25" s="282"/>
      <c r="Y25" s="282"/>
      <c r="Z25" s="282"/>
      <c r="AA25" s="282"/>
      <c r="AB25" s="282"/>
      <c r="AC25" s="282"/>
      <c r="AD25" s="282"/>
      <c r="AE25" s="282"/>
      <c r="AK25" s="282" t="s">
        <v>37</v>
      </c>
      <c r="AL25" s="282"/>
      <c r="AM25" s="282"/>
      <c r="AN25" s="282"/>
      <c r="AO25" s="282"/>
      <c r="AQ25" s="36"/>
    </row>
    <row r="26" spans="2:71" s="2" customFormat="1" ht="14.45" customHeight="1">
      <c r="B26" s="38"/>
      <c r="D26" s="39" t="s">
        <v>38</v>
      </c>
      <c r="F26" s="39" t="s">
        <v>39</v>
      </c>
      <c r="L26" s="265">
        <v>0.21</v>
      </c>
      <c r="M26" s="266"/>
      <c r="N26" s="266"/>
      <c r="O26" s="266"/>
      <c r="W26" s="267">
        <f>ROUND(AG51,2)</f>
        <v>0</v>
      </c>
      <c r="X26" s="266"/>
      <c r="Y26" s="266"/>
      <c r="Z26" s="266"/>
      <c r="AA26" s="266"/>
      <c r="AB26" s="266"/>
      <c r="AC26" s="266"/>
      <c r="AD26" s="266"/>
      <c r="AE26" s="266"/>
      <c r="AK26" s="267">
        <f>ROUND(AV52,2)</f>
        <v>0</v>
      </c>
      <c r="AL26" s="266"/>
      <c r="AM26" s="266"/>
      <c r="AN26" s="266"/>
      <c r="AO26" s="266"/>
      <c r="AQ26" s="40"/>
    </row>
    <row r="27" spans="2:71" s="2" customFormat="1" ht="14.45" customHeight="1">
      <c r="B27" s="38"/>
      <c r="F27" s="39" t="s">
        <v>40</v>
      </c>
      <c r="L27" s="265">
        <v>0.15</v>
      </c>
      <c r="M27" s="266"/>
      <c r="N27" s="266"/>
      <c r="O27" s="266"/>
      <c r="W27" s="267">
        <f>ROUND(BA52,2)</f>
        <v>0</v>
      </c>
      <c r="X27" s="266"/>
      <c r="Y27" s="266"/>
      <c r="Z27" s="266"/>
      <c r="AA27" s="266"/>
      <c r="AB27" s="266"/>
      <c r="AC27" s="266"/>
      <c r="AD27" s="266"/>
      <c r="AE27" s="266"/>
      <c r="AK27" s="267">
        <f>ROUND(AW52,2)</f>
        <v>0</v>
      </c>
      <c r="AL27" s="266"/>
      <c r="AM27" s="266"/>
      <c r="AN27" s="266"/>
      <c r="AO27" s="266"/>
      <c r="AQ27" s="40"/>
    </row>
    <row r="28" spans="2:71" s="2" customFormat="1" ht="14.45" hidden="1" customHeight="1">
      <c r="B28" s="38"/>
      <c r="F28" s="39" t="s">
        <v>41</v>
      </c>
      <c r="L28" s="265">
        <v>0.21</v>
      </c>
      <c r="M28" s="266"/>
      <c r="N28" s="266"/>
      <c r="O28" s="266"/>
      <c r="W28" s="267" t="e">
        <f>ROUND(BB51,2)</f>
        <v>#REF!</v>
      </c>
      <c r="X28" s="266"/>
      <c r="Y28" s="266"/>
      <c r="Z28" s="266"/>
      <c r="AA28" s="266"/>
      <c r="AB28" s="266"/>
      <c r="AC28" s="266"/>
      <c r="AD28" s="266"/>
      <c r="AE28" s="266"/>
      <c r="AK28" s="267">
        <v>0</v>
      </c>
      <c r="AL28" s="266"/>
      <c r="AM28" s="266"/>
      <c r="AN28" s="266"/>
      <c r="AO28" s="266"/>
      <c r="AQ28" s="40"/>
    </row>
    <row r="29" spans="2:71" s="2" customFormat="1" ht="14.45" hidden="1" customHeight="1">
      <c r="B29" s="38"/>
      <c r="F29" s="39" t="s">
        <v>42</v>
      </c>
      <c r="L29" s="265">
        <v>0.15</v>
      </c>
      <c r="M29" s="266"/>
      <c r="N29" s="266"/>
      <c r="O29" s="266"/>
      <c r="W29" s="267" t="e">
        <f>ROUND(BC51,2)</f>
        <v>#REF!</v>
      </c>
      <c r="X29" s="266"/>
      <c r="Y29" s="266"/>
      <c r="Z29" s="266"/>
      <c r="AA29" s="266"/>
      <c r="AB29" s="266"/>
      <c r="AC29" s="266"/>
      <c r="AD29" s="266"/>
      <c r="AE29" s="266"/>
      <c r="AK29" s="267">
        <v>0</v>
      </c>
      <c r="AL29" s="266"/>
      <c r="AM29" s="266"/>
      <c r="AN29" s="266"/>
      <c r="AO29" s="266"/>
      <c r="AQ29" s="40"/>
    </row>
    <row r="30" spans="2:71" s="2" customFormat="1" ht="14.45" hidden="1" customHeight="1">
      <c r="B30" s="38"/>
      <c r="F30" s="39" t="s">
        <v>43</v>
      </c>
      <c r="L30" s="265">
        <v>0</v>
      </c>
      <c r="M30" s="266"/>
      <c r="N30" s="266"/>
      <c r="O30" s="266"/>
      <c r="W30" s="267" t="e">
        <f>ROUND(BD51,2)</f>
        <v>#REF!</v>
      </c>
      <c r="X30" s="266"/>
      <c r="Y30" s="266"/>
      <c r="Z30" s="266"/>
      <c r="AA30" s="266"/>
      <c r="AB30" s="266"/>
      <c r="AC30" s="266"/>
      <c r="AD30" s="266"/>
      <c r="AE30" s="266"/>
      <c r="AK30" s="267">
        <v>0</v>
      </c>
      <c r="AL30" s="266"/>
      <c r="AM30" s="266"/>
      <c r="AN30" s="266"/>
      <c r="AO30" s="266"/>
      <c r="AQ30" s="40"/>
    </row>
    <row r="31" spans="2:71" s="1" customFormat="1" ht="6.95" customHeight="1">
      <c r="B31" s="33"/>
      <c r="AQ31" s="36"/>
    </row>
    <row r="32" spans="2:71" s="1" customFormat="1" ht="25.9" customHeight="1">
      <c r="B32" s="33"/>
      <c r="C32" s="41"/>
      <c r="D32" s="42" t="s">
        <v>44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 t="s">
        <v>45</v>
      </c>
      <c r="U32" s="43"/>
      <c r="V32" s="43"/>
      <c r="W32" s="43"/>
      <c r="X32" s="273" t="s">
        <v>46</v>
      </c>
      <c r="Y32" s="274"/>
      <c r="Z32" s="274"/>
      <c r="AA32" s="274"/>
      <c r="AB32" s="274"/>
      <c r="AC32" s="43"/>
      <c r="AD32" s="43"/>
      <c r="AE32" s="43"/>
      <c r="AF32" s="43"/>
      <c r="AG32" s="43"/>
      <c r="AH32" s="43"/>
      <c r="AI32" s="43"/>
      <c r="AJ32" s="43"/>
      <c r="AK32" s="275">
        <f>SUM(AK23:AK30)</f>
        <v>0</v>
      </c>
      <c r="AL32" s="274"/>
      <c r="AM32" s="274"/>
      <c r="AN32" s="274"/>
      <c r="AO32" s="276"/>
      <c r="AP32" s="41"/>
      <c r="AQ32" s="45"/>
    </row>
    <row r="33" spans="2:56" s="1" customFormat="1" ht="6.95" customHeight="1">
      <c r="B33" s="33"/>
      <c r="AQ33" s="36"/>
    </row>
    <row r="34" spans="2:56" s="1" customFormat="1" ht="6.95" customHeight="1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8"/>
    </row>
    <row r="38" spans="2:56" s="1" customFormat="1" ht="6.95" customHeight="1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33"/>
    </row>
    <row r="39" spans="2:56" s="1" customFormat="1" ht="36.950000000000003" customHeight="1">
      <c r="B39" s="33"/>
      <c r="C39" s="25" t="s">
        <v>47</v>
      </c>
      <c r="AR39" s="33"/>
    </row>
    <row r="40" spans="2:56" s="1" customFormat="1" ht="6.95" customHeight="1">
      <c r="B40" s="33"/>
      <c r="AR40" s="33"/>
    </row>
    <row r="41" spans="2:56" s="3" customFormat="1" ht="14.45" customHeight="1">
      <c r="B41" s="51"/>
      <c r="C41" s="31" t="s">
        <v>15</v>
      </c>
      <c r="L41" s="3" t="str">
        <f>K5</f>
        <v>H18-026</v>
      </c>
      <c r="AR41" s="51"/>
    </row>
    <row r="42" spans="2:56" s="4" customFormat="1" ht="36.950000000000003" customHeight="1">
      <c r="B42" s="52"/>
      <c r="C42" s="53" t="s">
        <v>17</v>
      </c>
      <c r="L42" s="257" t="str">
        <f>K6</f>
        <v>Bečva, km 41,91–42,37 – revitalizace toku, Ústí - obnova stavby</v>
      </c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R42" s="52"/>
    </row>
    <row r="43" spans="2:56" s="1" customFormat="1" ht="6.95" customHeight="1">
      <c r="B43" s="33"/>
      <c r="AR43" s="33"/>
    </row>
    <row r="44" spans="2:56" s="1" customFormat="1" ht="15">
      <c r="B44" s="33"/>
      <c r="C44" s="31" t="s">
        <v>21</v>
      </c>
      <c r="L44" s="54" t="str">
        <f>IF(K8="","",K8)</f>
        <v>Ústí</v>
      </c>
      <c r="AI44" s="31" t="s">
        <v>22</v>
      </c>
      <c r="AM44" s="259">
        <f>IF(AN8= "","",AN8)</f>
        <v>45799</v>
      </c>
      <c r="AN44" s="259"/>
      <c r="AR44" s="33"/>
    </row>
    <row r="45" spans="2:56" s="1" customFormat="1" ht="6.95" customHeight="1">
      <c r="B45" s="33"/>
      <c r="AR45" s="33"/>
    </row>
    <row r="46" spans="2:56" s="1" customFormat="1" ht="15">
      <c r="B46" s="33"/>
      <c r="C46" s="31" t="s">
        <v>23</v>
      </c>
      <c r="L46" s="3" t="str">
        <f>IF(E11= "","",E11)</f>
        <v>Povodí Moravy, státní podnik</v>
      </c>
      <c r="AI46" s="31" t="s">
        <v>30</v>
      </c>
      <c r="AM46" s="260" t="str">
        <f>IF(E17="","",E17)</f>
        <v>Ing. David Veselý</v>
      </c>
      <c r="AN46" s="260"/>
      <c r="AO46" s="260"/>
      <c r="AP46" s="260"/>
      <c r="AR46" s="33"/>
      <c r="AS46" s="261" t="s">
        <v>48</v>
      </c>
      <c r="AT46" s="262"/>
      <c r="AU46" s="56"/>
      <c r="AV46" s="56"/>
      <c r="AW46" s="56"/>
      <c r="AX46" s="56"/>
      <c r="AY46" s="56"/>
      <c r="AZ46" s="56"/>
      <c r="BA46" s="56"/>
      <c r="BB46" s="56"/>
      <c r="BC46" s="56"/>
      <c r="BD46" s="57"/>
    </row>
    <row r="47" spans="2:56" s="1" customFormat="1" ht="15">
      <c r="B47" s="33"/>
      <c r="C47" s="31" t="s">
        <v>29</v>
      </c>
      <c r="L47" s="3" t="str">
        <f>IF(E14="","",E14)</f>
        <v>pokus</v>
      </c>
      <c r="AR47" s="33"/>
      <c r="AS47" s="263"/>
      <c r="AT47" s="264"/>
      <c r="BD47" s="58"/>
    </row>
    <row r="48" spans="2:56" s="1" customFormat="1" ht="10.9" customHeight="1">
      <c r="B48" s="33"/>
      <c r="AR48" s="33"/>
      <c r="AS48" s="263"/>
      <c r="AT48" s="264"/>
      <c r="BD48" s="58"/>
    </row>
    <row r="49" spans="1:91" s="1" customFormat="1" ht="29.25" customHeight="1">
      <c r="B49" s="33"/>
      <c r="C49" s="269" t="s">
        <v>49</v>
      </c>
      <c r="D49" s="270"/>
      <c r="E49" s="270"/>
      <c r="F49" s="270"/>
      <c r="G49" s="270"/>
      <c r="H49" s="59"/>
      <c r="I49" s="271" t="s">
        <v>50</v>
      </c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2" t="s">
        <v>51</v>
      </c>
      <c r="AH49" s="270"/>
      <c r="AI49" s="270"/>
      <c r="AJ49" s="270"/>
      <c r="AK49" s="270"/>
      <c r="AL49" s="270"/>
      <c r="AM49" s="270"/>
      <c r="AN49" s="271" t="s">
        <v>52</v>
      </c>
      <c r="AO49" s="270"/>
      <c r="AP49" s="270"/>
      <c r="AQ49" s="60" t="s">
        <v>53</v>
      </c>
      <c r="AR49" s="33"/>
      <c r="AS49" s="61" t="s">
        <v>54</v>
      </c>
      <c r="AT49" s="62" t="s">
        <v>55</v>
      </c>
      <c r="AU49" s="62" t="s">
        <v>56</v>
      </c>
      <c r="AV49" s="62" t="s">
        <v>57</v>
      </c>
      <c r="AW49" s="62" t="s">
        <v>58</v>
      </c>
      <c r="AX49" s="62" t="s">
        <v>59</v>
      </c>
      <c r="AY49" s="62" t="s">
        <v>60</v>
      </c>
      <c r="AZ49" s="62" t="s">
        <v>61</v>
      </c>
      <c r="BA49" s="62" t="s">
        <v>62</v>
      </c>
      <c r="BB49" s="62" t="s">
        <v>63</v>
      </c>
      <c r="BC49" s="62" t="s">
        <v>64</v>
      </c>
      <c r="BD49" s="63" t="s">
        <v>65</v>
      </c>
    </row>
    <row r="50" spans="1:91" s="1" customFormat="1" ht="10.9" customHeight="1">
      <c r="B50" s="33"/>
      <c r="AR50" s="33"/>
      <c r="AS50" s="64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7"/>
    </row>
    <row r="51" spans="1:91" s="4" customFormat="1" ht="32.450000000000003" customHeight="1">
      <c r="B51" s="52"/>
      <c r="C51" s="65" t="s">
        <v>66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251">
        <f>ROUND(AG52+AG53,0)</f>
        <v>0</v>
      </c>
      <c r="AH51" s="251"/>
      <c r="AI51" s="251"/>
      <c r="AJ51" s="251"/>
      <c r="AK51" s="251"/>
      <c r="AL51" s="251"/>
      <c r="AM51" s="251"/>
      <c r="AN51" s="252">
        <f>SUM(AN52:AP53)</f>
        <v>0</v>
      </c>
      <c r="AO51" s="252"/>
      <c r="AP51" s="252"/>
      <c r="AQ51" s="67" t="s">
        <v>5</v>
      </c>
      <c r="AR51" s="52"/>
      <c r="AS51" s="68" t="e">
        <f>ROUND(AS52+SUM(#REF!)+AS53,2)</f>
        <v>#REF!</v>
      </c>
      <c r="AT51" s="69" t="e">
        <f t="shared" ref="AT51:AT53" si="0">ROUND(SUM(AV51:AW51),2)</f>
        <v>#REF!</v>
      </c>
      <c r="AU51" s="70" t="e">
        <f>ROUND(AU52+SUM(#REF!)+AU53,5)</f>
        <v>#REF!</v>
      </c>
      <c r="AV51" s="69" t="e">
        <f>ROUND(AZ51*L26,2)</f>
        <v>#REF!</v>
      </c>
      <c r="AW51" s="69" t="e">
        <f>ROUND(BA51*L27,2)</f>
        <v>#REF!</v>
      </c>
      <c r="AX51" s="69" t="e">
        <f>ROUND(BB51*L26,2)</f>
        <v>#REF!</v>
      </c>
      <c r="AY51" s="69" t="e">
        <f>ROUND(BC51*L27,2)</f>
        <v>#REF!</v>
      </c>
      <c r="AZ51" s="69" t="e">
        <f>ROUND(AZ52+SUM(#REF!)+AZ53,2)</f>
        <v>#REF!</v>
      </c>
      <c r="BA51" s="69" t="e">
        <f>ROUND(BA52+SUM(#REF!)+BA53,2)</f>
        <v>#REF!</v>
      </c>
      <c r="BB51" s="69" t="e">
        <f>ROUND(BB52+SUM(#REF!)+BB53,2)</f>
        <v>#REF!</v>
      </c>
      <c r="BC51" s="69" t="e">
        <f>ROUND(BC52+SUM(#REF!)+BC53,2)</f>
        <v>#REF!</v>
      </c>
      <c r="BD51" s="71" t="e">
        <f>ROUND(BD52+SUM(#REF!)+BD53,2)</f>
        <v>#REF!</v>
      </c>
      <c r="BS51" s="53" t="s">
        <v>67</v>
      </c>
      <c r="BT51" s="53" t="s">
        <v>68</v>
      </c>
      <c r="BU51" s="72" t="s">
        <v>69</v>
      </c>
      <c r="BV51" s="53" t="s">
        <v>70</v>
      </c>
      <c r="BW51" s="53" t="s">
        <v>7</v>
      </c>
      <c r="BX51" s="53" t="s">
        <v>71</v>
      </c>
      <c r="CL51" s="53" t="s">
        <v>19</v>
      </c>
    </row>
    <row r="52" spans="1:91" s="5" customFormat="1" ht="16.5" customHeight="1">
      <c r="A52" s="73" t="s">
        <v>72</v>
      </c>
      <c r="B52" s="74"/>
      <c r="C52" s="75"/>
      <c r="D52" s="268" t="s">
        <v>73</v>
      </c>
      <c r="E52" s="268"/>
      <c r="F52" s="268"/>
      <c r="G52" s="268"/>
      <c r="H52" s="268"/>
      <c r="I52" s="76"/>
      <c r="J52" s="268" t="s">
        <v>371</v>
      </c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55">
        <f>'SO 01 - Odstraněni povodňové šk'!J27</f>
        <v>0</v>
      </c>
      <c r="AH52" s="256"/>
      <c r="AI52" s="256"/>
      <c r="AJ52" s="256"/>
      <c r="AK52" s="256"/>
      <c r="AL52" s="256"/>
      <c r="AM52" s="256"/>
      <c r="AN52" s="255">
        <f>ROUND(SUM(AG52,AT52),0)</f>
        <v>0</v>
      </c>
      <c r="AO52" s="256"/>
      <c r="AP52" s="256"/>
      <c r="AQ52" s="77" t="s">
        <v>74</v>
      </c>
      <c r="AR52" s="74"/>
      <c r="AS52" s="78">
        <v>0</v>
      </c>
      <c r="AT52" s="79">
        <f t="shared" si="0"/>
        <v>0</v>
      </c>
      <c r="AU52" s="80" t="e">
        <f>'SO 01 - Odstraněni povodňové šk'!P80</f>
        <v>#REF!</v>
      </c>
      <c r="AV52" s="79">
        <f>'SO 01 - Odstraněni povodňové šk'!J30</f>
        <v>0</v>
      </c>
      <c r="AW52" s="79">
        <f>'SO 01 - Odstraněni povodňové šk'!J31</f>
        <v>0</v>
      </c>
      <c r="AX52" s="79">
        <f>'SO 01 - Odstraněni povodňové šk'!J32</f>
        <v>0</v>
      </c>
      <c r="AY52" s="79">
        <f>'SO 01 - Odstraněni povodňové šk'!J33</f>
        <v>0</v>
      </c>
      <c r="AZ52" s="79">
        <f>'SO 01 - Odstraněni povodňové šk'!F30</f>
        <v>0</v>
      </c>
      <c r="BA52" s="79">
        <f>'SO 01 - Odstraněni povodňové šk'!F31</f>
        <v>0</v>
      </c>
      <c r="BB52" s="79">
        <f>'SO 01 - Odstraněni povodňové šk'!F32</f>
        <v>0</v>
      </c>
      <c r="BC52" s="79">
        <f>'SO 01 - Odstraněni povodňové šk'!F33</f>
        <v>0</v>
      </c>
      <c r="BD52" s="81">
        <f>'SO 01 - Odstraněni povodňové šk'!F34</f>
        <v>0</v>
      </c>
      <c r="BT52" s="82" t="s">
        <v>75</v>
      </c>
      <c r="BV52" s="82" t="s">
        <v>70</v>
      </c>
      <c r="BW52" s="82" t="s">
        <v>76</v>
      </c>
      <c r="BX52" s="82" t="s">
        <v>7</v>
      </c>
      <c r="CL52" s="82" t="s">
        <v>19</v>
      </c>
      <c r="CM52" s="82" t="s">
        <v>77</v>
      </c>
    </row>
    <row r="53" spans="1:91" s="5" customFormat="1" ht="16.5" customHeight="1">
      <c r="A53" s="73" t="s">
        <v>72</v>
      </c>
      <c r="B53" s="74"/>
      <c r="C53" s="75"/>
      <c r="D53" s="268" t="s">
        <v>79</v>
      </c>
      <c r="E53" s="268"/>
      <c r="F53" s="268"/>
      <c r="G53" s="268"/>
      <c r="H53" s="268"/>
      <c r="I53" s="76"/>
      <c r="J53" s="268" t="s">
        <v>80</v>
      </c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55">
        <f>'VON - Vedlejší a ostatní ...'!J27</f>
        <v>0</v>
      </c>
      <c r="AH53" s="256"/>
      <c r="AI53" s="256"/>
      <c r="AJ53" s="256"/>
      <c r="AK53" s="256"/>
      <c r="AL53" s="256"/>
      <c r="AM53" s="256"/>
      <c r="AN53" s="255">
        <f t="shared" ref="AN53" si="1">SUM(AG53,AT53)</f>
        <v>0</v>
      </c>
      <c r="AO53" s="256"/>
      <c r="AP53" s="256"/>
      <c r="AQ53" s="77" t="s">
        <v>74</v>
      </c>
      <c r="AR53" s="74"/>
      <c r="AS53" s="83">
        <v>0</v>
      </c>
      <c r="AT53" s="84">
        <f t="shared" si="0"/>
        <v>0</v>
      </c>
      <c r="AU53" s="85" t="e">
        <f>'VON - Vedlejší a ostatní ...'!P83</f>
        <v>#REF!</v>
      </c>
      <c r="AV53" s="84">
        <f>'VON - Vedlejší a ostatní ...'!J30</f>
        <v>0</v>
      </c>
      <c r="AW53" s="84">
        <f>'VON - Vedlejší a ostatní ...'!J31</f>
        <v>0</v>
      </c>
      <c r="AX53" s="84">
        <f>'VON - Vedlejší a ostatní ...'!J32</f>
        <v>0</v>
      </c>
      <c r="AY53" s="84">
        <f>'VON - Vedlejší a ostatní ...'!J33</f>
        <v>0</v>
      </c>
      <c r="AZ53" s="84">
        <f>'VON - Vedlejší a ostatní ...'!F30</f>
        <v>0</v>
      </c>
      <c r="BA53" s="84">
        <f>'VON - Vedlejší a ostatní ...'!F31</f>
        <v>0</v>
      </c>
      <c r="BB53" s="84">
        <f>'VON - Vedlejší a ostatní ...'!F32</f>
        <v>0</v>
      </c>
      <c r="BC53" s="84">
        <f>'VON - Vedlejší a ostatní ...'!F33</f>
        <v>0</v>
      </c>
      <c r="BD53" s="86">
        <f>'VON - Vedlejší a ostatní ...'!F34</f>
        <v>0</v>
      </c>
      <c r="BT53" s="82" t="s">
        <v>75</v>
      </c>
      <c r="BV53" s="82" t="s">
        <v>70</v>
      </c>
      <c r="BW53" s="82" t="s">
        <v>81</v>
      </c>
      <c r="BX53" s="82" t="s">
        <v>7</v>
      </c>
      <c r="CL53" s="82" t="s">
        <v>19</v>
      </c>
      <c r="CM53" s="82" t="s">
        <v>77</v>
      </c>
    </row>
    <row r="54" spans="1:91" s="1" customFormat="1" ht="30" customHeight="1">
      <c r="B54" s="33"/>
      <c r="AR54" s="33"/>
    </row>
    <row r="55" spans="1:91" s="1" customFormat="1" ht="6.95" customHeight="1"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33"/>
    </row>
  </sheetData>
  <sheetProtection algorithmName="SHA-512" hashValue="A8p+gm3XwpN4PUXBSMvMp4F2QeHHEmEdpxMAUWpbFzig4u8N5dVEA7oBVrUasuO524KCe7pto2rsjrzsyQLhvg==" saltValue="kXzTiVIpcwPjToXFWjDD1g==" spinCount="100000" sheet="1" objects="1" scenarios="1" selectLockedCells="1"/>
  <mergeCells count="43">
    <mergeCell ref="K5:AO5"/>
    <mergeCell ref="K6:AO6"/>
    <mergeCell ref="E20:AN20"/>
    <mergeCell ref="AK23:AO23"/>
    <mergeCell ref="L25:O25"/>
    <mergeCell ref="W25:AE25"/>
    <mergeCell ref="AK25:AO25"/>
    <mergeCell ref="W26:AE26"/>
    <mergeCell ref="AK26:AO26"/>
    <mergeCell ref="L27:O27"/>
    <mergeCell ref="W27:AE27"/>
    <mergeCell ref="AK27:AO27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D52:H52"/>
    <mergeCell ref="J52:AF52"/>
    <mergeCell ref="AN53:AP53"/>
    <mergeCell ref="AG53:AM53"/>
    <mergeCell ref="D53:H53"/>
    <mergeCell ref="J53:AF53"/>
    <mergeCell ref="AG51:AM51"/>
    <mergeCell ref="AN51:AP51"/>
    <mergeCell ref="AR2:BE2"/>
    <mergeCell ref="AN52:AP52"/>
    <mergeCell ref="AG52:AM52"/>
    <mergeCell ref="L42:AO42"/>
    <mergeCell ref="AM44:AN44"/>
    <mergeCell ref="AM46:AP46"/>
    <mergeCell ref="AS46:AT48"/>
    <mergeCell ref="L28:O28"/>
    <mergeCell ref="W28:AE28"/>
    <mergeCell ref="AK28:AO28"/>
    <mergeCell ref="L29:O29"/>
    <mergeCell ref="W29:AE29"/>
    <mergeCell ref="AK29:AO29"/>
    <mergeCell ref="L26:O26"/>
  </mergeCells>
  <hyperlinks>
    <hyperlink ref="K1:S1" location="C2" display="1) Rekapitulace stavby" xr:uid="{00000000-0004-0000-0000-000000000000}"/>
    <hyperlink ref="W1:AI1" location="C51" display="2) Rekapitulace objektů stavby a soupisů prací" xr:uid="{00000000-0004-0000-0000-000001000000}"/>
    <hyperlink ref="A52" location="'SO 01 - Úpravy PB'!C2" display="/" xr:uid="{00000000-0004-0000-0000-000002000000}"/>
    <hyperlink ref="A53" location="'VON - Vedlejší a ostatní ...'!C2" display="/" xr:uid="{00000000-0004-0000-0000-00000A000000}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115"/>
  <sheetViews>
    <sheetView showGridLines="0" tabSelected="1" workbookViewId="0">
      <pane ySplit="1" topLeftCell="A61" activePane="bottomLeft" state="frozen"/>
      <selection pane="bottomLeft" activeCell="I87" sqref="I8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hidden="1" customWidth="1"/>
    <col min="24" max="24" width="12.332031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39" width="9.33203125" hidden="1" customWidth="1"/>
    <col min="40" max="40" width="9.33203125" customWidth="1"/>
    <col min="41" max="42" width="9.33203125" hidden="1" customWidth="1"/>
    <col min="43" max="62" width="3" hidden="1" customWidth="1"/>
    <col min="63" max="63" width="18.83203125" hidden="1" customWidth="1"/>
    <col min="64" max="66" width="3" hidden="1" customWidth="1"/>
    <col min="67" max="67" width="9.33203125" hidden="1" customWidth="1"/>
  </cols>
  <sheetData>
    <row r="1" spans="1:70" ht="21.75" customHeight="1">
      <c r="A1" s="18"/>
      <c r="B1" s="14"/>
      <c r="C1" s="14"/>
      <c r="D1" s="15" t="s">
        <v>1</v>
      </c>
      <c r="E1" s="14"/>
      <c r="F1" s="87" t="s">
        <v>82</v>
      </c>
      <c r="G1" s="287" t="s">
        <v>83</v>
      </c>
      <c r="H1" s="287"/>
      <c r="I1" s="14"/>
      <c r="J1" s="87" t="s">
        <v>84</v>
      </c>
      <c r="K1" s="15" t="s">
        <v>85</v>
      </c>
      <c r="L1" s="87" t="s">
        <v>86</v>
      </c>
      <c r="M1" s="87"/>
      <c r="N1" s="87"/>
      <c r="O1" s="87"/>
      <c r="P1" s="87"/>
      <c r="Q1" s="87"/>
      <c r="R1" s="87"/>
      <c r="S1" s="87"/>
      <c r="T1" s="87"/>
      <c r="U1" s="88"/>
      <c r="V1" s="8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>
      <c r="L2" s="253" t="s">
        <v>8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20" t="s">
        <v>76</v>
      </c>
    </row>
    <row r="3" spans="1:70" ht="6.95" customHeight="1">
      <c r="B3" s="21"/>
      <c r="C3" s="22"/>
      <c r="D3" s="22"/>
      <c r="E3" s="22"/>
      <c r="F3" s="22"/>
      <c r="G3" s="22"/>
      <c r="H3" s="22"/>
      <c r="I3" s="22"/>
      <c r="J3" s="22"/>
      <c r="K3" s="23"/>
      <c r="AT3" s="20" t="s">
        <v>77</v>
      </c>
    </row>
    <row r="4" spans="1:70" ht="36.950000000000003" customHeight="1">
      <c r="B4" s="24"/>
      <c r="D4" s="25" t="s">
        <v>87</v>
      </c>
      <c r="K4" s="26"/>
      <c r="M4" s="27" t="s">
        <v>13</v>
      </c>
      <c r="AT4" s="20" t="s">
        <v>6</v>
      </c>
    </row>
    <row r="5" spans="1:70" ht="6.95" customHeight="1">
      <c r="B5" s="24"/>
      <c r="K5" s="26"/>
    </row>
    <row r="6" spans="1:70" ht="15">
      <c r="B6" s="24"/>
      <c r="D6" s="31" t="s">
        <v>17</v>
      </c>
      <c r="K6" s="26"/>
    </row>
    <row r="7" spans="1:70" ht="16.5" customHeight="1">
      <c r="B7" s="24"/>
      <c r="E7" s="284" t="str">
        <f>'Rekapitulace stavby'!K6</f>
        <v>Bečva, km 41,91–42,37 – revitalizace toku, Ústí - obnova stavby</v>
      </c>
      <c r="F7" s="285"/>
      <c r="G7" s="285"/>
      <c r="H7" s="285"/>
      <c r="K7" s="26"/>
    </row>
    <row r="8" spans="1:70" s="1" customFormat="1" ht="15">
      <c r="B8" s="33"/>
      <c r="D8" s="31" t="s">
        <v>88</v>
      </c>
      <c r="K8" s="36"/>
    </row>
    <row r="9" spans="1:70" s="1" customFormat="1" ht="36.950000000000003" customHeight="1">
      <c r="B9" s="33"/>
      <c r="E9" s="257" t="s">
        <v>368</v>
      </c>
      <c r="F9" s="286"/>
      <c r="G9" s="286"/>
      <c r="H9" s="286"/>
      <c r="K9" s="36"/>
    </row>
    <row r="10" spans="1:70" s="1" customFormat="1">
      <c r="B10" s="33"/>
      <c r="K10" s="36"/>
    </row>
    <row r="11" spans="1:70" s="1" customFormat="1" ht="14.45" customHeight="1">
      <c r="B11" s="33"/>
      <c r="D11" s="31" t="s">
        <v>18</v>
      </c>
      <c r="F11" s="29" t="s">
        <v>19</v>
      </c>
      <c r="I11" s="31" t="s">
        <v>20</v>
      </c>
      <c r="J11" s="29" t="s">
        <v>5</v>
      </c>
      <c r="K11" s="36"/>
    </row>
    <row r="12" spans="1:70" s="1" customFormat="1" ht="14.45" customHeight="1">
      <c r="B12" s="33"/>
      <c r="D12" s="31" t="s">
        <v>21</v>
      </c>
      <c r="F12" s="29" t="s">
        <v>366</v>
      </c>
      <c r="I12" s="31" t="s">
        <v>22</v>
      </c>
      <c r="J12" s="55">
        <v>45799</v>
      </c>
      <c r="K12" s="36"/>
    </row>
    <row r="13" spans="1:70" s="1" customFormat="1" ht="10.9" customHeight="1">
      <c r="B13" s="33"/>
      <c r="K13" s="36"/>
    </row>
    <row r="14" spans="1:70" s="1" customFormat="1" ht="14.45" customHeight="1">
      <c r="B14" s="33"/>
      <c r="D14" s="31" t="s">
        <v>23</v>
      </c>
      <c r="I14" s="31" t="s">
        <v>24</v>
      </c>
      <c r="J14" s="29" t="s">
        <v>25</v>
      </c>
      <c r="K14" s="36"/>
    </row>
    <row r="15" spans="1:70" s="1" customFormat="1" ht="18" customHeight="1">
      <c r="B15" s="33"/>
      <c r="E15" s="29" t="s">
        <v>26</v>
      </c>
      <c r="I15" s="31" t="s">
        <v>27</v>
      </c>
      <c r="J15" s="29" t="s">
        <v>28</v>
      </c>
      <c r="K15" s="36"/>
    </row>
    <row r="16" spans="1:70" s="1" customFormat="1" ht="6.95" customHeight="1">
      <c r="B16" s="33"/>
      <c r="K16" s="36"/>
    </row>
    <row r="17" spans="2:11" s="1" customFormat="1" ht="14.45" customHeight="1">
      <c r="B17" s="33"/>
      <c r="D17" s="31" t="s">
        <v>29</v>
      </c>
      <c r="I17" s="31" t="s">
        <v>24</v>
      </c>
      <c r="J17" s="29" t="str">
        <f>IF('Rekapitulace stavby'!AN13="Vyplň údaj","",IF('Rekapitulace stavby'!AN13="","",'Rekapitulace stavby'!AN13))</f>
        <v/>
      </c>
      <c r="K17" s="36"/>
    </row>
    <row r="18" spans="2:11" s="1" customFormat="1" ht="18" customHeight="1">
      <c r="B18" s="33"/>
      <c r="E18" s="29" t="str">
        <f>IF('Rekapitulace stavby'!E14="Vyplň údaj","",IF('Rekapitulace stavby'!E14="","",'Rekapitulace stavby'!E14))</f>
        <v>pokus</v>
      </c>
      <c r="I18" s="31" t="s">
        <v>27</v>
      </c>
      <c r="J18" s="29" t="str">
        <f>IF('Rekapitulace stavby'!AN14="Vyplň údaj","",IF('Rekapitulace stavby'!AN14="","",'Rekapitulace stavby'!AN14))</f>
        <v/>
      </c>
      <c r="K18" s="36"/>
    </row>
    <row r="19" spans="2:11" s="1" customFormat="1" ht="6.95" customHeight="1">
      <c r="B19" s="33"/>
      <c r="K19" s="36"/>
    </row>
    <row r="20" spans="2:11" s="1" customFormat="1" ht="14.45" customHeight="1">
      <c r="B20" s="33"/>
      <c r="D20" s="31" t="s">
        <v>30</v>
      </c>
      <c r="I20" s="31" t="s">
        <v>24</v>
      </c>
      <c r="J20" s="29"/>
      <c r="K20" s="36"/>
    </row>
    <row r="21" spans="2:11" s="1" customFormat="1" ht="18" customHeight="1">
      <c r="B21" s="33"/>
      <c r="E21" s="29" t="s">
        <v>365</v>
      </c>
      <c r="I21" s="31" t="s">
        <v>27</v>
      </c>
      <c r="J21" s="29"/>
      <c r="K21" s="36"/>
    </row>
    <row r="22" spans="2:11" s="1" customFormat="1" ht="6.95" customHeight="1">
      <c r="B22" s="33"/>
      <c r="K22" s="36"/>
    </row>
    <row r="23" spans="2:11" s="1" customFormat="1" ht="14.45" customHeight="1">
      <c r="B23" s="33"/>
      <c r="D23" s="31" t="s">
        <v>32</v>
      </c>
      <c r="K23" s="36"/>
    </row>
    <row r="24" spans="2:11" s="6" customFormat="1" ht="16.5" customHeight="1">
      <c r="B24" s="89"/>
      <c r="E24" s="279" t="s">
        <v>5</v>
      </c>
      <c r="F24" s="279"/>
      <c r="G24" s="279"/>
      <c r="H24" s="279"/>
      <c r="K24" s="90"/>
    </row>
    <row r="25" spans="2:11" s="1" customFormat="1" ht="6.95" customHeight="1">
      <c r="B25" s="33"/>
      <c r="K25" s="36"/>
    </row>
    <row r="26" spans="2:11" s="1" customFormat="1" ht="6.95" customHeight="1">
      <c r="B26" s="33"/>
      <c r="D26" s="56"/>
      <c r="E26" s="56"/>
      <c r="F26" s="56"/>
      <c r="G26" s="56"/>
      <c r="H26" s="56"/>
      <c r="I26" s="56"/>
      <c r="J26" s="56"/>
      <c r="K26" s="91"/>
    </row>
    <row r="27" spans="2:11" s="1" customFormat="1" ht="25.35" customHeight="1">
      <c r="B27" s="33"/>
      <c r="D27" s="92" t="s">
        <v>34</v>
      </c>
      <c r="J27" s="93">
        <f>ROUND(J80,2)</f>
        <v>0</v>
      </c>
      <c r="K27" s="36"/>
    </row>
    <row r="28" spans="2:11" s="1" customFormat="1" ht="6.95" customHeight="1">
      <c r="B28" s="33"/>
      <c r="D28" s="56"/>
      <c r="E28" s="56"/>
      <c r="F28" s="56"/>
      <c r="G28" s="56"/>
      <c r="H28" s="56"/>
      <c r="I28" s="56"/>
      <c r="J28" s="56"/>
      <c r="K28" s="91"/>
    </row>
    <row r="29" spans="2:11" s="1" customFormat="1" ht="14.45" customHeight="1">
      <c r="B29" s="33"/>
      <c r="F29" s="37" t="s">
        <v>36</v>
      </c>
      <c r="I29" s="37" t="s">
        <v>35</v>
      </c>
      <c r="J29" s="37" t="s">
        <v>37</v>
      </c>
      <c r="K29" s="36"/>
    </row>
    <row r="30" spans="2:11" s="1" customFormat="1" ht="14.45" customHeight="1">
      <c r="B30" s="33"/>
      <c r="D30" s="39" t="s">
        <v>38</v>
      </c>
      <c r="E30" s="39" t="s">
        <v>39</v>
      </c>
      <c r="F30" s="94">
        <f>ROUND(SUM(BE80:BE114), 2)</f>
        <v>0</v>
      </c>
      <c r="I30" s="95">
        <v>0.21</v>
      </c>
      <c r="J30" s="94">
        <f>ROUND(ROUND((SUM(BE80:BE114)), 2)*I30, 2)</f>
        <v>0</v>
      </c>
      <c r="K30" s="36"/>
    </row>
    <row r="31" spans="2:11" s="1" customFormat="1" ht="14.45" customHeight="1">
      <c r="B31" s="33"/>
      <c r="E31" s="39" t="s">
        <v>40</v>
      </c>
      <c r="F31" s="94">
        <f>ROUND(SUM(BF80:BF114), 2)</f>
        <v>0</v>
      </c>
      <c r="I31" s="95">
        <v>0.15</v>
      </c>
      <c r="J31" s="94">
        <f>ROUND(ROUND((SUM(BF80:BF114)), 2)*I31, 2)</f>
        <v>0</v>
      </c>
      <c r="K31" s="36"/>
    </row>
    <row r="32" spans="2:11" s="1" customFormat="1" ht="14.45" hidden="1" customHeight="1">
      <c r="B32" s="33"/>
      <c r="E32" s="39" t="s">
        <v>41</v>
      </c>
      <c r="F32" s="94">
        <f>ROUND(SUM(BG80:BG114), 2)</f>
        <v>0</v>
      </c>
      <c r="I32" s="95">
        <v>0.21</v>
      </c>
      <c r="J32" s="94">
        <v>0</v>
      </c>
      <c r="K32" s="36"/>
    </row>
    <row r="33" spans="2:11" s="1" customFormat="1" ht="14.45" hidden="1" customHeight="1">
      <c r="B33" s="33"/>
      <c r="E33" s="39" t="s">
        <v>42</v>
      </c>
      <c r="F33" s="94">
        <f>ROUND(SUM(BH80:BH114), 2)</f>
        <v>0</v>
      </c>
      <c r="I33" s="95">
        <v>0.15</v>
      </c>
      <c r="J33" s="94">
        <v>0</v>
      </c>
      <c r="K33" s="36"/>
    </row>
    <row r="34" spans="2:11" s="1" customFormat="1" ht="14.45" hidden="1" customHeight="1">
      <c r="B34" s="33"/>
      <c r="E34" s="39" t="s">
        <v>43</v>
      </c>
      <c r="F34" s="94">
        <f>ROUND(SUM(BI80:BI114), 2)</f>
        <v>0</v>
      </c>
      <c r="I34" s="95">
        <v>0</v>
      </c>
      <c r="J34" s="94">
        <v>0</v>
      </c>
      <c r="K34" s="36"/>
    </row>
    <row r="35" spans="2:11" s="1" customFormat="1" ht="6.95" customHeight="1">
      <c r="B35" s="33"/>
      <c r="K35" s="36"/>
    </row>
    <row r="36" spans="2:11" s="1" customFormat="1" ht="25.35" customHeight="1">
      <c r="B36" s="33"/>
      <c r="C36" s="96"/>
      <c r="D36" s="97" t="s">
        <v>44</v>
      </c>
      <c r="E36" s="59"/>
      <c r="F36" s="59"/>
      <c r="G36" s="98" t="s">
        <v>45</v>
      </c>
      <c r="H36" s="99" t="s">
        <v>46</v>
      </c>
      <c r="I36" s="59"/>
      <c r="J36" s="100">
        <f>SUM(J27:J34)</f>
        <v>0</v>
      </c>
      <c r="K36" s="101"/>
    </row>
    <row r="37" spans="2:11" s="1" customFormat="1" ht="14.45" customHeight="1">
      <c r="B37" s="46"/>
      <c r="C37" s="47"/>
      <c r="D37" s="47"/>
      <c r="E37" s="47"/>
      <c r="F37" s="47"/>
      <c r="G37" s="47"/>
      <c r="H37" s="47"/>
      <c r="I37" s="47"/>
      <c r="J37" s="47"/>
      <c r="K37" s="48"/>
    </row>
    <row r="41" spans="2:11" s="1" customFormat="1" ht="6.95" customHeight="1">
      <c r="B41" s="49"/>
      <c r="C41" s="50"/>
      <c r="D41" s="50"/>
      <c r="E41" s="50"/>
      <c r="F41" s="50"/>
      <c r="G41" s="50"/>
      <c r="H41" s="50"/>
      <c r="I41" s="50"/>
      <c r="J41" s="50"/>
      <c r="K41" s="102"/>
    </row>
    <row r="42" spans="2:11" s="1" customFormat="1" ht="36.950000000000003" customHeight="1">
      <c r="B42" s="33"/>
      <c r="C42" s="25" t="s">
        <v>89</v>
      </c>
      <c r="K42" s="36"/>
    </row>
    <row r="43" spans="2:11" s="1" customFormat="1" ht="6.95" customHeight="1">
      <c r="B43" s="33"/>
      <c r="K43" s="36"/>
    </row>
    <row r="44" spans="2:11" s="1" customFormat="1" ht="14.45" customHeight="1">
      <c r="B44" s="33"/>
      <c r="C44" s="31" t="s">
        <v>17</v>
      </c>
      <c r="K44" s="36"/>
    </row>
    <row r="45" spans="2:11" s="1" customFormat="1" ht="16.5" customHeight="1">
      <c r="B45" s="33"/>
      <c r="E45" s="284" t="str">
        <f>E7</f>
        <v>Bečva, km 41,91–42,37 – revitalizace toku, Ústí - obnova stavby</v>
      </c>
      <c r="F45" s="285"/>
      <c r="G45" s="285"/>
      <c r="H45" s="285"/>
      <c r="K45" s="36"/>
    </row>
    <row r="46" spans="2:11" s="1" customFormat="1" ht="14.45" customHeight="1">
      <c r="B46" s="33"/>
      <c r="C46" s="31" t="s">
        <v>88</v>
      </c>
      <c r="K46" s="36"/>
    </row>
    <row r="47" spans="2:11" s="1" customFormat="1" ht="17.25" customHeight="1">
      <c r="B47" s="33"/>
      <c r="E47" s="257" t="str">
        <f>E9</f>
        <v>SO 01 - obnova stavby</v>
      </c>
      <c r="F47" s="286"/>
      <c r="G47" s="286"/>
      <c r="H47" s="286"/>
      <c r="K47" s="36"/>
    </row>
    <row r="48" spans="2:11" s="1" customFormat="1" ht="6.95" customHeight="1">
      <c r="B48" s="33"/>
      <c r="K48" s="36"/>
    </row>
    <row r="49" spans="2:47" s="1" customFormat="1" ht="18" customHeight="1">
      <c r="B49" s="33"/>
      <c r="C49" s="31" t="s">
        <v>21</v>
      </c>
      <c r="F49" s="29" t="str">
        <f>F12</f>
        <v>Ústí</v>
      </c>
      <c r="I49" s="31" t="s">
        <v>22</v>
      </c>
      <c r="J49" s="55">
        <f>IF(J12="","",J12)</f>
        <v>45799</v>
      </c>
      <c r="K49" s="36"/>
    </row>
    <row r="50" spans="2:47" s="1" customFormat="1" ht="6.95" customHeight="1">
      <c r="B50" s="33"/>
      <c r="K50" s="36"/>
    </row>
    <row r="51" spans="2:47" s="1" customFormat="1" ht="15">
      <c r="B51" s="33"/>
      <c r="C51" s="31" t="s">
        <v>23</v>
      </c>
      <c r="F51" s="29" t="str">
        <f>E15</f>
        <v>Povodí Moravy, státní podnik</v>
      </c>
      <c r="I51" s="31" t="s">
        <v>30</v>
      </c>
      <c r="J51" s="279" t="str">
        <f>E21</f>
        <v>Ing. David Veselý</v>
      </c>
      <c r="K51" s="36"/>
    </row>
    <row r="52" spans="2:47" s="1" customFormat="1" ht="14.45" customHeight="1">
      <c r="B52" s="33"/>
      <c r="C52" s="31" t="s">
        <v>29</v>
      </c>
      <c r="F52" s="29" t="str">
        <f>IF(E18="","",E18)</f>
        <v>pokus</v>
      </c>
      <c r="J52" s="283"/>
      <c r="K52" s="36"/>
    </row>
    <row r="53" spans="2:47" s="1" customFormat="1" ht="10.35" customHeight="1">
      <c r="B53" s="33"/>
      <c r="K53" s="36"/>
    </row>
    <row r="54" spans="2:47" s="1" customFormat="1" ht="29.25" customHeight="1">
      <c r="B54" s="33"/>
      <c r="C54" s="103" t="s">
        <v>90</v>
      </c>
      <c r="D54" s="96"/>
      <c r="E54" s="96"/>
      <c r="F54" s="96"/>
      <c r="G54" s="96"/>
      <c r="H54" s="96"/>
      <c r="I54" s="96"/>
      <c r="J54" s="104" t="s">
        <v>91</v>
      </c>
      <c r="K54" s="105"/>
    </row>
    <row r="55" spans="2:47" s="1" customFormat="1" ht="10.35" customHeight="1">
      <c r="B55" s="33"/>
      <c r="K55" s="36"/>
    </row>
    <row r="56" spans="2:47" s="1" customFormat="1" ht="29.25" customHeight="1">
      <c r="B56" s="33"/>
      <c r="C56" s="106" t="s">
        <v>92</v>
      </c>
      <c r="J56" s="93">
        <f>J80</f>
        <v>0</v>
      </c>
      <c r="K56" s="36"/>
      <c r="AU56" s="20" t="s">
        <v>93</v>
      </c>
    </row>
    <row r="57" spans="2:47" s="7" customFormat="1" ht="24.95" customHeight="1">
      <c r="B57" s="107"/>
      <c r="D57" s="108" t="s">
        <v>94</v>
      </c>
      <c r="E57" s="109"/>
      <c r="F57" s="109"/>
      <c r="G57" s="109"/>
      <c r="H57" s="109"/>
      <c r="I57" s="109"/>
      <c r="J57" s="110">
        <f>J81</f>
        <v>0</v>
      </c>
      <c r="K57" s="111"/>
    </row>
    <row r="58" spans="2:47" s="8" customFormat="1" ht="19.899999999999999" customHeight="1">
      <c r="B58" s="112"/>
      <c r="D58" s="113" t="s">
        <v>95</v>
      </c>
      <c r="E58" s="114"/>
      <c r="F58" s="114"/>
      <c r="G58" s="114"/>
      <c r="H58" s="114"/>
      <c r="I58" s="114"/>
      <c r="J58" s="115">
        <f>J82</f>
        <v>0</v>
      </c>
      <c r="K58" s="116"/>
    </row>
    <row r="59" spans="2:47" s="8" customFormat="1" ht="19.899999999999999" customHeight="1">
      <c r="B59" s="112"/>
      <c r="D59" s="113" t="s">
        <v>96</v>
      </c>
      <c r="E59" s="114"/>
      <c r="F59" s="114"/>
      <c r="G59" s="114"/>
      <c r="H59" s="114"/>
      <c r="I59" s="114"/>
      <c r="J59" s="115">
        <f>J109</f>
        <v>0</v>
      </c>
      <c r="K59" s="116"/>
    </row>
    <row r="60" spans="2:47" s="8" customFormat="1" ht="19.899999999999999" customHeight="1">
      <c r="B60" s="112"/>
      <c r="D60" s="113" t="s">
        <v>97</v>
      </c>
      <c r="E60" s="114"/>
      <c r="F60" s="114"/>
      <c r="G60" s="114"/>
      <c r="H60" s="114"/>
      <c r="I60" s="114"/>
      <c r="J60" s="115">
        <f>J112</f>
        <v>0</v>
      </c>
      <c r="K60" s="116"/>
    </row>
    <row r="61" spans="2:47" s="1" customFormat="1" ht="21.75" customHeight="1">
      <c r="B61" s="33"/>
      <c r="K61" s="36"/>
    </row>
    <row r="62" spans="2:47" s="1" customFormat="1" ht="6.95" customHeight="1">
      <c r="B62" s="46"/>
      <c r="C62" s="47"/>
      <c r="D62" s="47"/>
      <c r="E62" s="47"/>
      <c r="F62" s="47"/>
      <c r="G62" s="47"/>
      <c r="H62" s="47"/>
      <c r="I62" s="47"/>
      <c r="J62" s="47"/>
      <c r="K62" s="48"/>
    </row>
    <row r="66" spans="2:63" s="1" customFormat="1" ht="6.95" customHeight="1"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33"/>
    </row>
    <row r="67" spans="2:63" s="1" customFormat="1" ht="36.950000000000003" customHeight="1">
      <c r="B67" s="33"/>
      <c r="C67" s="25" t="s">
        <v>98</v>
      </c>
      <c r="L67" s="33"/>
    </row>
    <row r="68" spans="2:63" s="1" customFormat="1" ht="6.95" customHeight="1">
      <c r="B68" s="33"/>
      <c r="L68" s="33"/>
    </row>
    <row r="69" spans="2:63" s="1" customFormat="1" ht="14.45" customHeight="1">
      <c r="B69" s="33"/>
      <c r="C69" s="31" t="s">
        <v>17</v>
      </c>
      <c r="L69" s="33"/>
    </row>
    <row r="70" spans="2:63" s="1" customFormat="1" ht="16.5" customHeight="1">
      <c r="B70" s="33"/>
      <c r="E70" s="284" t="str">
        <f>E7</f>
        <v>Bečva, km 41,91–42,37 – revitalizace toku, Ústí - obnova stavby</v>
      </c>
      <c r="F70" s="285"/>
      <c r="G70" s="285"/>
      <c r="H70" s="285"/>
      <c r="L70" s="33"/>
    </row>
    <row r="71" spans="2:63" s="1" customFormat="1" ht="14.45" customHeight="1">
      <c r="B71" s="33"/>
      <c r="C71" s="31" t="s">
        <v>88</v>
      </c>
      <c r="L71" s="33"/>
    </row>
    <row r="72" spans="2:63" s="1" customFormat="1" ht="17.25" customHeight="1">
      <c r="B72" s="33"/>
      <c r="E72" s="257" t="str">
        <f>E9</f>
        <v>SO 01 - obnova stavby</v>
      </c>
      <c r="F72" s="286"/>
      <c r="G72" s="286"/>
      <c r="H72" s="286"/>
      <c r="L72" s="33"/>
    </row>
    <row r="73" spans="2:63" s="1" customFormat="1" ht="6.95" customHeight="1">
      <c r="B73" s="33"/>
      <c r="L73" s="33"/>
    </row>
    <row r="74" spans="2:63" s="1" customFormat="1" ht="18" customHeight="1">
      <c r="B74" s="33"/>
      <c r="C74" s="31" t="s">
        <v>21</v>
      </c>
      <c r="F74" s="29" t="str">
        <f>F12</f>
        <v>Ústí</v>
      </c>
      <c r="I74" s="31" t="s">
        <v>22</v>
      </c>
      <c r="J74" s="55">
        <f>IF(J12="","",J12)</f>
        <v>45799</v>
      </c>
      <c r="L74" s="33"/>
    </row>
    <row r="75" spans="2:63" s="1" customFormat="1" ht="6.95" customHeight="1">
      <c r="B75" s="33"/>
      <c r="L75" s="33"/>
    </row>
    <row r="76" spans="2:63" s="1" customFormat="1" ht="15">
      <c r="B76" s="33"/>
      <c r="C76" s="31" t="s">
        <v>23</v>
      </c>
      <c r="F76" s="29" t="str">
        <f>E15</f>
        <v>Povodí Moravy, státní podnik</v>
      </c>
      <c r="I76" s="31" t="s">
        <v>30</v>
      </c>
      <c r="J76" s="29" t="str">
        <f>E21</f>
        <v>Ing. David Veselý</v>
      </c>
      <c r="L76" s="33"/>
    </row>
    <row r="77" spans="2:63" s="1" customFormat="1" ht="14.45" customHeight="1">
      <c r="B77" s="33"/>
      <c r="C77" s="31" t="s">
        <v>29</v>
      </c>
      <c r="F77" s="29" t="str">
        <f>IF(E18="","",E18)</f>
        <v>pokus</v>
      </c>
      <c r="L77" s="33"/>
    </row>
    <row r="78" spans="2:63" s="1" customFormat="1" ht="10.35" customHeight="1">
      <c r="B78" s="33"/>
      <c r="L78" s="33"/>
    </row>
    <row r="79" spans="2:63" s="9" customFormat="1" ht="29.25" customHeight="1">
      <c r="B79" s="117"/>
      <c r="C79" s="118" t="s">
        <v>99</v>
      </c>
      <c r="D79" s="119" t="s">
        <v>53</v>
      </c>
      <c r="E79" s="119" t="s">
        <v>49</v>
      </c>
      <c r="F79" s="119" t="s">
        <v>100</v>
      </c>
      <c r="G79" s="119" t="s">
        <v>101</v>
      </c>
      <c r="H79" s="119" t="s">
        <v>102</v>
      </c>
      <c r="I79" s="119" t="s">
        <v>103</v>
      </c>
      <c r="J79" s="119" t="s">
        <v>91</v>
      </c>
      <c r="K79" s="120" t="s">
        <v>104</v>
      </c>
      <c r="L79" s="117"/>
      <c r="M79" s="61" t="s">
        <v>105</v>
      </c>
      <c r="N79" s="62" t="s">
        <v>38</v>
      </c>
      <c r="O79" s="62" t="s">
        <v>106</v>
      </c>
      <c r="P79" s="62" t="s">
        <v>107</v>
      </c>
      <c r="Q79" s="62" t="s">
        <v>108</v>
      </c>
      <c r="R79" s="62" t="s">
        <v>109</v>
      </c>
      <c r="S79" s="62" t="s">
        <v>110</v>
      </c>
      <c r="T79" s="63" t="s">
        <v>111</v>
      </c>
    </row>
    <row r="80" spans="2:63" s="1" customFormat="1" ht="29.25" customHeight="1">
      <c r="B80" s="33"/>
      <c r="C80" s="65" t="s">
        <v>92</v>
      </c>
      <c r="J80" s="121">
        <f>BK80</f>
        <v>0</v>
      </c>
      <c r="L80" s="33"/>
      <c r="M80" s="64"/>
      <c r="N80" s="56"/>
      <c r="O80" s="56"/>
      <c r="P80" s="122" t="e">
        <f>P81</f>
        <v>#REF!</v>
      </c>
      <c r="Q80" s="56"/>
      <c r="R80" s="122" t="e">
        <f>R81</f>
        <v>#REF!</v>
      </c>
      <c r="S80" s="56"/>
      <c r="T80" s="123" t="e">
        <f>T81</f>
        <v>#REF!</v>
      </c>
      <c r="AT80" s="20" t="s">
        <v>67</v>
      </c>
      <c r="AU80" s="20" t="s">
        <v>93</v>
      </c>
      <c r="BK80" s="124">
        <f>BK81</f>
        <v>0</v>
      </c>
    </row>
    <row r="81" spans="2:65" s="10" customFormat="1" ht="37.35" customHeight="1">
      <c r="B81" s="125"/>
      <c r="D81" s="126" t="s">
        <v>67</v>
      </c>
      <c r="E81" s="127" t="s">
        <v>112</v>
      </c>
      <c r="F81" s="127" t="s">
        <v>113</v>
      </c>
      <c r="J81" s="128">
        <f>BK81</f>
        <v>0</v>
      </c>
      <c r="L81" s="125"/>
      <c r="M81" s="129"/>
      <c r="P81" s="130" t="e">
        <f>P82+P109+#REF!+P112</f>
        <v>#REF!</v>
      </c>
      <c r="R81" s="130" t="e">
        <f>R82+R109+#REF!+R112</f>
        <v>#REF!</v>
      </c>
      <c r="T81" s="131" t="e">
        <f>T82+T109+#REF!+T112</f>
        <v>#REF!</v>
      </c>
      <c r="AR81" s="126" t="s">
        <v>75</v>
      </c>
      <c r="AT81" s="132" t="s">
        <v>67</v>
      </c>
      <c r="AU81" s="132" t="s">
        <v>68</v>
      </c>
      <c r="AY81" s="126" t="s">
        <v>114</v>
      </c>
      <c r="BK81" s="133">
        <f>BK82+BK109+BK112</f>
        <v>0</v>
      </c>
    </row>
    <row r="82" spans="2:65" s="10" customFormat="1" ht="19.899999999999999" customHeight="1">
      <c r="B82" s="125"/>
      <c r="D82" s="126" t="s">
        <v>67</v>
      </c>
      <c r="E82" s="134" t="s">
        <v>75</v>
      </c>
      <c r="F82" s="134" t="s">
        <v>115</v>
      </c>
      <c r="J82" s="135">
        <f>BK82</f>
        <v>0</v>
      </c>
      <c r="L82" s="125"/>
      <c r="M82" s="129"/>
      <c r="P82" s="130">
        <f>SUM(P83:P108)</f>
        <v>30391.308870000001</v>
      </c>
      <c r="R82" s="130">
        <f>SUM(R83:R108)</f>
        <v>46728.773639999999</v>
      </c>
      <c r="T82" s="131">
        <f>SUM(T83:T108)</f>
        <v>0</v>
      </c>
      <c r="AR82" s="126" t="s">
        <v>75</v>
      </c>
      <c r="AT82" s="132" t="s">
        <v>67</v>
      </c>
      <c r="AU82" s="132" t="s">
        <v>75</v>
      </c>
      <c r="AY82" s="126" t="s">
        <v>114</v>
      </c>
      <c r="BK82" s="133">
        <f>SUM(BK83:BK108)</f>
        <v>0</v>
      </c>
    </row>
    <row r="83" spans="2:65" s="1" customFormat="1">
      <c r="B83" s="33"/>
      <c r="D83" s="144"/>
      <c r="F83" s="145"/>
      <c r="L83" s="33"/>
      <c r="M83" s="146"/>
      <c r="T83" s="58"/>
      <c r="AT83" s="20"/>
      <c r="AU83" s="20"/>
    </row>
    <row r="84" spans="2:65" s="1" customFormat="1" ht="38.25" customHeight="1">
      <c r="B84" s="136"/>
      <c r="C84" s="242">
        <v>1</v>
      </c>
      <c r="D84" s="242" t="s">
        <v>116</v>
      </c>
      <c r="E84" s="243" t="s">
        <v>391</v>
      </c>
      <c r="F84" s="244" t="s">
        <v>389</v>
      </c>
      <c r="G84" s="246" t="s">
        <v>388</v>
      </c>
      <c r="H84" s="242">
        <v>4980</v>
      </c>
      <c r="I84" s="138">
        <v>0</v>
      </c>
      <c r="J84" s="245">
        <f>ROUND(I84*H84,2)</f>
        <v>0</v>
      </c>
      <c r="K84" s="137"/>
      <c r="L84" s="33"/>
      <c r="M84" s="139" t="s">
        <v>5</v>
      </c>
      <c r="N84" s="140" t="s">
        <v>39</v>
      </c>
      <c r="O84" s="141">
        <v>0.19500000000000001</v>
      </c>
      <c r="P84" s="141">
        <f>O84*H84</f>
        <v>971.1</v>
      </c>
      <c r="Q84" s="141">
        <v>0</v>
      </c>
      <c r="R84" s="141">
        <f>Q84*H84</f>
        <v>0</v>
      </c>
      <c r="S84" s="141">
        <v>0</v>
      </c>
      <c r="T84" s="142">
        <f>S84*H84</f>
        <v>0</v>
      </c>
      <c r="AR84" s="20" t="s">
        <v>118</v>
      </c>
      <c r="AT84" s="20" t="s">
        <v>116</v>
      </c>
      <c r="AU84" s="20" t="s">
        <v>77</v>
      </c>
      <c r="AY84" s="20" t="s">
        <v>114</v>
      </c>
      <c r="BE84" s="143">
        <f>IF(N84="základní",J84,0)</f>
        <v>0</v>
      </c>
      <c r="BF84" s="143">
        <f>IF(N84="snížená",J84,0)</f>
        <v>0</v>
      </c>
      <c r="BG84" s="143">
        <f>IF(N84="zákl. přenesená",J84,0)</f>
        <v>0</v>
      </c>
      <c r="BH84" s="143">
        <f>IF(N84="sníž. přenesená",J84,0)</f>
        <v>0</v>
      </c>
      <c r="BI84" s="143">
        <f>IF(N84="nulová",J84,0)</f>
        <v>0</v>
      </c>
      <c r="BJ84" s="20" t="s">
        <v>75</v>
      </c>
      <c r="BK84" s="143">
        <f>ROUND(I84*H84,2)</f>
        <v>0</v>
      </c>
      <c r="BL84" s="20" t="s">
        <v>118</v>
      </c>
      <c r="BM84" s="20" t="s">
        <v>124</v>
      </c>
    </row>
    <row r="85" spans="2:65" s="1" customFormat="1">
      <c r="B85" s="33"/>
      <c r="D85" s="144" t="s">
        <v>119</v>
      </c>
      <c r="E85" s="1" t="s">
        <v>5</v>
      </c>
      <c r="F85" s="149"/>
      <c r="L85" s="33"/>
      <c r="M85" s="146"/>
      <c r="T85" s="58"/>
      <c r="AT85" s="20" t="s">
        <v>119</v>
      </c>
      <c r="AU85" s="20" t="s">
        <v>77</v>
      </c>
    </row>
    <row r="86" spans="2:65" s="11" customFormat="1">
      <c r="B86" s="147"/>
      <c r="D86" s="144" t="s">
        <v>120</v>
      </c>
      <c r="F86" s="145" t="s">
        <v>393</v>
      </c>
      <c r="H86" s="150"/>
      <c r="L86" s="147"/>
      <c r="M86" s="151"/>
      <c r="T86" s="152"/>
      <c r="AT86" s="148" t="s">
        <v>120</v>
      </c>
      <c r="AU86" s="148" t="s">
        <v>77</v>
      </c>
      <c r="AV86" s="11" t="s">
        <v>77</v>
      </c>
      <c r="AW86" s="11" t="s">
        <v>31</v>
      </c>
      <c r="AX86" s="11" t="s">
        <v>75</v>
      </c>
      <c r="AY86" s="148" t="s">
        <v>114</v>
      </c>
    </row>
    <row r="87" spans="2:65" s="1" customFormat="1" ht="38.25" customHeight="1">
      <c r="B87" s="136"/>
      <c r="C87" s="242">
        <v>2</v>
      </c>
      <c r="D87" s="242" t="s">
        <v>116</v>
      </c>
      <c r="E87" s="243" t="s">
        <v>392</v>
      </c>
      <c r="F87" s="244" t="s">
        <v>390</v>
      </c>
      <c r="G87" s="246" t="s">
        <v>388</v>
      </c>
      <c r="H87" s="242">
        <v>4980</v>
      </c>
      <c r="I87" s="138">
        <v>0</v>
      </c>
      <c r="J87" s="245">
        <f>ROUND(I87*H87,2)</f>
        <v>0</v>
      </c>
      <c r="K87" s="137"/>
      <c r="L87" s="33"/>
      <c r="M87" s="139" t="s">
        <v>5</v>
      </c>
      <c r="N87" s="140" t="s">
        <v>39</v>
      </c>
      <c r="O87" s="141">
        <v>0.19500000000000001</v>
      </c>
      <c r="P87" s="141">
        <f>O87*H87</f>
        <v>971.1</v>
      </c>
      <c r="Q87" s="141">
        <v>0</v>
      </c>
      <c r="R87" s="141">
        <f>Q87*H87</f>
        <v>0</v>
      </c>
      <c r="S87" s="141">
        <v>0</v>
      </c>
      <c r="T87" s="142">
        <f>S87*H87</f>
        <v>0</v>
      </c>
      <c r="AR87" s="20" t="s">
        <v>118</v>
      </c>
      <c r="AT87" s="20" t="s">
        <v>116</v>
      </c>
      <c r="AU87" s="20" t="s">
        <v>77</v>
      </c>
      <c r="AY87" s="20" t="s">
        <v>114</v>
      </c>
      <c r="BE87" s="143">
        <f>IF(N87="základní",J87,0)</f>
        <v>0</v>
      </c>
      <c r="BF87" s="143">
        <f>IF(N87="snížená",J87,0)</f>
        <v>0</v>
      </c>
      <c r="BG87" s="143">
        <f>IF(N87="zákl. přenesená",J87,0)</f>
        <v>0</v>
      </c>
      <c r="BH87" s="143">
        <f>IF(N87="sníž. přenesená",J87,0)</f>
        <v>0</v>
      </c>
      <c r="BI87" s="143">
        <f>IF(N87="nulová",J87,0)</f>
        <v>0</v>
      </c>
      <c r="BJ87" s="20" t="s">
        <v>75</v>
      </c>
      <c r="BK87" s="143">
        <f>ROUND(I87*H87,2)</f>
        <v>0</v>
      </c>
      <c r="BL87" s="20" t="s">
        <v>118</v>
      </c>
      <c r="BM87" s="20" t="s">
        <v>124</v>
      </c>
    </row>
    <row r="88" spans="2:65" s="1" customFormat="1" ht="27">
      <c r="B88" s="33"/>
      <c r="D88" s="144" t="s">
        <v>119</v>
      </c>
      <c r="E88" s="1" t="s">
        <v>5</v>
      </c>
      <c r="F88" s="145" t="s">
        <v>394</v>
      </c>
      <c r="L88" s="33"/>
      <c r="M88" s="146"/>
      <c r="T88" s="58"/>
      <c r="AT88" s="20" t="s">
        <v>119</v>
      </c>
      <c r="AU88" s="20" t="s">
        <v>77</v>
      </c>
    </row>
    <row r="89" spans="2:65" s="11" customFormat="1">
      <c r="B89" s="147"/>
      <c r="D89" s="144" t="s">
        <v>120</v>
      </c>
      <c r="H89" s="150"/>
      <c r="L89" s="147"/>
      <c r="M89" s="151"/>
      <c r="T89" s="152"/>
      <c r="AT89" s="148" t="s">
        <v>120</v>
      </c>
      <c r="AU89" s="148" t="s">
        <v>77</v>
      </c>
      <c r="AV89" s="11" t="s">
        <v>77</v>
      </c>
      <c r="AW89" s="11" t="s">
        <v>31</v>
      </c>
      <c r="AX89" s="11" t="s">
        <v>75</v>
      </c>
      <c r="AY89" s="148" t="s">
        <v>114</v>
      </c>
    </row>
    <row r="90" spans="2:65" s="1" customFormat="1" ht="38.25" customHeight="1">
      <c r="B90" s="136"/>
      <c r="C90" s="242">
        <v>2</v>
      </c>
      <c r="D90" s="242" t="s">
        <v>116</v>
      </c>
      <c r="E90" s="243" t="s">
        <v>122</v>
      </c>
      <c r="F90" s="242" t="s">
        <v>123</v>
      </c>
      <c r="G90" s="246" t="s">
        <v>117</v>
      </c>
      <c r="H90" s="242">
        <v>5868.97</v>
      </c>
      <c r="I90" s="138">
        <v>0</v>
      </c>
      <c r="J90" s="245">
        <f>ROUND(I90*H90,2)</f>
        <v>0</v>
      </c>
      <c r="K90" s="137"/>
      <c r="L90" s="33"/>
      <c r="M90" s="139" t="s">
        <v>5</v>
      </c>
      <c r="N90" s="140" t="s">
        <v>39</v>
      </c>
      <c r="O90" s="141">
        <v>0.19500000000000001</v>
      </c>
      <c r="P90" s="141">
        <f>O90*H90</f>
        <v>1144.4491500000001</v>
      </c>
      <c r="Q90" s="141">
        <v>0</v>
      </c>
      <c r="R90" s="141">
        <f>Q90*H90</f>
        <v>0</v>
      </c>
      <c r="S90" s="141">
        <v>0</v>
      </c>
      <c r="T90" s="142">
        <f>S90*H90</f>
        <v>0</v>
      </c>
      <c r="AR90" s="20" t="s">
        <v>118</v>
      </c>
      <c r="AT90" s="20" t="s">
        <v>116</v>
      </c>
      <c r="AU90" s="20" t="s">
        <v>77</v>
      </c>
      <c r="AY90" s="20" t="s">
        <v>114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20" t="s">
        <v>75</v>
      </c>
      <c r="BK90" s="143">
        <f>ROUND(I90*H90,2)</f>
        <v>0</v>
      </c>
      <c r="BL90" s="20" t="s">
        <v>118</v>
      </c>
      <c r="BM90" s="20" t="s">
        <v>124</v>
      </c>
    </row>
    <row r="91" spans="2:65" s="1" customFormat="1">
      <c r="B91" s="33"/>
      <c r="D91" s="144" t="s">
        <v>119</v>
      </c>
      <c r="E91" s="1" t="s">
        <v>5</v>
      </c>
      <c r="F91" s="149"/>
      <c r="L91" s="33"/>
      <c r="M91" s="146"/>
      <c r="T91" s="58"/>
      <c r="AT91" s="20" t="s">
        <v>119</v>
      </c>
      <c r="AU91" s="20" t="s">
        <v>77</v>
      </c>
    </row>
    <row r="92" spans="2:65" s="11" customFormat="1">
      <c r="B92" s="147"/>
      <c r="D92" s="144" t="s">
        <v>120</v>
      </c>
      <c r="H92" s="150"/>
      <c r="L92" s="147"/>
      <c r="M92" s="151"/>
      <c r="T92" s="152"/>
      <c r="AT92" s="148" t="s">
        <v>120</v>
      </c>
      <c r="AU92" s="148" t="s">
        <v>77</v>
      </c>
      <c r="AV92" s="11" t="s">
        <v>77</v>
      </c>
      <c r="AW92" s="11" t="s">
        <v>31</v>
      </c>
      <c r="AX92" s="11" t="s">
        <v>75</v>
      </c>
      <c r="AY92" s="148" t="s">
        <v>114</v>
      </c>
    </row>
    <row r="93" spans="2:65" s="1" customFormat="1" ht="38.25" customHeight="1">
      <c r="B93" s="136"/>
      <c r="C93" s="242">
        <v>3</v>
      </c>
      <c r="D93" s="242" t="s">
        <v>116</v>
      </c>
      <c r="E93" s="243" t="s">
        <v>125</v>
      </c>
      <c r="F93" s="244" t="s">
        <v>126</v>
      </c>
      <c r="G93" s="246" t="s">
        <v>117</v>
      </c>
      <c r="H93" s="247">
        <v>5868.97</v>
      </c>
      <c r="I93" s="138">
        <v>0</v>
      </c>
      <c r="J93" s="245">
        <f>ROUND(I93*H93,2)</f>
        <v>0</v>
      </c>
      <c r="K93" s="137"/>
      <c r="L93" s="33"/>
      <c r="M93" s="139" t="s">
        <v>5</v>
      </c>
      <c r="N93" s="140" t="s">
        <v>39</v>
      </c>
      <c r="O93" s="141">
        <v>5.8999999999999997E-2</v>
      </c>
      <c r="P93" s="141">
        <f>O93*H93</f>
        <v>346.26922999999999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20" t="s">
        <v>118</v>
      </c>
      <c r="AT93" s="20" t="s">
        <v>116</v>
      </c>
      <c r="AU93" s="20" t="s">
        <v>77</v>
      </c>
      <c r="AY93" s="20" t="s">
        <v>114</v>
      </c>
      <c r="BE93" s="143">
        <f>IF(N93="základní",J93,0)</f>
        <v>0</v>
      </c>
      <c r="BF93" s="143">
        <f>IF(N93="snížená",J93,0)</f>
        <v>0</v>
      </c>
      <c r="BG93" s="143">
        <f>IF(N93="zákl. přenesená",J93,0)</f>
        <v>0</v>
      </c>
      <c r="BH93" s="143">
        <f>IF(N93="sníž. přenesená",J93,0)</f>
        <v>0</v>
      </c>
      <c r="BI93" s="143">
        <f>IF(N93="nulová",J93,0)</f>
        <v>0</v>
      </c>
      <c r="BJ93" s="20" t="s">
        <v>75</v>
      </c>
      <c r="BK93" s="143">
        <f>ROUND(I93*H93,2)</f>
        <v>0</v>
      </c>
      <c r="BL93" s="20" t="s">
        <v>118</v>
      </c>
      <c r="BM93" s="20" t="s">
        <v>127</v>
      </c>
    </row>
    <row r="94" spans="2:65" s="1" customFormat="1">
      <c r="B94" s="33"/>
      <c r="C94" s="242"/>
      <c r="D94" s="144" t="s">
        <v>119</v>
      </c>
      <c r="E94" s="243"/>
      <c r="F94" s="145"/>
      <c r="L94" s="33"/>
      <c r="M94" s="146"/>
      <c r="T94" s="58"/>
      <c r="AT94" s="20" t="s">
        <v>119</v>
      </c>
      <c r="AU94" s="20" t="s">
        <v>77</v>
      </c>
    </row>
    <row r="95" spans="2:65" s="1" customFormat="1" ht="38.25" customHeight="1">
      <c r="B95" s="136"/>
      <c r="C95" s="242">
        <v>4</v>
      </c>
      <c r="D95" s="242" t="s">
        <v>116</v>
      </c>
      <c r="E95" s="243" t="s">
        <v>128</v>
      </c>
      <c r="F95" s="244" t="s">
        <v>129</v>
      </c>
      <c r="G95" s="246" t="s">
        <v>117</v>
      </c>
      <c r="H95" s="247">
        <v>300</v>
      </c>
      <c r="I95" s="138">
        <v>0</v>
      </c>
      <c r="J95" s="245">
        <f>ROUND(I95*H95,2)</f>
        <v>0</v>
      </c>
      <c r="K95" s="137"/>
      <c r="L95" s="33"/>
      <c r="M95" s="139" t="s">
        <v>5</v>
      </c>
      <c r="N95" s="140" t="s">
        <v>39</v>
      </c>
      <c r="O95" s="141">
        <v>4.5999999999999999E-2</v>
      </c>
      <c r="P95" s="141">
        <f>O95*H95</f>
        <v>13.799999999999999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20" t="s">
        <v>118</v>
      </c>
      <c r="AT95" s="20" t="s">
        <v>116</v>
      </c>
      <c r="AU95" s="20" t="s">
        <v>77</v>
      </c>
      <c r="AY95" s="20" t="s">
        <v>114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20" t="s">
        <v>75</v>
      </c>
      <c r="BK95" s="143">
        <f>ROUND(I95*H95,2)</f>
        <v>0</v>
      </c>
      <c r="BL95" s="20" t="s">
        <v>118</v>
      </c>
      <c r="BM95" s="20" t="s">
        <v>130</v>
      </c>
    </row>
    <row r="96" spans="2:65" s="1" customFormat="1">
      <c r="B96" s="33"/>
      <c r="D96" s="144" t="s">
        <v>119</v>
      </c>
      <c r="F96" s="145"/>
      <c r="L96" s="33"/>
      <c r="M96" s="146"/>
      <c r="T96" s="58"/>
      <c r="AT96" s="20" t="s">
        <v>119</v>
      </c>
      <c r="AU96" s="20" t="s">
        <v>77</v>
      </c>
    </row>
    <row r="97" spans="2:65" s="11" customFormat="1">
      <c r="B97" s="147"/>
      <c r="D97" s="144" t="s">
        <v>120</v>
      </c>
      <c r="E97" s="11" t="s">
        <v>5</v>
      </c>
      <c r="F97" s="149"/>
      <c r="H97" s="150"/>
      <c r="L97" s="147"/>
      <c r="M97" s="151"/>
      <c r="T97" s="152"/>
      <c r="AT97" s="148" t="s">
        <v>120</v>
      </c>
      <c r="AU97" s="148" t="s">
        <v>77</v>
      </c>
      <c r="AV97" s="11" t="s">
        <v>77</v>
      </c>
      <c r="AW97" s="11" t="s">
        <v>31</v>
      </c>
      <c r="AX97" s="11" t="s">
        <v>68</v>
      </c>
      <c r="AY97" s="148" t="s">
        <v>114</v>
      </c>
    </row>
    <row r="98" spans="2:65" s="1" customFormat="1" ht="25.5" customHeight="1">
      <c r="B98" s="136"/>
      <c r="C98" s="242">
        <v>5</v>
      </c>
      <c r="D98" s="242" t="s">
        <v>116</v>
      </c>
      <c r="E98" s="243" t="s">
        <v>131</v>
      </c>
      <c r="F98" s="244" t="s">
        <v>132</v>
      </c>
      <c r="G98" s="246" t="s">
        <v>117</v>
      </c>
      <c r="H98" s="247">
        <v>5868.97</v>
      </c>
      <c r="I98" s="138">
        <v>0</v>
      </c>
      <c r="J98" s="245">
        <f>ROUND(I98*H98,2)</f>
        <v>0</v>
      </c>
      <c r="K98" s="137"/>
      <c r="L98" s="33"/>
      <c r="M98" s="139" t="s">
        <v>5</v>
      </c>
      <c r="N98" s="140" t="s">
        <v>39</v>
      </c>
      <c r="O98" s="141">
        <v>9.7000000000000003E-2</v>
      </c>
      <c r="P98" s="141">
        <f>O98*H98</f>
        <v>569.29009000000008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20" t="s">
        <v>118</v>
      </c>
      <c r="AT98" s="20" t="s">
        <v>116</v>
      </c>
      <c r="AU98" s="20" t="s">
        <v>77</v>
      </c>
      <c r="AY98" s="20" t="s">
        <v>114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20" t="s">
        <v>75</v>
      </c>
      <c r="BK98" s="143">
        <f>ROUND(I98*H98,2)</f>
        <v>0</v>
      </c>
      <c r="BL98" s="20" t="s">
        <v>118</v>
      </c>
      <c r="BM98" s="20" t="s">
        <v>133</v>
      </c>
    </row>
    <row r="99" spans="2:65" s="1" customFormat="1">
      <c r="B99" s="33"/>
      <c r="D99" s="144" t="s">
        <v>119</v>
      </c>
      <c r="F99" s="145"/>
      <c r="L99" s="33"/>
      <c r="M99" s="146"/>
      <c r="T99" s="58"/>
      <c r="AT99" s="20" t="s">
        <v>119</v>
      </c>
      <c r="AU99" s="20" t="s">
        <v>77</v>
      </c>
    </row>
    <row r="100" spans="2:65" s="11" customFormat="1">
      <c r="B100" s="147"/>
      <c r="D100" s="144" t="s">
        <v>120</v>
      </c>
      <c r="E100" s="11" t="s">
        <v>5</v>
      </c>
      <c r="F100" s="149"/>
      <c r="H100" s="150"/>
      <c r="L100" s="147"/>
      <c r="M100" s="151"/>
      <c r="T100" s="152"/>
      <c r="AT100" s="148" t="s">
        <v>120</v>
      </c>
      <c r="AU100" s="148" t="s">
        <v>77</v>
      </c>
      <c r="AV100" s="11" t="s">
        <v>77</v>
      </c>
      <c r="AW100" s="11" t="s">
        <v>31</v>
      </c>
      <c r="AX100" s="11" t="s">
        <v>75</v>
      </c>
      <c r="AY100" s="148" t="s">
        <v>114</v>
      </c>
    </row>
    <row r="101" spans="2:65" s="1" customFormat="1" ht="25.5" customHeight="1">
      <c r="B101" s="136"/>
      <c r="C101" s="242">
        <v>6</v>
      </c>
      <c r="D101" s="242" t="s">
        <v>116</v>
      </c>
      <c r="E101" s="243" t="s">
        <v>134</v>
      </c>
      <c r="F101" s="244" t="s">
        <v>378</v>
      </c>
      <c r="G101" s="246" t="s">
        <v>117</v>
      </c>
      <c r="H101" s="247">
        <v>5568.97</v>
      </c>
      <c r="I101" s="138">
        <v>0</v>
      </c>
      <c r="J101" s="245">
        <f>ROUND(I101*H101,2)</f>
        <v>0</v>
      </c>
      <c r="K101" s="137" t="s">
        <v>5</v>
      </c>
      <c r="L101" s="33"/>
      <c r="M101" s="139" t="s">
        <v>5</v>
      </c>
      <c r="N101" s="140" t="s">
        <v>39</v>
      </c>
      <c r="O101" s="141">
        <v>0.12</v>
      </c>
      <c r="P101" s="141">
        <f>O101*H101</f>
        <v>668.27639999999997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20" t="s">
        <v>118</v>
      </c>
      <c r="AT101" s="20" t="s">
        <v>116</v>
      </c>
      <c r="AU101" s="20" t="s">
        <v>77</v>
      </c>
      <c r="AY101" s="20" t="s">
        <v>114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20" t="s">
        <v>75</v>
      </c>
      <c r="BK101" s="143">
        <f>ROUND(I101*H101,2)</f>
        <v>0</v>
      </c>
      <c r="BL101" s="20" t="s">
        <v>118</v>
      </c>
      <c r="BM101" s="20" t="s">
        <v>135</v>
      </c>
    </row>
    <row r="102" spans="2:65" s="11" customFormat="1" ht="40.5">
      <c r="B102" s="147"/>
      <c r="C102" s="1"/>
      <c r="D102" s="144" t="s">
        <v>119</v>
      </c>
      <c r="E102" s="1"/>
      <c r="F102" s="145" t="s">
        <v>379</v>
      </c>
      <c r="H102" s="150"/>
      <c r="L102" s="147"/>
      <c r="M102" s="151"/>
      <c r="T102" s="152"/>
      <c r="AT102" s="148" t="s">
        <v>120</v>
      </c>
      <c r="AU102" s="148" t="s">
        <v>77</v>
      </c>
      <c r="AV102" s="11" t="s">
        <v>77</v>
      </c>
      <c r="AW102" s="11" t="s">
        <v>31</v>
      </c>
      <c r="AX102" s="11" t="s">
        <v>68</v>
      </c>
      <c r="AY102" s="148" t="s">
        <v>114</v>
      </c>
    </row>
    <row r="103" spans="2:65" s="1" customFormat="1" ht="25.5" customHeight="1">
      <c r="B103" s="136"/>
      <c r="C103" s="242">
        <v>7</v>
      </c>
      <c r="D103" s="242" t="s">
        <v>116</v>
      </c>
      <c r="E103" s="243" t="s">
        <v>136</v>
      </c>
      <c r="F103" s="244" t="s">
        <v>372</v>
      </c>
      <c r="G103" s="246" t="s">
        <v>137</v>
      </c>
      <c r="H103" s="247">
        <v>1</v>
      </c>
      <c r="I103" s="138">
        <v>0</v>
      </c>
      <c r="J103" s="245">
        <f>ROUND(I103*H103,2)</f>
        <v>0</v>
      </c>
      <c r="K103" s="137" t="s">
        <v>5</v>
      </c>
      <c r="L103" s="33"/>
      <c r="M103" s="139" t="s">
        <v>5</v>
      </c>
      <c r="N103" s="140" t="s">
        <v>39</v>
      </c>
      <c r="O103" s="141">
        <v>952.11199999999997</v>
      </c>
      <c r="P103" s="141">
        <f>O103*H103</f>
        <v>952.11199999999997</v>
      </c>
      <c r="Q103" s="141">
        <v>1730.69532</v>
      </c>
      <c r="R103" s="141">
        <f>Q103*H103</f>
        <v>1730.69532</v>
      </c>
      <c r="S103" s="141">
        <v>0</v>
      </c>
      <c r="T103" s="142">
        <f>S103*H103</f>
        <v>0</v>
      </c>
      <c r="AR103" s="20" t="s">
        <v>118</v>
      </c>
      <c r="AT103" s="20" t="s">
        <v>116</v>
      </c>
      <c r="AU103" s="20" t="s">
        <v>77</v>
      </c>
      <c r="AY103" s="20" t="s">
        <v>114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20" t="s">
        <v>75</v>
      </c>
      <c r="BK103" s="143">
        <f>ROUND(I103*H103,2)</f>
        <v>0</v>
      </c>
      <c r="BL103" s="20" t="s">
        <v>118</v>
      </c>
      <c r="BM103" s="20" t="s">
        <v>138</v>
      </c>
    </row>
    <row r="104" spans="2:65" s="1" customFormat="1" ht="25.5" customHeight="1">
      <c r="B104" s="136"/>
      <c r="D104" s="144" t="s">
        <v>119</v>
      </c>
      <c r="F104" s="145"/>
      <c r="G104" s="237"/>
      <c r="H104" s="238"/>
      <c r="I104" s="239"/>
      <c r="J104" s="239"/>
      <c r="K104" s="236"/>
      <c r="L104" s="33"/>
      <c r="M104" s="235"/>
      <c r="N104" s="140"/>
      <c r="O104" s="141"/>
      <c r="P104" s="141"/>
      <c r="Q104" s="141"/>
      <c r="R104" s="141"/>
      <c r="S104" s="141"/>
      <c r="T104" s="142"/>
      <c r="AR104" s="20"/>
      <c r="AT104" s="20"/>
      <c r="AU104" s="20"/>
      <c r="AY104" s="20"/>
      <c r="BE104" s="143"/>
      <c r="BF104" s="143"/>
      <c r="BG104" s="143"/>
      <c r="BH104" s="143"/>
      <c r="BI104" s="143"/>
      <c r="BJ104" s="20"/>
      <c r="BK104" s="143"/>
      <c r="BL104" s="20"/>
      <c r="BM104" s="20"/>
    </row>
    <row r="105" spans="2:65" s="1" customFormat="1" ht="25.5" customHeight="1">
      <c r="B105" s="136"/>
      <c r="C105" s="242">
        <v>8</v>
      </c>
      <c r="D105" s="242" t="s">
        <v>116</v>
      </c>
      <c r="E105" s="243" t="s">
        <v>380</v>
      </c>
      <c r="F105" s="244" t="s">
        <v>382</v>
      </c>
      <c r="G105" s="246" t="s">
        <v>137</v>
      </c>
      <c r="H105" s="247">
        <v>14</v>
      </c>
      <c r="I105" s="138">
        <v>0</v>
      </c>
      <c r="J105" s="245">
        <f>ROUND(I105*H105,2)</f>
        <v>0</v>
      </c>
      <c r="K105" s="137" t="s">
        <v>5</v>
      </c>
      <c r="L105" s="33"/>
      <c r="M105" s="139" t="s">
        <v>5</v>
      </c>
      <c r="N105" s="140" t="s">
        <v>39</v>
      </c>
      <c r="O105" s="141">
        <v>952.11199999999997</v>
      </c>
      <c r="P105" s="141">
        <f>O105*H105</f>
        <v>13329.567999999999</v>
      </c>
      <c r="Q105" s="141">
        <v>1730.69532</v>
      </c>
      <c r="R105" s="141">
        <f>Q105*H105</f>
        <v>24229.734479999999</v>
      </c>
      <c r="S105" s="141">
        <v>0</v>
      </c>
      <c r="T105" s="142">
        <f>S105*H105</f>
        <v>0</v>
      </c>
      <c r="AR105" s="20" t="s">
        <v>118</v>
      </c>
      <c r="AT105" s="20" t="s">
        <v>116</v>
      </c>
      <c r="AU105" s="20" t="s">
        <v>77</v>
      </c>
      <c r="AY105" s="20" t="s">
        <v>114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20" t="s">
        <v>75</v>
      </c>
      <c r="BK105" s="143">
        <f>ROUND(I105*H105,2)</f>
        <v>0</v>
      </c>
      <c r="BL105" s="20" t="s">
        <v>118</v>
      </c>
      <c r="BM105" s="20" t="s">
        <v>138</v>
      </c>
    </row>
    <row r="106" spans="2:65" s="1" customFormat="1" ht="42" customHeight="1">
      <c r="B106" s="136"/>
      <c r="D106" s="144" t="s">
        <v>119</v>
      </c>
      <c r="F106" s="145" t="s">
        <v>384</v>
      </c>
      <c r="G106" s="237"/>
      <c r="H106" s="238"/>
      <c r="I106" s="239"/>
      <c r="J106" s="239"/>
      <c r="K106" s="236"/>
      <c r="L106" s="33"/>
      <c r="M106" s="235"/>
      <c r="N106" s="140"/>
      <c r="O106" s="141"/>
      <c r="P106" s="141"/>
      <c r="Q106" s="141"/>
      <c r="R106" s="141"/>
      <c r="S106" s="141"/>
      <c r="T106" s="142"/>
      <c r="AR106" s="20"/>
      <c r="AT106" s="20"/>
      <c r="AU106" s="20"/>
      <c r="AY106" s="20"/>
      <c r="BE106" s="143"/>
      <c r="BF106" s="143"/>
      <c r="BG106" s="143"/>
      <c r="BH106" s="143"/>
      <c r="BI106" s="143"/>
      <c r="BJ106" s="20"/>
      <c r="BK106" s="143"/>
      <c r="BL106" s="20"/>
      <c r="BM106" s="20"/>
    </row>
    <row r="107" spans="2:65" s="1" customFormat="1" ht="25.5" customHeight="1">
      <c r="B107" s="136"/>
      <c r="C107" s="242">
        <v>9</v>
      </c>
      <c r="D107" s="242" t="s">
        <v>116</v>
      </c>
      <c r="E107" s="243" t="s">
        <v>381</v>
      </c>
      <c r="F107" s="244" t="s">
        <v>383</v>
      </c>
      <c r="G107" s="246" t="s">
        <v>137</v>
      </c>
      <c r="H107" s="247">
        <v>12</v>
      </c>
      <c r="I107" s="138">
        <v>0</v>
      </c>
      <c r="J107" s="245">
        <f>ROUND(I107*H107,2)</f>
        <v>0</v>
      </c>
      <c r="K107" s="137" t="s">
        <v>5</v>
      </c>
      <c r="L107" s="33"/>
      <c r="M107" s="139" t="s">
        <v>5</v>
      </c>
      <c r="N107" s="140" t="s">
        <v>39</v>
      </c>
      <c r="O107" s="141">
        <v>952.11199999999997</v>
      </c>
      <c r="P107" s="141">
        <f>O107*H107</f>
        <v>11425.343999999999</v>
      </c>
      <c r="Q107" s="141">
        <v>1730.69532</v>
      </c>
      <c r="R107" s="141">
        <f>Q107*H107</f>
        <v>20768.343840000001</v>
      </c>
      <c r="S107" s="141">
        <v>0</v>
      </c>
      <c r="T107" s="142">
        <f>S107*H107</f>
        <v>0</v>
      </c>
      <c r="AR107" s="20" t="s">
        <v>118</v>
      </c>
      <c r="AT107" s="20" t="s">
        <v>116</v>
      </c>
      <c r="AU107" s="20" t="s">
        <v>77</v>
      </c>
      <c r="AY107" s="20" t="s">
        <v>114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20" t="s">
        <v>75</v>
      </c>
      <c r="BK107" s="143">
        <f>ROUND(I107*H107,2)</f>
        <v>0</v>
      </c>
      <c r="BL107" s="20" t="s">
        <v>118</v>
      </c>
      <c r="BM107" s="20" t="s">
        <v>138</v>
      </c>
    </row>
    <row r="108" spans="2:65" s="1" customFormat="1" ht="48" customHeight="1">
      <c r="B108" s="136"/>
      <c r="D108" s="144" t="s">
        <v>119</v>
      </c>
      <c r="F108" s="145" t="s">
        <v>385</v>
      </c>
      <c r="G108" s="237"/>
      <c r="H108" s="248"/>
      <c r="I108" s="249"/>
      <c r="J108" s="249"/>
      <c r="K108" s="250"/>
      <c r="L108" s="33"/>
      <c r="M108" s="235"/>
      <c r="N108" s="140"/>
      <c r="O108" s="141"/>
      <c r="P108" s="141"/>
      <c r="Q108" s="141"/>
      <c r="R108" s="141"/>
      <c r="S108" s="141"/>
      <c r="T108" s="142"/>
      <c r="AR108" s="20"/>
      <c r="AT108" s="20"/>
      <c r="AU108" s="20"/>
      <c r="AY108" s="20"/>
      <c r="BE108" s="143"/>
      <c r="BF108" s="143"/>
      <c r="BG108" s="143"/>
      <c r="BH108" s="143"/>
      <c r="BI108" s="143"/>
      <c r="BJ108" s="20"/>
      <c r="BK108" s="143"/>
      <c r="BL108" s="20"/>
      <c r="BM108" s="20"/>
    </row>
    <row r="109" spans="2:65" s="10" customFormat="1" ht="29.85" customHeight="1">
      <c r="B109" s="125"/>
      <c r="D109" s="126" t="s">
        <v>67</v>
      </c>
      <c r="E109" s="134" t="s">
        <v>118</v>
      </c>
      <c r="F109" s="134" t="s">
        <v>139</v>
      </c>
      <c r="J109" s="135">
        <f>BK109</f>
        <v>0</v>
      </c>
      <c r="L109" s="125"/>
      <c r="M109" s="129"/>
      <c r="P109" s="130">
        <f>SUM(P110:P111)</f>
        <v>115.8</v>
      </c>
      <c r="R109" s="130">
        <f>SUM(R110:R111)</f>
        <v>0</v>
      </c>
      <c r="T109" s="131">
        <f>SUM(T110:T111)</f>
        <v>0</v>
      </c>
      <c r="AR109" s="126" t="s">
        <v>75</v>
      </c>
      <c r="AT109" s="132" t="s">
        <v>67</v>
      </c>
      <c r="AU109" s="132" t="s">
        <v>75</v>
      </c>
      <c r="AY109" s="126" t="s">
        <v>114</v>
      </c>
      <c r="BK109" s="133">
        <f>SUM(BK110:BK111)</f>
        <v>0</v>
      </c>
    </row>
    <row r="110" spans="2:65" s="1" customFormat="1" ht="25.5" customHeight="1">
      <c r="B110" s="136"/>
      <c r="C110" s="242">
        <v>10</v>
      </c>
      <c r="D110" s="242" t="s">
        <v>116</v>
      </c>
      <c r="E110" s="243" t="s">
        <v>373</v>
      </c>
      <c r="F110" s="233" t="s">
        <v>374</v>
      </c>
      <c r="G110" s="246" t="s">
        <v>117</v>
      </c>
      <c r="H110" s="247">
        <v>300</v>
      </c>
      <c r="I110" s="138">
        <v>0</v>
      </c>
      <c r="J110" s="245">
        <f>ROUND(I110*H110,2)</f>
        <v>0</v>
      </c>
      <c r="K110" s="137" t="s">
        <v>5</v>
      </c>
      <c r="L110" s="33"/>
      <c r="M110" s="139" t="s">
        <v>5</v>
      </c>
      <c r="N110" s="140" t="s">
        <v>39</v>
      </c>
      <c r="O110" s="141">
        <v>0.38600000000000001</v>
      </c>
      <c r="P110" s="141">
        <f>O110*H110</f>
        <v>115.8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20" t="s">
        <v>118</v>
      </c>
      <c r="AT110" s="20" t="s">
        <v>116</v>
      </c>
      <c r="AU110" s="20" t="s">
        <v>77</v>
      </c>
      <c r="AY110" s="20" t="s">
        <v>114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20" t="s">
        <v>75</v>
      </c>
      <c r="BK110" s="143">
        <f>ROUND(I110*H110,2)</f>
        <v>0</v>
      </c>
      <c r="BL110" s="20" t="s">
        <v>118</v>
      </c>
      <c r="BM110" s="20" t="s">
        <v>140</v>
      </c>
    </row>
    <row r="111" spans="2:65" s="1" customFormat="1" ht="19.5">
      <c r="B111" s="33"/>
      <c r="D111" s="144" t="s">
        <v>375</v>
      </c>
      <c r="F111" s="234" t="s">
        <v>376</v>
      </c>
      <c r="L111" s="33"/>
      <c r="M111" s="146"/>
      <c r="T111" s="58"/>
      <c r="AT111" s="20" t="s">
        <v>119</v>
      </c>
      <c r="AU111" s="20" t="s">
        <v>77</v>
      </c>
    </row>
    <row r="112" spans="2:65" s="10" customFormat="1" ht="29.85" customHeight="1">
      <c r="B112" s="125"/>
      <c r="C112" s="126"/>
      <c r="D112" s="134" t="s">
        <v>67</v>
      </c>
      <c r="E112" s="126" t="s">
        <v>141</v>
      </c>
      <c r="F112" s="134" t="s">
        <v>142</v>
      </c>
      <c r="J112" s="135">
        <f>BK112</f>
        <v>0</v>
      </c>
      <c r="L112" s="125"/>
      <c r="M112" s="129"/>
      <c r="P112" s="130">
        <f>SUM(P113:P114)</f>
        <v>707.5354000000001</v>
      </c>
      <c r="R112" s="130">
        <f>SUM(R113:R114)</f>
        <v>0</v>
      </c>
      <c r="T112" s="131">
        <f>SUM(T113:T114)</f>
        <v>0</v>
      </c>
      <c r="AR112" s="126" t="s">
        <v>75</v>
      </c>
      <c r="AT112" s="132" t="s">
        <v>67</v>
      </c>
      <c r="AU112" s="132" t="s">
        <v>75</v>
      </c>
      <c r="AY112" s="126" t="s">
        <v>114</v>
      </c>
      <c r="BK112" s="133">
        <f>SUM(BK113:BK114)</f>
        <v>0</v>
      </c>
    </row>
    <row r="113" spans="2:65" s="1" customFormat="1" ht="25.5" customHeight="1">
      <c r="B113" s="136"/>
      <c r="C113" s="242">
        <v>11</v>
      </c>
      <c r="D113" s="242" t="s">
        <v>116</v>
      </c>
      <c r="E113" s="243" t="s">
        <v>143</v>
      </c>
      <c r="F113" s="244" t="s">
        <v>144</v>
      </c>
      <c r="G113" s="246" t="s">
        <v>145</v>
      </c>
      <c r="H113" s="247">
        <v>2093.3000000000002</v>
      </c>
      <c r="I113" s="138">
        <v>0</v>
      </c>
      <c r="J113" s="245">
        <f>ROUND(I113*H113,2)</f>
        <v>0</v>
      </c>
      <c r="K113" s="137"/>
      <c r="L113" s="33"/>
      <c r="M113" s="139" t="s">
        <v>5</v>
      </c>
      <c r="N113" s="140" t="s">
        <v>39</v>
      </c>
      <c r="O113" s="141">
        <v>0.33800000000000002</v>
      </c>
      <c r="P113" s="141">
        <f>O113*H113</f>
        <v>707.5354000000001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20" t="s">
        <v>118</v>
      </c>
      <c r="AT113" s="20" t="s">
        <v>116</v>
      </c>
      <c r="AU113" s="20" t="s">
        <v>77</v>
      </c>
      <c r="AY113" s="20" t="s">
        <v>114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20" t="s">
        <v>75</v>
      </c>
      <c r="BK113" s="143">
        <f>ROUND(I113*H113,2)</f>
        <v>0</v>
      </c>
      <c r="BL113" s="20" t="s">
        <v>118</v>
      </c>
      <c r="BM113" s="20" t="s">
        <v>146</v>
      </c>
    </row>
    <row r="114" spans="2:65" s="1" customFormat="1" ht="27">
      <c r="B114" s="33"/>
      <c r="D114" s="144" t="s">
        <v>119</v>
      </c>
      <c r="F114" s="145" t="s">
        <v>147</v>
      </c>
      <c r="L114" s="33"/>
      <c r="M114" s="153"/>
      <c r="N114" s="154"/>
      <c r="O114" s="154"/>
      <c r="P114" s="154"/>
      <c r="Q114" s="154"/>
      <c r="R114" s="154"/>
      <c r="S114" s="154"/>
      <c r="T114" s="155"/>
      <c r="AT114" s="20" t="s">
        <v>119</v>
      </c>
      <c r="AU114" s="20" t="s">
        <v>77</v>
      </c>
    </row>
    <row r="115" spans="2:65" s="1" customFormat="1" ht="6.95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3"/>
    </row>
  </sheetData>
  <sheetProtection algorithmName="SHA-512" hashValue="MTBe2Tt4c2Rbhz/g4eGFm0eLsohxwbMluPaQqMWR5dmtRQ4uzUKp4TFHx9p/ovOGFYwT1FPQnR4DsuHTFz5TNA==" saltValue="/DKWlNrwqVYXPJ2uYk/+Rw==" spinCount="100000" sheet="1" selectLockedCells="1"/>
  <autoFilter ref="C79:K114" xr:uid="{00000000-0009-0000-0000-000001000000}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100-000000000000}"/>
    <hyperlink ref="G1:H1" location="C54" display="2) Rekapitulace" xr:uid="{00000000-0004-0000-0100-000001000000}"/>
    <hyperlink ref="J1" location="C80" display="3) Soupis prací" xr:uid="{00000000-0004-0000-0100-000002000000}"/>
    <hyperlink ref="L1:V1" location="'Rekapitulace stavby'!C2" display="Rekapitulace stavby" xr:uid="{00000000-0004-0000-0100-000003000000}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R97"/>
  <sheetViews>
    <sheetView showGridLines="0" workbookViewId="0">
      <pane ySplit="1" topLeftCell="A79" activePane="bottomLeft" state="frozen"/>
      <selection pane="bottomLeft" activeCell="I87" sqref="I8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3" max="67" width="12.33203125" customWidth="1"/>
  </cols>
  <sheetData>
    <row r="1" spans="1:70" ht="21.75" customHeight="1">
      <c r="A1" s="18"/>
      <c r="B1" s="14"/>
      <c r="C1" s="14"/>
      <c r="D1" s="15" t="s">
        <v>1</v>
      </c>
      <c r="E1" s="14"/>
      <c r="F1" s="87" t="s">
        <v>82</v>
      </c>
      <c r="G1" s="287" t="s">
        <v>83</v>
      </c>
      <c r="H1" s="287"/>
      <c r="I1" s="14"/>
      <c r="J1" s="87" t="s">
        <v>84</v>
      </c>
      <c r="K1" s="15" t="s">
        <v>85</v>
      </c>
      <c r="L1" s="87" t="s">
        <v>86</v>
      </c>
      <c r="M1" s="87"/>
      <c r="N1" s="87"/>
      <c r="O1" s="87"/>
      <c r="P1" s="87"/>
      <c r="Q1" s="87"/>
      <c r="R1" s="87"/>
      <c r="S1" s="87"/>
      <c r="T1" s="87"/>
      <c r="U1" s="88"/>
      <c r="V1" s="8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>
      <c r="L2" s="253" t="s">
        <v>8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20" t="s">
        <v>81</v>
      </c>
    </row>
    <row r="3" spans="1:70" ht="6.95" customHeight="1">
      <c r="B3" s="21"/>
      <c r="C3" s="22"/>
      <c r="D3" s="22"/>
      <c r="E3" s="22"/>
      <c r="F3" s="22"/>
      <c r="G3" s="22"/>
      <c r="H3" s="22"/>
      <c r="I3" s="22"/>
      <c r="J3" s="22"/>
      <c r="K3" s="23"/>
      <c r="AT3" s="20" t="s">
        <v>77</v>
      </c>
    </row>
    <row r="4" spans="1:70" ht="36.950000000000003" customHeight="1">
      <c r="B4" s="24"/>
      <c r="D4" s="25" t="s">
        <v>87</v>
      </c>
      <c r="K4" s="26"/>
      <c r="M4" s="27" t="s">
        <v>13</v>
      </c>
      <c r="AT4" s="20" t="s">
        <v>6</v>
      </c>
    </row>
    <row r="5" spans="1:70" ht="6.95" customHeight="1">
      <c r="B5" s="24"/>
      <c r="K5" s="26"/>
    </row>
    <row r="6" spans="1:70" ht="15">
      <c r="B6" s="24"/>
      <c r="D6" s="31" t="s">
        <v>17</v>
      </c>
      <c r="K6" s="26"/>
    </row>
    <row r="7" spans="1:70" ht="16.5" customHeight="1">
      <c r="B7" s="24"/>
      <c r="E7" s="284" t="str">
        <f>'Rekapitulace stavby'!K6</f>
        <v>Bečva, km 41,91–42,37 – revitalizace toku, Ústí - obnova stavby</v>
      </c>
      <c r="F7" s="285"/>
      <c r="G7" s="285"/>
      <c r="H7" s="285"/>
      <c r="K7" s="26"/>
    </row>
    <row r="8" spans="1:70" s="1" customFormat="1" ht="15">
      <c r="B8" s="33"/>
      <c r="D8" s="31" t="s">
        <v>88</v>
      </c>
      <c r="K8" s="36"/>
    </row>
    <row r="9" spans="1:70" s="1" customFormat="1" ht="36.950000000000003" customHeight="1">
      <c r="B9" s="33"/>
      <c r="E9" s="257" t="s">
        <v>148</v>
      </c>
      <c r="F9" s="286"/>
      <c r="G9" s="286"/>
      <c r="H9" s="286"/>
      <c r="K9" s="36"/>
    </row>
    <row r="10" spans="1:70" s="1" customFormat="1">
      <c r="B10" s="33"/>
      <c r="K10" s="36"/>
    </row>
    <row r="11" spans="1:70" s="1" customFormat="1" ht="14.45" customHeight="1">
      <c r="B11" s="33"/>
      <c r="D11" s="31" t="s">
        <v>18</v>
      </c>
      <c r="F11" s="29" t="s">
        <v>19</v>
      </c>
      <c r="I11" s="31" t="s">
        <v>20</v>
      </c>
      <c r="J11" s="29" t="s">
        <v>5</v>
      </c>
      <c r="K11" s="36"/>
    </row>
    <row r="12" spans="1:70" s="1" customFormat="1" ht="14.45" customHeight="1">
      <c r="B12" s="33"/>
      <c r="D12" s="31" t="s">
        <v>21</v>
      </c>
      <c r="F12" s="29" t="s">
        <v>366</v>
      </c>
      <c r="I12" s="31" t="s">
        <v>22</v>
      </c>
      <c r="J12" s="55">
        <f>'Rekapitulace stavby'!AN8</f>
        <v>45799</v>
      </c>
      <c r="K12" s="36"/>
    </row>
    <row r="13" spans="1:70" s="1" customFormat="1" ht="10.9" customHeight="1">
      <c r="B13" s="33"/>
      <c r="K13" s="36"/>
    </row>
    <row r="14" spans="1:70" s="1" customFormat="1" ht="14.45" customHeight="1">
      <c r="B14" s="33"/>
      <c r="D14" s="31" t="s">
        <v>23</v>
      </c>
      <c r="I14" s="31" t="s">
        <v>24</v>
      </c>
      <c r="J14" s="29" t="s">
        <v>25</v>
      </c>
      <c r="K14" s="36"/>
    </row>
    <row r="15" spans="1:70" s="1" customFormat="1" ht="18" customHeight="1">
      <c r="B15" s="33"/>
      <c r="E15" s="29" t="s">
        <v>26</v>
      </c>
      <c r="I15" s="31" t="s">
        <v>27</v>
      </c>
      <c r="J15" s="29" t="s">
        <v>28</v>
      </c>
      <c r="K15" s="36"/>
    </row>
    <row r="16" spans="1:70" s="1" customFormat="1" ht="6.95" customHeight="1">
      <c r="B16" s="33"/>
      <c r="K16" s="36"/>
    </row>
    <row r="17" spans="2:11" s="1" customFormat="1" ht="14.45" customHeight="1">
      <c r="B17" s="33"/>
      <c r="D17" s="31" t="s">
        <v>29</v>
      </c>
      <c r="I17" s="31" t="s">
        <v>24</v>
      </c>
      <c r="J17" s="29" t="str">
        <f>IF('Rekapitulace stavby'!AN13="Vyplň údaj","",IF('Rekapitulace stavby'!AN13="","",'Rekapitulace stavby'!AN13))</f>
        <v/>
      </c>
      <c r="K17" s="36"/>
    </row>
    <row r="18" spans="2:11" s="1" customFormat="1" ht="18" customHeight="1">
      <c r="B18" s="33"/>
      <c r="E18" s="29" t="str">
        <f>IF('Rekapitulace stavby'!E14="Vyplň údaj","",IF('Rekapitulace stavby'!E14="","",'Rekapitulace stavby'!E14))</f>
        <v>pokus</v>
      </c>
      <c r="I18" s="31" t="s">
        <v>27</v>
      </c>
      <c r="J18" s="29" t="str">
        <f>IF('Rekapitulace stavby'!AN14="Vyplň údaj","",IF('Rekapitulace stavby'!AN14="","",'Rekapitulace stavby'!AN14))</f>
        <v/>
      </c>
      <c r="K18" s="36"/>
    </row>
    <row r="19" spans="2:11" s="1" customFormat="1" ht="6.95" customHeight="1">
      <c r="B19" s="33"/>
      <c r="K19" s="36"/>
    </row>
    <row r="20" spans="2:11" s="1" customFormat="1" ht="14.45" customHeight="1">
      <c r="B20" s="33"/>
      <c r="D20" s="31" t="s">
        <v>30</v>
      </c>
      <c r="I20" s="31" t="s">
        <v>24</v>
      </c>
      <c r="J20" s="29"/>
      <c r="K20" s="36"/>
    </row>
    <row r="21" spans="2:11" s="1" customFormat="1" ht="18" customHeight="1">
      <c r="B21" s="33"/>
      <c r="E21" s="29" t="s">
        <v>365</v>
      </c>
      <c r="I21" s="31" t="s">
        <v>27</v>
      </c>
      <c r="J21" s="29"/>
      <c r="K21" s="36"/>
    </row>
    <row r="22" spans="2:11" s="1" customFormat="1" ht="6.95" customHeight="1">
      <c r="B22" s="33"/>
      <c r="K22" s="36"/>
    </row>
    <row r="23" spans="2:11" s="1" customFormat="1" ht="14.45" customHeight="1">
      <c r="B23" s="33"/>
      <c r="D23" s="31" t="s">
        <v>32</v>
      </c>
      <c r="K23" s="36"/>
    </row>
    <row r="24" spans="2:11" s="6" customFormat="1" ht="16.5" customHeight="1">
      <c r="B24" s="89"/>
      <c r="E24" s="279" t="s">
        <v>5</v>
      </c>
      <c r="F24" s="279"/>
      <c r="G24" s="279"/>
      <c r="H24" s="279"/>
      <c r="K24" s="90"/>
    </row>
    <row r="25" spans="2:11" s="1" customFormat="1" ht="6.95" customHeight="1">
      <c r="B25" s="33"/>
      <c r="K25" s="36"/>
    </row>
    <row r="26" spans="2:11" s="1" customFormat="1" ht="6.95" customHeight="1">
      <c r="B26" s="33"/>
      <c r="D26" s="56"/>
      <c r="E26" s="56"/>
      <c r="F26" s="56"/>
      <c r="G26" s="56"/>
      <c r="H26" s="56"/>
      <c r="I26" s="56"/>
      <c r="J26" s="56"/>
      <c r="K26" s="91"/>
    </row>
    <row r="27" spans="2:11" s="1" customFormat="1" ht="25.35" customHeight="1">
      <c r="B27" s="33"/>
      <c r="D27" s="92" t="s">
        <v>34</v>
      </c>
      <c r="J27" s="93">
        <f>ROUND(J83,2)</f>
        <v>0</v>
      </c>
      <c r="K27" s="36"/>
    </row>
    <row r="28" spans="2:11" s="1" customFormat="1" ht="6.95" customHeight="1">
      <c r="B28" s="33"/>
      <c r="D28" s="56"/>
      <c r="E28" s="56"/>
      <c r="F28" s="56"/>
      <c r="G28" s="56"/>
      <c r="H28" s="56"/>
      <c r="I28" s="56"/>
      <c r="J28" s="56"/>
      <c r="K28" s="91"/>
    </row>
    <row r="29" spans="2:11" s="1" customFormat="1" ht="14.45" customHeight="1">
      <c r="B29" s="33"/>
      <c r="F29" s="37" t="s">
        <v>36</v>
      </c>
      <c r="I29" s="37" t="s">
        <v>35</v>
      </c>
      <c r="J29" s="37" t="s">
        <v>37</v>
      </c>
      <c r="K29" s="36"/>
    </row>
    <row r="30" spans="2:11" s="1" customFormat="1" ht="14.45" customHeight="1">
      <c r="B30" s="33"/>
      <c r="D30" s="39" t="s">
        <v>38</v>
      </c>
      <c r="E30" s="39" t="s">
        <v>39</v>
      </c>
      <c r="F30" s="94">
        <f>ROUND(SUM(BE83:BE96), 2)</f>
        <v>0</v>
      </c>
      <c r="I30" s="95">
        <v>0.21</v>
      </c>
      <c r="J30" s="94">
        <f>ROUND(ROUND((SUM(BE83:BE96)), 2)*I30, 2)</f>
        <v>0</v>
      </c>
      <c r="K30" s="36"/>
    </row>
    <row r="31" spans="2:11" s="1" customFormat="1" ht="14.45" customHeight="1">
      <c r="B31" s="33"/>
      <c r="E31" s="39" t="s">
        <v>40</v>
      </c>
      <c r="F31" s="94">
        <f>ROUND(SUM(BF83:BF96), 2)</f>
        <v>0</v>
      </c>
      <c r="I31" s="95">
        <v>0.15</v>
      </c>
      <c r="J31" s="94">
        <f>ROUND(ROUND((SUM(BF83:BF96)), 2)*I31, 2)</f>
        <v>0</v>
      </c>
      <c r="K31" s="36"/>
    </row>
    <row r="32" spans="2:11" s="1" customFormat="1" ht="14.45" hidden="1" customHeight="1">
      <c r="B32" s="33"/>
      <c r="E32" s="39" t="s">
        <v>41</v>
      </c>
      <c r="F32" s="94">
        <f>ROUND(SUM(BG83:BG96), 2)</f>
        <v>0</v>
      </c>
      <c r="I32" s="95">
        <v>0.21</v>
      </c>
      <c r="J32" s="94">
        <v>0</v>
      </c>
      <c r="K32" s="36"/>
    </row>
    <row r="33" spans="2:11" s="1" customFormat="1" ht="14.45" hidden="1" customHeight="1">
      <c r="B33" s="33"/>
      <c r="E33" s="39" t="s">
        <v>42</v>
      </c>
      <c r="F33" s="94">
        <f>ROUND(SUM(BH83:BH96), 2)</f>
        <v>0</v>
      </c>
      <c r="I33" s="95">
        <v>0.15</v>
      </c>
      <c r="J33" s="94">
        <v>0</v>
      </c>
      <c r="K33" s="36"/>
    </row>
    <row r="34" spans="2:11" s="1" customFormat="1" ht="14.45" hidden="1" customHeight="1">
      <c r="B34" s="33"/>
      <c r="E34" s="39" t="s">
        <v>43</v>
      </c>
      <c r="F34" s="94">
        <f>ROUND(SUM(BI83:BI96), 2)</f>
        <v>0</v>
      </c>
      <c r="I34" s="95">
        <v>0</v>
      </c>
      <c r="J34" s="94">
        <v>0</v>
      </c>
      <c r="K34" s="36"/>
    </row>
    <row r="35" spans="2:11" s="1" customFormat="1" ht="6.95" customHeight="1">
      <c r="B35" s="33"/>
      <c r="K35" s="36"/>
    </row>
    <row r="36" spans="2:11" s="1" customFormat="1" ht="25.35" customHeight="1">
      <c r="B36" s="33"/>
      <c r="C36" s="96"/>
      <c r="D36" s="97" t="s">
        <v>44</v>
      </c>
      <c r="E36" s="59"/>
      <c r="F36" s="59"/>
      <c r="G36" s="98" t="s">
        <v>45</v>
      </c>
      <c r="H36" s="99" t="s">
        <v>46</v>
      </c>
      <c r="I36" s="59"/>
      <c r="J36" s="100">
        <f>SUM(J27:J34)</f>
        <v>0</v>
      </c>
      <c r="K36" s="101"/>
    </row>
    <row r="37" spans="2:11" s="1" customFormat="1" ht="14.45" customHeight="1">
      <c r="B37" s="46"/>
      <c r="C37" s="47"/>
      <c r="D37" s="47"/>
      <c r="E37" s="47"/>
      <c r="F37" s="47"/>
      <c r="G37" s="47"/>
      <c r="H37" s="47"/>
      <c r="I37" s="47"/>
      <c r="J37" s="47"/>
      <c r="K37" s="48"/>
    </row>
    <row r="41" spans="2:11" s="1" customFormat="1" ht="6.95" customHeight="1">
      <c r="B41" s="49"/>
      <c r="C41" s="50"/>
      <c r="D41" s="50"/>
      <c r="E41" s="50"/>
      <c r="F41" s="50"/>
      <c r="G41" s="50"/>
      <c r="H41" s="50"/>
      <c r="I41" s="50"/>
      <c r="J41" s="50"/>
      <c r="K41" s="102"/>
    </row>
    <row r="42" spans="2:11" s="1" customFormat="1" ht="36.950000000000003" customHeight="1">
      <c r="B42" s="33"/>
      <c r="C42" s="25" t="s">
        <v>89</v>
      </c>
      <c r="K42" s="36"/>
    </row>
    <row r="43" spans="2:11" s="1" customFormat="1" ht="6.95" customHeight="1">
      <c r="B43" s="33"/>
      <c r="K43" s="36"/>
    </row>
    <row r="44" spans="2:11" s="1" customFormat="1" ht="14.45" customHeight="1">
      <c r="B44" s="33"/>
      <c r="C44" s="31" t="s">
        <v>17</v>
      </c>
      <c r="K44" s="36"/>
    </row>
    <row r="45" spans="2:11" s="1" customFormat="1" ht="16.5" customHeight="1">
      <c r="B45" s="33"/>
      <c r="E45" s="284" t="str">
        <f>E7</f>
        <v>Bečva, km 41,91–42,37 – revitalizace toku, Ústí - obnova stavby</v>
      </c>
      <c r="F45" s="285"/>
      <c r="G45" s="285"/>
      <c r="H45" s="285"/>
      <c r="K45" s="36"/>
    </row>
    <row r="46" spans="2:11" s="1" customFormat="1" ht="14.45" customHeight="1">
      <c r="B46" s="33"/>
      <c r="C46" s="31" t="s">
        <v>88</v>
      </c>
      <c r="K46" s="36"/>
    </row>
    <row r="47" spans="2:11" s="1" customFormat="1" ht="17.25" customHeight="1">
      <c r="B47" s="33"/>
      <c r="E47" s="257" t="str">
        <f>E9</f>
        <v>VON - Vedlejší a ostatní náklady</v>
      </c>
      <c r="F47" s="286"/>
      <c r="G47" s="286"/>
      <c r="H47" s="286"/>
      <c r="K47" s="36"/>
    </row>
    <row r="48" spans="2:11" s="1" customFormat="1" ht="6.95" customHeight="1">
      <c r="B48" s="33"/>
      <c r="K48" s="36"/>
    </row>
    <row r="49" spans="2:47" s="1" customFormat="1" ht="18" customHeight="1">
      <c r="B49" s="33"/>
      <c r="C49" s="31" t="s">
        <v>21</v>
      </c>
      <c r="F49" s="29" t="str">
        <f>F12</f>
        <v>Ústí</v>
      </c>
      <c r="I49" s="31" t="s">
        <v>22</v>
      </c>
      <c r="J49" s="55">
        <f>IF(J12="","",J12)</f>
        <v>45799</v>
      </c>
      <c r="K49" s="36"/>
    </row>
    <row r="50" spans="2:47" s="1" customFormat="1" ht="6.95" customHeight="1">
      <c r="B50" s="33"/>
      <c r="K50" s="36"/>
    </row>
    <row r="51" spans="2:47" s="1" customFormat="1" ht="15">
      <c r="B51" s="33"/>
      <c r="C51" s="31" t="s">
        <v>23</v>
      </c>
      <c r="F51" s="29" t="str">
        <f>E15</f>
        <v>Povodí Moravy, státní podnik</v>
      </c>
      <c r="I51" s="31" t="s">
        <v>30</v>
      </c>
      <c r="J51" s="279" t="str">
        <f>E21</f>
        <v>Ing. David Veselý</v>
      </c>
      <c r="K51" s="36"/>
    </row>
    <row r="52" spans="2:47" s="1" customFormat="1" ht="14.45" customHeight="1">
      <c r="B52" s="33"/>
      <c r="C52" s="31" t="s">
        <v>29</v>
      </c>
      <c r="F52" s="29" t="str">
        <f>IF(E18="","",E18)</f>
        <v>pokus</v>
      </c>
      <c r="J52" s="283"/>
      <c r="K52" s="36"/>
    </row>
    <row r="53" spans="2:47" s="1" customFormat="1" ht="10.35" customHeight="1">
      <c r="B53" s="33"/>
      <c r="K53" s="36"/>
    </row>
    <row r="54" spans="2:47" s="1" customFormat="1" ht="29.25" customHeight="1">
      <c r="B54" s="33"/>
      <c r="C54" s="103" t="s">
        <v>90</v>
      </c>
      <c r="D54" s="96"/>
      <c r="E54" s="96"/>
      <c r="F54" s="96"/>
      <c r="G54" s="96"/>
      <c r="H54" s="96"/>
      <c r="I54" s="96"/>
      <c r="J54" s="104" t="s">
        <v>91</v>
      </c>
      <c r="K54" s="105"/>
    </row>
    <row r="55" spans="2:47" s="1" customFormat="1" ht="10.35" customHeight="1">
      <c r="B55" s="33"/>
      <c r="K55" s="36"/>
    </row>
    <row r="56" spans="2:47" s="1" customFormat="1" ht="29.25" customHeight="1">
      <c r="B56" s="33"/>
      <c r="C56" s="106" t="s">
        <v>92</v>
      </c>
      <c r="J56" s="93">
        <f>J83</f>
        <v>0</v>
      </c>
      <c r="K56" s="36"/>
      <c r="AU56" s="20" t="s">
        <v>93</v>
      </c>
    </row>
    <row r="57" spans="2:47" s="7" customFormat="1" ht="24.95" customHeight="1">
      <c r="B57" s="107"/>
      <c r="D57" s="108" t="s">
        <v>149</v>
      </c>
      <c r="E57" s="109"/>
      <c r="F57" s="109"/>
      <c r="G57" s="109"/>
      <c r="H57" s="109"/>
      <c r="I57" s="109"/>
      <c r="J57" s="110">
        <f>J84</f>
        <v>0</v>
      </c>
      <c r="K57" s="111"/>
    </row>
    <row r="58" spans="2:47" s="8" customFormat="1" ht="19.899999999999999" customHeight="1">
      <c r="B58" s="112"/>
      <c r="D58" s="113" t="s">
        <v>150</v>
      </c>
      <c r="E58" s="114"/>
      <c r="F58" s="114"/>
      <c r="G58" s="114"/>
      <c r="H58" s="114"/>
      <c r="I58" s="114"/>
      <c r="J58" s="115">
        <f>J85</f>
        <v>0</v>
      </c>
      <c r="K58" s="116"/>
    </row>
    <row r="59" spans="2:47" s="8" customFormat="1" ht="19.899999999999999" customHeight="1">
      <c r="B59" s="112"/>
      <c r="D59" s="113" t="s">
        <v>151</v>
      </c>
      <c r="E59" s="114"/>
      <c r="F59" s="114"/>
      <c r="G59" s="114"/>
      <c r="H59" s="114"/>
      <c r="I59" s="114"/>
      <c r="J59" s="115">
        <f>J89</f>
        <v>0</v>
      </c>
      <c r="K59" s="116"/>
    </row>
    <row r="60" spans="2:47" s="8" customFormat="1" ht="19.899999999999999" customHeight="1">
      <c r="B60" s="112"/>
      <c r="D60" s="113" t="s">
        <v>152</v>
      </c>
      <c r="E60" s="114"/>
      <c r="F60" s="114"/>
      <c r="G60" s="114"/>
      <c r="H60" s="114"/>
      <c r="I60" s="114"/>
      <c r="J60" s="115">
        <f>J92</f>
        <v>0</v>
      </c>
      <c r="K60" s="116"/>
    </row>
    <row r="61" spans="2:47" s="8" customFormat="1" ht="19.899999999999999" customHeight="1">
      <c r="B61" s="112"/>
      <c r="D61" s="113" t="s">
        <v>153</v>
      </c>
      <c r="E61" s="114"/>
      <c r="F61" s="114"/>
      <c r="G61" s="114"/>
      <c r="H61" s="114"/>
      <c r="I61" s="114"/>
      <c r="J61" s="115">
        <f>J95</f>
        <v>0</v>
      </c>
      <c r="K61" s="116"/>
    </row>
    <row r="62" spans="2:47" s="8" customFormat="1" ht="19.899999999999999" customHeight="1">
      <c r="B62" s="112"/>
      <c r="D62" s="113"/>
      <c r="E62" s="114"/>
      <c r="F62" s="114"/>
      <c r="G62" s="114"/>
      <c r="H62" s="114"/>
      <c r="I62" s="114"/>
      <c r="J62" s="115"/>
      <c r="K62" s="116"/>
    </row>
    <row r="63" spans="2:47" s="8" customFormat="1" ht="19.899999999999999" customHeight="1">
      <c r="B63" s="112"/>
      <c r="D63" s="113"/>
      <c r="E63" s="114"/>
      <c r="F63" s="114"/>
      <c r="G63" s="114"/>
      <c r="H63" s="114"/>
      <c r="I63" s="114"/>
      <c r="J63" s="115"/>
      <c r="K63" s="116"/>
    </row>
    <row r="64" spans="2:47" s="1" customFormat="1" ht="21.75" customHeight="1">
      <c r="B64" s="33"/>
      <c r="K64" s="36"/>
    </row>
    <row r="65" spans="2:12" s="1" customFormat="1" ht="6.95" customHeight="1">
      <c r="B65" s="46"/>
      <c r="C65" s="47"/>
      <c r="D65" s="47"/>
      <c r="E65" s="47"/>
      <c r="F65" s="47"/>
      <c r="G65" s="47"/>
      <c r="H65" s="47"/>
      <c r="I65" s="47"/>
      <c r="J65" s="47"/>
      <c r="K65" s="48"/>
    </row>
    <row r="69" spans="2:12" s="1" customFormat="1" ht="6.95" customHeight="1"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33"/>
    </row>
    <row r="70" spans="2:12" s="1" customFormat="1" ht="36.950000000000003" customHeight="1">
      <c r="B70" s="33"/>
      <c r="C70" s="25" t="s">
        <v>98</v>
      </c>
      <c r="L70" s="33"/>
    </row>
    <row r="71" spans="2:12" s="1" customFormat="1" ht="6.95" customHeight="1">
      <c r="B71" s="33"/>
      <c r="L71" s="33"/>
    </row>
    <row r="72" spans="2:12" s="1" customFormat="1" ht="14.45" customHeight="1">
      <c r="B72" s="33"/>
      <c r="C72" s="31" t="s">
        <v>17</v>
      </c>
      <c r="L72" s="33"/>
    </row>
    <row r="73" spans="2:12" s="1" customFormat="1" ht="16.5" customHeight="1">
      <c r="B73" s="33"/>
      <c r="E73" s="284" t="str">
        <f>E7</f>
        <v>Bečva, km 41,91–42,37 – revitalizace toku, Ústí - obnova stavby</v>
      </c>
      <c r="F73" s="285"/>
      <c r="G73" s="285"/>
      <c r="H73" s="285"/>
      <c r="L73" s="33"/>
    </row>
    <row r="74" spans="2:12" s="1" customFormat="1" ht="14.45" customHeight="1">
      <c r="B74" s="33"/>
      <c r="C74" s="31" t="s">
        <v>88</v>
      </c>
      <c r="L74" s="33"/>
    </row>
    <row r="75" spans="2:12" s="1" customFormat="1" ht="17.25" customHeight="1">
      <c r="B75" s="33"/>
      <c r="E75" s="257" t="str">
        <f>E9</f>
        <v>VON - Vedlejší a ostatní náklady</v>
      </c>
      <c r="F75" s="286"/>
      <c r="G75" s="286"/>
      <c r="H75" s="286"/>
      <c r="L75" s="33"/>
    </row>
    <row r="76" spans="2:12" s="1" customFormat="1" ht="6.95" customHeight="1">
      <c r="B76" s="33"/>
      <c r="L76" s="33"/>
    </row>
    <row r="77" spans="2:12" s="1" customFormat="1" ht="18" customHeight="1">
      <c r="B77" s="33"/>
      <c r="C77" s="31" t="s">
        <v>21</v>
      </c>
      <c r="F77" s="29" t="str">
        <f>F12</f>
        <v>Ústí</v>
      </c>
      <c r="I77" s="31" t="s">
        <v>22</v>
      </c>
      <c r="J77" s="55">
        <f>IF(J12="","",J12)</f>
        <v>45799</v>
      </c>
      <c r="L77" s="33"/>
    </row>
    <row r="78" spans="2:12" s="1" customFormat="1" ht="6.95" customHeight="1">
      <c r="B78" s="33"/>
      <c r="L78" s="33"/>
    </row>
    <row r="79" spans="2:12" s="1" customFormat="1" ht="15">
      <c r="B79" s="33"/>
      <c r="C79" s="31" t="s">
        <v>23</v>
      </c>
      <c r="F79" s="29" t="str">
        <f>E15</f>
        <v>Povodí Moravy, státní podnik</v>
      </c>
      <c r="I79" s="31" t="s">
        <v>30</v>
      </c>
      <c r="J79" s="29" t="str">
        <f>E21</f>
        <v>Ing. David Veselý</v>
      </c>
      <c r="L79" s="33"/>
    </row>
    <row r="80" spans="2:12" s="1" customFormat="1" ht="14.45" customHeight="1">
      <c r="B80" s="33"/>
      <c r="C80" s="31" t="s">
        <v>29</v>
      </c>
      <c r="F80" s="29" t="str">
        <f>IF(E18="","",E18)</f>
        <v>pokus</v>
      </c>
      <c r="L80" s="33"/>
    </row>
    <row r="81" spans="2:65" s="1" customFormat="1" ht="10.35" customHeight="1">
      <c r="B81" s="33"/>
      <c r="L81" s="33"/>
    </row>
    <row r="82" spans="2:65" s="9" customFormat="1" ht="29.25" customHeight="1">
      <c r="B82" s="117"/>
      <c r="C82" s="118" t="s">
        <v>99</v>
      </c>
      <c r="D82" s="119" t="s">
        <v>53</v>
      </c>
      <c r="E82" s="119" t="s">
        <v>49</v>
      </c>
      <c r="F82" s="119" t="s">
        <v>100</v>
      </c>
      <c r="G82" s="119" t="s">
        <v>101</v>
      </c>
      <c r="H82" s="119" t="s">
        <v>102</v>
      </c>
      <c r="I82" s="119" t="s">
        <v>103</v>
      </c>
      <c r="J82" s="119" t="s">
        <v>91</v>
      </c>
      <c r="K82" s="120" t="s">
        <v>104</v>
      </c>
      <c r="L82" s="117"/>
      <c r="M82" s="61" t="s">
        <v>105</v>
      </c>
      <c r="N82" s="62" t="s">
        <v>38</v>
      </c>
      <c r="O82" s="62" t="s">
        <v>106</v>
      </c>
      <c r="P82" s="62" t="s">
        <v>107</v>
      </c>
      <c r="Q82" s="62" t="s">
        <v>108</v>
      </c>
      <c r="R82" s="62" t="s">
        <v>109</v>
      </c>
      <c r="S82" s="62" t="s">
        <v>110</v>
      </c>
      <c r="T82" s="63" t="s">
        <v>111</v>
      </c>
    </row>
    <row r="83" spans="2:65" s="1" customFormat="1" ht="29.25" customHeight="1">
      <c r="B83" s="33"/>
      <c r="C83" s="65" t="s">
        <v>92</v>
      </c>
      <c r="J83" s="121">
        <f>J84</f>
        <v>0</v>
      </c>
      <c r="L83" s="33"/>
      <c r="M83" s="64"/>
      <c r="N83" s="56"/>
      <c r="O83" s="56"/>
      <c r="P83" s="122" t="e">
        <f>P84</f>
        <v>#REF!</v>
      </c>
      <c r="Q83" s="56"/>
      <c r="R83" s="122" t="e">
        <f>R84</f>
        <v>#REF!</v>
      </c>
      <c r="S83" s="56"/>
      <c r="T83" s="123" t="e">
        <f>T84</f>
        <v>#REF!</v>
      </c>
      <c r="AT83" s="20" t="s">
        <v>67</v>
      </c>
      <c r="AU83" s="20" t="s">
        <v>93</v>
      </c>
      <c r="BK83" s="124">
        <f>BK84</f>
        <v>0</v>
      </c>
    </row>
    <row r="84" spans="2:65" s="10" customFormat="1" ht="37.35" customHeight="1">
      <c r="B84" s="125"/>
      <c r="D84" s="126" t="s">
        <v>67</v>
      </c>
      <c r="E84" s="127" t="s">
        <v>154</v>
      </c>
      <c r="F84" s="127" t="s">
        <v>155</v>
      </c>
      <c r="J84" s="128">
        <f>J85+J89+J92+J95</f>
        <v>0</v>
      </c>
      <c r="L84" s="125"/>
      <c r="M84" s="129"/>
      <c r="P84" s="130" t="e">
        <f>P85+P89+P92+P95+#REF!+#REF!</f>
        <v>#REF!</v>
      </c>
      <c r="R84" s="130" t="e">
        <f>R85+R89+R92+R95+#REF!+#REF!</f>
        <v>#REF!</v>
      </c>
      <c r="T84" s="131" t="e">
        <f>T85+T89+T92+T95+#REF!+#REF!</f>
        <v>#REF!</v>
      </c>
      <c r="AR84" s="126" t="s">
        <v>121</v>
      </c>
      <c r="AT84" s="132" t="s">
        <v>67</v>
      </c>
      <c r="AU84" s="132" t="s">
        <v>68</v>
      </c>
      <c r="AY84" s="126" t="s">
        <v>114</v>
      </c>
      <c r="BK84" s="133">
        <f>BK85+BK89+BK92+BK95</f>
        <v>0</v>
      </c>
    </row>
    <row r="85" spans="2:65" s="10" customFormat="1" ht="19.899999999999999" customHeight="1">
      <c r="B85" s="125"/>
      <c r="D85" s="126" t="s">
        <v>67</v>
      </c>
      <c r="E85" s="134" t="s">
        <v>156</v>
      </c>
      <c r="F85" s="134" t="s">
        <v>157</v>
      </c>
      <c r="J85" s="135">
        <f>J86+J87+J88</f>
        <v>0</v>
      </c>
      <c r="L85" s="125"/>
      <c r="M85" s="129"/>
      <c r="P85" s="130">
        <f>SUM(P86:P88)</f>
        <v>0</v>
      </c>
      <c r="R85" s="130">
        <f>SUM(R86:R88)</f>
        <v>0</v>
      </c>
      <c r="T85" s="131">
        <f>SUM(T86:T88)</f>
        <v>0</v>
      </c>
      <c r="AR85" s="126" t="s">
        <v>118</v>
      </c>
      <c r="AT85" s="132" t="s">
        <v>67</v>
      </c>
      <c r="AU85" s="132" t="s">
        <v>75</v>
      </c>
      <c r="AY85" s="126" t="s">
        <v>114</v>
      </c>
      <c r="BK85" s="133">
        <f>SUM(BK86:BK88)</f>
        <v>0</v>
      </c>
    </row>
    <row r="86" spans="2:65" s="1" customFormat="1" ht="27.75" customHeight="1">
      <c r="B86" s="136"/>
      <c r="C86" s="242">
        <v>1</v>
      </c>
      <c r="D86" s="242" t="s">
        <v>116</v>
      </c>
      <c r="E86" s="243" t="s">
        <v>160</v>
      </c>
      <c r="F86" s="244" t="s">
        <v>387</v>
      </c>
      <c r="G86" s="246" t="s">
        <v>158</v>
      </c>
      <c r="H86" s="247">
        <v>1</v>
      </c>
      <c r="I86" s="138">
        <v>0</v>
      </c>
      <c r="J86" s="245">
        <f>ROUND(I86*H86,2)</f>
        <v>0</v>
      </c>
      <c r="K86" s="244" t="s">
        <v>5</v>
      </c>
      <c r="L86" s="33"/>
      <c r="M86" s="139" t="s">
        <v>5</v>
      </c>
      <c r="N86" s="140" t="s">
        <v>39</v>
      </c>
      <c r="O86" s="141">
        <v>0</v>
      </c>
      <c r="P86" s="141">
        <f t="shared" ref="P86:P87" si="0">O86*H86</f>
        <v>0</v>
      </c>
      <c r="Q86" s="141">
        <v>0</v>
      </c>
      <c r="R86" s="141">
        <f t="shared" ref="R86:R87" si="1">Q86*H86</f>
        <v>0</v>
      </c>
      <c r="S86" s="141">
        <v>0</v>
      </c>
      <c r="T86" s="142">
        <f t="shared" ref="T86:T87" si="2">S86*H86</f>
        <v>0</v>
      </c>
      <c r="AR86" s="20" t="s">
        <v>159</v>
      </c>
      <c r="AT86" s="20" t="s">
        <v>116</v>
      </c>
      <c r="AU86" s="20" t="s">
        <v>77</v>
      </c>
      <c r="AY86" s="20" t="s">
        <v>114</v>
      </c>
      <c r="BE86" s="143">
        <f t="shared" ref="BE86:BE87" si="3">IF(N86="základní",J86,0)</f>
        <v>0</v>
      </c>
      <c r="BF86" s="143">
        <f t="shared" ref="BF86:BF87" si="4">IF(N86="snížená",J86,0)</f>
        <v>0</v>
      </c>
      <c r="BG86" s="143">
        <f t="shared" ref="BG86:BG87" si="5">IF(N86="zákl. přenesená",J86,0)</f>
        <v>0</v>
      </c>
      <c r="BH86" s="143">
        <f t="shared" ref="BH86:BH87" si="6">IF(N86="sníž. přenesená",J86,0)</f>
        <v>0</v>
      </c>
      <c r="BI86" s="143">
        <f t="shared" ref="BI86:BI87" si="7">IF(N86="nulová",J86,0)</f>
        <v>0</v>
      </c>
      <c r="BJ86" s="20" t="s">
        <v>75</v>
      </c>
      <c r="BK86" s="143">
        <f t="shared" ref="BK86:BK87" si="8">ROUND(I86*H86,2)</f>
        <v>0</v>
      </c>
      <c r="BL86" s="20" t="s">
        <v>159</v>
      </c>
      <c r="BM86" s="20" t="s">
        <v>161</v>
      </c>
    </row>
    <row r="87" spans="2:65" s="1" customFormat="1" ht="38.25" customHeight="1">
      <c r="B87" s="136"/>
      <c r="C87" s="242">
        <v>2</v>
      </c>
      <c r="D87" s="242" t="s">
        <v>116</v>
      </c>
      <c r="E87" s="243" t="s">
        <v>162</v>
      </c>
      <c r="F87" s="244" t="s">
        <v>163</v>
      </c>
      <c r="G87" s="246" t="s">
        <v>158</v>
      </c>
      <c r="H87" s="247">
        <v>1</v>
      </c>
      <c r="I87" s="138">
        <v>0</v>
      </c>
      <c r="J87" s="245">
        <f>ROUND(I87*H87,2)</f>
        <v>0</v>
      </c>
      <c r="K87" s="244" t="s">
        <v>5</v>
      </c>
      <c r="L87" s="33"/>
      <c r="M87" s="139" t="s">
        <v>5</v>
      </c>
      <c r="N87" s="140" t="s">
        <v>39</v>
      </c>
      <c r="O87" s="141">
        <v>0</v>
      </c>
      <c r="P87" s="141">
        <f t="shared" si="0"/>
        <v>0</v>
      </c>
      <c r="Q87" s="141">
        <v>0</v>
      </c>
      <c r="R87" s="141">
        <f t="shared" si="1"/>
        <v>0</v>
      </c>
      <c r="S87" s="141">
        <v>0</v>
      </c>
      <c r="T87" s="142">
        <f t="shared" si="2"/>
        <v>0</v>
      </c>
      <c r="AR87" s="20" t="s">
        <v>159</v>
      </c>
      <c r="AT87" s="20" t="s">
        <v>116</v>
      </c>
      <c r="AU87" s="20" t="s">
        <v>77</v>
      </c>
      <c r="AY87" s="20" t="s">
        <v>114</v>
      </c>
      <c r="BE87" s="143">
        <f t="shared" si="3"/>
        <v>0</v>
      </c>
      <c r="BF87" s="143">
        <f t="shared" si="4"/>
        <v>0</v>
      </c>
      <c r="BG87" s="143">
        <f t="shared" si="5"/>
        <v>0</v>
      </c>
      <c r="BH87" s="143">
        <f t="shared" si="6"/>
        <v>0</v>
      </c>
      <c r="BI87" s="143">
        <f t="shared" si="7"/>
        <v>0</v>
      </c>
      <c r="BJ87" s="20" t="s">
        <v>75</v>
      </c>
      <c r="BK87" s="143">
        <f t="shared" si="8"/>
        <v>0</v>
      </c>
      <c r="BL87" s="20" t="s">
        <v>159</v>
      </c>
      <c r="BM87" s="20" t="s">
        <v>164</v>
      </c>
    </row>
    <row r="88" spans="2:65" s="1" customFormat="1" ht="16.5" customHeight="1">
      <c r="B88" s="136"/>
      <c r="C88" s="242">
        <v>3</v>
      </c>
      <c r="D88" s="242" t="s">
        <v>116</v>
      </c>
      <c r="E88" s="243" t="s">
        <v>165</v>
      </c>
      <c r="F88" s="244" t="s">
        <v>166</v>
      </c>
      <c r="G88" s="246" t="s">
        <v>158</v>
      </c>
      <c r="H88" s="247">
        <v>1</v>
      </c>
      <c r="I88" s="138">
        <v>0</v>
      </c>
      <c r="J88" s="245">
        <f>ROUND(I88*H88,2)</f>
        <v>0</v>
      </c>
      <c r="K88" s="244" t="s">
        <v>5</v>
      </c>
      <c r="L88" s="33"/>
      <c r="M88" s="139" t="s">
        <v>5</v>
      </c>
      <c r="N88" s="140" t="s">
        <v>39</v>
      </c>
      <c r="O88" s="141">
        <v>0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20" t="s">
        <v>159</v>
      </c>
      <c r="AT88" s="20" t="s">
        <v>116</v>
      </c>
      <c r="AU88" s="20" t="s">
        <v>77</v>
      </c>
      <c r="AY88" s="20" t="s">
        <v>114</v>
      </c>
      <c r="BE88" s="143">
        <f>IF(N88="základní",J88,0)</f>
        <v>0</v>
      </c>
      <c r="BF88" s="143">
        <f>IF(N88="snížená",J88,0)</f>
        <v>0</v>
      </c>
      <c r="BG88" s="143">
        <f>IF(N88="zákl. přenesená",J88,0)</f>
        <v>0</v>
      </c>
      <c r="BH88" s="143">
        <f>IF(N88="sníž. přenesená",J88,0)</f>
        <v>0</v>
      </c>
      <c r="BI88" s="143">
        <f>IF(N88="nulová",J88,0)</f>
        <v>0</v>
      </c>
      <c r="BJ88" s="20" t="s">
        <v>75</v>
      </c>
      <c r="BK88" s="143">
        <f>ROUND(I88*H88,2)</f>
        <v>0</v>
      </c>
      <c r="BL88" s="20" t="s">
        <v>159</v>
      </c>
      <c r="BM88" s="20" t="s">
        <v>167</v>
      </c>
    </row>
    <row r="89" spans="2:65" s="10" customFormat="1" ht="29.85" customHeight="1">
      <c r="B89" s="125"/>
      <c r="D89" s="126" t="s">
        <v>67</v>
      </c>
      <c r="E89" s="134" t="s">
        <v>168</v>
      </c>
      <c r="F89" s="134" t="s">
        <v>169</v>
      </c>
      <c r="J89" s="135">
        <f>BK89</f>
        <v>0</v>
      </c>
      <c r="L89" s="125"/>
      <c r="M89" s="129"/>
      <c r="P89" s="130">
        <f>SUM(P90:P91)</f>
        <v>0</v>
      </c>
      <c r="R89" s="130">
        <f>SUM(R90:R91)</f>
        <v>0</v>
      </c>
      <c r="T89" s="131">
        <f>SUM(T90:T91)</f>
        <v>0</v>
      </c>
      <c r="AR89" s="126" t="s">
        <v>118</v>
      </c>
      <c r="AT89" s="132" t="s">
        <v>67</v>
      </c>
      <c r="AU89" s="132" t="s">
        <v>75</v>
      </c>
      <c r="AY89" s="126" t="s">
        <v>114</v>
      </c>
      <c r="BK89" s="133">
        <f>SUM(BK90:BK91)</f>
        <v>0</v>
      </c>
    </row>
    <row r="90" spans="2:65" s="1" customFormat="1" ht="38.25" customHeight="1">
      <c r="B90" s="136"/>
      <c r="C90" s="242">
        <v>4</v>
      </c>
      <c r="D90" s="242" t="s">
        <v>116</v>
      </c>
      <c r="E90" s="243" t="s">
        <v>170</v>
      </c>
      <c r="F90" s="244" t="s">
        <v>370</v>
      </c>
      <c r="G90" s="246" t="s">
        <v>137</v>
      </c>
      <c r="H90" s="247">
        <v>1</v>
      </c>
      <c r="I90" s="138">
        <v>0</v>
      </c>
      <c r="J90" s="245">
        <f>ROUND(I90*H90,2)</f>
        <v>0</v>
      </c>
      <c r="K90" s="244" t="s">
        <v>5</v>
      </c>
      <c r="L90" s="33"/>
      <c r="M90" s="139" t="s">
        <v>5</v>
      </c>
      <c r="N90" s="140" t="s">
        <v>39</v>
      </c>
      <c r="O90" s="141">
        <v>0</v>
      </c>
      <c r="P90" s="141">
        <f>O90*H90</f>
        <v>0</v>
      </c>
      <c r="Q90" s="141">
        <v>0</v>
      </c>
      <c r="R90" s="141">
        <f>Q90*H90</f>
        <v>0</v>
      </c>
      <c r="S90" s="141">
        <v>0</v>
      </c>
      <c r="T90" s="142">
        <f>S90*H90</f>
        <v>0</v>
      </c>
      <c r="AR90" s="20" t="s">
        <v>159</v>
      </c>
      <c r="AT90" s="20" t="s">
        <v>116</v>
      </c>
      <c r="AU90" s="20" t="s">
        <v>77</v>
      </c>
      <c r="AY90" s="20" t="s">
        <v>114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20" t="s">
        <v>75</v>
      </c>
      <c r="BK90" s="143">
        <f>ROUND(I90*H90,2)</f>
        <v>0</v>
      </c>
      <c r="BL90" s="20" t="s">
        <v>159</v>
      </c>
      <c r="BM90" s="20" t="s">
        <v>171</v>
      </c>
    </row>
    <row r="91" spans="2:65" s="1" customFormat="1" ht="25.5" customHeight="1">
      <c r="B91" s="136"/>
      <c r="C91" s="242">
        <v>5</v>
      </c>
      <c r="D91" s="242" t="s">
        <v>116</v>
      </c>
      <c r="E91" s="243" t="s">
        <v>172</v>
      </c>
      <c r="F91" s="244" t="s">
        <v>369</v>
      </c>
      <c r="G91" s="246" t="s">
        <v>137</v>
      </c>
      <c r="H91" s="247">
        <v>1</v>
      </c>
      <c r="I91" s="138">
        <v>0</v>
      </c>
      <c r="J91" s="245">
        <f>ROUND(I91*H91,2)</f>
        <v>0</v>
      </c>
      <c r="K91" s="244" t="s">
        <v>5</v>
      </c>
      <c r="L91" s="33"/>
      <c r="M91" s="139" t="s">
        <v>5</v>
      </c>
      <c r="N91" s="140" t="s">
        <v>39</v>
      </c>
      <c r="O91" s="141">
        <v>0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20" t="s">
        <v>159</v>
      </c>
      <c r="AT91" s="20" t="s">
        <v>116</v>
      </c>
      <c r="AU91" s="20" t="s">
        <v>77</v>
      </c>
      <c r="AY91" s="20" t="s">
        <v>114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20" t="s">
        <v>75</v>
      </c>
      <c r="BK91" s="143">
        <f>ROUND(I91*H91,2)</f>
        <v>0</v>
      </c>
      <c r="BL91" s="20" t="s">
        <v>159</v>
      </c>
      <c r="BM91" s="20" t="s">
        <v>173</v>
      </c>
    </row>
    <row r="92" spans="2:65" s="10" customFormat="1" ht="29.85" customHeight="1">
      <c r="B92" s="125"/>
      <c r="D92" s="126" t="s">
        <v>67</v>
      </c>
      <c r="E92" s="134" t="s">
        <v>174</v>
      </c>
      <c r="F92" s="134" t="s">
        <v>175</v>
      </c>
      <c r="J92" s="135">
        <f>BK92</f>
        <v>0</v>
      </c>
      <c r="L92" s="125"/>
      <c r="M92" s="129"/>
      <c r="P92" s="130">
        <f>SUM(P93:P94)</f>
        <v>0</v>
      </c>
      <c r="R92" s="130">
        <f>SUM(R93:R94)</f>
        <v>0</v>
      </c>
      <c r="T92" s="131">
        <f>SUM(T93:T94)</f>
        <v>0</v>
      </c>
      <c r="AR92" s="126" t="s">
        <v>118</v>
      </c>
      <c r="AT92" s="132" t="s">
        <v>67</v>
      </c>
      <c r="AU92" s="132" t="s">
        <v>75</v>
      </c>
      <c r="AY92" s="126" t="s">
        <v>114</v>
      </c>
      <c r="BK92" s="133">
        <f>SUM(BK93:BK94)</f>
        <v>0</v>
      </c>
    </row>
    <row r="93" spans="2:65" s="1" customFormat="1" ht="16.5" customHeight="1">
      <c r="B93" s="136"/>
      <c r="C93" s="242">
        <v>6</v>
      </c>
      <c r="D93" s="242" t="s">
        <v>116</v>
      </c>
      <c r="E93" s="243" t="s">
        <v>176</v>
      </c>
      <c r="F93" s="244" t="s">
        <v>177</v>
      </c>
      <c r="G93" s="246" t="s">
        <v>158</v>
      </c>
      <c r="H93" s="247">
        <v>1</v>
      </c>
      <c r="I93" s="138">
        <v>0</v>
      </c>
      <c r="J93" s="245">
        <f>ROUND(I93*H93,2)</f>
        <v>0</v>
      </c>
      <c r="K93" s="244" t="s">
        <v>5</v>
      </c>
      <c r="L93" s="33"/>
      <c r="M93" s="139" t="s">
        <v>5</v>
      </c>
      <c r="N93" s="140" t="s">
        <v>39</v>
      </c>
      <c r="O93" s="141">
        <v>0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20" t="s">
        <v>159</v>
      </c>
      <c r="AT93" s="20" t="s">
        <v>116</v>
      </c>
      <c r="AU93" s="20" t="s">
        <v>77</v>
      </c>
      <c r="AY93" s="20" t="s">
        <v>114</v>
      </c>
      <c r="BE93" s="143">
        <f>IF(N93="základní",J93,0)</f>
        <v>0</v>
      </c>
      <c r="BF93" s="143">
        <f>IF(N93="snížená",J93,0)</f>
        <v>0</v>
      </c>
      <c r="BG93" s="143">
        <f>IF(N93="zákl. přenesená",J93,0)</f>
        <v>0</v>
      </c>
      <c r="BH93" s="143">
        <f>IF(N93="sníž. přenesená",J93,0)</f>
        <v>0</v>
      </c>
      <c r="BI93" s="143">
        <f>IF(N93="nulová",J93,0)</f>
        <v>0</v>
      </c>
      <c r="BJ93" s="20" t="s">
        <v>75</v>
      </c>
      <c r="BK93" s="143">
        <f>ROUND(I93*H93,2)</f>
        <v>0</v>
      </c>
      <c r="BL93" s="20" t="s">
        <v>159</v>
      </c>
      <c r="BM93" s="20" t="s">
        <v>178</v>
      </c>
    </row>
    <row r="94" spans="2:65" s="1" customFormat="1" ht="25.5" customHeight="1">
      <c r="B94" s="136"/>
      <c r="C94" s="242">
        <v>7</v>
      </c>
      <c r="D94" s="242" t="s">
        <v>116</v>
      </c>
      <c r="E94" s="243" t="s">
        <v>179</v>
      </c>
      <c r="F94" s="244" t="s">
        <v>377</v>
      </c>
      <c r="G94" s="246" t="s">
        <v>158</v>
      </c>
      <c r="H94" s="247">
        <v>1</v>
      </c>
      <c r="I94" s="138">
        <v>0</v>
      </c>
      <c r="J94" s="245">
        <f>ROUND(I94*H94,2)</f>
        <v>0</v>
      </c>
      <c r="K94" s="244" t="s">
        <v>5</v>
      </c>
      <c r="L94" s="33"/>
      <c r="M94" s="139" t="s">
        <v>5</v>
      </c>
      <c r="N94" s="140" t="s">
        <v>39</v>
      </c>
      <c r="O94" s="141">
        <v>0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20" t="s">
        <v>159</v>
      </c>
      <c r="AT94" s="20" t="s">
        <v>116</v>
      </c>
      <c r="AU94" s="20" t="s">
        <v>77</v>
      </c>
      <c r="AY94" s="20" t="s">
        <v>114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20" t="s">
        <v>75</v>
      </c>
      <c r="BK94" s="143">
        <f>ROUND(I94*H94,2)</f>
        <v>0</v>
      </c>
      <c r="BL94" s="20" t="s">
        <v>159</v>
      </c>
      <c r="BM94" s="20" t="s">
        <v>180</v>
      </c>
    </row>
    <row r="95" spans="2:65" s="10" customFormat="1" ht="29.85" customHeight="1">
      <c r="B95" s="125"/>
      <c r="D95" s="126" t="s">
        <v>67</v>
      </c>
      <c r="E95" s="134" t="s">
        <v>181</v>
      </c>
      <c r="F95" s="134" t="s">
        <v>182</v>
      </c>
      <c r="J95" s="135">
        <f>BK95</f>
        <v>0</v>
      </c>
      <c r="L95" s="125"/>
      <c r="M95" s="129"/>
      <c r="P95" s="130">
        <f>SUM(P96:P96)</f>
        <v>0</v>
      </c>
      <c r="R95" s="130">
        <f>SUM(R96:R96)</f>
        <v>0</v>
      </c>
      <c r="T95" s="131">
        <f>SUM(T96:T96)</f>
        <v>0</v>
      </c>
      <c r="AR95" s="126" t="s">
        <v>121</v>
      </c>
      <c r="AT95" s="132" t="s">
        <v>67</v>
      </c>
      <c r="AU95" s="132" t="s">
        <v>75</v>
      </c>
      <c r="AY95" s="126" t="s">
        <v>114</v>
      </c>
      <c r="BK95" s="133">
        <f>SUM(BK96:BK96)</f>
        <v>0</v>
      </c>
    </row>
    <row r="96" spans="2:65" s="1" customFormat="1" ht="38.25" customHeight="1">
      <c r="B96" s="136"/>
      <c r="C96" s="242">
        <v>8</v>
      </c>
      <c r="D96" s="242" t="s">
        <v>116</v>
      </c>
      <c r="E96" s="243" t="s">
        <v>183</v>
      </c>
      <c r="F96" s="244" t="s">
        <v>184</v>
      </c>
      <c r="G96" s="246" t="s">
        <v>158</v>
      </c>
      <c r="H96" s="247">
        <v>1</v>
      </c>
      <c r="I96" s="138">
        <v>0</v>
      </c>
      <c r="J96" s="245">
        <f>ROUND(I96*H96,2)</f>
        <v>0</v>
      </c>
      <c r="K96" s="244" t="s">
        <v>5</v>
      </c>
      <c r="L96" s="33"/>
      <c r="M96" s="139" t="s">
        <v>5</v>
      </c>
      <c r="N96" s="140" t="s">
        <v>39</v>
      </c>
      <c r="O96" s="141">
        <v>0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20" t="s">
        <v>159</v>
      </c>
      <c r="AT96" s="20" t="s">
        <v>116</v>
      </c>
      <c r="AU96" s="20" t="s">
        <v>77</v>
      </c>
      <c r="AY96" s="20" t="s">
        <v>114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20" t="s">
        <v>75</v>
      </c>
      <c r="BK96" s="143">
        <f>ROUND(I96*H96,2)</f>
        <v>0</v>
      </c>
      <c r="BL96" s="20" t="s">
        <v>159</v>
      </c>
      <c r="BM96" s="20" t="s">
        <v>185</v>
      </c>
    </row>
    <row r="97" spans="2:12" s="1" customFormat="1" ht="6.95" customHeight="1"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33"/>
    </row>
  </sheetData>
  <sheetProtection algorithmName="SHA-512" hashValue="BGen19Ye9MQtUJu0m6dVALAaelpVxuBpgRvoVYDVl+1tcZiNTnc14yDuaTpaiJ/IWkvG/6Hk9YUIeDbDXBUoHA==" saltValue="GaE7jUIVjv044L6r11DBVA==" spinCount="100000" sheet="1" objects="1" scenarios="1" selectLockedCells="1"/>
  <autoFilter ref="C82:K96" xr:uid="{00000000-0009-0000-0000-000009000000}"/>
  <mergeCells count="10">
    <mergeCell ref="J51:J52"/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900-000000000000}"/>
    <hyperlink ref="G1:H1" location="C54" display="2) Rekapitulace" xr:uid="{00000000-0004-0000-0900-000001000000}"/>
    <hyperlink ref="J1" location="C82" display="3) Soupis prací" xr:uid="{00000000-0004-0000-0900-000002000000}"/>
    <hyperlink ref="L1:V1" location="'Rekapitulace stavby'!C2" display="Rekapitulace stavby" xr:uid="{00000000-0004-0000-09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156" customWidth="1"/>
    <col min="2" max="2" width="1.6640625" style="156" customWidth="1"/>
    <col min="3" max="4" width="5" style="156" customWidth="1"/>
    <col min="5" max="5" width="11.6640625" style="156" customWidth="1"/>
    <col min="6" max="6" width="9.1640625" style="156" customWidth="1"/>
    <col min="7" max="7" width="5" style="156" customWidth="1"/>
    <col min="8" max="8" width="77.83203125" style="156" customWidth="1"/>
    <col min="9" max="10" width="20" style="156" customWidth="1"/>
    <col min="11" max="11" width="1.6640625" style="156" customWidth="1"/>
  </cols>
  <sheetData>
    <row r="1" spans="2:11" ht="37.5" customHeight="1"/>
    <row r="2" spans="2:11" ht="7.5" customHeight="1">
      <c r="B2" s="157"/>
      <c r="C2" s="158"/>
      <c r="D2" s="158"/>
      <c r="E2" s="158"/>
      <c r="F2" s="158"/>
      <c r="G2" s="158"/>
      <c r="H2" s="158"/>
      <c r="I2" s="158"/>
      <c r="J2" s="158"/>
      <c r="K2" s="159"/>
    </row>
    <row r="3" spans="2:11" s="12" customFormat="1" ht="45" customHeight="1">
      <c r="B3" s="160"/>
      <c r="C3" s="288" t="s">
        <v>186</v>
      </c>
      <c r="D3" s="288"/>
      <c r="E3" s="288"/>
      <c r="F3" s="288"/>
      <c r="G3" s="288"/>
      <c r="H3" s="288"/>
      <c r="I3" s="288"/>
      <c r="J3" s="288"/>
      <c r="K3" s="161"/>
    </row>
    <row r="4" spans="2:11" ht="25.5" customHeight="1">
      <c r="B4" s="162"/>
      <c r="C4" s="289" t="s">
        <v>187</v>
      </c>
      <c r="D4" s="289"/>
      <c r="E4" s="289"/>
      <c r="F4" s="289"/>
      <c r="G4" s="289"/>
      <c r="H4" s="289"/>
      <c r="I4" s="289"/>
      <c r="J4" s="289"/>
      <c r="K4" s="163"/>
    </row>
    <row r="5" spans="2:11" ht="5.25" customHeight="1">
      <c r="B5" s="162"/>
      <c r="C5" s="164"/>
      <c r="D5" s="164"/>
      <c r="E5" s="164"/>
      <c r="F5" s="164"/>
      <c r="G5" s="164"/>
      <c r="H5" s="164"/>
      <c r="I5" s="164"/>
      <c r="J5" s="164"/>
      <c r="K5" s="163"/>
    </row>
    <row r="6" spans="2:11" ht="15" customHeight="1">
      <c r="B6" s="162"/>
      <c r="C6" s="290" t="s">
        <v>188</v>
      </c>
      <c r="D6" s="290"/>
      <c r="E6" s="290"/>
      <c r="F6" s="290"/>
      <c r="G6" s="290"/>
      <c r="H6" s="290"/>
      <c r="I6" s="290"/>
      <c r="J6" s="290"/>
      <c r="K6" s="163"/>
    </row>
    <row r="7" spans="2:11" ht="15" customHeight="1">
      <c r="B7" s="166"/>
      <c r="C7" s="290" t="s">
        <v>189</v>
      </c>
      <c r="D7" s="290"/>
      <c r="E7" s="290"/>
      <c r="F7" s="290"/>
      <c r="G7" s="290"/>
      <c r="H7" s="290"/>
      <c r="I7" s="290"/>
      <c r="J7" s="290"/>
      <c r="K7" s="163"/>
    </row>
    <row r="8" spans="2:11" ht="12.75" customHeight="1">
      <c r="B8" s="166"/>
      <c r="C8" s="165"/>
      <c r="D8" s="165"/>
      <c r="E8" s="165"/>
      <c r="F8" s="165"/>
      <c r="G8" s="165"/>
      <c r="H8" s="165"/>
      <c r="I8" s="165"/>
      <c r="J8" s="165"/>
      <c r="K8" s="163"/>
    </row>
    <row r="9" spans="2:11" ht="15" customHeight="1">
      <c r="B9" s="166"/>
      <c r="C9" s="290" t="s">
        <v>190</v>
      </c>
      <c r="D9" s="290"/>
      <c r="E9" s="290"/>
      <c r="F9" s="290"/>
      <c r="G9" s="290"/>
      <c r="H9" s="290"/>
      <c r="I9" s="290"/>
      <c r="J9" s="290"/>
      <c r="K9" s="163"/>
    </row>
    <row r="10" spans="2:11" ht="15" customHeight="1">
      <c r="B10" s="166"/>
      <c r="C10" s="165"/>
      <c r="D10" s="290" t="s">
        <v>191</v>
      </c>
      <c r="E10" s="290"/>
      <c r="F10" s="290"/>
      <c r="G10" s="290"/>
      <c r="H10" s="290"/>
      <c r="I10" s="290"/>
      <c r="J10" s="290"/>
      <c r="K10" s="163"/>
    </row>
    <row r="11" spans="2:11" ht="15" customHeight="1">
      <c r="B11" s="166"/>
      <c r="C11" s="167"/>
      <c r="D11" s="290" t="s">
        <v>192</v>
      </c>
      <c r="E11" s="290"/>
      <c r="F11" s="290"/>
      <c r="G11" s="290"/>
      <c r="H11" s="290"/>
      <c r="I11" s="290"/>
      <c r="J11" s="290"/>
      <c r="K11" s="163"/>
    </row>
    <row r="12" spans="2:11" ht="12.75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3"/>
    </row>
    <row r="13" spans="2:11" ht="15" customHeight="1">
      <c r="B13" s="166"/>
      <c r="C13" s="167"/>
      <c r="D13" s="290" t="s">
        <v>193</v>
      </c>
      <c r="E13" s="290"/>
      <c r="F13" s="290"/>
      <c r="G13" s="290"/>
      <c r="H13" s="290"/>
      <c r="I13" s="290"/>
      <c r="J13" s="290"/>
      <c r="K13" s="163"/>
    </row>
    <row r="14" spans="2:11" ht="15" customHeight="1">
      <c r="B14" s="166"/>
      <c r="C14" s="167"/>
      <c r="D14" s="290" t="s">
        <v>194</v>
      </c>
      <c r="E14" s="290"/>
      <c r="F14" s="290"/>
      <c r="G14" s="290"/>
      <c r="H14" s="290"/>
      <c r="I14" s="290"/>
      <c r="J14" s="290"/>
      <c r="K14" s="163"/>
    </row>
    <row r="15" spans="2:11" ht="15" customHeight="1">
      <c r="B15" s="166"/>
      <c r="C15" s="167"/>
      <c r="D15" s="290" t="s">
        <v>195</v>
      </c>
      <c r="E15" s="290"/>
      <c r="F15" s="290"/>
      <c r="G15" s="290"/>
      <c r="H15" s="290"/>
      <c r="I15" s="290"/>
      <c r="J15" s="290"/>
      <c r="K15" s="163"/>
    </row>
    <row r="16" spans="2:11" ht="15" customHeight="1">
      <c r="B16" s="166"/>
      <c r="C16" s="167"/>
      <c r="D16" s="167"/>
      <c r="E16" s="168" t="s">
        <v>74</v>
      </c>
      <c r="F16" s="290" t="s">
        <v>196</v>
      </c>
      <c r="G16" s="290"/>
      <c r="H16" s="290"/>
      <c r="I16" s="290"/>
      <c r="J16" s="290"/>
      <c r="K16" s="163"/>
    </row>
    <row r="17" spans="2:11" ht="15" customHeight="1">
      <c r="B17" s="166"/>
      <c r="C17" s="167"/>
      <c r="D17" s="167"/>
      <c r="E17" s="168" t="s">
        <v>197</v>
      </c>
      <c r="F17" s="290" t="s">
        <v>198</v>
      </c>
      <c r="G17" s="290"/>
      <c r="H17" s="290"/>
      <c r="I17" s="290"/>
      <c r="J17" s="290"/>
      <c r="K17" s="163"/>
    </row>
    <row r="18" spans="2:11" ht="15" customHeight="1">
      <c r="B18" s="166"/>
      <c r="C18" s="167"/>
      <c r="D18" s="167"/>
      <c r="E18" s="168" t="s">
        <v>199</v>
      </c>
      <c r="F18" s="290" t="s">
        <v>200</v>
      </c>
      <c r="G18" s="290"/>
      <c r="H18" s="290"/>
      <c r="I18" s="290"/>
      <c r="J18" s="290"/>
      <c r="K18" s="163"/>
    </row>
    <row r="19" spans="2:11" ht="15" customHeight="1">
      <c r="B19" s="166"/>
      <c r="C19" s="167"/>
      <c r="D19" s="167"/>
      <c r="E19" s="168" t="s">
        <v>79</v>
      </c>
      <c r="F19" s="290" t="s">
        <v>80</v>
      </c>
      <c r="G19" s="290"/>
      <c r="H19" s="290"/>
      <c r="I19" s="290"/>
      <c r="J19" s="290"/>
      <c r="K19" s="163"/>
    </row>
    <row r="20" spans="2:11" ht="15" customHeight="1">
      <c r="B20" s="166"/>
      <c r="C20" s="167"/>
      <c r="D20" s="167"/>
      <c r="E20" s="168" t="s">
        <v>201</v>
      </c>
      <c r="F20" s="290" t="s">
        <v>202</v>
      </c>
      <c r="G20" s="290"/>
      <c r="H20" s="290"/>
      <c r="I20" s="290"/>
      <c r="J20" s="290"/>
      <c r="K20" s="163"/>
    </row>
    <row r="21" spans="2:11" ht="15" customHeight="1">
      <c r="B21" s="166"/>
      <c r="C21" s="167"/>
      <c r="D21" s="167"/>
      <c r="E21" s="168" t="s">
        <v>78</v>
      </c>
      <c r="F21" s="290" t="s">
        <v>203</v>
      </c>
      <c r="G21" s="290"/>
      <c r="H21" s="290"/>
      <c r="I21" s="290"/>
      <c r="J21" s="290"/>
      <c r="K21" s="163"/>
    </row>
    <row r="22" spans="2:11" ht="12.75" customHeight="1">
      <c r="B22" s="166"/>
      <c r="C22" s="167"/>
      <c r="D22" s="167"/>
      <c r="E22" s="167"/>
      <c r="F22" s="167"/>
      <c r="G22" s="167"/>
      <c r="H22" s="167"/>
      <c r="I22" s="167"/>
      <c r="J22" s="167"/>
      <c r="K22" s="163"/>
    </row>
    <row r="23" spans="2:11" ht="15" customHeight="1">
      <c r="B23" s="166"/>
      <c r="C23" s="290" t="s">
        <v>204</v>
      </c>
      <c r="D23" s="290"/>
      <c r="E23" s="290"/>
      <c r="F23" s="290"/>
      <c r="G23" s="290"/>
      <c r="H23" s="290"/>
      <c r="I23" s="290"/>
      <c r="J23" s="290"/>
      <c r="K23" s="163"/>
    </row>
    <row r="24" spans="2:11" ht="15" customHeight="1">
      <c r="B24" s="166"/>
      <c r="C24" s="290" t="s">
        <v>205</v>
      </c>
      <c r="D24" s="290"/>
      <c r="E24" s="290"/>
      <c r="F24" s="290"/>
      <c r="G24" s="290"/>
      <c r="H24" s="290"/>
      <c r="I24" s="290"/>
      <c r="J24" s="290"/>
      <c r="K24" s="163"/>
    </row>
    <row r="25" spans="2:11" ht="15" customHeight="1">
      <c r="B25" s="166"/>
      <c r="C25" s="165"/>
      <c r="D25" s="290" t="s">
        <v>206</v>
      </c>
      <c r="E25" s="290"/>
      <c r="F25" s="290"/>
      <c r="G25" s="290"/>
      <c r="H25" s="290"/>
      <c r="I25" s="290"/>
      <c r="J25" s="290"/>
      <c r="K25" s="163"/>
    </row>
    <row r="26" spans="2:11" ht="15" customHeight="1">
      <c r="B26" s="166"/>
      <c r="C26" s="167"/>
      <c r="D26" s="290" t="s">
        <v>207</v>
      </c>
      <c r="E26" s="290"/>
      <c r="F26" s="290"/>
      <c r="G26" s="290"/>
      <c r="H26" s="290"/>
      <c r="I26" s="290"/>
      <c r="J26" s="290"/>
      <c r="K26" s="163"/>
    </row>
    <row r="27" spans="2:11" ht="12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3"/>
    </row>
    <row r="28" spans="2:11" ht="15" customHeight="1">
      <c r="B28" s="166"/>
      <c r="C28" s="167"/>
      <c r="D28" s="290" t="s">
        <v>208</v>
      </c>
      <c r="E28" s="290"/>
      <c r="F28" s="290"/>
      <c r="G28" s="290"/>
      <c r="H28" s="290"/>
      <c r="I28" s="290"/>
      <c r="J28" s="290"/>
      <c r="K28" s="163"/>
    </row>
    <row r="29" spans="2:11" ht="15" customHeight="1">
      <c r="B29" s="166"/>
      <c r="C29" s="167"/>
      <c r="D29" s="290" t="s">
        <v>209</v>
      </c>
      <c r="E29" s="290"/>
      <c r="F29" s="290"/>
      <c r="G29" s="290"/>
      <c r="H29" s="290"/>
      <c r="I29" s="290"/>
      <c r="J29" s="290"/>
      <c r="K29" s="163"/>
    </row>
    <row r="30" spans="2:11" ht="12.75" customHeight="1">
      <c r="B30" s="166"/>
      <c r="C30" s="167"/>
      <c r="D30" s="167"/>
      <c r="E30" s="167"/>
      <c r="F30" s="167"/>
      <c r="G30" s="167"/>
      <c r="H30" s="167"/>
      <c r="I30" s="167"/>
      <c r="J30" s="167"/>
      <c r="K30" s="163"/>
    </row>
    <row r="31" spans="2:11" ht="15" customHeight="1">
      <c r="B31" s="166"/>
      <c r="C31" s="167"/>
      <c r="D31" s="290" t="s">
        <v>210</v>
      </c>
      <c r="E31" s="290"/>
      <c r="F31" s="290"/>
      <c r="G31" s="290"/>
      <c r="H31" s="290"/>
      <c r="I31" s="290"/>
      <c r="J31" s="290"/>
      <c r="K31" s="163"/>
    </row>
    <row r="32" spans="2:11" ht="15" customHeight="1">
      <c r="B32" s="166"/>
      <c r="C32" s="167"/>
      <c r="D32" s="290" t="s">
        <v>211</v>
      </c>
      <c r="E32" s="290"/>
      <c r="F32" s="290"/>
      <c r="G32" s="290"/>
      <c r="H32" s="290"/>
      <c r="I32" s="290"/>
      <c r="J32" s="290"/>
      <c r="K32" s="163"/>
    </row>
    <row r="33" spans="2:11" ht="15" customHeight="1">
      <c r="B33" s="166"/>
      <c r="C33" s="167"/>
      <c r="D33" s="290" t="s">
        <v>212</v>
      </c>
      <c r="E33" s="290"/>
      <c r="F33" s="290"/>
      <c r="G33" s="290"/>
      <c r="H33" s="290"/>
      <c r="I33" s="290"/>
      <c r="J33" s="290"/>
      <c r="K33" s="163"/>
    </row>
    <row r="34" spans="2:11" ht="15" customHeight="1">
      <c r="B34" s="166"/>
      <c r="C34" s="167"/>
      <c r="D34" s="165"/>
      <c r="E34" s="169" t="s">
        <v>99</v>
      </c>
      <c r="F34" s="165"/>
      <c r="G34" s="290" t="s">
        <v>213</v>
      </c>
      <c r="H34" s="290"/>
      <c r="I34" s="290"/>
      <c r="J34" s="290"/>
      <c r="K34" s="163"/>
    </row>
    <row r="35" spans="2:11" ht="30.75" customHeight="1">
      <c r="B35" s="166"/>
      <c r="C35" s="167"/>
      <c r="D35" s="165"/>
      <c r="E35" s="169" t="s">
        <v>214</v>
      </c>
      <c r="F35" s="165"/>
      <c r="G35" s="290" t="s">
        <v>215</v>
      </c>
      <c r="H35" s="290"/>
      <c r="I35" s="290"/>
      <c r="J35" s="290"/>
      <c r="K35" s="163"/>
    </row>
    <row r="36" spans="2:11" ht="15" customHeight="1">
      <c r="B36" s="166"/>
      <c r="C36" s="167"/>
      <c r="D36" s="165"/>
      <c r="E36" s="169" t="s">
        <v>49</v>
      </c>
      <c r="F36" s="165"/>
      <c r="G36" s="290" t="s">
        <v>216</v>
      </c>
      <c r="H36" s="290"/>
      <c r="I36" s="290"/>
      <c r="J36" s="290"/>
      <c r="K36" s="163"/>
    </row>
    <row r="37" spans="2:11" ht="15" customHeight="1">
      <c r="B37" s="166"/>
      <c r="C37" s="167"/>
      <c r="D37" s="165"/>
      <c r="E37" s="169" t="s">
        <v>100</v>
      </c>
      <c r="F37" s="165"/>
      <c r="G37" s="290" t="s">
        <v>217</v>
      </c>
      <c r="H37" s="290"/>
      <c r="I37" s="290"/>
      <c r="J37" s="290"/>
      <c r="K37" s="163"/>
    </row>
    <row r="38" spans="2:11" ht="15" customHeight="1">
      <c r="B38" s="166"/>
      <c r="C38" s="167"/>
      <c r="D38" s="165"/>
      <c r="E38" s="169" t="s">
        <v>101</v>
      </c>
      <c r="F38" s="165"/>
      <c r="G38" s="290" t="s">
        <v>218</v>
      </c>
      <c r="H38" s="290"/>
      <c r="I38" s="290"/>
      <c r="J38" s="290"/>
      <c r="K38" s="163"/>
    </row>
    <row r="39" spans="2:11" ht="15" customHeight="1">
      <c r="B39" s="166"/>
      <c r="C39" s="167"/>
      <c r="D39" s="165"/>
      <c r="E39" s="169" t="s">
        <v>102</v>
      </c>
      <c r="F39" s="165"/>
      <c r="G39" s="290" t="s">
        <v>219</v>
      </c>
      <c r="H39" s="290"/>
      <c r="I39" s="290"/>
      <c r="J39" s="290"/>
      <c r="K39" s="163"/>
    </row>
    <row r="40" spans="2:11" ht="15" customHeight="1">
      <c r="B40" s="166"/>
      <c r="C40" s="167"/>
      <c r="D40" s="165"/>
      <c r="E40" s="169" t="s">
        <v>220</v>
      </c>
      <c r="F40" s="165"/>
      <c r="G40" s="290" t="s">
        <v>221</v>
      </c>
      <c r="H40" s="290"/>
      <c r="I40" s="290"/>
      <c r="J40" s="290"/>
      <c r="K40" s="163"/>
    </row>
    <row r="41" spans="2:11" ht="15" customHeight="1">
      <c r="B41" s="166"/>
      <c r="C41" s="167"/>
      <c r="D41" s="165"/>
      <c r="E41" s="169"/>
      <c r="F41" s="165"/>
      <c r="G41" s="290" t="s">
        <v>222</v>
      </c>
      <c r="H41" s="290"/>
      <c r="I41" s="290"/>
      <c r="J41" s="290"/>
      <c r="K41" s="163"/>
    </row>
    <row r="42" spans="2:11" ht="15" customHeight="1">
      <c r="B42" s="166"/>
      <c r="C42" s="167"/>
      <c r="D42" s="165"/>
      <c r="E42" s="169" t="s">
        <v>223</v>
      </c>
      <c r="F42" s="165"/>
      <c r="G42" s="290" t="s">
        <v>224</v>
      </c>
      <c r="H42" s="290"/>
      <c r="I42" s="290"/>
      <c r="J42" s="290"/>
      <c r="K42" s="163"/>
    </row>
    <row r="43" spans="2:11" ht="15" customHeight="1">
      <c r="B43" s="166"/>
      <c r="C43" s="167"/>
      <c r="D43" s="165"/>
      <c r="E43" s="169" t="s">
        <v>104</v>
      </c>
      <c r="F43" s="165"/>
      <c r="G43" s="290" t="s">
        <v>225</v>
      </c>
      <c r="H43" s="290"/>
      <c r="I43" s="290"/>
      <c r="J43" s="290"/>
      <c r="K43" s="163"/>
    </row>
    <row r="44" spans="2:11" ht="12.75" customHeight="1">
      <c r="B44" s="166"/>
      <c r="C44" s="167"/>
      <c r="D44" s="165"/>
      <c r="E44" s="165"/>
      <c r="F44" s="165"/>
      <c r="G44" s="165"/>
      <c r="H44" s="165"/>
      <c r="I44" s="165"/>
      <c r="J44" s="165"/>
      <c r="K44" s="163"/>
    </row>
    <row r="45" spans="2:11" ht="15" customHeight="1">
      <c r="B45" s="166"/>
      <c r="C45" s="167"/>
      <c r="D45" s="290" t="s">
        <v>226</v>
      </c>
      <c r="E45" s="290"/>
      <c r="F45" s="290"/>
      <c r="G45" s="290"/>
      <c r="H45" s="290"/>
      <c r="I45" s="290"/>
      <c r="J45" s="290"/>
      <c r="K45" s="163"/>
    </row>
    <row r="46" spans="2:11" ht="15" customHeight="1">
      <c r="B46" s="166"/>
      <c r="C46" s="167"/>
      <c r="D46" s="167"/>
      <c r="E46" s="290" t="s">
        <v>227</v>
      </c>
      <c r="F46" s="290"/>
      <c r="G46" s="290"/>
      <c r="H46" s="290"/>
      <c r="I46" s="290"/>
      <c r="J46" s="290"/>
      <c r="K46" s="163"/>
    </row>
    <row r="47" spans="2:11" ht="15" customHeight="1">
      <c r="B47" s="166"/>
      <c r="C47" s="167"/>
      <c r="D47" s="167"/>
      <c r="E47" s="290" t="s">
        <v>228</v>
      </c>
      <c r="F47" s="290"/>
      <c r="G47" s="290"/>
      <c r="H47" s="290"/>
      <c r="I47" s="290"/>
      <c r="J47" s="290"/>
      <c r="K47" s="163"/>
    </row>
    <row r="48" spans="2:11" ht="15" customHeight="1">
      <c r="B48" s="166"/>
      <c r="C48" s="167"/>
      <c r="D48" s="167"/>
      <c r="E48" s="290" t="s">
        <v>229</v>
      </c>
      <c r="F48" s="290"/>
      <c r="G48" s="290"/>
      <c r="H48" s="290"/>
      <c r="I48" s="290"/>
      <c r="J48" s="290"/>
      <c r="K48" s="163"/>
    </row>
    <row r="49" spans="2:11" ht="15" customHeight="1">
      <c r="B49" s="166"/>
      <c r="C49" s="167"/>
      <c r="D49" s="290" t="s">
        <v>230</v>
      </c>
      <c r="E49" s="290"/>
      <c r="F49" s="290"/>
      <c r="G49" s="290"/>
      <c r="H49" s="290"/>
      <c r="I49" s="290"/>
      <c r="J49" s="290"/>
      <c r="K49" s="163"/>
    </row>
    <row r="50" spans="2:11" ht="25.5" customHeight="1">
      <c r="B50" s="162"/>
      <c r="C50" s="289" t="s">
        <v>231</v>
      </c>
      <c r="D50" s="289"/>
      <c r="E50" s="289"/>
      <c r="F50" s="289"/>
      <c r="G50" s="289"/>
      <c r="H50" s="289"/>
      <c r="I50" s="289"/>
      <c r="J50" s="289"/>
      <c r="K50" s="163"/>
    </row>
    <row r="51" spans="2:11" ht="5.25" customHeight="1">
      <c r="B51" s="162"/>
      <c r="C51" s="164"/>
      <c r="D51" s="164"/>
      <c r="E51" s="164"/>
      <c r="F51" s="164"/>
      <c r="G51" s="164"/>
      <c r="H51" s="164"/>
      <c r="I51" s="164"/>
      <c r="J51" s="164"/>
      <c r="K51" s="163"/>
    </row>
    <row r="52" spans="2:11" ht="15" customHeight="1">
      <c r="B52" s="162"/>
      <c r="C52" s="290" t="s">
        <v>232</v>
      </c>
      <c r="D52" s="290"/>
      <c r="E52" s="290"/>
      <c r="F52" s="290"/>
      <c r="G52" s="290"/>
      <c r="H52" s="290"/>
      <c r="I52" s="290"/>
      <c r="J52" s="290"/>
      <c r="K52" s="163"/>
    </row>
    <row r="53" spans="2:11" ht="15" customHeight="1">
      <c r="B53" s="162"/>
      <c r="C53" s="290" t="s">
        <v>233</v>
      </c>
      <c r="D53" s="290"/>
      <c r="E53" s="290"/>
      <c r="F53" s="290"/>
      <c r="G53" s="290"/>
      <c r="H53" s="290"/>
      <c r="I53" s="290"/>
      <c r="J53" s="290"/>
      <c r="K53" s="163"/>
    </row>
    <row r="54" spans="2:11" ht="12.75" customHeight="1">
      <c r="B54" s="162"/>
      <c r="C54" s="165"/>
      <c r="D54" s="165"/>
      <c r="E54" s="165"/>
      <c r="F54" s="165"/>
      <c r="G54" s="165"/>
      <c r="H54" s="165"/>
      <c r="I54" s="165"/>
      <c r="J54" s="165"/>
      <c r="K54" s="163"/>
    </row>
    <row r="55" spans="2:11" ht="15" customHeight="1">
      <c r="B55" s="162"/>
      <c r="C55" s="290" t="s">
        <v>234</v>
      </c>
      <c r="D55" s="290"/>
      <c r="E55" s="290"/>
      <c r="F55" s="290"/>
      <c r="G55" s="290"/>
      <c r="H55" s="290"/>
      <c r="I55" s="290"/>
      <c r="J55" s="290"/>
      <c r="K55" s="163"/>
    </row>
    <row r="56" spans="2:11" ht="15" customHeight="1">
      <c r="B56" s="162"/>
      <c r="C56" s="167"/>
      <c r="D56" s="290" t="s">
        <v>235</v>
      </c>
      <c r="E56" s="290"/>
      <c r="F56" s="290"/>
      <c r="G56" s="290"/>
      <c r="H56" s="290"/>
      <c r="I56" s="290"/>
      <c r="J56" s="290"/>
      <c r="K56" s="163"/>
    </row>
    <row r="57" spans="2:11" ht="15" customHeight="1">
      <c r="B57" s="162"/>
      <c r="C57" s="167"/>
      <c r="D57" s="290" t="s">
        <v>236</v>
      </c>
      <c r="E57" s="290"/>
      <c r="F57" s="290"/>
      <c r="G57" s="290"/>
      <c r="H57" s="290"/>
      <c r="I57" s="290"/>
      <c r="J57" s="290"/>
      <c r="K57" s="163"/>
    </row>
    <row r="58" spans="2:11" ht="15" customHeight="1">
      <c r="B58" s="162"/>
      <c r="C58" s="167"/>
      <c r="D58" s="290" t="s">
        <v>237</v>
      </c>
      <c r="E58" s="290"/>
      <c r="F58" s="290"/>
      <c r="G58" s="290"/>
      <c r="H58" s="290"/>
      <c r="I58" s="290"/>
      <c r="J58" s="290"/>
      <c r="K58" s="163"/>
    </row>
    <row r="59" spans="2:11" ht="15" customHeight="1">
      <c r="B59" s="162"/>
      <c r="C59" s="167"/>
      <c r="D59" s="290" t="s">
        <v>238</v>
      </c>
      <c r="E59" s="290"/>
      <c r="F59" s="290"/>
      <c r="G59" s="290"/>
      <c r="H59" s="290"/>
      <c r="I59" s="290"/>
      <c r="J59" s="290"/>
      <c r="K59" s="163"/>
    </row>
    <row r="60" spans="2:11" ht="15" customHeight="1">
      <c r="B60" s="162"/>
      <c r="C60" s="167"/>
      <c r="D60" s="292" t="s">
        <v>239</v>
      </c>
      <c r="E60" s="292"/>
      <c r="F60" s="292"/>
      <c r="G60" s="292"/>
      <c r="H60" s="292"/>
      <c r="I60" s="292"/>
      <c r="J60" s="292"/>
      <c r="K60" s="163"/>
    </row>
    <row r="61" spans="2:11" ht="15" customHeight="1">
      <c r="B61" s="162"/>
      <c r="C61" s="167"/>
      <c r="D61" s="290" t="s">
        <v>240</v>
      </c>
      <c r="E61" s="290"/>
      <c r="F61" s="290"/>
      <c r="G61" s="290"/>
      <c r="H61" s="290"/>
      <c r="I61" s="290"/>
      <c r="J61" s="290"/>
      <c r="K61" s="163"/>
    </row>
    <row r="62" spans="2:11" ht="12.75" customHeight="1">
      <c r="B62" s="162"/>
      <c r="C62" s="167"/>
      <c r="D62" s="167"/>
      <c r="E62" s="170"/>
      <c r="F62" s="167"/>
      <c r="G62" s="167"/>
      <c r="H62" s="167"/>
      <c r="I62" s="167"/>
      <c r="J62" s="167"/>
      <c r="K62" s="163"/>
    </row>
    <row r="63" spans="2:11" ht="15" customHeight="1">
      <c r="B63" s="162"/>
      <c r="C63" s="167"/>
      <c r="D63" s="290" t="s">
        <v>241</v>
      </c>
      <c r="E63" s="290"/>
      <c r="F63" s="290"/>
      <c r="G63" s="290"/>
      <c r="H63" s="290"/>
      <c r="I63" s="290"/>
      <c r="J63" s="290"/>
      <c r="K63" s="163"/>
    </row>
    <row r="64" spans="2:11" ht="15" customHeight="1">
      <c r="B64" s="162"/>
      <c r="C64" s="167"/>
      <c r="D64" s="292" t="s">
        <v>242</v>
      </c>
      <c r="E64" s="292"/>
      <c r="F64" s="292"/>
      <c r="G64" s="292"/>
      <c r="H64" s="292"/>
      <c r="I64" s="292"/>
      <c r="J64" s="292"/>
      <c r="K64" s="163"/>
    </row>
    <row r="65" spans="2:11" ht="15" customHeight="1">
      <c r="B65" s="162"/>
      <c r="C65" s="167"/>
      <c r="D65" s="290" t="s">
        <v>243</v>
      </c>
      <c r="E65" s="290"/>
      <c r="F65" s="290"/>
      <c r="G65" s="290"/>
      <c r="H65" s="290"/>
      <c r="I65" s="290"/>
      <c r="J65" s="290"/>
      <c r="K65" s="163"/>
    </row>
    <row r="66" spans="2:11" ht="15" customHeight="1">
      <c r="B66" s="162"/>
      <c r="C66" s="167"/>
      <c r="D66" s="290" t="s">
        <v>244</v>
      </c>
      <c r="E66" s="290"/>
      <c r="F66" s="290"/>
      <c r="G66" s="290"/>
      <c r="H66" s="290"/>
      <c r="I66" s="290"/>
      <c r="J66" s="290"/>
      <c r="K66" s="163"/>
    </row>
    <row r="67" spans="2:11" ht="15" customHeight="1">
      <c r="B67" s="162"/>
      <c r="C67" s="167"/>
      <c r="D67" s="290" t="s">
        <v>245</v>
      </c>
      <c r="E67" s="290"/>
      <c r="F67" s="290"/>
      <c r="G67" s="290"/>
      <c r="H67" s="290"/>
      <c r="I67" s="290"/>
      <c r="J67" s="290"/>
      <c r="K67" s="163"/>
    </row>
    <row r="68" spans="2:11" ht="15" customHeight="1">
      <c r="B68" s="162"/>
      <c r="C68" s="167"/>
      <c r="D68" s="290" t="s">
        <v>246</v>
      </c>
      <c r="E68" s="290"/>
      <c r="F68" s="290"/>
      <c r="G68" s="290"/>
      <c r="H68" s="290"/>
      <c r="I68" s="290"/>
      <c r="J68" s="290"/>
      <c r="K68" s="163"/>
    </row>
    <row r="69" spans="2:11" ht="12.75" customHeight="1">
      <c r="B69" s="171"/>
      <c r="C69" s="172"/>
      <c r="D69" s="172"/>
      <c r="E69" s="172"/>
      <c r="F69" s="172"/>
      <c r="G69" s="172"/>
      <c r="H69" s="172"/>
      <c r="I69" s="172"/>
      <c r="J69" s="172"/>
      <c r="K69" s="173"/>
    </row>
    <row r="70" spans="2:11" ht="18.75" customHeight="1">
      <c r="B70" s="174"/>
      <c r="C70" s="174"/>
      <c r="D70" s="174"/>
      <c r="E70" s="174"/>
      <c r="F70" s="174"/>
      <c r="G70" s="174"/>
      <c r="H70" s="174"/>
      <c r="I70" s="174"/>
      <c r="J70" s="174"/>
      <c r="K70" s="175"/>
    </row>
    <row r="71" spans="2:11" ht="18.75" customHeight="1">
      <c r="B71" s="175"/>
      <c r="C71" s="175"/>
      <c r="D71" s="175"/>
      <c r="E71" s="175"/>
      <c r="F71" s="175"/>
      <c r="G71" s="175"/>
      <c r="H71" s="175"/>
      <c r="I71" s="175"/>
      <c r="J71" s="175"/>
      <c r="K71" s="175"/>
    </row>
    <row r="72" spans="2:11" ht="7.5" customHeight="1">
      <c r="B72" s="176"/>
      <c r="C72" s="177"/>
      <c r="D72" s="177"/>
      <c r="E72" s="177"/>
      <c r="F72" s="177"/>
      <c r="G72" s="177"/>
      <c r="H72" s="177"/>
      <c r="I72" s="177"/>
      <c r="J72" s="177"/>
      <c r="K72" s="178"/>
    </row>
    <row r="73" spans="2:11" ht="45" customHeight="1">
      <c r="B73" s="179"/>
      <c r="C73" s="293" t="s">
        <v>86</v>
      </c>
      <c r="D73" s="293"/>
      <c r="E73" s="293"/>
      <c r="F73" s="293"/>
      <c r="G73" s="293"/>
      <c r="H73" s="293"/>
      <c r="I73" s="293"/>
      <c r="J73" s="293"/>
      <c r="K73" s="180"/>
    </row>
    <row r="74" spans="2:11" ht="17.25" customHeight="1">
      <c r="B74" s="179"/>
      <c r="C74" s="181" t="s">
        <v>247</v>
      </c>
      <c r="D74" s="181"/>
      <c r="E74" s="181"/>
      <c r="F74" s="181" t="s">
        <v>248</v>
      </c>
      <c r="G74" s="182"/>
      <c r="H74" s="181" t="s">
        <v>100</v>
      </c>
      <c r="I74" s="181" t="s">
        <v>53</v>
      </c>
      <c r="J74" s="181" t="s">
        <v>249</v>
      </c>
      <c r="K74" s="180"/>
    </row>
    <row r="75" spans="2:11" ht="17.25" customHeight="1">
      <c r="B75" s="179"/>
      <c r="C75" s="183" t="s">
        <v>250</v>
      </c>
      <c r="D75" s="183"/>
      <c r="E75" s="183"/>
      <c r="F75" s="184" t="s">
        <v>251</v>
      </c>
      <c r="G75" s="185"/>
      <c r="H75" s="183"/>
      <c r="I75" s="183"/>
      <c r="J75" s="183" t="s">
        <v>252</v>
      </c>
      <c r="K75" s="180"/>
    </row>
    <row r="76" spans="2:11" ht="5.25" customHeight="1">
      <c r="B76" s="179"/>
      <c r="C76" s="186"/>
      <c r="D76" s="186"/>
      <c r="E76" s="186"/>
      <c r="F76" s="186"/>
      <c r="G76" s="187"/>
      <c r="H76" s="186"/>
      <c r="I76" s="186"/>
      <c r="J76" s="186"/>
      <c r="K76" s="180"/>
    </row>
    <row r="77" spans="2:11" ht="15" customHeight="1">
      <c r="B77" s="179"/>
      <c r="C77" s="169" t="s">
        <v>49</v>
      </c>
      <c r="D77" s="186"/>
      <c r="E77" s="186"/>
      <c r="F77" s="188" t="s">
        <v>253</v>
      </c>
      <c r="G77" s="187"/>
      <c r="H77" s="169" t="s">
        <v>254</v>
      </c>
      <c r="I77" s="169" t="s">
        <v>255</v>
      </c>
      <c r="J77" s="169">
        <v>20</v>
      </c>
      <c r="K77" s="180"/>
    </row>
    <row r="78" spans="2:11" ht="15" customHeight="1">
      <c r="B78" s="179"/>
      <c r="C78" s="169" t="s">
        <v>256</v>
      </c>
      <c r="D78" s="169"/>
      <c r="E78" s="169"/>
      <c r="F78" s="188" t="s">
        <v>253</v>
      </c>
      <c r="G78" s="187"/>
      <c r="H78" s="169" t="s">
        <v>257</v>
      </c>
      <c r="I78" s="169" t="s">
        <v>255</v>
      </c>
      <c r="J78" s="169">
        <v>120</v>
      </c>
      <c r="K78" s="180"/>
    </row>
    <row r="79" spans="2:11" ht="15" customHeight="1">
      <c r="B79" s="189"/>
      <c r="C79" s="169" t="s">
        <v>258</v>
      </c>
      <c r="D79" s="169"/>
      <c r="E79" s="169"/>
      <c r="F79" s="188" t="s">
        <v>259</v>
      </c>
      <c r="G79" s="187"/>
      <c r="H79" s="169" t="s">
        <v>260</v>
      </c>
      <c r="I79" s="169" t="s">
        <v>255</v>
      </c>
      <c r="J79" s="169">
        <v>50</v>
      </c>
      <c r="K79" s="180"/>
    </row>
    <row r="80" spans="2:11" ht="15" customHeight="1">
      <c r="B80" s="189"/>
      <c r="C80" s="169" t="s">
        <v>261</v>
      </c>
      <c r="D80" s="169"/>
      <c r="E80" s="169"/>
      <c r="F80" s="188" t="s">
        <v>253</v>
      </c>
      <c r="G80" s="187"/>
      <c r="H80" s="169" t="s">
        <v>262</v>
      </c>
      <c r="I80" s="169" t="s">
        <v>263</v>
      </c>
      <c r="J80" s="169"/>
      <c r="K80" s="180"/>
    </row>
    <row r="81" spans="2:11" ht="15" customHeight="1">
      <c r="B81" s="189"/>
      <c r="C81" s="169" t="s">
        <v>264</v>
      </c>
      <c r="D81" s="169"/>
      <c r="E81" s="169"/>
      <c r="F81" s="188" t="s">
        <v>259</v>
      </c>
      <c r="G81" s="169"/>
      <c r="H81" s="169" t="s">
        <v>265</v>
      </c>
      <c r="I81" s="169" t="s">
        <v>255</v>
      </c>
      <c r="J81" s="169">
        <v>15</v>
      </c>
      <c r="K81" s="180"/>
    </row>
    <row r="82" spans="2:11" ht="15" customHeight="1">
      <c r="B82" s="189"/>
      <c r="C82" s="169" t="s">
        <v>266</v>
      </c>
      <c r="D82" s="169"/>
      <c r="E82" s="169"/>
      <c r="F82" s="188" t="s">
        <v>259</v>
      </c>
      <c r="G82" s="169"/>
      <c r="H82" s="169" t="s">
        <v>267</v>
      </c>
      <c r="I82" s="169" t="s">
        <v>255</v>
      </c>
      <c r="J82" s="169">
        <v>15</v>
      </c>
      <c r="K82" s="180"/>
    </row>
    <row r="83" spans="2:11" ht="15" customHeight="1">
      <c r="B83" s="189"/>
      <c r="C83" s="169" t="s">
        <v>268</v>
      </c>
      <c r="D83" s="169"/>
      <c r="E83" s="169"/>
      <c r="F83" s="188" t="s">
        <v>259</v>
      </c>
      <c r="G83" s="169"/>
      <c r="H83" s="169" t="s">
        <v>269</v>
      </c>
      <c r="I83" s="169" t="s">
        <v>255</v>
      </c>
      <c r="J83" s="169">
        <v>20</v>
      </c>
      <c r="K83" s="180"/>
    </row>
    <row r="84" spans="2:11" ht="15" customHeight="1">
      <c r="B84" s="189"/>
      <c r="C84" s="169" t="s">
        <v>270</v>
      </c>
      <c r="D84" s="169"/>
      <c r="E84" s="169"/>
      <c r="F84" s="188" t="s">
        <v>259</v>
      </c>
      <c r="G84" s="169"/>
      <c r="H84" s="169" t="s">
        <v>271</v>
      </c>
      <c r="I84" s="169" t="s">
        <v>255</v>
      </c>
      <c r="J84" s="169">
        <v>20</v>
      </c>
      <c r="K84" s="180"/>
    </row>
    <row r="85" spans="2:11" ht="15" customHeight="1">
      <c r="B85" s="189"/>
      <c r="C85" s="169" t="s">
        <v>272</v>
      </c>
      <c r="D85" s="169"/>
      <c r="E85" s="169"/>
      <c r="F85" s="188" t="s">
        <v>259</v>
      </c>
      <c r="G85" s="187"/>
      <c r="H85" s="169" t="s">
        <v>273</v>
      </c>
      <c r="I85" s="169" t="s">
        <v>255</v>
      </c>
      <c r="J85" s="169">
        <v>50</v>
      </c>
      <c r="K85" s="180"/>
    </row>
    <row r="86" spans="2:11" ht="15" customHeight="1">
      <c r="B86" s="189"/>
      <c r="C86" s="169" t="s">
        <v>274</v>
      </c>
      <c r="D86" s="169"/>
      <c r="E86" s="169"/>
      <c r="F86" s="188" t="s">
        <v>259</v>
      </c>
      <c r="G86" s="187"/>
      <c r="H86" s="169" t="s">
        <v>275</v>
      </c>
      <c r="I86" s="169" t="s">
        <v>255</v>
      </c>
      <c r="J86" s="169">
        <v>20</v>
      </c>
      <c r="K86" s="180"/>
    </row>
    <row r="87" spans="2:11" ht="15" customHeight="1">
      <c r="B87" s="189"/>
      <c r="C87" s="169" t="s">
        <v>276</v>
      </c>
      <c r="D87" s="169"/>
      <c r="E87" s="169"/>
      <c r="F87" s="188" t="s">
        <v>259</v>
      </c>
      <c r="G87" s="187"/>
      <c r="H87" s="169" t="s">
        <v>277</v>
      </c>
      <c r="I87" s="169" t="s">
        <v>255</v>
      </c>
      <c r="J87" s="169">
        <v>20</v>
      </c>
      <c r="K87" s="180"/>
    </row>
    <row r="88" spans="2:11" ht="15" customHeight="1">
      <c r="B88" s="189"/>
      <c r="C88" s="169" t="s">
        <v>278</v>
      </c>
      <c r="D88" s="169"/>
      <c r="E88" s="169"/>
      <c r="F88" s="188" t="s">
        <v>259</v>
      </c>
      <c r="G88" s="187"/>
      <c r="H88" s="169" t="s">
        <v>279</v>
      </c>
      <c r="I88" s="169" t="s">
        <v>255</v>
      </c>
      <c r="J88" s="169">
        <v>50</v>
      </c>
      <c r="K88" s="180"/>
    </row>
    <row r="89" spans="2:11" ht="15" customHeight="1">
      <c r="B89" s="189"/>
      <c r="C89" s="169" t="s">
        <v>280</v>
      </c>
      <c r="D89" s="169"/>
      <c r="E89" s="169"/>
      <c r="F89" s="188" t="s">
        <v>259</v>
      </c>
      <c r="G89" s="187"/>
      <c r="H89" s="169" t="s">
        <v>280</v>
      </c>
      <c r="I89" s="169" t="s">
        <v>255</v>
      </c>
      <c r="J89" s="169">
        <v>50</v>
      </c>
      <c r="K89" s="180"/>
    </row>
    <row r="90" spans="2:11" ht="15" customHeight="1">
      <c r="B90" s="189"/>
      <c r="C90" s="169" t="s">
        <v>105</v>
      </c>
      <c r="D90" s="169"/>
      <c r="E90" s="169"/>
      <c r="F90" s="188" t="s">
        <v>259</v>
      </c>
      <c r="G90" s="187"/>
      <c r="H90" s="169" t="s">
        <v>281</v>
      </c>
      <c r="I90" s="169" t="s">
        <v>255</v>
      </c>
      <c r="J90" s="169">
        <v>255</v>
      </c>
      <c r="K90" s="180"/>
    </row>
    <row r="91" spans="2:11" ht="15" customHeight="1">
      <c r="B91" s="189"/>
      <c r="C91" s="169" t="s">
        <v>282</v>
      </c>
      <c r="D91" s="169"/>
      <c r="E91" s="169"/>
      <c r="F91" s="188" t="s">
        <v>253</v>
      </c>
      <c r="G91" s="187"/>
      <c r="H91" s="169" t="s">
        <v>283</v>
      </c>
      <c r="I91" s="169" t="s">
        <v>284</v>
      </c>
      <c r="J91" s="169"/>
      <c r="K91" s="180"/>
    </row>
    <row r="92" spans="2:11" ht="15" customHeight="1">
      <c r="B92" s="189"/>
      <c r="C92" s="169" t="s">
        <v>285</v>
      </c>
      <c r="D92" s="169"/>
      <c r="E92" s="169"/>
      <c r="F92" s="188" t="s">
        <v>253</v>
      </c>
      <c r="G92" s="187"/>
      <c r="H92" s="169" t="s">
        <v>286</v>
      </c>
      <c r="I92" s="169" t="s">
        <v>287</v>
      </c>
      <c r="J92" s="169"/>
      <c r="K92" s="180"/>
    </row>
    <row r="93" spans="2:11" ht="15" customHeight="1">
      <c r="B93" s="189"/>
      <c r="C93" s="169" t="s">
        <v>288</v>
      </c>
      <c r="D93" s="169"/>
      <c r="E93" s="169"/>
      <c r="F93" s="188" t="s">
        <v>253</v>
      </c>
      <c r="G93" s="187"/>
      <c r="H93" s="169" t="s">
        <v>288</v>
      </c>
      <c r="I93" s="169" t="s">
        <v>287</v>
      </c>
      <c r="J93" s="169"/>
      <c r="K93" s="180"/>
    </row>
    <row r="94" spans="2:11" ht="15" customHeight="1">
      <c r="B94" s="189"/>
      <c r="C94" s="169" t="s">
        <v>34</v>
      </c>
      <c r="D94" s="169"/>
      <c r="E94" s="169"/>
      <c r="F94" s="188" t="s">
        <v>253</v>
      </c>
      <c r="G94" s="187"/>
      <c r="H94" s="169" t="s">
        <v>289</v>
      </c>
      <c r="I94" s="169" t="s">
        <v>287</v>
      </c>
      <c r="J94" s="169"/>
      <c r="K94" s="180"/>
    </row>
    <row r="95" spans="2:11" ht="15" customHeight="1">
      <c r="B95" s="189"/>
      <c r="C95" s="169" t="s">
        <v>44</v>
      </c>
      <c r="D95" s="169"/>
      <c r="E95" s="169"/>
      <c r="F95" s="188" t="s">
        <v>253</v>
      </c>
      <c r="G95" s="187"/>
      <c r="H95" s="169" t="s">
        <v>290</v>
      </c>
      <c r="I95" s="169" t="s">
        <v>287</v>
      </c>
      <c r="J95" s="169"/>
      <c r="K95" s="180"/>
    </row>
    <row r="96" spans="2:11" ht="15" customHeight="1">
      <c r="B96" s="190"/>
      <c r="C96" s="191"/>
      <c r="D96" s="191"/>
      <c r="E96" s="191"/>
      <c r="F96" s="191"/>
      <c r="G96" s="191"/>
      <c r="H96" s="191"/>
      <c r="I96" s="191"/>
      <c r="J96" s="191"/>
      <c r="K96" s="192"/>
    </row>
    <row r="97" spans="2:11" ht="18.75" customHeight="1">
      <c r="B97" s="193"/>
      <c r="C97" s="194"/>
      <c r="D97" s="194"/>
      <c r="E97" s="194"/>
      <c r="F97" s="194"/>
      <c r="G97" s="194"/>
      <c r="H97" s="194"/>
      <c r="I97" s="194"/>
      <c r="J97" s="194"/>
      <c r="K97" s="193"/>
    </row>
    <row r="98" spans="2:11" ht="18.75" customHeight="1">
      <c r="B98" s="175"/>
      <c r="C98" s="175"/>
      <c r="D98" s="175"/>
      <c r="E98" s="175"/>
      <c r="F98" s="175"/>
      <c r="G98" s="175"/>
      <c r="H98" s="175"/>
      <c r="I98" s="175"/>
      <c r="J98" s="175"/>
      <c r="K98" s="175"/>
    </row>
    <row r="99" spans="2:11" ht="7.5" customHeight="1">
      <c r="B99" s="176"/>
      <c r="C99" s="177"/>
      <c r="D99" s="177"/>
      <c r="E99" s="177"/>
      <c r="F99" s="177"/>
      <c r="G99" s="177"/>
      <c r="H99" s="177"/>
      <c r="I99" s="177"/>
      <c r="J99" s="177"/>
      <c r="K99" s="178"/>
    </row>
    <row r="100" spans="2:11" ht="45" customHeight="1">
      <c r="B100" s="179"/>
      <c r="C100" s="293" t="s">
        <v>291</v>
      </c>
      <c r="D100" s="293"/>
      <c r="E100" s="293"/>
      <c r="F100" s="293"/>
      <c r="G100" s="293"/>
      <c r="H100" s="293"/>
      <c r="I100" s="293"/>
      <c r="J100" s="293"/>
      <c r="K100" s="180"/>
    </row>
    <row r="101" spans="2:11" ht="17.25" customHeight="1">
      <c r="B101" s="179"/>
      <c r="C101" s="181" t="s">
        <v>247</v>
      </c>
      <c r="D101" s="181"/>
      <c r="E101" s="181"/>
      <c r="F101" s="181" t="s">
        <v>248</v>
      </c>
      <c r="G101" s="182"/>
      <c r="H101" s="181" t="s">
        <v>100</v>
      </c>
      <c r="I101" s="181" t="s">
        <v>53</v>
      </c>
      <c r="J101" s="181" t="s">
        <v>249</v>
      </c>
      <c r="K101" s="180"/>
    </row>
    <row r="102" spans="2:11" ht="17.25" customHeight="1">
      <c r="B102" s="179"/>
      <c r="C102" s="183" t="s">
        <v>250</v>
      </c>
      <c r="D102" s="183"/>
      <c r="E102" s="183"/>
      <c r="F102" s="184" t="s">
        <v>251</v>
      </c>
      <c r="G102" s="185"/>
      <c r="H102" s="183"/>
      <c r="I102" s="183"/>
      <c r="J102" s="183" t="s">
        <v>252</v>
      </c>
      <c r="K102" s="180"/>
    </row>
    <row r="103" spans="2:11" ht="5.25" customHeight="1">
      <c r="B103" s="179"/>
      <c r="C103" s="181"/>
      <c r="D103" s="181"/>
      <c r="E103" s="181"/>
      <c r="F103" s="181"/>
      <c r="G103" s="195"/>
      <c r="H103" s="181"/>
      <c r="I103" s="181"/>
      <c r="J103" s="181"/>
      <c r="K103" s="180"/>
    </row>
    <row r="104" spans="2:11" ht="15" customHeight="1">
      <c r="B104" s="179"/>
      <c r="C104" s="169" t="s">
        <v>49</v>
      </c>
      <c r="D104" s="186"/>
      <c r="E104" s="186"/>
      <c r="F104" s="188" t="s">
        <v>253</v>
      </c>
      <c r="G104" s="195"/>
      <c r="H104" s="169" t="s">
        <v>292</v>
      </c>
      <c r="I104" s="169" t="s">
        <v>255</v>
      </c>
      <c r="J104" s="169">
        <v>20</v>
      </c>
      <c r="K104" s="180"/>
    </row>
    <row r="105" spans="2:11" ht="15" customHeight="1">
      <c r="B105" s="179"/>
      <c r="C105" s="169" t="s">
        <v>256</v>
      </c>
      <c r="D105" s="169"/>
      <c r="E105" s="169"/>
      <c r="F105" s="188" t="s">
        <v>253</v>
      </c>
      <c r="G105" s="169"/>
      <c r="H105" s="169" t="s">
        <v>292</v>
      </c>
      <c r="I105" s="169" t="s">
        <v>255</v>
      </c>
      <c r="J105" s="169">
        <v>120</v>
      </c>
      <c r="K105" s="180"/>
    </row>
    <row r="106" spans="2:11" ht="15" customHeight="1">
      <c r="B106" s="189"/>
      <c r="C106" s="169" t="s">
        <v>258</v>
      </c>
      <c r="D106" s="169"/>
      <c r="E106" s="169"/>
      <c r="F106" s="188" t="s">
        <v>259</v>
      </c>
      <c r="G106" s="169"/>
      <c r="H106" s="169" t="s">
        <v>292</v>
      </c>
      <c r="I106" s="169" t="s">
        <v>255</v>
      </c>
      <c r="J106" s="169">
        <v>50</v>
      </c>
      <c r="K106" s="180"/>
    </row>
    <row r="107" spans="2:11" ht="15" customHeight="1">
      <c r="B107" s="189"/>
      <c r="C107" s="169" t="s">
        <v>261</v>
      </c>
      <c r="D107" s="169"/>
      <c r="E107" s="169"/>
      <c r="F107" s="188" t="s">
        <v>253</v>
      </c>
      <c r="G107" s="169"/>
      <c r="H107" s="169" t="s">
        <v>292</v>
      </c>
      <c r="I107" s="169" t="s">
        <v>263</v>
      </c>
      <c r="J107" s="169"/>
      <c r="K107" s="180"/>
    </row>
    <row r="108" spans="2:11" ht="15" customHeight="1">
      <c r="B108" s="189"/>
      <c r="C108" s="169" t="s">
        <v>272</v>
      </c>
      <c r="D108" s="169"/>
      <c r="E108" s="169"/>
      <c r="F108" s="188" t="s">
        <v>259</v>
      </c>
      <c r="G108" s="169"/>
      <c r="H108" s="169" t="s">
        <v>292</v>
      </c>
      <c r="I108" s="169" t="s">
        <v>255</v>
      </c>
      <c r="J108" s="169">
        <v>50</v>
      </c>
      <c r="K108" s="180"/>
    </row>
    <row r="109" spans="2:11" ht="15" customHeight="1">
      <c r="B109" s="189"/>
      <c r="C109" s="169" t="s">
        <v>280</v>
      </c>
      <c r="D109" s="169"/>
      <c r="E109" s="169"/>
      <c r="F109" s="188" t="s">
        <v>259</v>
      </c>
      <c r="G109" s="169"/>
      <c r="H109" s="169" t="s">
        <v>292</v>
      </c>
      <c r="I109" s="169" t="s">
        <v>255</v>
      </c>
      <c r="J109" s="169">
        <v>50</v>
      </c>
      <c r="K109" s="180"/>
    </row>
    <row r="110" spans="2:11" ht="15" customHeight="1">
      <c r="B110" s="189"/>
      <c r="C110" s="169" t="s">
        <v>278</v>
      </c>
      <c r="D110" s="169"/>
      <c r="E110" s="169"/>
      <c r="F110" s="188" t="s">
        <v>259</v>
      </c>
      <c r="G110" s="169"/>
      <c r="H110" s="169" t="s">
        <v>292</v>
      </c>
      <c r="I110" s="169" t="s">
        <v>255</v>
      </c>
      <c r="J110" s="169">
        <v>50</v>
      </c>
      <c r="K110" s="180"/>
    </row>
    <row r="111" spans="2:11" ht="15" customHeight="1">
      <c r="B111" s="189"/>
      <c r="C111" s="169" t="s">
        <v>49</v>
      </c>
      <c r="D111" s="169"/>
      <c r="E111" s="169"/>
      <c r="F111" s="188" t="s">
        <v>253</v>
      </c>
      <c r="G111" s="169"/>
      <c r="H111" s="169" t="s">
        <v>293</v>
      </c>
      <c r="I111" s="169" t="s">
        <v>255</v>
      </c>
      <c r="J111" s="169">
        <v>20</v>
      </c>
      <c r="K111" s="180"/>
    </row>
    <row r="112" spans="2:11" ht="15" customHeight="1">
      <c r="B112" s="189"/>
      <c r="C112" s="169" t="s">
        <v>294</v>
      </c>
      <c r="D112" s="169"/>
      <c r="E112" s="169"/>
      <c r="F112" s="188" t="s">
        <v>253</v>
      </c>
      <c r="G112" s="169"/>
      <c r="H112" s="169" t="s">
        <v>295</v>
      </c>
      <c r="I112" s="169" t="s">
        <v>255</v>
      </c>
      <c r="J112" s="169">
        <v>120</v>
      </c>
      <c r="K112" s="180"/>
    </row>
    <row r="113" spans="2:11" ht="15" customHeight="1">
      <c r="B113" s="189"/>
      <c r="C113" s="169" t="s">
        <v>34</v>
      </c>
      <c r="D113" s="169"/>
      <c r="E113" s="169"/>
      <c r="F113" s="188" t="s">
        <v>253</v>
      </c>
      <c r="G113" s="169"/>
      <c r="H113" s="169" t="s">
        <v>296</v>
      </c>
      <c r="I113" s="169" t="s">
        <v>287</v>
      </c>
      <c r="J113" s="169"/>
      <c r="K113" s="180"/>
    </row>
    <row r="114" spans="2:11" ht="15" customHeight="1">
      <c r="B114" s="189"/>
      <c r="C114" s="169" t="s">
        <v>44</v>
      </c>
      <c r="D114" s="169"/>
      <c r="E114" s="169"/>
      <c r="F114" s="188" t="s">
        <v>253</v>
      </c>
      <c r="G114" s="169"/>
      <c r="H114" s="169" t="s">
        <v>297</v>
      </c>
      <c r="I114" s="169" t="s">
        <v>287</v>
      </c>
      <c r="J114" s="169"/>
      <c r="K114" s="180"/>
    </row>
    <row r="115" spans="2:11" ht="15" customHeight="1">
      <c r="B115" s="189"/>
      <c r="C115" s="169" t="s">
        <v>53</v>
      </c>
      <c r="D115" s="169"/>
      <c r="E115" s="169"/>
      <c r="F115" s="188" t="s">
        <v>253</v>
      </c>
      <c r="G115" s="169"/>
      <c r="H115" s="169" t="s">
        <v>298</v>
      </c>
      <c r="I115" s="169" t="s">
        <v>299</v>
      </c>
      <c r="J115" s="169"/>
      <c r="K115" s="180"/>
    </row>
    <row r="116" spans="2:11" ht="15" customHeight="1">
      <c r="B116" s="190"/>
      <c r="C116" s="196"/>
      <c r="D116" s="196"/>
      <c r="E116" s="196"/>
      <c r="F116" s="196"/>
      <c r="G116" s="196"/>
      <c r="H116" s="196"/>
      <c r="I116" s="196"/>
      <c r="J116" s="196"/>
      <c r="K116" s="192"/>
    </row>
    <row r="117" spans="2:11" ht="18.75" customHeight="1">
      <c r="B117" s="197"/>
      <c r="C117" s="165"/>
      <c r="D117" s="165"/>
      <c r="E117" s="165"/>
      <c r="F117" s="198"/>
      <c r="G117" s="165"/>
      <c r="H117" s="165"/>
      <c r="I117" s="165"/>
      <c r="J117" s="165"/>
      <c r="K117" s="197"/>
    </row>
    <row r="118" spans="2:11" ht="18.75" customHeight="1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</row>
    <row r="119" spans="2:11" ht="7.5" customHeight="1">
      <c r="B119" s="199"/>
      <c r="C119" s="200"/>
      <c r="D119" s="200"/>
      <c r="E119" s="200"/>
      <c r="F119" s="200"/>
      <c r="G119" s="200"/>
      <c r="H119" s="200"/>
      <c r="I119" s="200"/>
      <c r="J119" s="200"/>
      <c r="K119" s="201"/>
    </row>
    <row r="120" spans="2:11" ht="45" customHeight="1">
      <c r="B120" s="202"/>
      <c r="C120" s="288" t="s">
        <v>300</v>
      </c>
      <c r="D120" s="288"/>
      <c r="E120" s="288"/>
      <c r="F120" s="288"/>
      <c r="G120" s="288"/>
      <c r="H120" s="288"/>
      <c r="I120" s="288"/>
      <c r="J120" s="288"/>
      <c r="K120" s="203"/>
    </row>
    <row r="121" spans="2:11" ht="17.25" customHeight="1">
      <c r="B121" s="204"/>
      <c r="C121" s="181" t="s">
        <v>247</v>
      </c>
      <c r="D121" s="181"/>
      <c r="E121" s="181"/>
      <c r="F121" s="181" t="s">
        <v>248</v>
      </c>
      <c r="G121" s="182"/>
      <c r="H121" s="181" t="s">
        <v>100</v>
      </c>
      <c r="I121" s="181" t="s">
        <v>53</v>
      </c>
      <c r="J121" s="181" t="s">
        <v>249</v>
      </c>
      <c r="K121" s="205"/>
    </row>
    <row r="122" spans="2:11" ht="17.25" customHeight="1">
      <c r="B122" s="204"/>
      <c r="C122" s="183" t="s">
        <v>250</v>
      </c>
      <c r="D122" s="183"/>
      <c r="E122" s="183"/>
      <c r="F122" s="184" t="s">
        <v>251</v>
      </c>
      <c r="G122" s="185"/>
      <c r="H122" s="183"/>
      <c r="I122" s="183"/>
      <c r="J122" s="183" t="s">
        <v>252</v>
      </c>
      <c r="K122" s="205"/>
    </row>
    <row r="123" spans="2:11" ht="5.25" customHeight="1">
      <c r="B123" s="206"/>
      <c r="C123" s="186"/>
      <c r="D123" s="186"/>
      <c r="E123" s="186"/>
      <c r="F123" s="186"/>
      <c r="G123" s="169"/>
      <c r="H123" s="186"/>
      <c r="I123" s="186"/>
      <c r="J123" s="186"/>
      <c r="K123" s="207"/>
    </row>
    <row r="124" spans="2:11" ht="15" customHeight="1">
      <c r="B124" s="206"/>
      <c r="C124" s="169" t="s">
        <v>256</v>
      </c>
      <c r="D124" s="186"/>
      <c r="E124" s="186"/>
      <c r="F124" s="188" t="s">
        <v>253</v>
      </c>
      <c r="G124" s="169"/>
      <c r="H124" s="169" t="s">
        <v>292</v>
      </c>
      <c r="I124" s="169" t="s">
        <v>255</v>
      </c>
      <c r="J124" s="169">
        <v>120</v>
      </c>
      <c r="K124" s="208"/>
    </row>
    <row r="125" spans="2:11" ht="15" customHeight="1">
      <c r="B125" s="206"/>
      <c r="C125" s="169" t="s">
        <v>301</v>
      </c>
      <c r="D125" s="169"/>
      <c r="E125" s="169"/>
      <c r="F125" s="188" t="s">
        <v>253</v>
      </c>
      <c r="G125" s="169"/>
      <c r="H125" s="169" t="s">
        <v>302</v>
      </c>
      <c r="I125" s="169" t="s">
        <v>255</v>
      </c>
      <c r="J125" s="169" t="s">
        <v>303</v>
      </c>
      <c r="K125" s="208"/>
    </row>
    <row r="126" spans="2:11" ht="15" customHeight="1">
      <c r="B126" s="206"/>
      <c r="C126" s="169" t="s">
        <v>78</v>
      </c>
      <c r="D126" s="169"/>
      <c r="E126" s="169"/>
      <c r="F126" s="188" t="s">
        <v>253</v>
      </c>
      <c r="G126" s="169"/>
      <c r="H126" s="169" t="s">
        <v>304</v>
      </c>
      <c r="I126" s="169" t="s">
        <v>255</v>
      </c>
      <c r="J126" s="169" t="s">
        <v>303</v>
      </c>
      <c r="K126" s="208"/>
    </row>
    <row r="127" spans="2:11" ht="15" customHeight="1">
      <c r="B127" s="206"/>
      <c r="C127" s="169" t="s">
        <v>264</v>
      </c>
      <c r="D127" s="169"/>
      <c r="E127" s="169"/>
      <c r="F127" s="188" t="s">
        <v>259</v>
      </c>
      <c r="G127" s="169"/>
      <c r="H127" s="169" t="s">
        <v>265</v>
      </c>
      <c r="I127" s="169" t="s">
        <v>255</v>
      </c>
      <c r="J127" s="169">
        <v>15</v>
      </c>
      <c r="K127" s="208"/>
    </row>
    <row r="128" spans="2:11" ht="15" customHeight="1">
      <c r="B128" s="206"/>
      <c r="C128" s="169" t="s">
        <v>266</v>
      </c>
      <c r="D128" s="169"/>
      <c r="E128" s="169"/>
      <c r="F128" s="188" t="s">
        <v>259</v>
      </c>
      <c r="G128" s="169"/>
      <c r="H128" s="169" t="s">
        <v>267</v>
      </c>
      <c r="I128" s="169" t="s">
        <v>255</v>
      </c>
      <c r="J128" s="169">
        <v>15</v>
      </c>
      <c r="K128" s="208"/>
    </row>
    <row r="129" spans="2:11" ht="15" customHeight="1">
      <c r="B129" s="206"/>
      <c r="C129" s="169" t="s">
        <v>268</v>
      </c>
      <c r="D129" s="169"/>
      <c r="E129" s="169"/>
      <c r="F129" s="188" t="s">
        <v>259</v>
      </c>
      <c r="G129" s="169"/>
      <c r="H129" s="169" t="s">
        <v>269</v>
      </c>
      <c r="I129" s="169" t="s">
        <v>255</v>
      </c>
      <c r="J129" s="169">
        <v>20</v>
      </c>
      <c r="K129" s="208"/>
    </row>
    <row r="130" spans="2:11" ht="15" customHeight="1">
      <c r="B130" s="206"/>
      <c r="C130" s="169" t="s">
        <v>270</v>
      </c>
      <c r="D130" s="169"/>
      <c r="E130" s="169"/>
      <c r="F130" s="188" t="s">
        <v>259</v>
      </c>
      <c r="G130" s="169"/>
      <c r="H130" s="169" t="s">
        <v>271</v>
      </c>
      <c r="I130" s="169" t="s">
        <v>255</v>
      </c>
      <c r="J130" s="169">
        <v>20</v>
      </c>
      <c r="K130" s="208"/>
    </row>
    <row r="131" spans="2:11" ht="15" customHeight="1">
      <c r="B131" s="206"/>
      <c r="C131" s="169" t="s">
        <v>258</v>
      </c>
      <c r="D131" s="169"/>
      <c r="E131" s="169"/>
      <c r="F131" s="188" t="s">
        <v>259</v>
      </c>
      <c r="G131" s="169"/>
      <c r="H131" s="169" t="s">
        <v>292</v>
      </c>
      <c r="I131" s="169" t="s">
        <v>255</v>
      </c>
      <c r="J131" s="169">
        <v>50</v>
      </c>
      <c r="K131" s="208"/>
    </row>
    <row r="132" spans="2:11" ht="15" customHeight="1">
      <c r="B132" s="206"/>
      <c r="C132" s="169" t="s">
        <v>272</v>
      </c>
      <c r="D132" s="169"/>
      <c r="E132" s="169"/>
      <c r="F132" s="188" t="s">
        <v>259</v>
      </c>
      <c r="G132" s="169"/>
      <c r="H132" s="169" t="s">
        <v>292</v>
      </c>
      <c r="I132" s="169" t="s">
        <v>255</v>
      </c>
      <c r="J132" s="169">
        <v>50</v>
      </c>
      <c r="K132" s="208"/>
    </row>
    <row r="133" spans="2:11" ht="15" customHeight="1">
      <c r="B133" s="206"/>
      <c r="C133" s="169" t="s">
        <v>278</v>
      </c>
      <c r="D133" s="169"/>
      <c r="E133" s="169"/>
      <c r="F133" s="188" t="s">
        <v>259</v>
      </c>
      <c r="G133" s="169"/>
      <c r="H133" s="169" t="s">
        <v>292</v>
      </c>
      <c r="I133" s="169" t="s">
        <v>255</v>
      </c>
      <c r="J133" s="169">
        <v>50</v>
      </c>
      <c r="K133" s="208"/>
    </row>
    <row r="134" spans="2:11" ht="15" customHeight="1">
      <c r="B134" s="206"/>
      <c r="C134" s="169" t="s">
        <v>280</v>
      </c>
      <c r="D134" s="169"/>
      <c r="E134" s="169"/>
      <c r="F134" s="188" t="s">
        <v>259</v>
      </c>
      <c r="G134" s="169"/>
      <c r="H134" s="169" t="s">
        <v>292</v>
      </c>
      <c r="I134" s="169" t="s">
        <v>255</v>
      </c>
      <c r="J134" s="169">
        <v>50</v>
      </c>
      <c r="K134" s="208"/>
    </row>
    <row r="135" spans="2:11" ht="15" customHeight="1">
      <c r="B135" s="206"/>
      <c r="C135" s="169" t="s">
        <v>105</v>
      </c>
      <c r="D135" s="169"/>
      <c r="E135" s="169"/>
      <c r="F135" s="188" t="s">
        <v>259</v>
      </c>
      <c r="G135" s="169"/>
      <c r="H135" s="169" t="s">
        <v>305</v>
      </c>
      <c r="I135" s="169" t="s">
        <v>255</v>
      </c>
      <c r="J135" s="169">
        <v>255</v>
      </c>
      <c r="K135" s="208"/>
    </row>
    <row r="136" spans="2:11" ht="15" customHeight="1">
      <c r="B136" s="206"/>
      <c r="C136" s="169" t="s">
        <v>282</v>
      </c>
      <c r="D136" s="169"/>
      <c r="E136" s="169"/>
      <c r="F136" s="188" t="s">
        <v>253</v>
      </c>
      <c r="G136" s="169"/>
      <c r="H136" s="169" t="s">
        <v>306</v>
      </c>
      <c r="I136" s="169" t="s">
        <v>284</v>
      </c>
      <c r="J136" s="169"/>
      <c r="K136" s="208"/>
    </row>
    <row r="137" spans="2:11" ht="15" customHeight="1">
      <c r="B137" s="206"/>
      <c r="C137" s="169" t="s">
        <v>285</v>
      </c>
      <c r="D137" s="169"/>
      <c r="E137" s="169"/>
      <c r="F137" s="188" t="s">
        <v>253</v>
      </c>
      <c r="G137" s="169"/>
      <c r="H137" s="169" t="s">
        <v>307</v>
      </c>
      <c r="I137" s="169" t="s">
        <v>287</v>
      </c>
      <c r="J137" s="169"/>
      <c r="K137" s="208"/>
    </row>
    <row r="138" spans="2:11" ht="15" customHeight="1">
      <c r="B138" s="206"/>
      <c r="C138" s="169" t="s">
        <v>288</v>
      </c>
      <c r="D138" s="169"/>
      <c r="E138" s="169"/>
      <c r="F138" s="188" t="s">
        <v>253</v>
      </c>
      <c r="G138" s="169"/>
      <c r="H138" s="169" t="s">
        <v>288</v>
      </c>
      <c r="I138" s="169" t="s">
        <v>287</v>
      </c>
      <c r="J138" s="169"/>
      <c r="K138" s="208"/>
    </row>
    <row r="139" spans="2:11" ht="15" customHeight="1">
      <c r="B139" s="206"/>
      <c r="C139" s="169" t="s">
        <v>34</v>
      </c>
      <c r="D139" s="169"/>
      <c r="E139" s="169"/>
      <c r="F139" s="188" t="s">
        <v>253</v>
      </c>
      <c r="G139" s="169"/>
      <c r="H139" s="169" t="s">
        <v>308</v>
      </c>
      <c r="I139" s="169" t="s">
        <v>287</v>
      </c>
      <c r="J139" s="169"/>
      <c r="K139" s="208"/>
    </row>
    <row r="140" spans="2:11" ht="15" customHeight="1">
      <c r="B140" s="206"/>
      <c r="C140" s="169" t="s">
        <v>309</v>
      </c>
      <c r="D140" s="169"/>
      <c r="E140" s="169"/>
      <c r="F140" s="188" t="s">
        <v>253</v>
      </c>
      <c r="G140" s="169"/>
      <c r="H140" s="169" t="s">
        <v>310</v>
      </c>
      <c r="I140" s="169" t="s">
        <v>287</v>
      </c>
      <c r="J140" s="169"/>
      <c r="K140" s="208"/>
    </row>
    <row r="141" spans="2:11" ht="15" customHeight="1">
      <c r="B141" s="209"/>
      <c r="C141" s="210"/>
      <c r="D141" s="210"/>
      <c r="E141" s="210"/>
      <c r="F141" s="210"/>
      <c r="G141" s="210"/>
      <c r="H141" s="210"/>
      <c r="I141" s="210"/>
      <c r="J141" s="210"/>
      <c r="K141" s="211"/>
    </row>
    <row r="142" spans="2:11" ht="18.75" customHeight="1">
      <c r="B142" s="165"/>
      <c r="C142" s="165"/>
      <c r="D142" s="165"/>
      <c r="E142" s="165"/>
      <c r="F142" s="198"/>
      <c r="G142" s="165"/>
      <c r="H142" s="165"/>
      <c r="I142" s="165"/>
      <c r="J142" s="165"/>
      <c r="K142" s="165"/>
    </row>
    <row r="143" spans="2:11" ht="18.75" customHeight="1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</row>
    <row r="144" spans="2:11" ht="7.5" customHeight="1">
      <c r="B144" s="176"/>
      <c r="C144" s="177"/>
      <c r="D144" s="177"/>
      <c r="E144" s="177"/>
      <c r="F144" s="177"/>
      <c r="G144" s="177"/>
      <c r="H144" s="177"/>
      <c r="I144" s="177"/>
      <c r="J144" s="177"/>
      <c r="K144" s="178"/>
    </row>
    <row r="145" spans="2:11" ht="45" customHeight="1">
      <c r="B145" s="179"/>
      <c r="C145" s="293" t="s">
        <v>311</v>
      </c>
      <c r="D145" s="293"/>
      <c r="E145" s="293"/>
      <c r="F145" s="293"/>
      <c r="G145" s="293"/>
      <c r="H145" s="293"/>
      <c r="I145" s="293"/>
      <c r="J145" s="293"/>
      <c r="K145" s="180"/>
    </row>
    <row r="146" spans="2:11" ht="17.25" customHeight="1">
      <c r="B146" s="179"/>
      <c r="C146" s="181" t="s">
        <v>247</v>
      </c>
      <c r="D146" s="181"/>
      <c r="E146" s="181"/>
      <c r="F146" s="181" t="s">
        <v>248</v>
      </c>
      <c r="G146" s="182"/>
      <c r="H146" s="181" t="s">
        <v>100</v>
      </c>
      <c r="I146" s="181" t="s">
        <v>53</v>
      </c>
      <c r="J146" s="181" t="s">
        <v>249</v>
      </c>
      <c r="K146" s="180"/>
    </row>
    <row r="147" spans="2:11" ht="17.25" customHeight="1">
      <c r="B147" s="179"/>
      <c r="C147" s="183" t="s">
        <v>250</v>
      </c>
      <c r="D147" s="183"/>
      <c r="E147" s="183"/>
      <c r="F147" s="184" t="s">
        <v>251</v>
      </c>
      <c r="G147" s="185"/>
      <c r="H147" s="183"/>
      <c r="I147" s="183"/>
      <c r="J147" s="183" t="s">
        <v>252</v>
      </c>
      <c r="K147" s="180"/>
    </row>
    <row r="148" spans="2:11" ht="5.25" customHeight="1">
      <c r="B148" s="189"/>
      <c r="C148" s="186"/>
      <c r="D148" s="186"/>
      <c r="E148" s="186"/>
      <c r="F148" s="186"/>
      <c r="G148" s="187"/>
      <c r="H148" s="186"/>
      <c r="I148" s="186"/>
      <c r="J148" s="186"/>
      <c r="K148" s="208"/>
    </row>
    <row r="149" spans="2:11" ht="15" customHeight="1">
      <c r="B149" s="189"/>
      <c r="C149" s="212" t="s">
        <v>256</v>
      </c>
      <c r="D149" s="169"/>
      <c r="E149" s="169"/>
      <c r="F149" s="213" t="s">
        <v>253</v>
      </c>
      <c r="G149" s="169"/>
      <c r="H149" s="212" t="s">
        <v>292</v>
      </c>
      <c r="I149" s="212" t="s">
        <v>255</v>
      </c>
      <c r="J149" s="212">
        <v>120</v>
      </c>
      <c r="K149" s="208"/>
    </row>
    <row r="150" spans="2:11" ht="15" customHeight="1">
      <c r="B150" s="189"/>
      <c r="C150" s="212" t="s">
        <v>301</v>
      </c>
      <c r="D150" s="169"/>
      <c r="E150" s="169"/>
      <c r="F150" s="213" t="s">
        <v>253</v>
      </c>
      <c r="G150" s="169"/>
      <c r="H150" s="212" t="s">
        <v>312</v>
      </c>
      <c r="I150" s="212" t="s">
        <v>255</v>
      </c>
      <c r="J150" s="212" t="s">
        <v>303</v>
      </c>
      <c r="K150" s="208"/>
    </row>
    <row r="151" spans="2:11" ht="15" customHeight="1">
      <c r="B151" s="189"/>
      <c r="C151" s="212" t="s">
        <v>78</v>
      </c>
      <c r="D151" s="169"/>
      <c r="E151" s="169"/>
      <c r="F151" s="213" t="s">
        <v>253</v>
      </c>
      <c r="G151" s="169"/>
      <c r="H151" s="212" t="s">
        <v>313</v>
      </c>
      <c r="I151" s="212" t="s">
        <v>255</v>
      </c>
      <c r="J151" s="212" t="s">
        <v>303</v>
      </c>
      <c r="K151" s="208"/>
    </row>
    <row r="152" spans="2:11" ht="15" customHeight="1">
      <c r="B152" s="189"/>
      <c r="C152" s="212" t="s">
        <v>258</v>
      </c>
      <c r="D152" s="169"/>
      <c r="E152" s="169"/>
      <c r="F152" s="213" t="s">
        <v>259</v>
      </c>
      <c r="G152" s="169"/>
      <c r="H152" s="212" t="s">
        <v>292</v>
      </c>
      <c r="I152" s="212" t="s">
        <v>255</v>
      </c>
      <c r="J152" s="212">
        <v>50</v>
      </c>
      <c r="K152" s="208"/>
    </row>
    <row r="153" spans="2:11" ht="15" customHeight="1">
      <c r="B153" s="189"/>
      <c r="C153" s="212" t="s">
        <v>261</v>
      </c>
      <c r="D153" s="169"/>
      <c r="E153" s="169"/>
      <c r="F153" s="213" t="s">
        <v>253</v>
      </c>
      <c r="G153" s="169"/>
      <c r="H153" s="212" t="s">
        <v>292</v>
      </c>
      <c r="I153" s="212" t="s">
        <v>263</v>
      </c>
      <c r="J153" s="212"/>
      <c r="K153" s="208"/>
    </row>
    <row r="154" spans="2:11" ht="15" customHeight="1">
      <c r="B154" s="189"/>
      <c r="C154" s="212" t="s">
        <v>272</v>
      </c>
      <c r="D154" s="169"/>
      <c r="E154" s="169"/>
      <c r="F154" s="213" t="s">
        <v>259</v>
      </c>
      <c r="G154" s="169"/>
      <c r="H154" s="212" t="s">
        <v>292</v>
      </c>
      <c r="I154" s="212" t="s">
        <v>255</v>
      </c>
      <c r="J154" s="212">
        <v>50</v>
      </c>
      <c r="K154" s="208"/>
    </row>
    <row r="155" spans="2:11" ht="15" customHeight="1">
      <c r="B155" s="189"/>
      <c r="C155" s="212" t="s">
        <v>280</v>
      </c>
      <c r="D155" s="169"/>
      <c r="E155" s="169"/>
      <c r="F155" s="213" t="s">
        <v>259</v>
      </c>
      <c r="G155" s="169"/>
      <c r="H155" s="212" t="s">
        <v>292</v>
      </c>
      <c r="I155" s="212" t="s">
        <v>255</v>
      </c>
      <c r="J155" s="212">
        <v>50</v>
      </c>
      <c r="K155" s="208"/>
    </row>
    <row r="156" spans="2:11" ht="15" customHeight="1">
      <c r="B156" s="189"/>
      <c r="C156" s="212" t="s">
        <v>278</v>
      </c>
      <c r="D156" s="169"/>
      <c r="E156" s="169"/>
      <c r="F156" s="213" t="s">
        <v>259</v>
      </c>
      <c r="G156" s="169"/>
      <c r="H156" s="212" t="s">
        <v>292</v>
      </c>
      <c r="I156" s="212" t="s">
        <v>255</v>
      </c>
      <c r="J156" s="212">
        <v>50</v>
      </c>
      <c r="K156" s="208"/>
    </row>
    <row r="157" spans="2:11" ht="15" customHeight="1">
      <c r="B157" s="189"/>
      <c r="C157" s="212" t="s">
        <v>90</v>
      </c>
      <c r="D157" s="169"/>
      <c r="E157" s="169"/>
      <c r="F157" s="213" t="s">
        <v>253</v>
      </c>
      <c r="G157" s="169"/>
      <c r="H157" s="212" t="s">
        <v>314</v>
      </c>
      <c r="I157" s="212" t="s">
        <v>255</v>
      </c>
      <c r="J157" s="212" t="s">
        <v>315</v>
      </c>
      <c r="K157" s="208"/>
    </row>
    <row r="158" spans="2:11" ht="15" customHeight="1">
      <c r="B158" s="189"/>
      <c r="C158" s="212" t="s">
        <v>316</v>
      </c>
      <c r="D158" s="169"/>
      <c r="E158" s="169"/>
      <c r="F158" s="213" t="s">
        <v>253</v>
      </c>
      <c r="G158" s="169"/>
      <c r="H158" s="212" t="s">
        <v>317</v>
      </c>
      <c r="I158" s="212" t="s">
        <v>287</v>
      </c>
      <c r="J158" s="212"/>
      <c r="K158" s="208"/>
    </row>
    <row r="159" spans="2:11" ht="15" customHeight="1">
      <c r="B159" s="214"/>
      <c r="C159" s="196"/>
      <c r="D159" s="196"/>
      <c r="E159" s="196"/>
      <c r="F159" s="196"/>
      <c r="G159" s="196"/>
      <c r="H159" s="196"/>
      <c r="I159" s="196"/>
      <c r="J159" s="196"/>
      <c r="K159" s="215"/>
    </row>
    <row r="160" spans="2:11" ht="18.75" customHeight="1">
      <c r="B160" s="165"/>
      <c r="C160" s="169"/>
      <c r="D160" s="169"/>
      <c r="E160" s="169"/>
      <c r="F160" s="188"/>
      <c r="G160" s="169"/>
      <c r="H160" s="169"/>
      <c r="I160" s="169"/>
      <c r="J160" s="169"/>
      <c r="K160" s="165"/>
    </row>
    <row r="161" spans="2:11" ht="18.75" customHeight="1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</row>
    <row r="162" spans="2:11" ht="7.5" customHeight="1">
      <c r="B162" s="157"/>
      <c r="C162" s="158"/>
      <c r="D162" s="158"/>
      <c r="E162" s="158"/>
      <c r="F162" s="158"/>
      <c r="G162" s="158"/>
      <c r="H162" s="158"/>
      <c r="I162" s="158"/>
      <c r="J162" s="158"/>
      <c r="K162" s="159"/>
    </row>
    <row r="163" spans="2:11" ht="45" customHeight="1">
      <c r="B163" s="160"/>
      <c r="C163" s="288" t="s">
        <v>318</v>
      </c>
      <c r="D163" s="288"/>
      <c r="E163" s="288"/>
      <c r="F163" s="288"/>
      <c r="G163" s="288"/>
      <c r="H163" s="288"/>
      <c r="I163" s="288"/>
      <c r="J163" s="288"/>
      <c r="K163" s="161"/>
    </row>
    <row r="164" spans="2:11" ht="17.25" customHeight="1">
      <c r="B164" s="160"/>
      <c r="C164" s="181" t="s">
        <v>247</v>
      </c>
      <c r="D164" s="181"/>
      <c r="E164" s="181"/>
      <c r="F164" s="181" t="s">
        <v>248</v>
      </c>
      <c r="G164" s="216"/>
      <c r="H164" s="217" t="s">
        <v>100</v>
      </c>
      <c r="I164" s="217" t="s">
        <v>53</v>
      </c>
      <c r="J164" s="181" t="s">
        <v>249</v>
      </c>
      <c r="K164" s="161"/>
    </row>
    <row r="165" spans="2:11" ht="17.25" customHeight="1">
      <c r="B165" s="162"/>
      <c r="C165" s="183" t="s">
        <v>250</v>
      </c>
      <c r="D165" s="183"/>
      <c r="E165" s="183"/>
      <c r="F165" s="184" t="s">
        <v>251</v>
      </c>
      <c r="G165" s="218"/>
      <c r="H165" s="219"/>
      <c r="I165" s="219"/>
      <c r="J165" s="183" t="s">
        <v>252</v>
      </c>
      <c r="K165" s="163"/>
    </row>
    <row r="166" spans="2:11" ht="5.25" customHeight="1">
      <c r="B166" s="189"/>
      <c r="C166" s="186"/>
      <c r="D166" s="186"/>
      <c r="E166" s="186"/>
      <c r="F166" s="186"/>
      <c r="G166" s="187"/>
      <c r="H166" s="186"/>
      <c r="I166" s="186"/>
      <c r="J166" s="186"/>
      <c r="K166" s="208"/>
    </row>
    <row r="167" spans="2:11" ht="15" customHeight="1">
      <c r="B167" s="189"/>
      <c r="C167" s="169" t="s">
        <v>256</v>
      </c>
      <c r="D167" s="169"/>
      <c r="E167" s="169"/>
      <c r="F167" s="188" t="s">
        <v>253</v>
      </c>
      <c r="G167" s="169"/>
      <c r="H167" s="169" t="s">
        <v>292</v>
      </c>
      <c r="I167" s="169" t="s">
        <v>255</v>
      </c>
      <c r="J167" s="169">
        <v>120</v>
      </c>
      <c r="K167" s="208"/>
    </row>
    <row r="168" spans="2:11" ht="15" customHeight="1">
      <c r="B168" s="189"/>
      <c r="C168" s="169" t="s">
        <v>301</v>
      </c>
      <c r="D168" s="169"/>
      <c r="E168" s="169"/>
      <c r="F168" s="188" t="s">
        <v>253</v>
      </c>
      <c r="G168" s="169"/>
      <c r="H168" s="169" t="s">
        <v>302</v>
      </c>
      <c r="I168" s="169" t="s">
        <v>255</v>
      </c>
      <c r="J168" s="169" t="s">
        <v>303</v>
      </c>
      <c r="K168" s="208"/>
    </row>
    <row r="169" spans="2:11" ht="15" customHeight="1">
      <c r="B169" s="189"/>
      <c r="C169" s="169" t="s">
        <v>78</v>
      </c>
      <c r="D169" s="169"/>
      <c r="E169" s="169"/>
      <c r="F169" s="188" t="s">
        <v>253</v>
      </c>
      <c r="G169" s="169"/>
      <c r="H169" s="169" t="s">
        <v>319</v>
      </c>
      <c r="I169" s="169" t="s">
        <v>255</v>
      </c>
      <c r="J169" s="169" t="s">
        <v>303</v>
      </c>
      <c r="K169" s="208"/>
    </row>
    <row r="170" spans="2:11" ht="15" customHeight="1">
      <c r="B170" s="189"/>
      <c r="C170" s="169" t="s">
        <v>258</v>
      </c>
      <c r="D170" s="169"/>
      <c r="E170" s="169"/>
      <c r="F170" s="188" t="s">
        <v>259</v>
      </c>
      <c r="G170" s="169"/>
      <c r="H170" s="169" t="s">
        <v>319</v>
      </c>
      <c r="I170" s="169" t="s">
        <v>255</v>
      </c>
      <c r="J170" s="169">
        <v>50</v>
      </c>
      <c r="K170" s="208"/>
    </row>
    <row r="171" spans="2:11" ht="15" customHeight="1">
      <c r="B171" s="189"/>
      <c r="C171" s="169" t="s">
        <v>261</v>
      </c>
      <c r="D171" s="169"/>
      <c r="E171" s="169"/>
      <c r="F171" s="188" t="s">
        <v>253</v>
      </c>
      <c r="G171" s="169"/>
      <c r="H171" s="169" t="s">
        <v>319</v>
      </c>
      <c r="I171" s="169" t="s">
        <v>263</v>
      </c>
      <c r="J171" s="169"/>
      <c r="K171" s="208"/>
    </row>
    <row r="172" spans="2:11" ht="15" customHeight="1">
      <c r="B172" s="189"/>
      <c r="C172" s="169" t="s">
        <v>272</v>
      </c>
      <c r="D172" s="169"/>
      <c r="E172" s="169"/>
      <c r="F172" s="188" t="s">
        <v>259</v>
      </c>
      <c r="G172" s="169"/>
      <c r="H172" s="169" t="s">
        <v>319</v>
      </c>
      <c r="I172" s="169" t="s">
        <v>255</v>
      </c>
      <c r="J172" s="169">
        <v>50</v>
      </c>
      <c r="K172" s="208"/>
    </row>
    <row r="173" spans="2:11" ht="15" customHeight="1">
      <c r="B173" s="189"/>
      <c r="C173" s="169" t="s">
        <v>280</v>
      </c>
      <c r="D173" s="169"/>
      <c r="E173" s="169"/>
      <c r="F173" s="188" t="s">
        <v>259</v>
      </c>
      <c r="G173" s="169"/>
      <c r="H173" s="169" t="s">
        <v>319</v>
      </c>
      <c r="I173" s="169" t="s">
        <v>255</v>
      </c>
      <c r="J173" s="169">
        <v>50</v>
      </c>
      <c r="K173" s="208"/>
    </row>
    <row r="174" spans="2:11" ht="15" customHeight="1">
      <c r="B174" s="189"/>
      <c r="C174" s="169" t="s">
        <v>278</v>
      </c>
      <c r="D174" s="169"/>
      <c r="E174" s="169"/>
      <c r="F174" s="188" t="s">
        <v>259</v>
      </c>
      <c r="G174" s="169"/>
      <c r="H174" s="169" t="s">
        <v>319</v>
      </c>
      <c r="I174" s="169" t="s">
        <v>255</v>
      </c>
      <c r="J174" s="169">
        <v>50</v>
      </c>
      <c r="K174" s="208"/>
    </row>
    <row r="175" spans="2:11" ht="15" customHeight="1">
      <c r="B175" s="189"/>
      <c r="C175" s="169" t="s">
        <v>99</v>
      </c>
      <c r="D175" s="169"/>
      <c r="E175" s="169"/>
      <c r="F175" s="188" t="s">
        <v>253</v>
      </c>
      <c r="G175" s="169"/>
      <c r="H175" s="169" t="s">
        <v>320</v>
      </c>
      <c r="I175" s="169" t="s">
        <v>321</v>
      </c>
      <c r="J175" s="169"/>
      <c r="K175" s="208"/>
    </row>
    <row r="176" spans="2:11" ht="15" customHeight="1">
      <c r="B176" s="189"/>
      <c r="C176" s="169" t="s">
        <v>53</v>
      </c>
      <c r="D176" s="169"/>
      <c r="E176" s="169"/>
      <c r="F176" s="188" t="s">
        <v>253</v>
      </c>
      <c r="G176" s="169"/>
      <c r="H176" s="169" t="s">
        <v>322</v>
      </c>
      <c r="I176" s="169" t="s">
        <v>323</v>
      </c>
      <c r="J176" s="169">
        <v>1</v>
      </c>
      <c r="K176" s="208"/>
    </row>
    <row r="177" spans="2:11" ht="15" customHeight="1">
      <c r="B177" s="189"/>
      <c r="C177" s="169" t="s">
        <v>49</v>
      </c>
      <c r="D177" s="169"/>
      <c r="E177" s="169"/>
      <c r="F177" s="188" t="s">
        <v>253</v>
      </c>
      <c r="G177" s="169"/>
      <c r="H177" s="169" t="s">
        <v>324</v>
      </c>
      <c r="I177" s="169" t="s">
        <v>255</v>
      </c>
      <c r="J177" s="169">
        <v>20</v>
      </c>
      <c r="K177" s="208"/>
    </row>
    <row r="178" spans="2:11" ht="15" customHeight="1">
      <c r="B178" s="189"/>
      <c r="C178" s="169" t="s">
        <v>100</v>
      </c>
      <c r="D178" s="169"/>
      <c r="E178" s="169"/>
      <c r="F178" s="188" t="s">
        <v>253</v>
      </c>
      <c r="G178" s="169"/>
      <c r="H178" s="169" t="s">
        <v>325</v>
      </c>
      <c r="I178" s="169" t="s">
        <v>255</v>
      </c>
      <c r="J178" s="169">
        <v>255</v>
      </c>
      <c r="K178" s="208"/>
    </row>
    <row r="179" spans="2:11" ht="15" customHeight="1">
      <c r="B179" s="189"/>
      <c r="C179" s="169" t="s">
        <v>101</v>
      </c>
      <c r="D179" s="169"/>
      <c r="E179" s="169"/>
      <c r="F179" s="188" t="s">
        <v>253</v>
      </c>
      <c r="G179" s="169"/>
      <c r="H179" s="169" t="s">
        <v>218</v>
      </c>
      <c r="I179" s="169" t="s">
        <v>255</v>
      </c>
      <c r="J179" s="169">
        <v>10</v>
      </c>
      <c r="K179" s="208"/>
    </row>
    <row r="180" spans="2:11" ht="15" customHeight="1">
      <c r="B180" s="189"/>
      <c r="C180" s="169" t="s">
        <v>102</v>
      </c>
      <c r="D180" s="169"/>
      <c r="E180" s="169"/>
      <c r="F180" s="188" t="s">
        <v>253</v>
      </c>
      <c r="G180" s="169"/>
      <c r="H180" s="169" t="s">
        <v>326</v>
      </c>
      <c r="I180" s="169" t="s">
        <v>287</v>
      </c>
      <c r="J180" s="169"/>
      <c r="K180" s="208"/>
    </row>
    <row r="181" spans="2:11" ht="15" customHeight="1">
      <c r="B181" s="189"/>
      <c r="C181" s="169" t="s">
        <v>327</v>
      </c>
      <c r="D181" s="169"/>
      <c r="E181" s="169"/>
      <c r="F181" s="188" t="s">
        <v>253</v>
      </c>
      <c r="G181" s="169"/>
      <c r="H181" s="169" t="s">
        <v>328</v>
      </c>
      <c r="I181" s="169" t="s">
        <v>287</v>
      </c>
      <c r="J181" s="169"/>
      <c r="K181" s="208"/>
    </row>
    <row r="182" spans="2:11" ht="15" customHeight="1">
      <c r="B182" s="189"/>
      <c r="C182" s="169" t="s">
        <v>316</v>
      </c>
      <c r="D182" s="169"/>
      <c r="E182" s="169"/>
      <c r="F182" s="188" t="s">
        <v>253</v>
      </c>
      <c r="G182" s="169"/>
      <c r="H182" s="169" t="s">
        <v>329</v>
      </c>
      <c r="I182" s="169" t="s">
        <v>287</v>
      </c>
      <c r="J182" s="169"/>
      <c r="K182" s="208"/>
    </row>
    <row r="183" spans="2:11" ht="15" customHeight="1">
      <c r="B183" s="189"/>
      <c r="C183" s="169" t="s">
        <v>104</v>
      </c>
      <c r="D183" s="169"/>
      <c r="E183" s="169"/>
      <c r="F183" s="188" t="s">
        <v>259</v>
      </c>
      <c r="G183" s="169"/>
      <c r="H183" s="169" t="s">
        <v>330</v>
      </c>
      <c r="I183" s="169" t="s">
        <v>255</v>
      </c>
      <c r="J183" s="169">
        <v>50</v>
      </c>
      <c r="K183" s="208"/>
    </row>
    <row r="184" spans="2:11" ht="15" customHeight="1">
      <c r="B184" s="189"/>
      <c r="C184" s="169" t="s">
        <v>331</v>
      </c>
      <c r="D184" s="169"/>
      <c r="E184" s="169"/>
      <c r="F184" s="188" t="s">
        <v>259</v>
      </c>
      <c r="G184" s="169"/>
      <c r="H184" s="169" t="s">
        <v>332</v>
      </c>
      <c r="I184" s="169" t="s">
        <v>333</v>
      </c>
      <c r="J184" s="169"/>
      <c r="K184" s="208"/>
    </row>
    <row r="185" spans="2:11" ht="15" customHeight="1">
      <c r="B185" s="189"/>
      <c r="C185" s="169" t="s">
        <v>334</v>
      </c>
      <c r="D185" s="169"/>
      <c r="E185" s="169"/>
      <c r="F185" s="188" t="s">
        <v>259</v>
      </c>
      <c r="G185" s="169"/>
      <c r="H185" s="169" t="s">
        <v>335</v>
      </c>
      <c r="I185" s="169" t="s">
        <v>333</v>
      </c>
      <c r="J185" s="169"/>
      <c r="K185" s="208"/>
    </row>
    <row r="186" spans="2:11" ht="15" customHeight="1">
      <c r="B186" s="189"/>
      <c r="C186" s="169" t="s">
        <v>336</v>
      </c>
      <c r="D186" s="169"/>
      <c r="E186" s="169"/>
      <c r="F186" s="188" t="s">
        <v>259</v>
      </c>
      <c r="G186" s="169"/>
      <c r="H186" s="169" t="s">
        <v>337</v>
      </c>
      <c r="I186" s="169" t="s">
        <v>333</v>
      </c>
      <c r="J186" s="169"/>
      <c r="K186" s="208"/>
    </row>
    <row r="187" spans="2:11" ht="15" customHeight="1">
      <c r="B187" s="189"/>
      <c r="C187" s="220" t="s">
        <v>338</v>
      </c>
      <c r="D187" s="169"/>
      <c r="E187" s="169"/>
      <c r="F187" s="188" t="s">
        <v>259</v>
      </c>
      <c r="G187" s="169"/>
      <c r="H187" s="169" t="s">
        <v>339</v>
      </c>
      <c r="I187" s="169" t="s">
        <v>340</v>
      </c>
      <c r="J187" s="221" t="s">
        <v>341</v>
      </c>
      <c r="K187" s="208"/>
    </row>
    <row r="188" spans="2:11" ht="15" customHeight="1">
      <c r="B188" s="189"/>
      <c r="C188" s="174" t="s">
        <v>38</v>
      </c>
      <c r="D188" s="169"/>
      <c r="E188" s="169"/>
      <c r="F188" s="188" t="s">
        <v>253</v>
      </c>
      <c r="G188" s="169"/>
      <c r="H188" s="165" t="s">
        <v>342</v>
      </c>
      <c r="I188" s="169" t="s">
        <v>343</v>
      </c>
      <c r="J188" s="169"/>
      <c r="K188" s="208"/>
    </row>
    <row r="189" spans="2:11" ht="15" customHeight="1">
      <c r="B189" s="189"/>
      <c r="C189" s="174" t="s">
        <v>344</v>
      </c>
      <c r="D189" s="169"/>
      <c r="E189" s="169"/>
      <c r="F189" s="188" t="s">
        <v>253</v>
      </c>
      <c r="G189" s="169"/>
      <c r="H189" s="169" t="s">
        <v>345</v>
      </c>
      <c r="I189" s="169" t="s">
        <v>287</v>
      </c>
      <c r="J189" s="169"/>
      <c r="K189" s="208"/>
    </row>
    <row r="190" spans="2:11" ht="15" customHeight="1">
      <c r="B190" s="189"/>
      <c r="C190" s="174" t="s">
        <v>346</v>
      </c>
      <c r="D190" s="169"/>
      <c r="E190" s="169"/>
      <c r="F190" s="188" t="s">
        <v>253</v>
      </c>
      <c r="G190" s="169"/>
      <c r="H190" s="169" t="s">
        <v>347</v>
      </c>
      <c r="I190" s="169" t="s">
        <v>287</v>
      </c>
      <c r="J190" s="169"/>
      <c r="K190" s="208"/>
    </row>
    <row r="191" spans="2:11" ht="15" customHeight="1">
      <c r="B191" s="189"/>
      <c r="C191" s="174" t="s">
        <v>348</v>
      </c>
      <c r="D191" s="169"/>
      <c r="E191" s="169"/>
      <c r="F191" s="188" t="s">
        <v>259</v>
      </c>
      <c r="G191" s="169"/>
      <c r="H191" s="169" t="s">
        <v>349</v>
      </c>
      <c r="I191" s="169" t="s">
        <v>287</v>
      </c>
      <c r="J191" s="169"/>
      <c r="K191" s="208"/>
    </row>
    <row r="192" spans="2:11" ht="15" customHeight="1">
      <c r="B192" s="214"/>
      <c r="C192" s="222"/>
      <c r="D192" s="196"/>
      <c r="E192" s="196"/>
      <c r="F192" s="196"/>
      <c r="G192" s="196"/>
      <c r="H192" s="196"/>
      <c r="I192" s="196"/>
      <c r="J192" s="196"/>
      <c r="K192" s="215"/>
    </row>
    <row r="193" spans="2:11" ht="18.75" customHeight="1">
      <c r="B193" s="165"/>
      <c r="C193" s="169"/>
      <c r="D193" s="169"/>
      <c r="E193" s="169"/>
      <c r="F193" s="188"/>
      <c r="G193" s="169"/>
      <c r="H193" s="169"/>
      <c r="I193" s="169"/>
      <c r="J193" s="169"/>
      <c r="K193" s="165"/>
    </row>
    <row r="194" spans="2:11" ht="18.75" customHeight="1">
      <c r="B194" s="165"/>
      <c r="C194" s="169"/>
      <c r="D194" s="169"/>
      <c r="E194" s="169"/>
      <c r="F194" s="188"/>
      <c r="G194" s="169"/>
      <c r="H194" s="169"/>
      <c r="I194" s="169"/>
      <c r="J194" s="169"/>
      <c r="K194" s="165"/>
    </row>
    <row r="195" spans="2:11" ht="18.75" customHeight="1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</row>
    <row r="196" spans="2:11">
      <c r="B196" s="157"/>
      <c r="C196" s="158"/>
      <c r="D196" s="158"/>
      <c r="E196" s="158"/>
      <c r="F196" s="158"/>
      <c r="G196" s="158"/>
      <c r="H196" s="158"/>
      <c r="I196" s="158"/>
      <c r="J196" s="158"/>
      <c r="K196" s="159"/>
    </row>
    <row r="197" spans="2:11" ht="21">
      <c r="B197" s="160"/>
      <c r="C197" s="288" t="s">
        <v>350</v>
      </c>
      <c r="D197" s="288"/>
      <c r="E197" s="288"/>
      <c r="F197" s="288"/>
      <c r="G197" s="288"/>
      <c r="H197" s="288"/>
      <c r="I197" s="288"/>
      <c r="J197" s="288"/>
      <c r="K197" s="161"/>
    </row>
    <row r="198" spans="2:11" ht="25.5" customHeight="1">
      <c r="B198" s="160"/>
      <c r="C198" s="223" t="s">
        <v>351</v>
      </c>
      <c r="D198" s="223"/>
      <c r="E198" s="223"/>
      <c r="F198" s="223" t="s">
        <v>352</v>
      </c>
      <c r="G198" s="224"/>
      <c r="H198" s="294" t="s">
        <v>353</v>
      </c>
      <c r="I198" s="294"/>
      <c r="J198" s="294"/>
      <c r="K198" s="161"/>
    </row>
    <row r="199" spans="2:11" ht="5.25" customHeight="1">
      <c r="B199" s="189"/>
      <c r="C199" s="186"/>
      <c r="D199" s="186"/>
      <c r="E199" s="186"/>
      <c r="F199" s="186"/>
      <c r="G199" s="169"/>
      <c r="H199" s="186"/>
      <c r="I199" s="186"/>
      <c r="J199" s="186"/>
      <c r="K199" s="208"/>
    </row>
    <row r="200" spans="2:11" ht="15" customHeight="1">
      <c r="B200" s="189"/>
      <c r="C200" s="169" t="s">
        <v>343</v>
      </c>
      <c r="D200" s="169"/>
      <c r="E200" s="169"/>
      <c r="F200" s="188" t="s">
        <v>39</v>
      </c>
      <c r="G200" s="169"/>
      <c r="H200" s="291" t="s">
        <v>354</v>
      </c>
      <c r="I200" s="291"/>
      <c r="J200" s="291"/>
      <c r="K200" s="208"/>
    </row>
    <row r="201" spans="2:11" ht="15" customHeight="1">
      <c r="B201" s="189"/>
      <c r="C201" s="193"/>
      <c r="D201" s="169"/>
      <c r="E201" s="169"/>
      <c r="F201" s="188" t="s">
        <v>40</v>
      </c>
      <c r="G201" s="169"/>
      <c r="H201" s="291" t="s">
        <v>355</v>
      </c>
      <c r="I201" s="291"/>
      <c r="J201" s="291"/>
      <c r="K201" s="208"/>
    </row>
    <row r="202" spans="2:11" ht="15" customHeight="1">
      <c r="B202" s="189"/>
      <c r="C202" s="193"/>
      <c r="D202" s="169"/>
      <c r="E202" s="169"/>
      <c r="F202" s="188" t="s">
        <v>43</v>
      </c>
      <c r="G202" s="169"/>
      <c r="H202" s="291" t="s">
        <v>356</v>
      </c>
      <c r="I202" s="291"/>
      <c r="J202" s="291"/>
      <c r="K202" s="208"/>
    </row>
    <row r="203" spans="2:11" ht="15" customHeight="1">
      <c r="B203" s="189"/>
      <c r="C203" s="169"/>
      <c r="D203" s="169"/>
      <c r="E203" s="169"/>
      <c r="F203" s="188" t="s">
        <v>41</v>
      </c>
      <c r="G203" s="169"/>
      <c r="H203" s="291" t="s">
        <v>357</v>
      </c>
      <c r="I203" s="291"/>
      <c r="J203" s="291"/>
      <c r="K203" s="208"/>
    </row>
    <row r="204" spans="2:11" ht="15" customHeight="1">
      <c r="B204" s="189"/>
      <c r="C204" s="169"/>
      <c r="D204" s="169"/>
      <c r="E204" s="169"/>
      <c r="F204" s="188" t="s">
        <v>42</v>
      </c>
      <c r="G204" s="169"/>
      <c r="H204" s="291" t="s">
        <v>358</v>
      </c>
      <c r="I204" s="291"/>
      <c r="J204" s="291"/>
      <c r="K204" s="208"/>
    </row>
    <row r="205" spans="2:11" ht="15" customHeight="1">
      <c r="B205" s="189"/>
      <c r="C205" s="169"/>
      <c r="D205" s="169"/>
      <c r="E205" s="169"/>
      <c r="F205" s="188"/>
      <c r="G205" s="169"/>
      <c r="H205" s="169"/>
      <c r="I205" s="169"/>
      <c r="J205" s="169"/>
      <c r="K205" s="208"/>
    </row>
    <row r="206" spans="2:11" ht="15" customHeight="1">
      <c r="B206" s="189"/>
      <c r="C206" s="169" t="s">
        <v>299</v>
      </c>
      <c r="D206" s="169"/>
      <c r="E206" s="169"/>
      <c r="F206" s="188" t="s">
        <v>74</v>
      </c>
      <c r="G206" s="169"/>
      <c r="H206" s="291" t="s">
        <v>359</v>
      </c>
      <c r="I206" s="291"/>
      <c r="J206" s="291"/>
      <c r="K206" s="208"/>
    </row>
    <row r="207" spans="2:11" ht="15" customHeight="1">
      <c r="B207" s="189"/>
      <c r="C207" s="193"/>
      <c r="D207" s="169"/>
      <c r="E207" s="169"/>
      <c r="F207" s="188" t="s">
        <v>199</v>
      </c>
      <c r="G207" s="169"/>
      <c r="H207" s="291" t="s">
        <v>200</v>
      </c>
      <c r="I207" s="291"/>
      <c r="J207" s="291"/>
      <c r="K207" s="208"/>
    </row>
    <row r="208" spans="2:11" ht="15" customHeight="1">
      <c r="B208" s="189"/>
      <c r="C208" s="169"/>
      <c r="D208" s="169"/>
      <c r="E208" s="169"/>
      <c r="F208" s="188" t="s">
        <v>197</v>
      </c>
      <c r="G208" s="169"/>
      <c r="H208" s="291" t="s">
        <v>360</v>
      </c>
      <c r="I208" s="291"/>
      <c r="J208" s="291"/>
      <c r="K208" s="208"/>
    </row>
    <row r="209" spans="2:11" ht="15" customHeight="1">
      <c r="B209" s="225"/>
      <c r="C209" s="193"/>
      <c r="D209" s="193"/>
      <c r="E209" s="193"/>
      <c r="F209" s="188" t="s">
        <v>79</v>
      </c>
      <c r="G209" s="174"/>
      <c r="H209" s="295" t="s">
        <v>80</v>
      </c>
      <c r="I209" s="295"/>
      <c r="J209" s="295"/>
      <c r="K209" s="226"/>
    </row>
    <row r="210" spans="2:11" ht="15" customHeight="1">
      <c r="B210" s="225"/>
      <c r="C210" s="193"/>
      <c r="D210" s="193"/>
      <c r="E210" s="193"/>
      <c r="F210" s="188" t="s">
        <v>201</v>
      </c>
      <c r="G210" s="174"/>
      <c r="H210" s="295" t="s">
        <v>157</v>
      </c>
      <c r="I210" s="295"/>
      <c r="J210" s="295"/>
      <c r="K210" s="226"/>
    </row>
    <row r="211" spans="2:11" ht="15" customHeight="1">
      <c r="B211" s="225"/>
      <c r="C211" s="193"/>
      <c r="D211" s="193"/>
      <c r="E211" s="193"/>
      <c r="F211" s="227"/>
      <c r="G211" s="174"/>
      <c r="H211" s="228"/>
      <c r="I211" s="228"/>
      <c r="J211" s="228"/>
      <c r="K211" s="226"/>
    </row>
    <row r="212" spans="2:11" ht="15" customHeight="1">
      <c r="B212" s="225"/>
      <c r="C212" s="169" t="s">
        <v>323</v>
      </c>
      <c r="D212" s="193"/>
      <c r="E212" s="193"/>
      <c r="F212" s="188">
        <v>1</v>
      </c>
      <c r="G212" s="174"/>
      <c r="H212" s="295" t="s">
        <v>361</v>
      </c>
      <c r="I212" s="295"/>
      <c r="J212" s="295"/>
      <c r="K212" s="226"/>
    </row>
    <row r="213" spans="2:11" ht="15" customHeight="1">
      <c r="B213" s="225"/>
      <c r="C213" s="193"/>
      <c r="D213" s="193"/>
      <c r="E213" s="193"/>
      <c r="F213" s="188">
        <v>2</v>
      </c>
      <c r="G213" s="174"/>
      <c r="H213" s="295" t="s">
        <v>362</v>
      </c>
      <c r="I213" s="295"/>
      <c r="J213" s="295"/>
      <c r="K213" s="226"/>
    </row>
    <row r="214" spans="2:11" ht="15" customHeight="1">
      <c r="B214" s="225"/>
      <c r="C214" s="193"/>
      <c r="D214" s="193"/>
      <c r="E214" s="193"/>
      <c r="F214" s="188">
        <v>3</v>
      </c>
      <c r="G214" s="174"/>
      <c r="H214" s="295" t="s">
        <v>363</v>
      </c>
      <c r="I214" s="295"/>
      <c r="J214" s="295"/>
      <c r="K214" s="226"/>
    </row>
    <row r="215" spans="2:11" ht="15" customHeight="1">
      <c r="B215" s="225"/>
      <c r="C215" s="193"/>
      <c r="D215" s="193"/>
      <c r="E215" s="193"/>
      <c r="F215" s="188">
        <v>4</v>
      </c>
      <c r="G215" s="174"/>
      <c r="H215" s="295" t="s">
        <v>364</v>
      </c>
      <c r="I215" s="295"/>
      <c r="J215" s="295"/>
      <c r="K215" s="226"/>
    </row>
    <row r="216" spans="2:11" ht="12.75" customHeight="1">
      <c r="B216" s="229"/>
      <c r="C216" s="230"/>
      <c r="D216" s="230"/>
      <c r="E216" s="230"/>
      <c r="F216" s="230"/>
      <c r="G216" s="230"/>
      <c r="H216" s="230"/>
      <c r="I216" s="230"/>
      <c r="J216" s="230"/>
      <c r="K216" s="231"/>
    </row>
  </sheetData>
  <sheetProtection formatCells="0" formatColumns="0" formatRows="0" insertColumns="0" insertRows="0" insertHyperlinks="0" deleteColumns="0" deleteRows="0" sort="0" autoFilter="0" pivotTables="0"/>
  <mergeCells count="77"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33:J33"/>
    <mergeCell ref="G34:J34"/>
    <mergeCell ref="G35:J35"/>
    <mergeCell ref="D49:J49"/>
    <mergeCell ref="E48:J48"/>
    <mergeCell ref="G36:J36"/>
    <mergeCell ref="G37:J3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  <mergeCell ref="D11:J11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01 - Odstraněni povodňové šk</vt:lpstr>
      <vt:lpstr>VON - Vedlejší a ostatní ...</vt:lpstr>
      <vt:lpstr>Pokyny pro vyplnění</vt:lpstr>
      <vt:lpstr>'Rekapitulace stavby'!Názvy_tisku</vt:lpstr>
      <vt:lpstr>'SO 01 - Odstraněni povodňové šk'!Názvy_tisku</vt:lpstr>
      <vt:lpstr>'VON - Vedlejší a ostatní ...'!Názvy_tisku</vt:lpstr>
      <vt:lpstr>'Pokyny pro vyplnění'!Oblast_tisku</vt:lpstr>
      <vt:lpstr>'Rekapitulace stavby'!Oblast_tisku</vt:lpstr>
      <vt:lpstr>'SO 01 - Odstraněni povodňové šk'!Oblast_tisku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Matějíček</dc:creator>
  <cp:lastModifiedBy>Veselý David</cp:lastModifiedBy>
  <dcterms:created xsi:type="dcterms:W3CDTF">2018-07-31T12:53:37Z</dcterms:created>
  <dcterms:modified xsi:type="dcterms:W3CDTF">2025-10-03T09:49:54Z</dcterms:modified>
</cp:coreProperties>
</file>