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396C385-2A7B-4378-BFC9-4BEFBF89F024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ekapitulace stavby" sheetId="1" r:id="rId1"/>
    <sheet name="So01 - Oprava hráze" sheetId="2" r:id="rId2"/>
    <sheet name="So02 - vedlejší rozpočtov..." sheetId="3" r:id="rId3"/>
  </sheets>
  <definedNames>
    <definedName name="_xlnm._FilterDatabase" localSheetId="1" hidden="1">'So01 - Oprava hráze'!$C$120:$K$237</definedName>
    <definedName name="_xlnm._FilterDatabase" localSheetId="2" hidden="1">'So02 - vedlejší rozpočtov...'!$C$116:$K$133</definedName>
    <definedName name="_xlnm.Print_Titles" localSheetId="0">'Rekapitulace stavby'!$92:$92</definedName>
    <definedName name="_xlnm.Print_Titles" localSheetId="1">'So01 - Oprava hráze'!$120:$120</definedName>
    <definedName name="_xlnm.Print_Titles" localSheetId="2">'So02 - vedlejší rozpočtov...'!$116:$116</definedName>
    <definedName name="_xlnm.Print_Area" localSheetId="0">'Rekapitulace stavby'!$D$4:$AO$76,'Rekapitulace stavby'!$C$82:$AQ$97</definedName>
    <definedName name="_xlnm.Print_Area" localSheetId="1">'So01 - Oprava hráze'!$C$4:$J$76,'So01 - Oprava hráze'!$C$82:$J$102,'So01 - Oprava hráze'!$C$108:$J$237</definedName>
    <definedName name="_xlnm.Print_Area" localSheetId="2">'So02 - vedlejší rozpočtov...'!$C$4:$J$76,'So02 - vedlejší rozpočtov...'!$C$82:$J$98,'So02 - vedlejší rozpočtov...'!$C$104:$J$133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F111" i="3"/>
  <c r="E109" i="3"/>
  <c r="F89" i="3"/>
  <c r="E87" i="3"/>
  <c r="J24" i="3"/>
  <c r="E24" i="3"/>
  <c r="J114" i="3" s="1"/>
  <c r="J23" i="3"/>
  <c r="J21" i="3"/>
  <c r="E21" i="3"/>
  <c r="J113" i="3"/>
  <c r="J20" i="3"/>
  <c r="J18" i="3"/>
  <c r="E18" i="3"/>
  <c r="F92" i="3" s="1"/>
  <c r="J17" i="3"/>
  <c r="J15" i="3"/>
  <c r="E15" i="3"/>
  <c r="F91" i="3" s="1"/>
  <c r="J14" i="3"/>
  <c r="J12" i="3"/>
  <c r="J111" i="3"/>
  <c r="E7" i="3"/>
  <c r="E85" i="3" s="1"/>
  <c r="J37" i="2"/>
  <c r="J36" i="2"/>
  <c r="AY95" i="1"/>
  <c r="J35" i="2"/>
  <c r="AX95" i="1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4" i="2"/>
  <c r="BH174" i="2"/>
  <c r="BG174" i="2"/>
  <c r="BF174" i="2"/>
  <c r="T174" i="2"/>
  <c r="R174" i="2"/>
  <c r="P174" i="2"/>
  <c r="BI162" i="2"/>
  <c r="BH162" i="2"/>
  <c r="BG162" i="2"/>
  <c r="BF162" i="2"/>
  <c r="T162" i="2"/>
  <c r="R162" i="2"/>
  <c r="P162" i="2"/>
  <c r="BI151" i="2"/>
  <c r="BH151" i="2"/>
  <c r="BG151" i="2"/>
  <c r="BF151" i="2"/>
  <c r="T151" i="2"/>
  <c r="R151" i="2"/>
  <c r="R123" i="2" s="1"/>
  <c r="P151" i="2"/>
  <c r="BI145" i="2"/>
  <c r="BH145" i="2"/>
  <c r="BG145" i="2"/>
  <c r="BF145" i="2"/>
  <c r="T145" i="2"/>
  <c r="R145" i="2"/>
  <c r="P145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4" i="2"/>
  <c r="BH124" i="2"/>
  <c r="BG124" i="2"/>
  <c r="BF124" i="2"/>
  <c r="T124" i="2"/>
  <c r="R124" i="2"/>
  <c r="P124" i="2"/>
  <c r="F115" i="2"/>
  <c r="E113" i="2"/>
  <c r="F89" i="2"/>
  <c r="E87" i="2"/>
  <c r="J24" i="2"/>
  <c r="E24" i="2"/>
  <c r="J118" i="2"/>
  <c r="J23" i="2"/>
  <c r="J21" i="2"/>
  <c r="E21" i="2"/>
  <c r="J117" i="2"/>
  <c r="J20" i="2"/>
  <c r="J18" i="2"/>
  <c r="E18" i="2"/>
  <c r="F92" i="2"/>
  <c r="J17" i="2"/>
  <c r="J15" i="2"/>
  <c r="E15" i="2"/>
  <c r="F91" i="2" s="1"/>
  <c r="J14" i="2"/>
  <c r="J12" i="2"/>
  <c r="J89" i="2"/>
  <c r="E7" i="2"/>
  <c r="E85" i="2" s="1"/>
  <c r="L90" i="1"/>
  <c r="AM90" i="1"/>
  <c r="AM89" i="1"/>
  <c r="L89" i="1"/>
  <c r="AM87" i="1"/>
  <c r="L87" i="1"/>
  <c r="L85" i="1"/>
  <c r="L84" i="1"/>
  <c r="BK131" i="3"/>
  <c r="AS94" i="1"/>
  <c r="J215" i="2"/>
  <c r="J138" i="2"/>
  <c r="BK204" i="2"/>
  <c r="BK138" i="2"/>
  <c r="BK151" i="2"/>
  <c r="BK235" i="2"/>
  <c r="J125" i="3"/>
  <c r="BK225" i="2"/>
  <c r="J174" i="2"/>
  <c r="J204" i="2"/>
  <c r="BK209" i="2"/>
  <c r="J188" i="2"/>
  <c r="J119" i="3"/>
  <c r="BK145" i="2"/>
  <c r="BK128" i="3"/>
  <c r="J151" i="2"/>
  <c r="BK201" i="2"/>
  <c r="J209" i="2"/>
  <c r="J225" i="2"/>
  <c r="BK215" i="2"/>
  <c r="J124" i="2"/>
  <c r="J193" i="2"/>
  <c r="J201" i="2"/>
  <c r="BK122" i="3"/>
  <c r="J162" i="2"/>
  <c r="BK119" i="3"/>
  <c r="BK125" i="3"/>
  <c r="J145" i="2"/>
  <c r="BK232" i="2"/>
  <c r="BK124" i="2"/>
  <c r="BK181" i="2"/>
  <c r="J122" i="3"/>
  <c r="BK219" i="2"/>
  <c r="BK132" i="2"/>
  <c r="J181" i="2"/>
  <c r="BK188" i="2"/>
  <c r="J131" i="3"/>
  <c r="BK174" i="2"/>
  <c r="J232" i="2"/>
  <c r="BK206" i="2"/>
  <c r="BK193" i="2"/>
  <c r="J132" i="2"/>
  <c r="BK162" i="2"/>
  <c r="J235" i="2"/>
  <c r="J219" i="2"/>
  <c r="J206" i="2"/>
  <c r="J128" i="3"/>
  <c r="T231" i="2" l="1"/>
  <c r="BK208" i="2"/>
  <c r="J208" i="2" s="1"/>
  <c r="J99" i="2" s="1"/>
  <c r="R231" i="2"/>
  <c r="P218" i="2"/>
  <c r="BK218" i="2"/>
  <c r="J218" i="2"/>
  <c r="J100" i="2"/>
  <c r="R218" i="2"/>
  <c r="BK123" i="2"/>
  <c r="J123" i="2" s="1"/>
  <c r="J98" i="2" s="1"/>
  <c r="T218" i="2"/>
  <c r="T123" i="2"/>
  <c r="T122" i="2" s="1"/>
  <c r="T121" i="2" s="1"/>
  <c r="T208" i="2"/>
  <c r="BK118" i="3"/>
  <c r="BK117" i="3"/>
  <c r="J117" i="3" s="1"/>
  <c r="J96" i="3" s="1"/>
  <c r="R208" i="2"/>
  <c r="R122" i="2"/>
  <c r="R121" i="2" s="1"/>
  <c r="P123" i="2"/>
  <c r="BK231" i="2"/>
  <c r="J231" i="2" s="1"/>
  <c r="J101" i="2" s="1"/>
  <c r="P118" i="3"/>
  <c r="P117" i="3" s="1"/>
  <c r="AU96" i="1" s="1"/>
  <c r="R118" i="3"/>
  <c r="R117" i="3"/>
  <c r="P208" i="2"/>
  <c r="P231" i="2"/>
  <c r="T118" i="3"/>
  <c r="T117" i="3"/>
  <c r="E107" i="3"/>
  <c r="F114" i="3"/>
  <c r="BE119" i="3"/>
  <c r="J89" i="3"/>
  <c r="J92" i="3"/>
  <c r="F113" i="3"/>
  <c r="BE125" i="3"/>
  <c r="J91" i="3"/>
  <c r="BE122" i="3"/>
  <c r="BE128" i="3"/>
  <c r="BE131" i="3"/>
  <c r="F118" i="2"/>
  <c r="BE132" i="2"/>
  <c r="J92" i="2"/>
  <c r="F117" i="2"/>
  <c r="BE174" i="2"/>
  <c r="BE206" i="2"/>
  <c r="BE215" i="2"/>
  <c r="BE235" i="2"/>
  <c r="E111" i="2"/>
  <c r="BE162" i="2"/>
  <c r="BE219" i="2"/>
  <c r="BE232" i="2"/>
  <c r="BE138" i="2"/>
  <c r="BE145" i="2"/>
  <c r="BE151" i="2"/>
  <c r="BE201" i="2"/>
  <c r="BE209" i="2"/>
  <c r="BE225" i="2"/>
  <c r="BE181" i="2"/>
  <c r="J91" i="2"/>
  <c r="BE204" i="2"/>
  <c r="BE193" i="2"/>
  <c r="J115" i="2"/>
  <c r="BE124" i="2"/>
  <c r="BE188" i="2"/>
  <c r="F36" i="2"/>
  <c r="BC95" i="1"/>
  <c r="F37" i="2"/>
  <c r="BD95" i="1"/>
  <c r="J34" i="2"/>
  <c r="AW95" i="1"/>
  <c r="J34" i="3"/>
  <c r="AW96" i="1" s="1"/>
  <c r="F34" i="3"/>
  <c r="BA96" i="1"/>
  <c r="F35" i="3"/>
  <c r="BB96" i="1" s="1"/>
  <c r="F37" i="3"/>
  <c r="BD96" i="1"/>
  <c r="F35" i="2"/>
  <c r="BB95" i="1"/>
  <c r="F36" i="3"/>
  <c r="BC96" i="1"/>
  <c r="F34" i="2"/>
  <c r="BA95" i="1"/>
  <c r="P122" i="2" l="1"/>
  <c r="P121" i="2"/>
  <c r="AU95" i="1"/>
  <c r="BK122" i="2"/>
  <c r="J122" i="2"/>
  <c r="J97" i="2"/>
  <c r="J118" i="3"/>
  <c r="J97" i="3" s="1"/>
  <c r="AU94" i="1"/>
  <c r="BD94" i="1"/>
  <c r="W33" i="1" s="1"/>
  <c r="BA94" i="1"/>
  <c r="AW94" i="1" s="1"/>
  <c r="AK30" i="1" s="1"/>
  <c r="BC94" i="1"/>
  <c r="AY94" i="1" s="1"/>
  <c r="F33" i="3"/>
  <c r="AZ96" i="1"/>
  <c r="BB94" i="1"/>
  <c r="W31" i="1"/>
  <c r="J33" i="3"/>
  <c r="AV96" i="1"/>
  <c r="AT96" i="1"/>
  <c r="J33" i="2"/>
  <c r="AV95" i="1" s="1"/>
  <c r="AT95" i="1" s="1"/>
  <c r="J30" i="3"/>
  <c r="AG96" i="1" s="1"/>
  <c r="F33" i="2"/>
  <c r="AZ95" i="1" s="1"/>
  <c r="BK121" i="2" l="1"/>
  <c r="J121" i="2"/>
  <c r="J39" i="3"/>
  <c r="AN96" i="1"/>
  <c r="J30" i="2"/>
  <c r="AG95" i="1"/>
  <c r="AG94" i="1" s="1"/>
  <c r="AK26" i="1" s="1"/>
  <c r="AK35" i="1" s="1"/>
  <c r="W32" i="1"/>
  <c r="AX94" i="1"/>
  <c r="AZ94" i="1"/>
  <c r="AV94" i="1" s="1"/>
  <c r="AK29" i="1" s="1"/>
  <c r="W30" i="1"/>
  <c r="J39" i="2" l="1"/>
  <c r="J96" i="2"/>
  <c r="AN95" i="1"/>
  <c r="W29" i="1"/>
  <c r="AT94" i="1"/>
  <c r="AN94" i="1" l="1"/>
</calcChain>
</file>

<file path=xl/sharedStrings.xml><?xml version="1.0" encoding="utf-8"?>
<sst xmlns="http://schemas.openxmlformats.org/spreadsheetml/2006/main" count="1434" uniqueCount="308">
  <si>
    <t>Export Komplet</t>
  </si>
  <si>
    <t/>
  </si>
  <si>
    <t>2.0</t>
  </si>
  <si>
    <t>False</t>
  </si>
  <si>
    <t>{4897ff2b-c20d-40c5-bde4-ffa10deaff43}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</si>
  <si>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</si>
  <si>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</si>
  <si>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</si>
  <si>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</si>
  <si>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</si>
  <si>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</si>
  <si>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</si>
  <si>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</si>
  <si>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</si>
  <si>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POV010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</si>
  <si>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</si>
  <si>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</si>
  <si>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</si>
  <si>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</si>
  <si>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</si>
  <si>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</si>
  <si>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</si>
  <si>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1. 8. 2025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</si>
  <si>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</si>
  <si>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</si>
  <si>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</si>
  <si>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</si>
  <si>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</si>
  <si>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</si>
  <si>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</si>
  <si>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</si>
  <si>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</si>
  <si>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</si>
  <si>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</si>
  <si>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</si>
  <si>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</si>
  <si>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</si>
  <si>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</si>
  <si>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</si>
  <si>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</si>
  <si>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</si>
  <si>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</si>
  <si>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</si>
  <si>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</si>
  <si>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</si>
  <si>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</si>
  <si>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</si>
  <si>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</si>
  <si>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</si>
  <si>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</si>
  <si>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</si>
  <si>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</si>
  <si>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</si>
  <si>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</si>
  <si>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</si>
  <si>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</si>
  <si>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</si>
  <si>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</si>
  <si>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</si>
  <si>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</si>
  <si>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</si>
  <si>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</si>
  <si>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</si>
  <si>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</si>
  <si>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</si>
  <si>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</si>
  <si>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</si>
  <si>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</si>
  <si>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</si>
  <si>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</si>
  <si>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</si>
  <si>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</si>
  <si>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</si>
  <si>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</si>
  <si>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</si>
  <si>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</si>
  <si>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</si>
  <si>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</si>
  <si>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Oprava hráze</t>
  </si>
  <si>
    <t>STA</t>
  </si>
  <si>
    <t>1</t>
  </si>
  <si>
    <t>{77ab3b26-bf62-43b1-a29f-b25d445a19c5}</t>
  </si>
  <si>
    <t>2</t>
  </si>
  <si>
    <t>So02</t>
  </si>
  <si>
    <t>vedlejší rozpočtové náklady</t>
  </si>
  <si>
    <t>{584356c5-3df2-4c9a-9767-e590f2d3e3dd}</t>
  </si>
  <si>
    <t>KRYCÍ LIST SOUPISU PRACÍ</t>
  </si>
  <si>
    <t>Objekt:</t>
  </si>
  <si>
    <t>So01 - Oprava hráze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</si>
  <si>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</si>
  <si>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</si>
  <si>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</si>
  <si>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</si>
  <si>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</si>
  <si>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</si>
  <si>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</si>
  <si>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</si>
  <si>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</si>
  <si>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</si>
  <si>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</si>
  <si>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</si>
  <si>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</si>
  <si>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</si>
  <si>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</si>
  <si>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</si>
  <si>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</si>
  <si>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</si>
  <si>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</si>
  <si>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</si>
  <si>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</si>
  <si>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</si>
  <si>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</si>
  <si>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</si>
  <si>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</si>
  <si>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</si>
  <si>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</si>
  <si>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</si>
  <si>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121103111</t>
  </si>
  <si>
    <t>Skrývka zemin schopných zúrodnění v rovině a svahu do 1:5</t>
  </si>
  <si>
    <t>m3</t>
  </si>
  <si>
    <t>4</t>
  </si>
  <si>
    <t>808952946</t>
  </si>
  <si>
    <t>PP</t>
  </si>
  <si>
    <t>Skrývka zemin schopných zúrodnění v rovině a ve sklonu do 1:5</t>
  </si>
  <si>
    <t>Online PSC</t>
  </si>
  <si>
    <t>https://podminky.urs.cz/item/CS_URS_2025_02/121103111</t>
  </si>
  <si>
    <t>VV</t>
  </si>
  <si>
    <t>"Drnovka -z koruny hráze"</t>
  </si>
  <si>
    <t>650*3,5*0,1</t>
  </si>
  <si>
    <t>"Drnovka -sjezdy 2 kusy"</t>
  </si>
  <si>
    <t>(50*3*0,1)</t>
  </si>
  <si>
    <t>Součet</t>
  </si>
  <si>
    <t>121103112</t>
  </si>
  <si>
    <t>Skrývka zemin schopných zúrodnění ve svahu do 1:2</t>
  </si>
  <si>
    <t>-1454178732</t>
  </si>
  <si>
    <t>Skrývka zemin schopných zúrodnění ve sklonu přes 1:5 do 1:2</t>
  </si>
  <si>
    <t>https://podminky.urs.cz/item/CS_URS_2025_02/121103112</t>
  </si>
  <si>
    <t>"Drnovka - vzdušný líc pro 2/3 vzd. líce"</t>
  </si>
  <si>
    <t>(650*9*0,1)*2/3</t>
  </si>
  <si>
    <t>3</t>
  </si>
  <si>
    <t>122151405</t>
  </si>
  <si>
    <t>Vykopávky v zemníku na suchu v hornině třídy těžitelnosti I skupiny 1 a 2 objem do 1000 m3 strojně</t>
  </si>
  <si>
    <t>621903039</t>
  </si>
  <si>
    <t>Vykopávky v zemnících na suchu strojně zapažených i nezapažených v hornině třídy těžitelnosti I skupiny 1 a 2 přes 500 do 1 000 m3</t>
  </si>
  <si>
    <t>https://podminky.urs.cz/item/CS_URS_2025_02/122151405</t>
  </si>
  <si>
    <t>"dosypání svahů a koruny zeminy"</t>
  </si>
  <si>
    <t>"koruna 30%" (650*3,5*0,1)*0,3</t>
  </si>
  <si>
    <t>"svah, 2/3 stávajících svahu"(650*9*0,1)*2/3"</t>
  </si>
  <si>
    <t>162351104</t>
  </si>
  <si>
    <t>Vodorovné přemístění přes 500 do 1000 m výkopku/sypaniny z horniny třídy těžitelnosti I skupiny 1 až 3</t>
  </si>
  <si>
    <t>788126832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</si>
  <si>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</si>
  <si>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https://podminky.urs.cz/item/CS_URS_2025_02/162351104</t>
  </si>
  <si>
    <t>"Drnovka na mezideponii" 242,5+390</t>
  </si>
  <si>
    <t>"Zemina pro dosypy hráze z mezideponie" 458,25</t>
  </si>
  <si>
    <t>5</t>
  </si>
  <si>
    <t>162751117</t>
  </si>
  <si>
    <t>Vodorovné přemístění přes 9 000 do 10000 m výkopku/sypaniny z horniny třídy těžitelnosti I skupiny 1 až 3</t>
  </si>
  <si>
    <t>-1032554573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</si>
  <si>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</si>
  <si>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</si>
  <si>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"Odvoz drnu"</t>
  </si>
  <si>
    <t>"svah, 2/3 stávajího svahu a koruna hráze"</t>
  </si>
  <si>
    <t>(650*9*0,1)*2/3+650*3,5*0,1</t>
  </si>
  <si>
    <t>"sjezdy" 15</t>
  </si>
  <si>
    <t>"Dovoz zeminy"</t>
  </si>
  <si>
    <t>"Dovoz zeminy pro násypy hráze viz vykopávky v zemníku"</t>
  </si>
  <si>
    <t>458,25</t>
  </si>
  <si>
    <t>6</t>
  </si>
  <si>
    <t>167151111</t>
  </si>
  <si>
    <t>Nakládání výkopku z hornin třídy těžitelnosti I skupiny 1 až 3 přes 100 m3</t>
  </si>
  <si>
    <t>-316328766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</si>
  <si>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</si>
  <si>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</si>
  <si>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"Drnovka z mezideponie viz sejmutí ornice"</t>
  </si>
  <si>
    <t>242,5+390</t>
  </si>
  <si>
    <t>"Vykopek pro dosypy hráze z meziskládky"</t>
  </si>
  <si>
    <t>"svah, 2/3 stávajícího svahu" (650*9*0,1)*2/3</t>
  </si>
  <si>
    <t>"drcené kamenivo z mezideponie na korunu hráze 890,597 tun"</t>
  </si>
  <si>
    <t>" hmotnost 1 m3 drceného kamene 1.9 tun "</t>
  </si>
  <si>
    <t>890,597/1,9</t>
  </si>
  <si>
    <t>7</t>
  </si>
  <si>
    <t>171151103</t>
  </si>
  <si>
    <t>Uložení sypaniny z hornin soudržných do násypů zhutněných strojně</t>
  </si>
  <si>
    <t>-1370783416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</si>
  <si>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</si>
  <si>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</si>
  <si>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"pro dosyp hráze"</t>
  </si>
  <si>
    <t>"koruna 30% " (650*3,5*0,1)*0,3</t>
  </si>
  <si>
    <t>"svah,2/3 stávajícího svahu" (650*9*0,1)*2/3</t>
  </si>
  <si>
    <t>8</t>
  </si>
  <si>
    <t>171251201</t>
  </si>
  <si>
    <t>Uložení sypaniny na skládky nebo meziskládky</t>
  </si>
  <si>
    <t>397515053</t>
  </si>
  <si>
    <t>Uložení sypaniny na skládky nebo meziskládky bez hutnění s upravením uložené sypaniny do předepsaného tvaru</t>
  </si>
  <si>
    <t>https://podminky.urs.cz/item/CS_URS_2025_02/171251201</t>
  </si>
  <si>
    <t>"drnovka z hráze na meziskládku" 242,5+390</t>
  </si>
  <si>
    <t>"drnovka z hráze na skládku" 242,5+390</t>
  </si>
  <si>
    <t>" zemina pro dosypy hráze na meziskládku" 458,25</t>
  </si>
  <si>
    <t>9</t>
  </si>
  <si>
    <t>181451122</t>
  </si>
  <si>
    <t>Založení lučního trávníku výsevem pl přes 1000 m2 ve svahu přes 1:5 do 1:2</t>
  </si>
  <si>
    <t>m2</t>
  </si>
  <si>
    <t>1292389074</t>
  </si>
  <si>
    <t>Založení trávníku na půdě předem připravené plochy přes 1000 m2 výsevem včetně utažení lučního na svahu přes 1:5 do 1:2</t>
  </si>
  <si>
    <t>https://podminky.urs.cz/item/CS_URS_2025_02/181451122</t>
  </si>
  <si>
    <t>(650*9)*2/3</t>
  </si>
  <si>
    <t>10</t>
  </si>
  <si>
    <t>181951112</t>
  </si>
  <si>
    <t>Úprava pláně v hornině třídy těžitelnosti I skupiny 1 až 3 se zhutněním strojně</t>
  </si>
  <si>
    <t>-714593001</t>
  </si>
  <si>
    <t>Úprava pláně vyrovnáním výškových rozdílů strojně v hornině třídy těžitelnosti I, skupiny 1 až 3 se zhutněním</t>
  </si>
  <si>
    <t>https://podminky.urs.cz/item/CS_URS_2025_02/181951112</t>
  </si>
  <si>
    <t>"koruna"</t>
  </si>
  <si>
    <t>650*3,5</t>
  </si>
  <si>
    <t>"sjezdy"</t>
  </si>
  <si>
    <t>50*3</t>
  </si>
  <si>
    <t>11</t>
  </si>
  <si>
    <t>182251101</t>
  </si>
  <si>
    <t>Svahování násypů strojně</t>
  </si>
  <si>
    <t>-55487491</t>
  </si>
  <si>
    <t>Svahování trvalých svahů do projektovaných profilů strojně s potřebným přemístěním výkopku při svahování násypů v jakékoliv hornině</t>
  </si>
  <si>
    <t>https://podminky.urs.cz/item/CS_URS_2025_02/182251101</t>
  </si>
  <si>
    <t>M</t>
  </si>
  <si>
    <t>00572474</t>
  </si>
  <si>
    <t>osivo směs travní krajinná-svahová</t>
  </si>
  <si>
    <t>kg</t>
  </si>
  <si>
    <t>-1896851042</t>
  </si>
  <si>
    <t>13</t>
  </si>
  <si>
    <t>10364100</t>
  </si>
  <si>
    <t>zemina pro terénní úpravy - tříděná</t>
  </si>
  <si>
    <t>t</t>
  </si>
  <si>
    <t>1375645154</t>
  </si>
  <si>
    <t>Zakládání</t>
  </si>
  <si>
    <t>14</t>
  </si>
  <si>
    <t>213141112</t>
  </si>
  <si>
    <t>Zřízení vrstvy z geotextilie v rovině nebo ve sklonu do 1:5 š přes 3 do 6 m</t>
  </si>
  <si>
    <t>-733685049</t>
  </si>
  <si>
    <t>Zřízení vrstvy z geotextilie filtrační, separační, odvodňovací, ochranné, výztužné nebo protierozní v rovině nebo ve sklonu do 1:5, šířky přes 3 do 6 m</t>
  </si>
  <si>
    <t>https://podminky.urs.cz/item/CS_URS_2025_02/213141112</t>
  </si>
  <si>
    <t>"pro bermu+ sjezdy včetně překrytí"</t>
  </si>
  <si>
    <t>(650*3,5+50*3)*1,15</t>
  </si>
  <si>
    <t>15</t>
  </si>
  <si>
    <t>GMT.0020401.URS</t>
  </si>
  <si>
    <t>Tkaná polyesterová geotextilie bílá – Geolon PET 300  - pevnost 300 kN/m - 5×200 m [1000 m²]</t>
  </si>
  <si>
    <t>2075029679</t>
  </si>
  <si>
    <t>P</t>
  </si>
  <si>
    <t>Poznámka k položce:_x000D_
Tkaná polyesterová geotextilie. Pevnost v tahu podélně/příčně 315/50 kN/m. Tažnost podélně/příčně 10/10 %.
Geotextilie Geolon PET je tkaná geotextilie. Hlavním výrobním polymerem je 100% polyester (PET).
Používá se v násypech, opěrných konstrukcích a…</t>
  </si>
  <si>
    <t>Komunikace pozemní</t>
  </si>
  <si>
    <t>16</t>
  </si>
  <si>
    <t>564750111</t>
  </si>
  <si>
    <t>Podklad nebo kryt z kameniva hrubého drceného vel. 16-32 mm plochy přes 100 m2 tl 150 mm</t>
  </si>
  <si>
    <t>1285483662</t>
  </si>
  <si>
    <t>Podklad nebo kryt z kameniva hrubého drceného vel. 16-32 mm s rozprostřením a zhutněním plochy přes 100 m2, po zhutnění tl. 150 mm</t>
  </si>
  <si>
    <t>https://podminky.urs.cz/item/CS_URS_2025_02/564750111</t>
  </si>
  <si>
    <t>"koruna hráze" 650*3,5</t>
  </si>
  <si>
    <t>"Sjezdy"50*3</t>
  </si>
  <si>
    <t>17</t>
  </si>
  <si>
    <t>571907118</t>
  </si>
  <si>
    <t>Posyp krytu kamenivem drceným nebo těženým přes 65 do 70 kg/m2</t>
  </si>
  <si>
    <t>-429940300</t>
  </si>
  <si>
    <t>Posyp podkladu nebo krytu s rozprostřením a zhutněním kamenivem drceným nebo těženým, v množství přes 65 do 70 kg/m2</t>
  </si>
  <si>
    <t>https://podminky.urs.cz/item/CS_URS_2025_02/571907118</t>
  </si>
  <si>
    <t>"koruna" 650*3,5</t>
  </si>
  <si>
    <t>"Sjezdy" 50*3</t>
  </si>
  <si>
    <t>998</t>
  </si>
  <si>
    <t>Přesun hmot</t>
  </si>
  <si>
    <t>18</t>
  </si>
  <si>
    <t>998321011</t>
  </si>
  <si>
    <t>Přesun hmot pro hráze přehradní zemní a kamenité</t>
  </si>
  <si>
    <t>787579735</t>
  </si>
  <si>
    <t>Přesun hmot pro objekty hráze přehradní zemní a kamenité dopravní vzdálenost do 500 m</t>
  </si>
  <si>
    <t>https://podminky.urs.cz/item/CS_URS_2025_02/998321011</t>
  </si>
  <si>
    <t>19</t>
  </si>
  <si>
    <t>998321091</t>
  </si>
  <si>
    <t>Příplatek k přesunu hmot pro hráze přehradní zemní a kamenné za zvětšený přesun do 1000 m</t>
  </si>
  <si>
    <t>-1028275005</t>
  </si>
  <si>
    <t>Přesun hmot pro objekty hráze přehradní zemní a kamenité Příplatek k ceně za zvětšený přesun přes vymezenou dopravní vzdálenost do 1 000 m</t>
  </si>
  <si>
    <t>https://podminky.urs.cz/item/CS_URS_2025_02/998321091</t>
  </si>
  <si>
    <t>So02 - vedlejší rozpočtové náklady</t>
  </si>
  <si>
    <t>VRN - Vedlejší rozpočtové náklady</t>
  </si>
  <si>
    <t>VRN</t>
  </si>
  <si>
    <t>Vedlejší rozpočtové náklady</t>
  </si>
  <si>
    <t>012164000</t>
  </si>
  <si>
    <t>Vytyčení a zaměření inženýrských sítí</t>
  </si>
  <si>
    <t>…</t>
  </si>
  <si>
    <t>1024</t>
  </si>
  <si>
    <t>255105359</t>
  </si>
  <si>
    <t>https://podminky.urs.cz/item/CS_URS_2025_02/012164000</t>
  </si>
  <si>
    <t>030001000</t>
  </si>
  <si>
    <t>Zařízení staveniště</t>
  </si>
  <si>
    <t>-1589321417</t>
  </si>
  <si>
    <t>https://podminky.urs.cz/item/CS_URS_2025_02/030001000</t>
  </si>
  <si>
    <t>072203000</t>
  </si>
  <si>
    <t>Silniční provoz - zajištění DIO (dopravní značení)</t>
  </si>
  <si>
    <t>-2003200876</t>
  </si>
  <si>
    <t>https://podminky.urs.cz/item/CS_URS_2025_02/072203000</t>
  </si>
  <si>
    <t>090001000</t>
  </si>
  <si>
    <t>Čištění komunikace v průběhu stavby</t>
  </si>
  <si>
    <t>kpl</t>
  </si>
  <si>
    <t>-1657962065</t>
  </si>
  <si>
    <t>Ostatní náklady</t>
  </si>
  <si>
    <t>https://podminky.urs.cz/item/CS_URS_2025_02/090001000</t>
  </si>
  <si>
    <t>091703000</t>
  </si>
  <si>
    <t>Náklady na údržbu</t>
  </si>
  <si>
    <t>-1417514801</t>
  </si>
  <si>
    <t>https://podminky.urs.cz/item/CS_URS_2025_02/091703000</t>
  </si>
  <si>
    <t>VT Olše, Darkov, Ráj km 24,000-24,600 - údržba hráze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</si>
</sst>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51201" TargetMode="External"/><Relationship Id="rId13" Type="http://schemas.openxmlformats.org/officeDocument/2006/relationships/hyperlink" Target="https://podminky.urs.cz/item/CS_URS_2025_02/564750111" TargetMode="External"/><Relationship Id="rId3" Type="http://schemas.openxmlformats.org/officeDocument/2006/relationships/hyperlink" Target="https://podminky.urs.cz/item/CS_URS_2025_02/122151405" TargetMode="External"/><Relationship Id="rId7" Type="http://schemas.openxmlformats.org/officeDocument/2006/relationships/hyperlink" Target="https://podminky.urs.cz/item/CS_URS_2025_02/171151103" TargetMode="External"/><Relationship Id="rId12" Type="http://schemas.openxmlformats.org/officeDocument/2006/relationships/hyperlink" Target="https://podminky.urs.cz/item/CS_URS_2025_02/213141112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21103112" TargetMode="External"/><Relationship Id="rId16" Type="http://schemas.openxmlformats.org/officeDocument/2006/relationships/hyperlink" Target="https://podminky.urs.cz/item/CS_URS_2025_02/998321091" TargetMode="External"/><Relationship Id="rId1" Type="http://schemas.openxmlformats.org/officeDocument/2006/relationships/hyperlink" Target="https://podminky.urs.cz/item/CS_URS_2025_02/121103111" TargetMode="External"/><Relationship Id="rId6" Type="http://schemas.openxmlformats.org/officeDocument/2006/relationships/hyperlink" Target="https://podminky.urs.cz/item/CS_URS_2025_02/167151111" TargetMode="External"/><Relationship Id="rId11" Type="http://schemas.openxmlformats.org/officeDocument/2006/relationships/hyperlink" Target="https://podminky.urs.cz/item/CS_URS_2025_02/18225110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998321011" TargetMode="External"/><Relationship Id="rId10" Type="http://schemas.openxmlformats.org/officeDocument/2006/relationships/hyperlink" Target="https://podminky.urs.cz/item/CS_URS_2025_02/181951112" TargetMode="External"/><Relationship Id="rId4" Type="http://schemas.openxmlformats.org/officeDocument/2006/relationships/hyperlink" Target="https://podminky.urs.cz/item/CS_URS_2025_02/162351104" TargetMode="External"/><Relationship Id="rId9" Type="http://schemas.openxmlformats.org/officeDocument/2006/relationships/hyperlink" Target="https://podminky.urs.cz/item/CS_URS_2025_02/181451122" TargetMode="External"/><Relationship Id="rId14" Type="http://schemas.openxmlformats.org/officeDocument/2006/relationships/hyperlink" Target="https://podminky.urs.cz/item/CS_URS_2025_02/57190711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72203000" TargetMode="External"/><Relationship Id="rId2" Type="http://schemas.openxmlformats.org/officeDocument/2006/relationships/hyperlink" Target="https://podminky.urs.cz/item/CS_URS_2025_02/030001000" TargetMode="External"/><Relationship Id="rId1" Type="http://schemas.openxmlformats.org/officeDocument/2006/relationships/hyperlink" Target="https://podminky.urs.cz/item/CS_URS_2025_02/012164000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5_02/091703000" TargetMode="External"/><Relationship Id="rId4" Type="http://schemas.openxmlformats.org/officeDocument/2006/relationships/hyperlink" Target="https://podminky.urs.cz/item/CS_URS_2025_02/09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12" workbookViewId="0">
      <selection activeCell="BE82" sqref="BE82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26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1" t="s">
        <v>14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19"/>
      <c r="BE5" s="188" t="s">
        <v>15</v>
      </c>
      <c r="BS5" s="16" t="s">
        <v>6</v>
      </c>
    </row>
    <row r="6" spans="1:74" ht="36.9" customHeight="1">
      <c r="B6" s="19"/>
      <c r="D6" s="25" t="s">
        <v>16</v>
      </c>
      <c r="K6" s="193" t="s">
        <v>307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19"/>
      <c r="BE6" s="189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89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189"/>
      <c r="BS8" s="16" t="s">
        <v>6</v>
      </c>
    </row>
    <row r="9" spans="1:74" ht="14.4" customHeight="1">
      <c r="B9" s="19"/>
      <c r="AR9" s="19"/>
      <c r="BE9" s="189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9"/>
      <c r="BS10" s="16" t="s">
        <v>6</v>
      </c>
    </row>
    <row r="11" spans="1:74" ht="18.45" customHeight="1">
      <c r="B11" s="19"/>
      <c r="E11" s="24" t="s">
        <v>20</v>
      </c>
      <c r="AK11" s="26" t="s">
        <v>25</v>
      </c>
      <c r="AN11" s="24" t="s">
        <v>1</v>
      </c>
      <c r="AR11" s="19"/>
      <c r="BE11" s="189"/>
      <c r="BS11" s="16" t="s">
        <v>6</v>
      </c>
    </row>
    <row r="12" spans="1:74" ht="6.9" customHeight="1">
      <c r="B12" s="19"/>
      <c r="AR12" s="19"/>
      <c r="BE12" s="189"/>
      <c r="BS12" s="16" t="s">
        <v>6</v>
      </c>
    </row>
    <row r="13" spans="1:74" ht="12" customHeight="1">
      <c r="B13" s="19"/>
      <c r="D13" s="26" t="s">
        <v>26</v>
      </c>
      <c r="AK13" s="26" t="s">
        <v>24</v>
      </c>
      <c r="AN13" s="28" t="s">
        <v>27</v>
      </c>
      <c r="AR13" s="19"/>
      <c r="BE13" s="189"/>
      <c r="BS13" s="16" t="s">
        <v>6</v>
      </c>
    </row>
    <row r="14" spans="1:74" ht="13.2">
      <c r="B14" s="19"/>
      <c r="E14" s="194" t="s">
        <v>27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26" t="s">
        <v>25</v>
      </c>
      <c r="AN14" s="28" t="s">
        <v>27</v>
      </c>
      <c r="AR14" s="19"/>
      <c r="BE14" s="189"/>
      <c r="BS14" s="16" t="s">
        <v>6</v>
      </c>
    </row>
    <row r="15" spans="1:74" ht="6.9" customHeight="1">
      <c r="B15" s="19"/>
      <c r="AR15" s="19"/>
      <c r="BE15" s="189"/>
      <c r="BS15" s="16" t="s">
        <v>3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189"/>
      <c r="BS16" s="16" t="s">
        <v>3</v>
      </c>
    </row>
    <row r="17" spans="2:71" ht="18.45" customHeight="1">
      <c r="B17" s="19"/>
      <c r="E17" s="24" t="s">
        <v>20</v>
      </c>
      <c r="AK17" s="26" t="s">
        <v>25</v>
      </c>
      <c r="AN17" s="24" t="s">
        <v>1</v>
      </c>
      <c r="AR17" s="19"/>
      <c r="BE17" s="189"/>
      <c r="BS17" s="16" t="s">
        <v>29</v>
      </c>
    </row>
    <row r="18" spans="2:71" ht="6.9" customHeight="1">
      <c r="B18" s="19"/>
      <c r="AR18" s="19"/>
      <c r="BE18" s="189"/>
      <c r="BS18" s="16" t="s">
        <v>6</v>
      </c>
    </row>
    <row r="19" spans="2:71" ht="12" customHeight="1">
      <c r="B19" s="19"/>
      <c r="D19" s="26" t="s">
        <v>30</v>
      </c>
      <c r="AK19" s="26" t="s">
        <v>24</v>
      </c>
      <c r="AN19" s="24" t="s">
        <v>1</v>
      </c>
      <c r="AR19" s="19"/>
      <c r="BE19" s="189"/>
      <c r="BS19" s="16" t="s">
        <v>6</v>
      </c>
    </row>
    <row r="20" spans="2:71" ht="18.45" customHeight="1">
      <c r="B20" s="19"/>
      <c r="E20" s="24" t="s">
        <v>20</v>
      </c>
      <c r="AK20" s="26" t="s">
        <v>25</v>
      </c>
      <c r="AN20" s="24" t="s">
        <v>1</v>
      </c>
      <c r="AR20" s="19"/>
      <c r="BE20" s="189"/>
      <c r="BS20" s="16" t="s">
        <v>29</v>
      </c>
    </row>
    <row r="21" spans="2:71" ht="6.9" customHeight="1">
      <c r="B21" s="19"/>
      <c r="AR21" s="19"/>
      <c r="BE21" s="189"/>
    </row>
    <row r="22" spans="2:71" ht="12" customHeight="1">
      <c r="B22" s="19"/>
      <c r="D22" s="26" t="s">
        <v>31</v>
      </c>
      <c r="AR22" s="19"/>
      <c r="BE22" s="189"/>
    </row>
    <row r="23" spans="2:71" ht="16.5" customHeight="1">
      <c r="B23" s="19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9"/>
      <c r="BE23" s="189"/>
    </row>
    <row r="24" spans="2:71" ht="6.9" customHeight="1">
      <c r="B24" s="19"/>
      <c r="AR24" s="19"/>
      <c r="BE24" s="189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9"/>
    </row>
    <row r="26" spans="2:71" s="1" customFormat="1" ht="25.95" customHeight="1">
      <c r="B26" s="31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7">
        <f>ROUND(AG94,2)</f>
        <v>0</v>
      </c>
      <c r="AL26" s="198"/>
      <c r="AM26" s="198"/>
      <c r="AN26" s="198"/>
      <c r="AO26" s="198"/>
      <c r="AR26" s="31"/>
      <c r="BE26" s="189"/>
    </row>
    <row r="27" spans="2:71" s="1" customFormat="1" ht="6.9" customHeight="1">
      <c r="B27" s="31"/>
      <c r="AR27" s="31"/>
      <c r="BE27" s="189"/>
    </row>
    <row r="28" spans="2:71" s="1" customFormat="1" ht="13.2">
      <c r="B28" s="31"/>
      <c r="L28" s="199" t="s">
        <v>33</v>
      </c>
      <c r="M28" s="199"/>
      <c r="N28" s="199"/>
      <c r="O28" s="199"/>
      <c r="P28" s="199"/>
      <c r="W28" s="199" t="s">
        <v>34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35</v>
      </c>
      <c r="AL28" s="199"/>
      <c r="AM28" s="199"/>
      <c r="AN28" s="199"/>
      <c r="AO28" s="199"/>
      <c r="AR28" s="31"/>
      <c r="BE28" s="189"/>
    </row>
    <row r="29" spans="2:71" s="2" customFormat="1" ht="14.4" customHeight="1">
      <c r="B29" s="35"/>
      <c r="D29" s="26" t="s">
        <v>36</v>
      </c>
      <c r="F29" s="26" t="s">
        <v>37</v>
      </c>
      <c r="L29" s="202">
        <v>0.21</v>
      </c>
      <c r="M29" s="201"/>
      <c r="N29" s="201"/>
      <c r="O29" s="201"/>
      <c r="P29" s="20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K29" s="200">
        <f>ROUND(AV94, 2)</f>
        <v>0</v>
      </c>
      <c r="AL29" s="201"/>
      <c r="AM29" s="201"/>
      <c r="AN29" s="201"/>
      <c r="AO29" s="201"/>
      <c r="AR29" s="35"/>
      <c r="BE29" s="190"/>
    </row>
    <row r="30" spans="2:71" s="2" customFormat="1" ht="14.4" customHeight="1">
      <c r="B30" s="35"/>
      <c r="F30" s="26" t="s">
        <v>38</v>
      </c>
      <c r="L30" s="202">
        <v>0.12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5"/>
      <c r="BE30" s="190"/>
    </row>
    <row r="31" spans="2:71" s="2" customFormat="1" ht="14.4" hidden="1" customHeight="1">
      <c r="B31" s="35"/>
      <c r="F31" s="26" t="s">
        <v>39</v>
      </c>
      <c r="L31" s="202">
        <v>0.21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5"/>
      <c r="BE31" s="190"/>
    </row>
    <row r="32" spans="2:71" s="2" customFormat="1" ht="14.4" hidden="1" customHeight="1">
      <c r="B32" s="35"/>
      <c r="F32" s="26" t="s">
        <v>40</v>
      </c>
      <c r="L32" s="202">
        <v>0.12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5"/>
      <c r="BE32" s="190"/>
    </row>
    <row r="33" spans="2:57" s="2" customFormat="1" ht="14.4" hidden="1" customHeight="1">
      <c r="B33" s="35"/>
      <c r="F33" s="26" t="s">
        <v>41</v>
      </c>
      <c r="L33" s="202">
        <v>0</v>
      </c>
      <c r="M33" s="201"/>
      <c r="N33" s="201"/>
      <c r="O33" s="201"/>
      <c r="P33" s="20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5"/>
      <c r="BE33" s="190"/>
    </row>
    <row r="34" spans="2:57" s="1" customFormat="1" ht="6.9" customHeight="1">
      <c r="B34" s="31"/>
      <c r="AR34" s="31"/>
      <c r="BE34" s="189"/>
    </row>
    <row r="35" spans="2:57" s="1" customFormat="1" ht="25.95" customHeight="1"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03" t="s">
        <v>44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4"/>
      <c r="AM35" s="204"/>
      <c r="AN35" s="204"/>
      <c r="AO35" s="206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47</v>
      </c>
      <c r="AI60" s="33"/>
      <c r="AJ60" s="33"/>
      <c r="AK60" s="33"/>
      <c r="AL60" s="33"/>
      <c r="AM60" s="42" t="s">
        <v>48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47</v>
      </c>
      <c r="AI75" s="33"/>
      <c r="AJ75" s="33"/>
      <c r="AK75" s="33"/>
      <c r="AL75" s="33"/>
      <c r="AM75" s="42" t="s">
        <v>48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51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POV010</v>
      </c>
      <c r="AR84" s="47"/>
    </row>
    <row r="85" spans="1:91" s="4" customFormat="1" ht="36.9" customHeight="1">
      <c r="B85" s="48"/>
      <c r="C85" s="49" t="s">
        <v>16</v>
      </c>
      <c r="L85" s="207" t="str">
        <f>K6</f>
        <v>VT Olše, Darkov, Ráj km 24,000-24,600 - údržba hráze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209" t="str">
        <f>IF(AN8= "","",AN8)</f>
        <v>1. 8. 2025</v>
      </c>
      <c r="AN87" s="209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23</v>
      </c>
      <c r="L89" s="3" t="str">
        <f>IF(E11= "","",E11)</f>
        <v xml:space="preserve"> </v>
      </c>
      <c r="AI89" s="26" t="s">
        <v>28</v>
      </c>
      <c r="AM89" s="210" t="str">
        <f>IF(E17="","",E17)</f>
        <v xml:space="preserve"> </v>
      </c>
      <c r="AN89" s="211"/>
      <c r="AO89" s="211"/>
      <c r="AP89" s="211"/>
      <c r="AR89" s="31"/>
      <c r="AS89" s="212" t="s">
        <v>52</v>
      </c>
      <c r="AT89" s="21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26</v>
      </c>
      <c r="L90" s="3" t="str">
        <f>IF(E14= "Vyplň údaj","",E14)</f>
        <v/>
      </c>
      <c r="AI90" s="26" t="s">
        <v>30</v>
      </c>
      <c r="AM90" s="210" t="str">
        <f>IF(E20="","",E20)</f>
        <v xml:space="preserve"> </v>
      </c>
      <c r="AN90" s="211"/>
      <c r="AO90" s="211"/>
      <c r="AP90" s="211"/>
      <c r="AR90" s="31"/>
      <c r="AS90" s="214"/>
      <c r="AT90" s="215"/>
      <c r="BD90" s="55"/>
    </row>
    <row r="91" spans="1:91" s="1" customFormat="1" ht="10.8" customHeight="1">
      <c r="B91" s="31"/>
      <c r="AR91" s="31"/>
      <c r="AS91" s="214"/>
      <c r="AT91" s="215"/>
      <c r="BD91" s="55"/>
    </row>
    <row r="92" spans="1:91" s="1" customFormat="1" ht="29.25" customHeight="1">
      <c r="B92" s="31"/>
      <c r="C92" s="216" t="s">
        <v>53</v>
      </c>
      <c r="D92" s="217"/>
      <c r="E92" s="217"/>
      <c r="F92" s="217"/>
      <c r="G92" s="217"/>
      <c r="H92" s="56"/>
      <c r="I92" s="218" t="s">
        <v>54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9" t="s">
        <v>55</v>
      </c>
      <c r="AH92" s="217"/>
      <c r="AI92" s="217"/>
      <c r="AJ92" s="217"/>
      <c r="AK92" s="217"/>
      <c r="AL92" s="217"/>
      <c r="AM92" s="217"/>
      <c r="AN92" s="218" t="s">
        <v>56</v>
      </c>
      <c r="AO92" s="217"/>
      <c r="AP92" s="220"/>
      <c r="AQ92" s="57" t="s">
        <v>57</v>
      </c>
      <c r="AR92" s="31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4">
        <f>ROUND(SUM(AG95:AG96),2)</f>
        <v>0</v>
      </c>
      <c r="AH94" s="224"/>
      <c r="AI94" s="224"/>
      <c r="AJ94" s="224"/>
      <c r="AK94" s="224"/>
      <c r="AL94" s="224"/>
      <c r="AM94" s="224"/>
      <c r="AN94" s="225">
        <f>SUM(AG94,AT94)</f>
        <v>0</v>
      </c>
      <c r="AO94" s="225"/>
      <c r="AP94" s="225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1:91" s="6" customFormat="1" ht="16.5" customHeight="1">
      <c r="A95" s="73" t="s">
        <v>76</v>
      </c>
      <c r="B95" s="74"/>
      <c r="C95" s="75"/>
      <c r="D95" s="223" t="s">
        <v>77</v>
      </c>
      <c r="E95" s="223"/>
      <c r="F95" s="223"/>
      <c r="G95" s="223"/>
      <c r="H95" s="223"/>
      <c r="I95" s="76"/>
      <c r="J95" s="223" t="s">
        <v>78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1">
        <f>'So01 - Oprava hráze'!J30</f>
        <v>0</v>
      </c>
      <c r="AH95" s="222"/>
      <c r="AI95" s="222"/>
      <c r="AJ95" s="222"/>
      <c r="AK95" s="222"/>
      <c r="AL95" s="222"/>
      <c r="AM95" s="222"/>
      <c r="AN95" s="221">
        <f>SUM(AG95,AT95)</f>
        <v>0</v>
      </c>
      <c r="AO95" s="222"/>
      <c r="AP95" s="222"/>
      <c r="AQ95" s="77" t="s">
        <v>79</v>
      </c>
      <c r="AR95" s="74"/>
      <c r="AS95" s="78">
        <v>0</v>
      </c>
      <c r="AT95" s="79">
        <f>ROUND(SUM(AV95:AW95),2)</f>
        <v>0</v>
      </c>
      <c r="AU95" s="80">
        <f>'So01 - Oprava hráze'!P121</f>
        <v>0</v>
      </c>
      <c r="AV95" s="79">
        <f>'So01 - Oprava hráze'!J33</f>
        <v>0</v>
      </c>
      <c r="AW95" s="79">
        <f>'So01 - Oprava hráze'!J34</f>
        <v>0</v>
      </c>
      <c r="AX95" s="79">
        <f>'So01 - Oprava hráze'!J35</f>
        <v>0</v>
      </c>
      <c r="AY95" s="79">
        <f>'So01 - Oprava hráze'!J36</f>
        <v>0</v>
      </c>
      <c r="AZ95" s="79">
        <f>'So01 - Oprava hráze'!F33</f>
        <v>0</v>
      </c>
      <c r="BA95" s="79">
        <f>'So01 - Oprava hráze'!F34</f>
        <v>0</v>
      </c>
      <c r="BB95" s="79">
        <f>'So01 - Oprava hráze'!F35</f>
        <v>0</v>
      </c>
      <c r="BC95" s="79">
        <f>'So01 - Oprava hráze'!F36</f>
        <v>0</v>
      </c>
      <c r="BD95" s="81">
        <f>'So01 - Oprava hráze'!F37</f>
        <v>0</v>
      </c>
      <c r="BT95" s="82" t="s">
        <v>80</v>
      </c>
      <c r="BV95" s="82" t="s">
        <v>74</v>
      </c>
      <c r="BW95" s="82" t="s">
        <v>81</v>
      </c>
      <c r="BX95" s="82" t="s">
        <v>4</v>
      </c>
      <c r="CL95" s="82" t="s">
        <v>1</v>
      </c>
      <c r="CM95" s="82" t="s">
        <v>82</v>
      </c>
    </row>
    <row r="96" spans="1:91" s="6" customFormat="1" ht="16.5" customHeight="1">
      <c r="A96" s="73" t="s">
        <v>76</v>
      </c>
      <c r="B96" s="74"/>
      <c r="C96" s="75"/>
      <c r="D96" s="223" t="s">
        <v>83</v>
      </c>
      <c r="E96" s="223"/>
      <c r="F96" s="223"/>
      <c r="G96" s="223"/>
      <c r="H96" s="223"/>
      <c r="I96" s="76"/>
      <c r="J96" s="223" t="s">
        <v>84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1">
        <f>'So02 - vedlejší rozpočtov...'!J30</f>
        <v>0</v>
      </c>
      <c r="AH96" s="222"/>
      <c r="AI96" s="222"/>
      <c r="AJ96" s="222"/>
      <c r="AK96" s="222"/>
      <c r="AL96" s="222"/>
      <c r="AM96" s="222"/>
      <c r="AN96" s="221">
        <f>SUM(AG96,AT96)</f>
        <v>0</v>
      </c>
      <c r="AO96" s="222"/>
      <c r="AP96" s="222"/>
      <c r="AQ96" s="77" t="s">
        <v>79</v>
      </c>
      <c r="AR96" s="74"/>
      <c r="AS96" s="83">
        <v>0</v>
      </c>
      <c r="AT96" s="84">
        <f>ROUND(SUM(AV96:AW96),2)</f>
        <v>0</v>
      </c>
      <c r="AU96" s="85">
        <f>'So02 - vedlejší rozpočtov...'!P117</f>
        <v>0</v>
      </c>
      <c r="AV96" s="84">
        <f>'So02 - vedlejší rozpočtov...'!J33</f>
        <v>0</v>
      </c>
      <c r="AW96" s="84">
        <f>'So02 - vedlejší rozpočtov...'!J34</f>
        <v>0</v>
      </c>
      <c r="AX96" s="84">
        <f>'So02 - vedlejší rozpočtov...'!J35</f>
        <v>0</v>
      </c>
      <c r="AY96" s="84">
        <f>'So02 - vedlejší rozpočtov...'!J36</f>
        <v>0</v>
      </c>
      <c r="AZ96" s="84">
        <f>'So02 - vedlejší rozpočtov...'!F33</f>
        <v>0</v>
      </c>
      <c r="BA96" s="84">
        <f>'So02 - vedlejší rozpočtov...'!F34</f>
        <v>0</v>
      </c>
      <c r="BB96" s="84">
        <f>'So02 - vedlejší rozpočtov...'!F35</f>
        <v>0</v>
      </c>
      <c r="BC96" s="84">
        <f>'So02 - vedlejší rozpočtov...'!F36</f>
        <v>0</v>
      </c>
      <c r="BD96" s="86">
        <f>'So02 - vedlejší rozpočtov...'!F37</f>
        <v>0</v>
      </c>
      <c r="BT96" s="82" t="s">
        <v>80</v>
      </c>
      <c r="BV96" s="82" t="s">
        <v>74</v>
      </c>
      <c r="BW96" s="82" t="s">
        <v>85</v>
      </c>
      <c r="BX96" s="82" t="s">
        <v>4</v>
      </c>
      <c r="CL96" s="82" t="s">
        <v>1</v>
      </c>
      <c r="CM96" s="82" t="s">
        <v>82</v>
      </c>
    </row>
    <row r="97" spans="2:44" s="1" customFormat="1" ht="30" customHeight="1">
      <c r="B97" s="31"/>
      <c r="AR97" s="31"/>
    </row>
    <row r="98" spans="2:44" s="1" customFormat="1" ht="6.9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01 - Oprava hráze'!C2" display="/" xr:uid="{00000000-0004-0000-0000-000000000000}"/>
    <hyperlink ref="A96" location="'So02 - vedlejší rozpočtov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8"/>
  <sheetViews>
    <sheetView showGridLines="0" topLeftCell="A23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81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86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VT Olše, Darkov, Ráj km 24,000-24,600 - údržba hráze</v>
      </c>
      <c r="F7" s="228"/>
      <c r="G7" s="228"/>
      <c r="H7" s="228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07" t="s">
        <v>88</v>
      </c>
      <c r="F9" s="229"/>
      <c r="G9" s="229"/>
      <c r="H9" s="229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1. 8. 2025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191"/>
      <c r="G18" s="191"/>
      <c r="H18" s="191"/>
      <c r="I18" s="26" t="s">
        <v>25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88"/>
      <c r="E27" s="196" t="s">
        <v>1</v>
      </c>
      <c r="F27" s="196"/>
      <c r="G27" s="196"/>
      <c r="H27" s="196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32</v>
      </c>
      <c r="J30" s="65">
        <f>ROUND(J121,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34</v>
      </c>
      <c r="I32" s="34" t="s">
        <v>33</v>
      </c>
      <c r="J32" s="34" t="s">
        <v>35</v>
      </c>
      <c r="L32" s="31"/>
    </row>
    <row r="33" spans="2:12" s="1" customFormat="1" ht="14.4" customHeight="1">
      <c r="B33" s="31"/>
      <c r="D33" s="54" t="s">
        <v>36</v>
      </c>
      <c r="E33" s="26" t="s">
        <v>37</v>
      </c>
      <c r="F33" s="90">
        <f>ROUND((SUM(BE121:BE237)),  2)</f>
        <v>0</v>
      </c>
      <c r="I33" s="91">
        <v>0.21</v>
      </c>
      <c r="J33" s="90">
        <f>ROUND(((SUM(BE121:BE237))*I33),  2)</f>
        <v>0</v>
      </c>
      <c r="L33" s="31"/>
    </row>
    <row r="34" spans="2:12" s="1" customFormat="1" ht="14.4" customHeight="1">
      <c r="B34" s="31"/>
      <c r="E34" s="26" t="s">
        <v>38</v>
      </c>
      <c r="F34" s="90">
        <f>ROUND((SUM(BF121:BF237)),  2)</f>
        <v>0</v>
      </c>
      <c r="I34" s="91">
        <v>0.12</v>
      </c>
      <c r="J34" s="90">
        <f>ROUND(((SUM(BF121:BF237))*I34),  2)</f>
        <v>0</v>
      </c>
      <c r="L34" s="31"/>
    </row>
    <row r="35" spans="2:12" s="1" customFormat="1" ht="14.4" hidden="1" customHeight="1">
      <c r="B35" s="31"/>
      <c r="E35" s="26" t="s">
        <v>39</v>
      </c>
      <c r="F35" s="90">
        <f>ROUND((SUM(BG121:BG237)),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40</v>
      </c>
      <c r="F36" s="90">
        <f>ROUND((SUM(BH121:BH237)),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41</v>
      </c>
      <c r="F37" s="90">
        <f>ROUND((SUM(BI121:BI237)),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42</v>
      </c>
      <c r="E39" s="56"/>
      <c r="F39" s="56"/>
      <c r="G39" s="94" t="s">
        <v>43</v>
      </c>
      <c r="H39" s="95" t="s">
        <v>44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47</v>
      </c>
      <c r="E61" s="33"/>
      <c r="F61" s="98" t="s">
        <v>48</v>
      </c>
      <c r="G61" s="42" t="s">
        <v>47</v>
      </c>
      <c r="H61" s="33"/>
      <c r="I61" s="33"/>
      <c r="J61" s="99" t="s">
        <v>48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47</v>
      </c>
      <c r="E76" s="33"/>
      <c r="F76" s="98" t="s">
        <v>48</v>
      </c>
      <c r="G76" s="42" t="s">
        <v>47</v>
      </c>
      <c r="H76" s="33"/>
      <c r="I76" s="33"/>
      <c r="J76" s="99" t="s">
        <v>48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7" t="str">
        <f>E7</f>
        <v>VT Olše, Darkov, Ráj km 24,000-24,600 - údržba hráze</v>
      </c>
      <c r="F85" s="228"/>
      <c r="G85" s="228"/>
      <c r="H85" s="228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207" t="str">
        <f>E9</f>
        <v>So01 - Oprava hráze</v>
      </c>
      <c r="F87" s="229"/>
      <c r="G87" s="229"/>
      <c r="H87" s="22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1. 8. 2025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92</v>
      </c>
      <c r="J96" s="65">
        <f>J121</f>
        <v>0</v>
      </c>
      <c r="L96" s="31"/>
      <c r="AU96" s="16" t="s">
        <v>93</v>
      </c>
    </row>
    <row r="97" spans="2:12" s="8" customFormat="1" ht="24.9" customHeight="1">
      <c r="B97" s="103"/>
      <c r="D97" s="104" t="s">
        <v>94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95" customHeight="1">
      <c r="B98" s="107"/>
      <c r="D98" s="108" t="s">
        <v>95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95" customHeight="1">
      <c r="B99" s="107"/>
      <c r="D99" s="108" t="s">
        <v>96</v>
      </c>
      <c r="E99" s="109"/>
      <c r="F99" s="109"/>
      <c r="G99" s="109"/>
      <c r="H99" s="109"/>
      <c r="I99" s="109"/>
      <c r="J99" s="110">
        <f>J208</f>
        <v>0</v>
      </c>
      <c r="L99" s="107"/>
    </row>
    <row r="100" spans="2:12" s="9" customFormat="1" ht="19.95" customHeight="1">
      <c r="B100" s="107"/>
      <c r="D100" s="108" t="s">
        <v>97</v>
      </c>
      <c r="E100" s="109"/>
      <c r="F100" s="109"/>
      <c r="G100" s="109"/>
      <c r="H100" s="109"/>
      <c r="I100" s="109"/>
      <c r="J100" s="110">
        <f>J218</f>
        <v>0</v>
      </c>
      <c r="L100" s="107"/>
    </row>
    <row r="101" spans="2:12" s="9" customFormat="1" ht="19.95" customHeight="1">
      <c r="B101" s="107"/>
      <c r="D101" s="108" t="s">
        <v>98</v>
      </c>
      <c r="E101" s="109"/>
      <c r="F101" s="109"/>
      <c r="G101" s="109"/>
      <c r="H101" s="109"/>
      <c r="I101" s="109"/>
      <c r="J101" s="110">
        <f>J231</f>
        <v>0</v>
      </c>
      <c r="L101" s="107"/>
    </row>
    <row r="102" spans="2:12" s="1" customFormat="1" ht="21.75" customHeight="1">
      <c r="B102" s="31"/>
      <c r="L102" s="31"/>
    </row>
    <row r="103" spans="2:12" s="1" customFormat="1" ht="6.9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" customHeight="1">
      <c r="B108" s="31"/>
      <c r="C108" s="20" t="s">
        <v>99</v>
      </c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7" t="str">
        <f>E7</f>
        <v>VT Olše, Darkov, Ráj km 24,000-24,600 - údržba hráze</v>
      </c>
      <c r="F111" s="228"/>
      <c r="G111" s="228"/>
      <c r="H111" s="228"/>
      <c r="L111" s="31"/>
    </row>
    <row r="112" spans="2:12" s="1" customFormat="1" ht="12" customHeight="1">
      <c r="B112" s="31"/>
      <c r="C112" s="26" t="s">
        <v>87</v>
      </c>
      <c r="L112" s="31"/>
    </row>
    <row r="113" spans="2:65" s="1" customFormat="1" ht="16.5" customHeight="1">
      <c r="B113" s="31"/>
      <c r="E113" s="207" t="str">
        <f>E9</f>
        <v>So01 - Oprava hráze</v>
      </c>
      <c r="F113" s="229"/>
      <c r="G113" s="229"/>
      <c r="H113" s="229"/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19</v>
      </c>
      <c r="F115" s="24" t="str">
        <f>F12</f>
        <v xml:space="preserve"> </v>
      </c>
      <c r="I115" s="26" t="s">
        <v>21</v>
      </c>
      <c r="J115" s="51" t="str">
        <f>IF(J12="","",J12)</f>
        <v>1. 8. 2025</v>
      </c>
      <c r="L115" s="31"/>
    </row>
    <row r="116" spans="2:65" s="1" customFormat="1" ht="6.9" customHeight="1">
      <c r="B116" s="31"/>
      <c r="L116" s="31"/>
    </row>
    <row r="117" spans="2:65" s="1" customFormat="1" ht="15.15" customHeight="1">
      <c r="B117" s="31"/>
      <c r="C117" s="26" t="s">
        <v>23</v>
      </c>
      <c r="F117" s="24" t="str">
        <f>E15</f>
        <v xml:space="preserve"> </v>
      </c>
      <c r="I117" s="26" t="s">
        <v>28</v>
      </c>
      <c r="J117" s="29" t="str">
        <f>E21</f>
        <v xml:space="preserve"> </v>
      </c>
      <c r="L117" s="31"/>
    </row>
    <row r="118" spans="2:65" s="1" customFormat="1" ht="15.15" customHeight="1">
      <c r="B118" s="31"/>
      <c r="C118" s="26" t="s">
        <v>26</v>
      </c>
      <c r="F118" s="24" t="str">
        <f>IF(E18="","",E18)</f>
        <v>Vyplň údaj</v>
      </c>
      <c r="I118" s="26" t="s">
        <v>30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100</v>
      </c>
      <c r="D120" s="113" t="s">
        <v>57</v>
      </c>
      <c r="E120" s="113" t="s">
        <v>53</v>
      </c>
      <c r="F120" s="113" t="s">
        <v>54</v>
      </c>
      <c r="G120" s="113" t="s">
        <v>101</v>
      </c>
      <c r="H120" s="113" t="s">
        <v>102</v>
      </c>
      <c r="I120" s="113" t="s">
        <v>103</v>
      </c>
      <c r="J120" s="114" t="s">
        <v>91</v>
      </c>
      <c r="K120" s="115" t="s">
        <v>104</v>
      </c>
      <c r="L120" s="111"/>
      <c r="M120" s="58" t="s">
        <v>1</v>
      </c>
      <c r="N120" s="59" t="s">
        <v>36</v>
      </c>
      <c r="O120" s="59" t="s">
        <v>105</v>
      </c>
      <c r="P120" s="59" t="s">
        <v>106</v>
      </c>
      <c r="Q120" s="59" t="s">
        <v>107</v>
      </c>
      <c r="R120" s="59" t="s">
        <v>108</v>
      </c>
      <c r="S120" s="59" t="s">
        <v>109</v>
      </c>
      <c r="T120" s="60" t="s">
        <v>110</v>
      </c>
    </row>
    <row r="121" spans="2:65" s="1" customFormat="1" ht="22.8" customHeight="1">
      <c r="B121" s="31"/>
      <c r="C121" s="63" t="s">
        <v>111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352.30650700000001</v>
      </c>
      <c r="S121" s="52"/>
      <c r="T121" s="118">
        <f>T122</f>
        <v>0</v>
      </c>
      <c r="AT121" s="16" t="s">
        <v>71</v>
      </c>
      <c r="AU121" s="16" t="s">
        <v>93</v>
      </c>
      <c r="BK121" s="119">
        <f>BK122</f>
        <v>0</v>
      </c>
    </row>
    <row r="122" spans="2:65" s="11" customFormat="1" ht="25.95" customHeight="1">
      <c r="B122" s="120"/>
      <c r="D122" s="121" t="s">
        <v>71</v>
      </c>
      <c r="E122" s="122" t="s">
        <v>112</v>
      </c>
      <c r="F122" s="122" t="s">
        <v>113</v>
      </c>
      <c r="I122" s="123"/>
      <c r="J122" s="124">
        <f>BK122</f>
        <v>0</v>
      </c>
      <c r="L122" s="120"/>
      <c r="M122" s="125"/>
      <c r="P122" s="126">
        <f>P123+P208+P218+P231</f>
        <v>0</v>
      </c>
      <c r="R122" s="126">
        <f>R123+R208+R218+R231</f>
        <v>352.30650700000001</v>
      </c>
      <c r="T122" s="127">
        <f>T123+T208+T218+T231</f>
        <v>0</v>
      </c>
      <c r="AR122" s="121" t="s">
        <v>80</v>
      </c>
      <c r="AT122" s="128" t="s">
        <v>71</v>
      </c>
      <c r="AU122" s="128" t="s">
        <v>72</v>
      </c>
      <c r="AY122" s="121" t="s">
        <v>114</v>
      </c>
      <c r="BK122" s="129">
        <f>BK123+BK208+BK218+BK231</f>
        <v>0</v>
      </c>
    </row>
    <row r="123" spans="2:65" s="11" customFormat="1" ht="22.8" customHeight="1">
      <c r="B123" s="120"/>
      <c r="D123" s="121" t="s">
        <v>71</v>
      </c>
      <c r="E123" s="130" t="s">
        <v>80</v>
      </c>
      <c r="F123" s="130" t="s">
        <v>115</v>
      </c>
      <c r="I123" s="123"/>
      <c r="J123" s="131">
        <f>BK123</f>
        <v>0</v>
      </c>
      <c r="L123" s="120"/>
      <c r="M123" s="125"/>
      <c r="P123" s="126">
        <f>SUM(P124:P207)</f>
        <v>0</v>
      </c>
      <c r="R123" s="126">
        <f>SUM(R124:R207)</f>
        <v>350.07550700000002</v>
      </c>
      <c r="T123" s="127">
        <f>SUM(T124:T207)</f>
        <v>0</v>
      </c>
      <c r="AR123" s="121" t="s">
        <v>80</v>
      </c>
      <c r="AT123" s="128" t="s">
        <v>71</v>
      </c>
      <c r="AU123" s="128" t="s">
        <v>80</v>
      </c>
      <c r="AY123" s="121" t="s">
        <v>114</v>
      </c>
      <c r="BK123" s="129">
        <f>SUM(BK124:BK207)</f>
        <v>0</v>
      </c>
    </row>
    <row r="124" spans="2:65" s="1" customFormat="1" ht="24.15" customHeight="1">
      <c r="B124" s="132"/>
      <c r="C124" s="133" t="s">
        <v>80</v>
      </c>
      <c r="D124" s="133" t="s">
        <v>116</v>
      </c>
      <c r="E124" s="134" t="s">
        <v>117</v>
      </c>
      <c r="F124" s="135" t="s">
        <v>118</v>
      </c>
      <c r="G124" s="136" t="s">
        <v>119</v>
      </c>
      <c r="H124" s="137">
        <v>242.5</v>
      </c>
      <c r="I124" s="138"/>
      <c r="J124" s="139">
        <f>ROUND(I124*H124,2)</f>
        <v>0</v>
      </c>
      <c r="K124" s="140"/>
      <c r="L124" s="31"/>
      <c r="M124" s="141" t="s">
        <v>1</v>
      </c>
      <c r="N124" s="142" t="s">
        <v>37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120</v>
      </c>
      <c r="AT124" s="145" t="s">
        <v>116</v>
      </c>
      <c r="AU124" s="145" t="s">
        <v>82</v>
      </c>
      <c r="AY124" s="16" t="s">
        <v>114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80</v>
      </c>
      <c r="BK124" s="146">
        <f>ROUND(I124*H124,2)</f>
        <v>0</v>
      </c>
      <c r="BL124" s="16" t="s">
        <v>120</v>
      </c>
      <c r="BM124" s="145" t="s">
        <v>121</v>
      </c>
    </row>
    <row r="125" spans="2:65" s="1" customFormat="1" ht="19.2">
      <c r="B125" s="31"/>
      <c r="D125" s="147" t="s">
        <v>122</v>
      </c>
      <c r="F125" s="148" t="s">
        <v>123</v>
      </c>
      <c r="I125" s="149"/>
      <c r="L125" s="31"/>
      <c r="M125" s="150"/>
      <c r="T125" s="55"/>
      <c r="AT125" s="16" t="s">
        <v>122</v>
      </c>
      <c r="AU125" s="16" t="s">
        <v>82</v>
      </c>
    </row>
    <row r="126" spans="2:65" s="1" customFormat="1" ht="10.199999999999999">
      <c r="B126" s="31"/>
      <c r="D126" s="151" t="s">
        <v>124</v>
      </c>
      <c r="F126" s="152" t="s">
        <v>125</v>
      </c>
      <c r="I126" s="149"/>
      <c r="L126" s="31"/>
      <c r="M126" s="150"/>
      <c r="T126" s="55"/>
      <c r="AT126" s="16" t="s">
        <v>124</v>
      </c>
      <c r="AU126" s="16" t="s">
        <v>82</v>
      </c>
    </row>
    <row r="127" spans="2:65" s="12" customFormat="1" ht="10.199999999999999">
      <c r="B127" s="153"/>
      <c r="D127" s="147" t="s">
        <v>126</v>
      </c>
      <c r="E127" s="154" t="s">
        <v>1</v>
      </c>
      <c r="F127" s="155" t="s">
        <v>127</v>
      </c>
      <c r="H127" s="154" t="s">
        <v>1</v>
      </c>
      <c r="I127" s="156"/>
      <c r="L127" s="153"/>
      <c r="M127" s="157"/>
      <c r="T127" s="158"/>
      <c r="AT127" s="154" t="s">
        <v>126</v>
      </c>
      <c r="AU127" s="154" t="s">
        <v>82</v>
      </c>
      <c r="AV127" s="12" t="s">
        <v>80</v>
      </c>
      <c r="AW127" s="12" t="s">
        <v>29</v>
      </c>
      <c r="AX127" s="12" t="s">
        <v>72</v>
      </c>
      <c r="AY127" s="154" t="s">
        <v>114</v>
      </c>
    </row>
    <row r="128" spans="2:65" s="13" customFormat="1" ht="10.199999999999999">
      <c r="B128" s="159"/>
      <c r="D128" s="147" t="s">
        <v>126</v>
      </c>
      <c r="E128" s="160" t="s">
        <v>1</v>
      </c>
      <c r="F128" s="161" t="s">
        <v>128</v>
      </c>
      <c r="H128" s="162">
        <v>227.5</v>
      </c>
      <c r="I128" s="163"/>
      <c r="L128" s="159"/>
      <c r="M128" s="164"/>
      <c r="T128" s="165"/>
      <c r="AT128" s="160" t="s">
        <v>126</v>
      </c>
      <c r="AU128" s="160" t="s">
        <v>82</v>
      </c>
      <c r="AV128" s="13" t="s">
        <v>82</v>
      </c>
      <c r="AW128" s="13" t="s">
        <v>29</v>
      </c>
      <c r="AX128" s="13" t="s">
        <v>72</v>
      </c>
      <c r="AY128" s="160" t="s">
        <v>114</v>
      </c>
    </row>
    <row r="129" spans="2:65" s="12" customFormat="1" ht="10.199999999999999">
      <c r="B129" s="153"/>
      <c r="D129" s="147" t="s">
        <v>126</v>
      </c>
      <c r="E129" s="154" t="s">
        <v>1</v>
      </c>
      <c r="F129" s="155" t="s">
        <v>129</v>
      </c>
      <c r="H129" s="154" t="s">
        <v>1</v>
      </c>
      <c r="I129" s="156"/>
      <c r="L129" s="153"/>
      <c r="M129" s="157"/>
      <c r="T129" s="158"/>
      <c r="AT129" s="154" t="s">
        <v>126</v>
      </c>
      <c r="AU129" s="154" t="s">
        <v>82</v>
      </c>
      <c r="AV129" s="12" t="s">
        <v>80</v>
      </c>
      <c r="AW129" s="12" t="s">
        <v>29</v>
      </c>
      <c r="AX129" s="12" t="s">
        <v>72</v>
      </c>
      <c r="AY129" s="154" t="s">
        <v>114</v>
      </c>
    </row>
    <row r="130" spans="2:65" s="13" customFormat="1" ht="10.199999999999999">
      <c r="B130" s="159"/>
      <c r="D130" s="147" t="s">
        <v>126</v>
      </c>
      <c r="E130" s="160" t="s">
        <v>1</v>
      </c>
      <c r="F130" s="161" t="s">
        <v>130</v>
      </c>
      <c r="H130" s="162">
        <v>15</v>
      </c>
      <c r="I130" s="163"/>
      <c r="L130" s="159"/>
      <c r="M130" s="164"/>
      <c r="T130" s="165"/>
      <c r="AT130" s="160" t="s">
        <v>126</v>
      </c>
      <c r="AU130" s="160" t="s">
        <v>82</v>
      </c>
      <c r="AV130" s="13" t="s">
        <v>82</v>
      </c>
      <c r="AW130" s="13" t="s">
        <v>29</v>
      </c>
      <c r="AX130" s="13" t="s">
        <v>72</v>
      </c>
      <c r="AY130" s="160" t="s">
        <v>114</v>
      </c>
    </row>
    <row r="131" spans="2:65" s="14" customFormat="1" ht="10.199999999999999">
      <c r="B131" s="166"/>
      <c r="D131" s="147" t="s">
        <v>126</v>
      </c>
      <c r="E131" s="167" t="s">
        <v>1</v>
      </c>
      <c r="F131" s="168" t="s">
        <v>131</v>
      </c>
      <c r="H131" s="169">
        <v>242.5</v>
      </c>
      <c r="I131" s="170"/>
      <c r="L131" s="166"/>
      <c r="M131" s="171"/>
      <c r="T131" s="172"/>
      <c r="AT131" s="167" t="s">
        <v>126</v>
      </c>
      <c r="AU131" s="167" t="s">
        <v>82</v>
      </c>
      <c r="AV131" s="14" t="s">
        <v>120</v>
      </c>
      <c r="AW131" s="14" t="s">
        <v>29</v>
      </c>
      <c r="AX131" s="14" t="s">
        <v>80</v>
      </c>
      <c r="AY131" s="167" t="s">
        <v>114</v>
      </c>
    </row>
    <row r="132" spans="2:65" s="1" customFormat="1" ht="21.75" customHeight="1">
      <c r="B132" s="132"/>
      <c r="C132" s="133" t="s">
        <v>82</v>
      </c>
      <c r="D132" s="133" t="s">
        <v>116</v>
      </c>
      <c r="E132" s="134" t="s">
        <v>132</v>
      </c>
      <c r="F132" s="135" t="s">
        <v>133</v>
      </c>
      <c r="G132" s="136" t="s">
        <v>119</v>
      </c>
      <c r="H132" s="137">
        <v>390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37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120</v>
      </c>
      <c r="AT132" s="145" t="s">
        <v>116</v>
      </c>
      <c r="AU132" s="145" t="s">
        <v>82</v>
      </c>
      <c r="AY132" s="16" t="s">
        <v>114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6" t="s">
        <v>80</v>
      </c>
      <c r="BK132" s="146">
        <f>ROUND(I132*H132,2)</f>
        <v>0</v>
      </c>
      <c r="BL132" s="16" t="s">
        <v>120</v>
      </c>
      <c r="BM132" s="145" t="s">
        <v>134</v>
      </c>
    </row>
    <row r="133" spans="2:65" s="1" customFormat="1" ht="10.199999999999999">
      <c r="B133" s="31"/>
      <c r="D133" s="147" t="s">
        <v>122</v>
      </c>
      <c r="F133" s="148" t="s">
        <v>135</v>
      </c>
      <c r="I133" s="149"/>
      <c r="L133" s="31"/>
      <c r="M133" s="150"/>
      <c r="T133" s="55"/>
      <c r="AT133" s="16" t="s">
        <v>122</v>
      </c>
      <c r="AU133" s="16" t="s">
        <v>82</v>
      </c>
    </row>
    <row r="134" spans="2:65" s="1" customFormat="1" ht="10.199999999999999">
      <c r="B134" s="31"/>
      <c r="D134" s="151" t="s">
        <v>124</v>
      </c>
      <c r="F134" s="152" t="s">
        <v>136</v>
      </c>
      <c r="I134" s="149"/>
      <c r="L134" s="31"/>
      <c r="M134" s="150"/>
      <c r="T134" s="55"/>
      <c r="AT134" s="16" t="s">
        <v>124</v>
      </c>
      <c r="AU134" s="16" t="s">
        <v>82</v>
      </c>
    </row>
    <row r="135" spans="2:65" s="12" customFormat="1" ht="10.199999999999999">
      <c r="B135" s="153"/>
      <c r="D135" s="147" t="s">
        <v>126</v>
      </c>
      <c r="E135" s="154" t="s">
        <v>1</v>
      </c>
      <c r="F135" s="155" t="s">
        <v>137</v>
      </c>
      <c r="H135" s="154" t="s">
        <v>1</v>
      </c>
      <c r="I135" s="156"/>
      <c r="L135" s="153"/>
      <c r="M135" s="157"/>
      <c r="T135" s="158"/>
      <c r="AT135" s="154" t="s">
        <v>126</v>
      </c>
      <c r="AU135" s="154" t="s">
        <v>82</v>
      </c>
      <c r="AV135" s="12" t="s">
        <v>80</v>
      </c>
      <c r="AW135" s="12" t="s">
        <v>29</v>
      </c>
      <c r="AX135" s="12" t="s">
        <v>72</v>
      </c>
      <c r="AY135" s="154" t="s">
        <v>114</v>
      </c>
    </row>
    <row r="136" spans="2:65" s="13" customFormat="1" ht="10.199999999999999">
      <c r="B136" s="159"/>
      <c r="D136" s="147" t="s">
        <v>126</v>
      </c>
      <c r="E136" s="160" t="s">
        <v>1</v>
      </c>
      <c r="F136" s="161" t="s">
        <v>138</v>
      </c>
      <c r="H136" s="162">
        <v>390</v>
      </c>
      <c r="I136" s="163"/>
      <c r="L136" s="159"/>
      <c r="M136" s="164"/>
      <c r="T136" s="165"/>
      <c r="AT136" s="160" t="s">
        <v>126</v>
      </c>
      <c r="AU136" s="160" t="s">
        <v>82</v>
      </c>
      <c r="AV136" s="13" t="s">
        <v>82</v>
      </c>
      <c r="AW136" s="13" t="s">
        <v>29</v>
      </c>
      <c r="AX136" s="13" t="s">
        <v>72</v>
      </c>
      <c r="AY136" s="160" t="s">
        <v>114</v>
      </c>
    </row>
    <row r="137" spans="2:65" s="14" customFormat="1" ht="10.199999999999999">
      <c r="B137" s="166"/>
      <c r="D137" s="147" t="s">
        <v>126</v>
      </c>
      <c r="E137" s="167" t="s">
        <v>1</v>
      </c>
      <c r="F137" s="168" t="s">
        <v>131</v>
      </c>
      <c r="H137" s="169">
        <v>390</v>
      </c>
      <c r="I137" s="170"/>
      <c r="L137" s="166"/>
      <c r="M137" s="171"/>
      <c r="T137" s="172"/>
      <c r="AT137" s="167" t="s">
        <v>126</v>
      </c>
      <c r="AU137" s="167" t="s">
        <v>82</v>
      </c>
      <c r="AV137" s="14" t="s">
        <v>120</v>
      </c>
      <c r="AW137" s="14" t="s">
        <v>29</v>
      </c>
      <c r="AX137" s="14" t="s">
        <v>80</v>
      </c>
      <c r="AY137" s="167" t="s">
        <v>114</v>
      </c>
    </row>
    <row r="138" spans="2:65" s="1" customFormat="1" ht="33" customHeight="1">
      <c r="B138" s="132"/>
      <c r="C138" s="133" t="s">
        <v>139</v>
      </c>
      <c r="D138" s="133" t="s">
        <v>116</v>
      </c>
      <c r="E138" s="134" t="s">
        <v>140</v>
      </c>
      <c r="F138" s="135" t="s">
        <v>141</v>
      </c>
      <c r="G138" s="136" t="s">
        <v>119</v>
      </c>
      <c r="H138" s="137">
        <v>458.25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37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120</v>
      </c>
      <c r="AT138" s="145" t="s">
        <v>116</v>
      </c>
      <c r="AU138" s="145" t="s">
        <v>82</v>
      </c>
      <c r="AY138" s="16" t="s">
        <v>114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80</v>
      </c>
      <c r="BK138" s="146">
        <f>ROUND(I138*H138,2)</f>
        <v>0</v>
      </c>
      <c r="BL138" s="16" t="s">
        <v>120</v>
      </c>
      <c r="BM138" s="145" t="s">
        <v>142</v>
      </c>
    </row>
    <row r="139" spans="2:65" s="1" customFormat="1" ht="28.8">
      <c r="B139" s="31"/>
      <c r="D139" s="147" t="s">
        <v>122</v>
      </c>
      <c r="F139" s="148" t="s">
        <v>143</v>
      </c>
      <c r="I139" s="149"/>
      <c r="L139" s="31"/>
      <c r="M139" s="150"/>
      <c r="T139" s="55"/>
      <c r="AT139" s="16" t="s">
        <v>122</v>
      </c>
      <c r="AU139" s="16" t="s">
        <v>82</v>
      </c>
    </row>
    <row r="140" spans="2:65" s="1" customFormat="1" ht="10.199999999999999">
      <c r="B140" s="31"/>
      <c r="D140" s="151" t="s">
        <v>124</v>
      </c>
      <c r="F140" s="152" t="s">
        <v>144</v>
      </c>
      <c r="I140" s="149"/>
      <c r="L140" s="31"/>
      <c r="M140" s="150"/>
      <c r="T140" s="55"/>
      <c r="AT140" s="16" t="s">
        <v>124</v>
      </c>
      <c r="AU140" s="16" t="s">
        <v>82</v>
      </c>
    </row>
    <row r="141" spans="2:65" s="12" customFormat="1" ht="10.199999999999999">
      <c r="B141" s="153"/>
      <c r="D141" s="147" t="s">
        <v>126</v>
      </c>
      <c r="E141" s="154" t="s">
        <v>1</v>
      </c>
      <c r="F141" s="155" t="s">
        <v>145</v>
      </c>
      <c r="H141" s="154" t="s">
        <v>1</v>
      </c>
      <c r="I141" s="156"/>
      <c r="L141" s="153"/>
      <c r="M141" s="157"/>
      <c r="T141" s="158"/>
      <c r="AT141" s="154" t="s">
        <v>126</v>
      </c>
      <c r="AU141" s="154" t="s">
        <v>82</v>
      </c>
      <c r="AV141" s="12" t="s">
        <v>80</v>
      </c>
      <c r="AW141" s="12" t="s">
        <v>29</v>
      </c>
      <c r="AX141" s="12" t="s">
        <v>72</v>
      </c>
      <c r="AY141" s="154" t="s">
        <v>114</v>
      </c>
    </row>
    <row r="142" spans="2:65" s="13" customFormat="1" ht="10.199999999999999">
      <c r="B142" s="159"/>
      <c r="D142" s="147" t="s">
        <v>126</v>
      </c>
      <c r="E142" s="160" t="s">
        <v>1</v>
      </c>
      <c r="F142" s="161" t="s">
        <v>146</v>
      </c>
      <c r="H142" s="162">
        <v>68.25</v>
      </c>
      <c r="I142" s="163"/>
      <c r="L142" s="159"/>
      <c r="M142" s="164"/>
      <c r="T142" s="165"/>
      <c r="AT142" s="160" t="s">
        <v>126</v>
      </c>
      <c r="AU142" s="160" t="s">
        <v>82</v>
      </c>
      <c r="AV142" s="13" t="s">
        <v>82</v>
      </c>
      <c r="AW142" s="13" t="s">
        <v>29</v>
      </c>
      <c r="AX142" s="13" t="s">
        <v>72</v>
      </c>
      <c r="AY142" s="160" t="s">
        <v>114</v>
      </c>
    </row>
    <row r="143" spans="2:65" s="13" customFormat="1" ht="10.199999999999999">
      <c r="B143" s="159"/>
      <c r="D143" s="147" t="s">
        <v>126</v>
      </c>
      <c r="E143" s="160" t="s">
        <v>1</v>
      </c>
      <c r="F143" s="161" t="s">
        <v>147</v>
      </c>
      <c r="H143" s="162">
        <v>390</v>
      </c>
      <c r="I143" s="163"/>
      <c r="L143" s="159"/>
      <c r="M143" s="164"/>
      <c r="T143" s="165"/>
      <c r="AT143" s="160" t="s">
        <v>126</v>
      </c>
      <c r="AU143" s="160" t="s">
        <v>82</v>
      </c>
      <c r="AV143" s="13" t="s">
        <v>82</v>
      </c>
      <c r="AW143" s="13" t="s">
        <v>29</v>
      </c>
      <c r="AX143" s="13" t="s">
        <v>72</v>
      </c>
      <c r="AY143" s="160" t="s">
        <v>114</v>
      </c>
    </row>
    <row r="144" spans="2:65" s="14" customFormat="1" ht="10.199999999999999">
      <c r="B144" s="166"/>
      <c r="D144" s="147" t="s">
        <v>126</v>
      </c>
      <c r="E144" s="167" t="s">
        <v>1</v>
      </c>
      <c r="F144" s="168" t="s">
        <v>131</v>
      </c>
      <c r="H144" s="169">
        <v>458.25</v>
      </c>
      <c r="I144" s="170"/>
      <c r="L144" s="166"/>
      <c r="M144" s="171"/>
      <c r="T144" s="172"/>
      <c r="AT144" s="167" t="s">
        <v>126</v>
      </c>
      <c r="AU144" s="167" t="s">
        <v>82</v>
      </c>
      <c r="AV144" s="14" t="s">
        <v>120</v>
      </c>
      <c r="AW144" s="14" t="s">
        <v>29</v>
      </c>
      <c r="AX144" s="14" t="s">
        <v>80</v>
      </c>
      <c r="AY144" s="167" t="s">
        <v>114</v>
      </c>
    </row>
    <row r="145" spans="2:65" s="1" customFormat="1" ht="37.799999999999997" customHeight="1">
      <c r="B145" s="132"/>
      <c r="C145" s="133" t="s">
        <v>120</v>
      </c>
      <c r="D145" s="133" t="s">
        <v>116</v>
      </c>
      <c r="E145" s="134" t="s">
        <v>148</v>
      </c>
      <c r="F145" s="135" t="s">
        <v>149</v>
      </c>
      <c r="G145" s="136" t="s">
        <v>119</v>
      </c>
      <c r="H145" s="137">
        <v>1090.75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37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120</v>
      </c>
      <c r="AT145" s="145" t="s">
        <v>116</v>
      </c>
      <c r="AU145" s="145" t="s">
        <v>82</v>
      </c>
      <c r="AY145" s="16" t="s">
        <v>114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80</v>
      </c>
      <c r="BK145" s="146">
        <f>ROUND(I145*H145,2)</f>
        <v>0</v>
      </c>
      <c r="BL145" s="16" t="s">
        <v>120</v>
      </c>
      <c r="BM145" s="145" t="s">
        <v>150</v>
      </c>
    </row>
    <row r="146" spans="2:65" s="1" customFormat="1" ht="38.4">
      <c r="B146" s="31"/>
      <c r="D146" s="147" t="s">
        <v>122</v>
      </c>
      <c r="F146" s="148" t="s">
        <v>151</v>
      </c>
      <c r="I146" s="149"/>
      <c r="L146" s="31"/>
      <c r="M146" s="150"/>
      <c r="T146" s="55"/>
      <c r="AT146" s="16" t="s">
        <v>122</v>
      </c>
      <c r="AU146" s="16" t="s">
        <v>82</v>
      </c>
    </row>
    <row r="147" spans="2:65" s="1" customFormat="1" ht="10.199999999999999">
      <c r="B147" s="31"/>
      <c r="D147" s="151" t="s">
        <v>124</v>
      </c>
      <c r="F147" s="152" t="s">
        <v>152</v>
      </c>
      <c r="I147" s="149"/>
      <c r="L147" s="31"/>
      <c r="M147" s="150"/>
      <c r="T147" s="55"/>
      <c r="AT147" s="16" t="s">
        <v>124</v>
      </c>
      <c r="AU147" s="16" t="s">
        <v>82</v>
      </c>
    </row>
    <row r="148" spans="2:65" s="13" customFormat="1" ht="10.199999999999999">
      <c r="B148" s="159"/>
      <c r="D148" s="147" t="s">
        <v>126</v>
      </c>
      <c r="E148" s="160" t="s">
        <v>1</v>
      </c>
      <c r="F148" s="161" t="s">
        <v>153</v>
      </c>
      <c r="H148" s="162">
        <v>632.5</v>
      </c>
      <c r="I148" s="163"/>
      <c r="L148" s="159"/>
      <c r="M148" s="164"/>
      <c r="T148" s="165"/>
      <c r="AT148" s="160" t="s">
        <v>126</v>
      </c>
      <c r="AU148" s="160" t="s">
        <v>82</v>
      </c>
      <c r="AV148" s="13" t="s">
        <v>82</v>
      </c>
      <c r="AW148" s="13" t="s">
        <v>29</v>
      </c>
      <c r="AX148" s="13" t="s">
        <v>72</v>
      </c>
      <c r="AY148" s="160" t="s">
        <v>114</v>
      </c>
    </row>
    <row r="149" spans="2:65" s="13" customFormat="1" ht="10.199999999999999">
      <c r="B149" s="159"/>
      <c r="D149" s="147" t="s">
        <v>126</v>
      </c>
      <c r="E149" s="160" t="s">
        <v>1</v>
      </c>
      <c r="F149" s="161" t="s">
        <v>154</v>
      </c>
      <c r="H149" s="162">
        <v>458.25</v>
      </c>
      <c r="I149" s="163"/>
      <c r="L149" s="159"/>
      <c r="M149" s="164"/>
      <c r="T149" s="165"/>
      <c r="AT149" s="160" t="s">
        <v>126</v>
      </c>
      <c r="AU149" s="160" t="s">
        <v>82</v>
      </c>
      <c r="AV149" s="13" t="s">
        <v>82</v>
      </c>
      <c r="AW149" s="13" t="s">
        <v>29</v>
      </c>
      <c r="AX149" s="13" t="s">
        <v>72</v>
      </c>
      <c r="AY149" s="160" t="s">
        <v>114</v>
      </c>
    </row>
    <row r="150" spans="2:65" s="14" customFormat="1" ht="10.199999999999999">
      <c r="B150" s="166"/>
      <c r="D150" s="147" t="s">
        <v>126</v>
      </c>
      <c r="E150" s="167" t="s">
        <v>1</v>
      </c>
      <c r="F150" s="168" t="s">
        <v>131</v>
      </c>
      <c r="H150" s="169">
        <v>1090.75</v>
      </c>
      <c r="I150" s="170"/>
      <c r="L150" s="166"/>
      <c r="M150" s="171"/>
      <c r="T150" s="172"/>
      <c r="AT150" s="167" t="s">
        <v>126</v>
      </c>
      <c r="AU150" s="167" t="s">
        <v>82</v>
      </c>
      <c r="AV150" s="14" t="s">
        <v>120</v>
      </c>
      <c r="AW150" s="14" t="s">
        <v>29</v>
      </c>
      <c r="AX150" s="14" t="s">
        <v>80</v>
      </c>
      <c r="AY150" s="167" t="s">
        <v>114</v>
      </c>
    </row>
    <row r="151" spans="2:65" s="1" customFormat="1" ht="37.799999999999997" customHeight="1">
      <c r="B151" s="132"/>
      <c r="C151" s="133" t="s">
        <v>155</v>
      </c>
      <c r="D151" s="133" t="s">
        <v>116</v>
      </c>
      <c r="E151" s="134" t="s">
        <v>156</v>
      </c>
      <c r="F151" s="135" t="s">
        <v>157</v>
      </c>
      <c r="G151" s="136" t="s">
        <v>119</v>
      </c>
      <c r="H151" s="137">
        <v>1090.75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37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120</v>
      </c>
      <c r="AT151" s="145" t="s">
        <v>116</v>
      </c>
      <c r="AU151" s="145" t="s">
        <v>82</v>
      </c>
      <c r="AY151" s="16" t="s">
        <v>114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80</v>
      </c>
      <c r="BK151" s="146">
        <f>ROUND(I151*H151,2)</f>
        <v>0</v>
      </c>
      <c r="BL151" s="16" t="s">
        <v>120</v>
      </c>
      <c r="BM151" s="145" t="s">
        <v>158</v>
      </c>
    </row>
    <row r="152" spans="2:65" s="1" customFormat="1" ht="38.4">
      <c r="B152" s="31"/>
      <c r="D152" s="147" t="s">
        <v>122</v>
      </c>
      <c r="F152" s="148" t="s">
        <v>159</v>
      </c>
      <c r="I152" s="149"/>
      <c r="L152" s="31"/>
      <c r="M152" s="150"/>
      <c r="T152" s="55"/>
      <c r="AT152" s="16" t="s">
        <v>122</v>
      </c>
      <c r="AU152" s="16" t="s">
        <v>82</v>
      </c>
    </row>
    <row r="153" spans="2:65" s="1" customFormat="1" ht="10.199999999999999">
      <c r="B153" s="31"/>
      <c r="D153" s="151" t="s">
        <v>124</v>
      </c>
      <c r="F153" s="152" t="s">
        <v>160</v>
      </c>
      <c r="I153" s="149"/>
      <c r="L153" s="31"/>
      <c r="M153" s="150"/>
      <c r="T153" s="55"/>
      <c r="AT153" s="16" t="s">
        <v>124</v>
      </c>
      <c r="AU153" s="16" t="s">
        <v>82</v>
      </c>
    </row>
    <row r="154" spans="2:65" s="12" customFormat="1" ht="10.199999999999999">
      <c r="B154" s="153"/>
      <c r="D154" s="147" t="s">
        <v>126</v>
      </c>
      <c r="E154" s="154" t="s">
        <v>1</v>
      </c>
      <c r="F154" s="155" t="s">
        <v>161</v>
      </c>
      <c r="H154" s="154" t="s">
        <v>1</v>
      </c>
      <c r="I154" s="156"/>
      <c r="L154" s="153"/>
      <c r="M154" s="157"/>
      <c r="T154" s="158"/>
      <c r="AT154" s="154" t="s">
        <v>126</v>
      </c>
      <c r="AU154" s="154" t="s">
        <v>82</v>
      </c>
      <c r="AV154" s="12" t="s">
        <v>80</v>
      </c>
      <c r="AW154" s="12" t="s">
        <v>29</v>
      </c>
      <c r="AX154" s="12" t="s">
        <v>72</v>
      </c>
      <c r="AY154" s="154" t="s">
        <v>114</v>
      </c>
    </row>
    <row r="155" spans="2:65" s="12" customFormat="1" ht="10.199999999999999">
      <c r="B155" s="153"/>
      <c r="D155" s="147" t="s">
        <v>126</v>
      </c>
      <c r="E155" s="154" t="s">
        <v>1</v>
      </c>
      <c r="F155" s="155" t="s">
        <v>162</v>
      </c>
      <c r="H155" s="154" t="s">
        <v>1</v>
      </c>
      <c r="I155" s="156"/>
      <c r="L155" s="153"/>
      <c r="M155" s="157"/>
      <c r="T155" s="158"/>
      <c r="AT155" s="154" t="s">
        <v>126</v>
      </c>
      <c r="AU155" s="154" t="s">
        <v>82</v>
      </c>
      <c r="AV155" s="12" t="s">
        <v>80</v>
      </c>
      <c r="AW155" s="12" t="s">
        <v>29</v>
      </c>
      <c r="AX155" s="12" t="s">
        <v>72</v>
      </c>
      <c r="AY155" s="154" t="s">
        <v>114</v>
      </c>
    </row>
    <row r="156" spans="2:65" s="13" customFormat="1" ht="10.199999999999999">
      <c r="B156" s="159"/>
      <c r="D156" s="147" t="s">
        <v>126</v>
      </c>
      <c r="E156" s="160" t="s">
        <v>1</v>
      </c>
      <c r="F156" s="161" t="s">
        <v>163</v>
      </c>
      <c r="H156" s="162">
        <v>617.5</v>
      </c>
      <c r="I156" s="163"/>
      <c r="L156" s="159"/>
      <c r="M156" s="164"/>
      <c r="T156" s="165"/>
      <c r="AT156" s="160" t="s">
        <v>126</v>
      </c>
      <c r="AU156" s="160" t="s">
        <v>82</v>
      </c>
      <c r="AV156" s="13" t="s">
        <v>82</v>
      </c>
      <c r="AW156" s="13" t="s">
        <v>29</v>
      </c>
      <c r="AX156" s="13" t="s">
        <v>72</v>
      </c>
      <c r="AY156" s="160" t="s">
        <v>114</v>
      </c>
    </row>
    <row r="157" spans="2:65" s="13" customFormat="1" ht="10.199999999999999">
      <c r="B157" s="159"/>
      <c r="D157" s="147" t="s">
        <v>126</v>
      </c>
      <c r="E157" s="160" t="s">
        <v>1</v>
      </c>
      <c r="F157" s="161" t="s">
        <v>164</v>
      </c>
      <c r="H157" s="162">
        <v>15</v>
      </c>
      <c r="I157" s="163"/>
      <c r="L157" s="159"/>
      <c r="M157" s="164"/>
      <c r="T157" s="165"/>
      <c r="AT157" s="160" t="s">
        <v>126</v>
      </c>
      <c r="AU157" s="160" t="s">
        <v>82</v>
      </c>
      <c r="AV157" s="13" t="s">
        <v>82</v>
      </c>
      <c r="AW157" s="13" t="s">
        <v>29</v>
      </c>
      <c r="AX157" s="13" t="s">
        <v>72</v>
      </c>
      <c r="AY157" s="160" t="s">
        <v>114</v>
      </c>
    </row>
    <row r="158" spans="2:65" s="12" customFormat="1" ht="10.199999999999999">
      <c r="B158" s="153"/>
      <c r="D158" s="147" t="s">
        <v>126</v>
      </c>
      <c r="E158" s="154" t="s">
        <v>1</v>
      </c>
      <c r="F158" s="155" t="s">
        <v>165</v>
      </c>
      <c r="H158" s="154" t="s">
        <v>1</v>
      </c>
      <c r="I158" s="156"/>
      <c r="L158" s="153"/>
      <c r="M158" s="157"/>
      <c r="T158" s="158"/>
      <c r="AT158" s="154" t="s">
        <v>126</v>
      </c>
      <c r="AU158" s="154" t="s">
        <v>82</v>
      </c>
      <c r="AV158" s="12" t="s">
        <v>80</v>
      </c>
      <c r="AW158" s="12" t="s">
        <v>29</v>
      </c>
      <c r="AX158" s="12" t="s">
        <v>72</v>
      </c>
      <c r="AY158" s="154" t="s">
        <v>114</v>
      </c>
    </row>
    <row r="159" spans="2:65" s="12" customFormat="1" ht="10.199999999999999">
      <c r="B159" s="153"/>
      <c r="D159" s="147" t="s">
        <v>126</v>
      </c>
      <c r="E159" s="154" t="s">
        <v>1</v>
      </c>
      <c r="F159" s="155" t="s">
        <v>166</v>
      </c>
      <c r="H159" s="154" t="s">
        <v>1</v>
      </c>
      <c r="I159" s="156"/>
      <c r="L159" s="153"/>
      <c r="M159" s="157"/>
      <c r="T159" s="158"/>
      <c r="AT159" s="154" t="s">
        <v>126</v>
      </c>
      <c r="AU159" s="154" t="s">
        <v>82</v>
      </c>
      <c r="AV159" s="12" t="s">
        <v>80</v>
      </c>
      <c r="AW159" s="12" t="s">
        <v>29</v>
      </c>
      <c r="AX159" s="12" t="s">
        <v>72</v>
      </c>
      <c r="AY159" s="154" t="s">
        <v>114</v>
      </c>
    </row>
    <row r="160" spans="2:65" s="13" customFormat="1" ht="10.199999999999999">
      <c r="B160" s="159"/>
      <c r="D160" s="147" t="s">
        <v>126</v>
      </c>
      <c r="E160" s="160" t="s">
        <v>1</v>
      </c>
      <c r="F160" s="161" t="s">
        <v>167</v>
      </c>
      <c r="H160" s="162">
        <v>458.25</v>
      </c>
      <c r="I160" s="163"/>
      <c r="L160" s="159"/>
      <c r="M160" s="164"/>
      <c r="T160" s="165"/>
      <c r="AT160" s="160" t="s">
        <v>126</v>
      </c>
      <c r="AU160" s="160" t="s">
        <v>82</v>
      </c>
      <c r="AV160" s="13" t="s">
        <v>82</v>
      </c>
      <c r="AW160" s="13" t="s">
        <v>29</v>
      </c>
      <c r="AX160" s="13" t="s">
        <v>72</v>
      </c>
      <c r="AY160" s="160" t="s">
        <v>114</v>
      </c>
    </row>
    <row r="161" spans="2:65" s="14" customFormat="1" ht="10.199999999999999">
      <c r="B161" s="166"/>
      <c r="D161" s="147" t="s">
        <v>126</v>
      </c>
      <c r="E161" s="167" t="s">
        <v>1</v>
      </c>
      <c r="F161" s="168" t="s">
        <v>131</v>
      </c>
      <c r="H161" s="169">
        <v>1090.75</v>
      </c>
      <c r="I161" s="170"/>
      <c r="L161" s="166"/>
      <c r="M161" s="171"/>
      <c r="T161" s="172"/>
      <c r="AT161" s="167" t="s">
        <v>126</v>
      </c>
      <c r="AU161" s="167" t="s">
        <v>82</v>
      </c>
      <c r="AV161" s="14" t="s">
        <v>120</v>
      </c>
      <c r="AW161" s="14" t="s">
        <v>29</v>
      </c>
      <c r="AX161" s="14" t="s">
        <v>80</v>
      </c>
      <c r="AY161" s="167" t="s">
        <v>114</v>
      </c>
    </row>
    <row r="162" spans="2:65" s="1" customFormat="1" ht="24.15" customHeight="1">
      <c r="B162" s="132"/>
      <c r="C162" s="133" t="s">
        <v>168</v>
      </c>
      <c r="D162" s="133" t="s">
        <v>116</v>
      </c>
      <c r="E162" s="134" t="s">
        <v>169</v>
      </c>
      <c r="F162" s="135" t="s">
        <v>170</v>
      </c>
      <c r="G162" s="136" t="s">
        <v>119</v>
      </c>
      <c r="H162" s="137">
        <v>1559.4849999999999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37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120</v>
      </c>
      <c r="AT162" s="145" t="s">
        <v>116</v>
      </c>
      <c r="AU162" s="145" t="s">
        <v>82</v>
      </c>
      <c r="AY162" s="16" t="s">
        <v>114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80</v>
      </c>
      <c r="BK162" s="146">
        <f>ROUND(I162*H162,2)</f>
        <v>0</v>
      </c>
      <c r="BL162" s="16" t="s">
        <v>120</v>
      </c>
      <c r="BM162" s="145" t="s">
        <v>171</v>
      </c>
    </row>
    <row r="163" spans="2:65" s="1" customFormat="1" ht="28.8">
      <c r="B163" s="31"/>
      <c r="D163" s="147" t="s">
        <v>122</v>
      </c>
      <c r="F163" s="148" t="s">
        <v>172</v>
      </c>
      <c r="I163" s="149"/>
      <c r="L163" s="31"/>
      <c r="M163" s="150"/>
      <c r="T163" s="55"/>
      <c r="AT163" s="16" t="s">
        <v>122</v>
      </c>
      <c r="AU163" s="16" t="s">
        <v>82</v>
      </c>
    </row>
    <row r="164" spans="2:65" s="1" customFormat="1" ht="10.199999999999999">
      <c r="B164" s="31"/>
      <c r="D164" s="151" t="s">
        <v>124</v>
      </c>
      <c r="F164" s="152" t="s">
        <v>173</v>
      </c>
      <c r="I164" s="149"/>
      <c r="L164" s="31"/>
      <c r="M164" s="150"/>
      <c r="T164" s="55"/>
      <c r="AT164" s="16" t="s">
        <v>124</v>
      </c>
      <c r="AU164" s="16" t="s">
        <v>82</v>
      </c>
    </row>
    <row r="165" spans="2:65" s="12" customFormat="1" ht="10.199999999999999">
      <c r="B165" s="153"/>
      <c r="D165" s="147" t="s">
        <v>126</v>
      </c>
      <c r="E165" s="154" t="s">
        <v>1</v>
      </c>
      <c r="F165" s="155" t="s">
        <v>174</v>
      </c>
      <c r="H165" s="154" t="s">
        <v>1</v>
      </c>
      <c r="I165" s="156"/>
      <c r="L165" s="153"/>
      <c r="M165" s="157"/>
      <c r="T165" s="158"/>
      <c r="AT165" s="154" t="s">
        <v>126</v>
      </c>
      <c r="AU165" s="154" t="s">
        <v>82</v>
      </c>
      <c r="AV165" s="12" t="s">
        <v>80</v>
      </c>
      <c r="AW165" s="12" t="s">
        <v>29</v>
      </c>
      <c r="AX165" s="12" t="s">
        <v>72</v>
      </c>
      <c r="AY165" s="154" t="s">
        <v>114</v>
      </c>
    </row>
    <row r="166" spans="2:65" s="13" customFormat="1" ht="10.199999999999999">
      <c r="B166" s="159"/>
      <c r="D166" s="147" t="s">
        <v>126</v>
      </c>
      <c r="E166" s="160" t="s">
        <v>1</v>
      </c>
      <c r="F166" s="161" t="s">
        <v>175</v>
      </c>
      <c r="H166" s="162">
        <v>632.5</v>
      </c>
      <c r="I166" s="163"/>
      <c r="L166" s="159"/>
      <c r="M166" s="164"/>
      <c r="T166" s="165"/>
      <c r="AT166" s="160" t="s">
        <v>126</v>
      </c>
      <c r="AU166" s="160" t="s">
        <v>82</v>
      </c>
      <c r="AV166" s="13" t="s">
        <v>82</v>
      </c>
      <c r="AW166" s="13" t="s">
        <v>29</v>
      </c>
      <c r="AX166" s="13" t="s">
        <v>72</v>
      </c>
      <c r="AY166" s="160" t="s">
        <v>114</v>
      </c>
    </row>
    <row r="167" spans="2:65" s="12" customFormat="1" ht="10.199999999999999">
      <c r="B167" s="153"/>
      <c r="D167" s="147" t="s">
        <v>126</v>
      </c>
      <c r="E167" s="154" t="s">
        <v>1</v>
      </c>
      <c r="F167" s="155" t="s">
        <v>176</v>
      </c>
      <c r="H167" s="154" t="s">
        <v>1</v>
      </c>
      <c r="I167" s="156"/>
      <c r="L167" s="153"/>
      <c r="M167" s="157"/>
      <c r="T167" s="158"/>
      <c r="AT167" s="154" t="s">
        <v>126</v>
      </c>
      <c r="AU167" s="154" t="s">
        <v>82</v>
      </c>
      <c r="AV167" s="12" t="s">
        <v>80</v>
      </c>
      <c r="AW167" s="12" t="s">
        <v>29</v>
      </c>
      <c r="AX167" s="12" t="s">
        <v>72</v>
      </c>
      <c r="AY167" s="154" t="s">
        <v>114</v>
      </c>
    </row>
    <row r="168" spans="2:65" s="13" customFormat="1" ht="10.199999999999999">
      <c r="B168" s="159"/>
      <c r="D168" s="147" t="s">
        <v>126</v>
      </c>
      <c r="E168" s="160" t="s">
        <v>1</v>
      </c>
      <c r="F168" s="161" t="s">
        <v>146</v>
      </c>
      <c r="H168" s="162">
        <v>68.25</v>
      </c>
      <c r="I168" s="163"/>
      <c r="L168" s="159"/>
      <c r="M168" s="164"/>
      <c r="T168" s="165"/>
      <c r="AT168" s="160" t="s">
        <v>126</v>
      </c>
      <c r="AU168" s="160" t="s">
        <v>82</v>
      </c>
      <c r="AV168" s="13" t="s">
        <v>82</v>
      </c>
      <c r="AW168" s="13" t="s">
        <v>29</v>
      </c>
      <c r="AX168" s="13" t="s">
        <v>72</v>
      </c>
      <c r="AY168" s="160" t="s">
        <v>114</v>
      </c>
    </row>
    <row r="169" spans="2:65" s="13" customFormat="1" ht="10.199999999999999">
      <c r="B169" s="159"/>
      <c r="D169" s="147" t="s">
        <v>126</v>
      </c>
      <c r="E169" s="160" t="s">
        <v>1</v>
      </c>
      <c r="F169" s="161" t="s">
        <v>177</v>
      </c>
      <c r="H169" s="162">
        <v>390</v>
      </c>
      <c r="I169" s="163"/>
      <c r="L169" s="159"/>
      <c r="M169" s="164"/>
      <c r="T169" s="165"/>
      <c r="AT169" s="160" t="s">
        <v>126</v>
      </c>
      <c r="AU169" s="160" t="s">
        <v>82</v>
      </c>
      <c r="AV169" s="13" t="s">
        <v>82</v>
      </c>
      <c r="AW169" s="13" t="s">
        <v>29</v>
      </c>
      <c r="AX169" s="13" t="s">
        <v>72</v>
      </c>
      <c r="AY169" s="160" t="s">
        <v>114</v>
      </c>
    </row>
    <row r="170" spans="2:65" s="12" customFormat="1" ht="20.399999999999999">
      <c r="B170" s="153"/>
      <c r="D170" s="147" t="s">
        <v>126</v>
      </c>
      <c r="E170" s="154" t="s">
        <v>1</v>
      </c>
      <c r="F170" s="155" t="s">
        <v>178</v>
      </c>
      <c r="H170" s="154" t="s">
        <v>1</v>
      </c>
      <c r="I170" s="156"/>
      <c r="L170" s="153"/>
      <c r="M170" s="157"/>
      <c r="T170" s="158"/>
      <c r="AT170" s="154" t="s">
        <v>126</v>
      </c>
      <c r="AU170" s="154" t="s">
        <v>82</v>
      </c>
      <c r="AV170" s="12" t="s">
        <v>80</v>
      </c>
      <c r="AW170" s="12" t="s">
        <v>29</v>
      </c>
      <c r="AX170" s="12" t="s">
        <v>72</v>
      </c>
      <c r="AY170" s="154" t="s">
        <v>114</v>
      </c>
    </row>
    <row r="171" spans="2:65" s="12" customFormat="1" ht="10.199999999999999">
      <c r="B171" s="153"/>
      <c r="D171" s="147" t="s">
        <v>126</v>
      </c>
      <c r="E171" s="154" t="s">
        <v>1</v>
      </c>
      <c r="F171" s="155" t="s">
        <v>179</v>
      </c>
      <c r="H171" s="154" t="s">
        <v>1</v>
      </c>
      <c r="I171" s="156"/>
      <c r="L171" s="153"/>
      <c r="M171" s="157"/>
      <c r="T171" s="158"/>
      <c r="AT171" s="154" t="s">
        <v>126</v>
      </c>
      <c r="AU171" s="154" t="s">
        <v>82</v>
      </c>
      <c r="AV171" s="12" t="s">
        <v>80</v>
      </c>
      <c r="AW171" s="12" t="s">
        <v>29</v>
      </c>
      <c r="AX171" s="12" t="s">
        <v>72</v>
      </c>
      <c r="AY171" s="154" t="s">
        <v>114</v>
      </c>
    </row>
    <row r="172" spans="2:65" s="13" customFormat="1" ht="10.199999999999999">
      <c r="B172" s="159"/>
      <c r="D172" s="147" t="s">
        <v>126</v>
      </c>
      <c r="E172" s="160" t="s">
        <v>1</v>
      </c>
      <c r="F172" s="161" t="s">
        <v>180</v>
      </c>
      <c r="H172" s="162">
        <v>468.73500000000001</v>
      </c>
      <c r="I172" s="163"/>
      <c r="L172" s="159"/>
      <c r="M172" s="164"/>
      <c r="T172" s="165"/>
      <c r="AT172" s="160" t="s">
        <v>126</v>
      </c>
      <c r="AU172" s="160" t="s">
        <v>82</v>
      </c>
      <c r="AV172" s="13" t="s">
        <v>82</v>
      </c>
      <c r="AW172" s="13" t="s">
        <v>29</v>
      </c>
      <c r="AX172" s="13" t="s">
        <v>72</v>
      </c>
      <c r="AY172" s="160" t="s">
        <v>114</v>
      </c>
    </row>
    <row r="173" spans="2:65" s="14" customFormat="1" ht="10.199999999999999">
      <c r="B173" s="166"/>
      <c r="D173" s="147" t="s">
        <v>126</v>
      </c>
      <c r="E173" s="167" t="s">
        <v>1</v>
      </c>
      <c r="F173" s="168" t="s">
        <v>131</v>
      </c>
      <c r="H173" s="169">
        <v>1559.4850000000001</v>
      </c>
      <c r="I173" s="170"/>
      <c r="L173" s="166"/>
      <c r="M173" s="171"/>
      <c r="T173" s="172"/>
      <c r="AT173" s="167" t="s">
        <v>126</v>
      </c>
      <c r="AU173" s="167" t="s">
        <v>82</v>
      </c>
      <c r="AV173" s="14" t="s">
        <v>120</v>
      </c>
      <c r="AW173" s="14" t="s">
        <v>29</v>
      </c>
      <c r="AX173" s="14" t="s">
        <v>80</v>
      </c>
      <c r="AY173" s="167" t="s">
        <v>114</v>
      </c>
    </row>
    <row r="174" spans="2:65" s="1" customFormat="1" ht="24.15" customHeight="1">
      <c r="B174" s="132"/>
      <c r="C174" s="133" t="s">
        <v>181</v>
      </c>
      <c r="D174" s="133" t="s">
        <v>116</v>
      </c>
      <c r="E174" s="134" t="s">
        <v>182</v>
      </c>
      <c r="F174" s="135" t="s">
        <v>183</v>
      </c>
      <c r="G174" s="136" t="s">
        <v>119</v>
      </c>
      <c r="H174" s="137">
        <v>458.25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37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120</v>
      </c>
      <c r="AT174" s="145" t="s">
        <v>116</v>
      </c>
      <c r="AU174" s="145" t="s">
        <v>82</v>
      </c>
      <c r="AY174" s="16" t="s">
        <v>114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80</v>
      </c>
      <c r="BK174" s="146">
        <f>ROUND(I174*H174,2)</f>
        <v>0</v>
      </c>
      <c r="BL174" s="16" t="s">
        <v>120</v>
      </c>
      <c r="BM174" s="145" t="s">
        <v>184</v>
      </c>
    </row>
    <row r="175" spans="2:65" s="1" customFormat="1" ht="28.8">
      <c r="B175" s="31"/>
      <c r="D175" s="147" t="s">
        <v>122</v>
      </c>
      <c r="F175" s="148" t="s">
        <v>185</v>
      </c>
      <c r="I175" s="149"/>
      <c r="L175" s="31"/>
      <c r="M175" s="150"/>
      <c r="T175" s="55"/>
      <c r="AT175" s="16" t="s">
        <v>122</v>
      </c>
      <c r="AU175" s="16" t="s">
        <v>82</v>
      </c>
    </row>
    <row r="176" spans="2:65" s="1" customFormat="1" ht="10.199999999999999">
      <c r="B176" s="31"/>
      <c r="D176" s="151" t="s">
        <v>124</v>
      </c>
      <c r="F176" s="152" t="s">
        <v>186</v>
      </c>
      <c r="I176" s="149"/>
      <c r="L176" s="31"/>
      <c r="M176" s="150"/>
      <c r="T176" s="55"/>
      <c r="AT176" s="16" t="s">
        <v>124</v>
      </c>
      <c r="AU176" s="16" t="s">
        <v>82</v>
      </c>
    </row>
    <row r="177" spans="2:65" s="12" customFormat="1" ht="10.199999999999999">
      <c r="B177" s="153"/>
      <c r="D177" s="147" t="s">
        <v>126</v>
      </c>
      <c r="E177" s="154" t="s">
        <v>1</v>
      </c>
      <c r="F177" s="155" t="s">
        <v>187</v>
      </c>
      <c r="H177" s="154" t="s">
        <v>1</v>
      </c>
      <c r="I177" s="156"/>
      <c r="L177" s="153"/>
      <c r="M177" s="157"/>
      <c r="T177" s="158"/>
      <c r="AT177" s="154" t="s">
        <v>126</v>
      </c>
      <c r="AU177" s="154" t="s">
        <v>82</v>
      </c>
      <c r="AV177" s="12" t="s">
        <v>80</v>
      </c>
      <c r="AW177" s="12" t="s">
        <v>29</v>
      </c>
      <c r="AX177" s="12" t="s">
        <v>72</v>
      </c>
      <c r="AY177" s="154" t="s">
        <v>114</v>
      </c>
    </row>
    <row r="178" spans="2:65" s="13" customFormat="1" ht="10.199999999999999">
      <c r="B178" s="159"/>
      <c r="D178" s="147" t="s">
        <v>126</v>
      </c>
      <c r="E178" s="160" t="s">
        <v>1</v>
      </c>
      <c r="F178" s="161" t="s">
        <v>188</v>
      </c>
      <c r="H178" s="162">
        <v>68.25</v>
      </c>
      <c r="I178" s="163"/>
      <c r="L178" s="159"/>
      <c r="M178" s="164"/>
      <c r="T178" s="165"/>
      <c r="AT178" s="160" t="s">
        <v>126</v>
      </c>
      <c r="AU178" s="160" t="s">
        <v>82</v>
      </c>
      <c r="AV178" s="13" t="s">
        <v>82</v>
      </c>
      <c r="AW178" s="13" t="s">
        <v>29</v>
      </c>
      <c r="AX178" s="13" t="s">
        <v>72</v>
      </c>
      <c r="AY178" s="160" t="s">
        <v>114</v>
      </c>
    </row>
    <row r="179" spans="2:65" s="13" customFormat="1" ht="10.199999999999999">
      <c r="B179" s="159"/>
      <c r="D179" s="147" t="s">
        <v>126</v>
      </c>
      <c r="E179" s="160" t="s">
        <v>1</v>
      </c>
      <c r="F179" s="161" t="s">
        <v>189</v>
      </c>
      <c r="H179" s="162">
        <v>390</v>
      </c>
      <c r="I179" s="163"/>
      <c r="L179" s="159"/>
      <c r="M179" s="164"/>
      <c r="T179" s="165"/>
      <c r="AT179" s="160" t="s">
        <v>126</v>
      </c>
      <c r="AU179" s="160" t="s">
        <v>82</v>
      </c>
      <c r="AV179" s="13" t="s">
        <v>82</v>
      </c>
      <c r="AW179" s="13" t="s">
        <v>29</v>
      </c>
      <c r="AX179" s="13" t="s">
        <v>72</v>
      </c>
      <c r="AY179" s="160" t="s">
        <v>114</v>
      </c>
    </row>
    <row r="180" spans="2:65" s="14" customFormat="1" ht="10.199999999999999">
      <c r="B180" s="166"/>
      <c r="D180" s="147" t="s">
        <v>126</v>
      </c>
      <c r="E180" s="167" t="s">
        <v>1</v>
      </c>
      <c r="F180" s="168" t="s">
        <v>131</v>
      </c>
      <c r="H180" s="169">
        <v>458.25</v>
      </c>
      <c r="I180" s="170"/>
      <c r="L180" s="166"/>
      <c r="M180" s="171"/>
      <c r="T180" s="172"/>
      <c r="AT180" s="167" t="s">
        <v>126</v>
      </c>
      <c r="AU180" s="167" t="s">
        <v>82</v>
      </c>
      <c r="AV180" s="14" t="s">
        <v>120</v>
      </c>
      <c r="AW180" s="14" t="s">
        <v>29</v>
      </c>
      <c r="AX180" s="14" t="s">
        <v>80</v>
      </c>
      <c r="AY180" s="167" t="s">
        <v>114</v>
      </c>
    </row>
    <row r="181" spans="2:65" s="1" customFormat="1" ht="16.5" customHeight="1">
      <c r="B181" s="132"/>
      <c r="C181" s="133" t="s">
        <v>190</v>
      </c>
      <c r="D181" s="133" t="s">
        <v>116</v>
      </c>
      <c r="E181" s="134" t="s">
        <v>191</v>
      </c>
      <c r="F181" s="135" t="s">
        <v>192</v>
      </c>
      <c r="G181" s="136" t="s">
        <v>119</v>
      </c>
      <c r="H181" s="137">
        <v>1723.25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37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120</v>
      </c>
      <c r="AT181" s="145" t="s">
        <v>116</v>
      </c>
      <c r="AU181" s="145" t="s">
        <v>82</v>
      </c>
      <c r="AY181" s="16" t="s">
        <v>114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80</v>
      </c>
      <c r="BK181" s="146">
        <f>ROUND(I181*H181,2)</f>
        <v>0</v>
      </c>
      <c r="BL181" s="16" t="s">
        <v>120</v>
      </c>
      <c r="BM181" s="145" t="s">
        <v>193</v>
      </c>
    </row>
    <row r="182" spans="2:65" s="1" customFormat="1" ht="19.2">
      <c r="B182" s="31"/>
      <c r="D182" s="147" t="s">
        <v>122</v>
      </c>
      <c r="F182" s="148" t="s">
        <v>194</v>
      </c>
      <c r="I182" s="149"/>
      <c r="L182" s="31"/>
      <c r="M182" s="150"/>
      <c r="T182" s="55"/>
      <c r="AT182" s="16" t="s">
        <v>122</v>
      </c>
      <c r="AU182" s="16" t="s">
        <v>82</v>
      </c>
    </row>
    <row r="183" spans="2:65" s="1" customFormat="1" ht="10.199999999999999">
      <c r="B183" s="31"/>
      <c r="D183" s="151" t="s">
        <v>124</v>
      </c>
      <c r="F183" s="152" t="s">
        <v>195</v>
      </c>
      <c r="I183" s="149"/>
      <c r="L183" s="31"/>
      <c r="M183" s="150"/>
      <c r="T183" s="55"/>
      <c r="AT183" s="16" t="s">
        <v>124</v>
      </c>
      <c r="AU183" s="16" t="s">
        <v>82</v>
      </c>
    </row>
    <row r="184" spans="2:65" s="13" customFormat="1" ht="10.199999999999999">
      <c r="B184" s="159"/>
      <c r="D184" s="147" t="s">
        <v>126</v>
      </c>
      <c r="E184" s="160" t="s">
        <v>1</v>
      </c>
      <c r="F184" s="161" t="s">
        <v>196</v>
      </c>
      <c r="H184" s="162">
        <v>632.5</v>
      </c>
      <c r="I184" s="163"/>
      <c r="L184" s="159"/>
      <c r="M184" s="164"/>
      <c r="T184" s="165"/>
      <c r="AT184" s="160" t="s">
        <v>126</v>
      </c>
      <c r="AU184" s="160" t="s">
        <v>82</v>
      </c>
      <c r="AV184" s="13" t="s">
        <v>82</v>
      </c>
      <c r="AW184" s="13" t="s">
        <v>29</v>
      </c>
      <c r="AX184" s="13" t="s">
        <v>72</v>
      </c>
      <c r="AY184" s="160" t="s">
        <v>114</v>
      </c>
    </row>
    <row r="185" spans="2:65" s="13" customFormat="1" ht="10.199999999999999">
      <c r="B185" s="159"/>
      <c r="D185" s="147" t="s">
        <v>126</v>
      </c>
      <c r="E185" s="160" t="s">
        <v>1</v>
      </c>
      <c r="F185" s="161" t="s">
        <v>197</v>
      </c>
      <c r="H185" s="162">
        <v>632.5</v>
      </c>
      <c r="I185" s="163"/>
      <c r="L185" s="159"/>
      <c r="M185" s="164"/>
      <c r="T185" s="165"/>
      <c r="AT185" s="160" t="s">
        <v>126</v>
      </c>
      <c r="AU185" s="160" t="s">
        <v>82</v>
      </c>
      <c r="AV185" s="13" t="s">
        <v>82</v>
      </c>
      <c r="AW185" s="13" t="s">
        <v>29</v>
      </c>
      <c r="AX185" s="13" t="s">
        <v>72</v>
      </c>
      <c r="AY185" s="160" t="s">
        <v>114</v>
      </c>
    </row>
    <row r="186" spans="2:65" s="13" customFormat="1" ht="10.199999999999999">
      <c r="B186" s="159"/>
      <c r="D186" s="147" t="s">
        <v>126</v>
      </c>
      <c r="E186" s="160" t="s">
        <v>1</v>
      </c>
      <c r="F186" s="161" t="s">
        <v>198</v>
      </c>
      <c r="H186" s="162">
        <v>458.25</v>
      </c>
      <c r="I186" s="163"/>
      <c r="L186" s="159"/>
      <c r="M186" s="164"/>
      <c r="T186" s="165"/>
      <c r="AT186" s="160" t="s">
        <v>126</v>
      </c>
      <c r="AU186" s="160" t="s">
        <v>82</v>
      </c>
      <c r="AV186" s="13" t="s">
        <v>82</v>
      </c>
      <c r="AW186" s="13" t="s">
        <v>29</v>
      </c>
      <c r="AX186" s="13" t="s">
        <v>72</v>
      </c>
      <c r="AY186" s="160" t="s">
        <v>114</v>
      </c>
    </row>
    <row r="187" spans="2:65" s="14" customFormat="1" ht="10.199999999999999">
      <c r="B187" s="166"/>
      <c r="D187" s="147" t="s">
        <v>126</v>
      </c>
      <c r="E187" s="167" t="s">
        <v>1</v>
      </c>
      <c r="F187" s="168" t="s">
        <v>131</v>
      </c>
      <c r="H187" s="169">
        <v>1723.25</v>
      </c>
      <c r="I187" s="170"/>
      <c r="L187" s="166"/>
      <c r="M187" s="171"/>
      <c r="T187" s="172"/>
      <c r="AT187" s="167" t="s">
        <v>126</v>
      </c>
      <c r="AU187" s="167" t="s">
        <v>82</v>
      </c>
      <c r="AV187" s="14" t="s">
        <v>120</v>
      </c>
      <c r="AW187" s="14" t="s">
        <v>29</v>
      </c>
      <c r="AX187" s="14" t="s">
        <v>80</v>
      </c>
      <c r="AY187" s="167" t="s">
        <v>114</v>
      </c>
    </row>
    <row r="188" spans="2:65" s="1" customFormat="1" ht="24.15" customHeight="1">
      <c r="B188" s="132"/>
      <c r="C188" s="133" t="s">
        <v>199</v>
      </c>
      <c r="D188" s="133" t="s">
        <v>116</v>
      </c>
      <c r="E188" s="134" t="s">
        <v>200</v>
      </c>
      <c r="F188" s="135" t="s">
        <v>201</v>
      </c>
      <c r="G188" s="136" t="s">
        <v>202</v>
      </c>
      <c r="H188" s="137">
        <v>3900</v>
      </c>
      <c r="I188" s="138"/>
      <c r="J188" s="139">
        <f>ROUND(I188*H188,2)</f>
        <v>0</v>
      </c>
      <c r="K188" s="140"/>
      <c r="L188" s="31"/>
      <c r="M188" s="141" t="s">
        <v>1</v>
      </c>
      <c r="N188" s="142" t="s">
        <v>37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120</v>
      </c>
      <c r="AT188" s="145" t="s">
        <v>116</v>
      </c>
      <c r="AU188" s="145" t="s">
        <v>82</v>
      </c>
      <c r="AY188" s="16" t="s">
        <v>114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6" t="s">
        <v>80</v>
      </c>
      <c r="BK188" s="146">
        <f>ROUND(I188*H188,2)</f>
        <v>0</v>
      </c>
      <c r="BL188" s="16" t="s">
        <v>120</v>
      </c>
      <c r="BM188" s="145" t="s">
        <v>203</v>
      </c>
    </row>
    <row r="189" spans="2:65" s="1" customFormat="1" ht="28.8">
      <c r="B189" s="31"/>
      <c r="D189" s="147" t="s">
        <v>122</v>
      </c>
      <c r="F189" s="148" t="s">
        <v>204</v>
      </c>
      <c r="I189" s="149"/>
      <c r="L189" s="31"/>
      <c r="M189" s="150"/>
      <c r="T189" s="55"/>
      <c r="AT189" s="16" t="s">
        <v>122</v>
      </c>
      <c r="AU189" s="16" t="s">
        <v>82</v>
      </c>
    </row>
    <row r="190" spans="2:65" s="1" customFormat="1" ht="10.199999999999999">
      <c r="B190" s="31"/>
      <c r="D190" s="151" t="s">
        <v>124</v>
      </c>
      <c r="F190" s="152" t="s">
        <v>205</v>
      </c>
      <c r="I190" s="149"/>
      <c r="L190" s="31"/>
      <c r="M190" s="150"/>
      <c r="T190" s="55"/>
      <c r="AT190" s="16" t="s">
        <v>124</v>
      </c>
      <c r="AU190" s="16" t="s">
        <v>82</v>
      </c>
    </row>
    <row r="191" spans="2:65" s="13" customFormat="1" ht="10.199999999999999">
      <c r="B191" s="159"/>
      <c r="D191" s="147" t="s">
        <v>126</v>
      </c>
      <c r="E191" s="160" t="s">
        <v>1</v>
      </c>
      <c r="F191" s="161" t="s">
        <v>206</v>
      </c>
      <c r="H191" s="162">
        <v>3900</v>
      </c>
      <c r="I191" s="163"/>
      <c r="L191" s="159"/>
      <c r="M191" s="164"/>
      <c r="T191" s="165"/>
      <c r="AT191" s="160" t="s">
        <v>126</v>
      </c>
      <c r="AU191" s="160" t="s">
        <v>82</v>
      </c>
      <c r="AV191" s="13" t="s">
        <v>82</v>
      </c>
      <c r="AW191" s="13" t="s">
        <v>29</v>
      </c>
      <c r="AX191" s="13" t="s">
        <v>72</v>
      </c>
      <c r="AY191" s="160" t="s">
        <v>114</v>
      </c>
    </row>
    <row r="192" spans="2:65" s="14" customFormat="1" ht="10.199999999999999">
      <c r="B192" s="166"/>
      <c r="D192" s="147" t="s">
        <v>126</v>
      </c>
      <c r="E192" s="167" t="s">
        <v>1</v>
      </c>
      <c r="F192" s="168" t="s">
        <v>131</v>
      </c>
      <c r="H192" s="169">
        <v>3900</v>
      </c>
      <c r="I192" s="170"/>
      <c r="L192" s="166"/>
      <c r="M192" s="171"/>
      <c r="T192" s="172"/>
      <c r="AT192" s="167" t="s">
        <v>126</v>
      </c>
      <c r="AU192" s="167" t="s">
        <v>82</v>
      </c>
      <c r="AV192" s="14" t="s">
        <v>120</v>
      </c>
      <c r="AW192" s="14" t="s">
        <v>29</v>
      </c>
      <c r="AX192" s="14" t="s">
        <v>80</v>
      </c>
      <c r="AY192" s="167" t="s">
        <v>114</v>
      </c>
    </row>
    <row r="193" spans="2:65" s="1" customFormat="1" ht="24.15" customHeight="1">
      <c r="B193" s="132"/>
      <c r="C193" s="133" t="s">
        <v>207</v>
      </c>
      <c r="D193" s="133" t="s">
        <v>116</v>
      </c>
      <c r="E193" s="134" t="s">
        <v>208</v>
      </c>
      <c r="F193" s="135" t="s">
        <v>209</v>
      </c>
      <c r="G193" s="136" t="s">
        <v>202</v>
      </c>
      <c r="H193" s="137">
        <v>2425</v>
      </c>
      <c r="I193" s="138"/>
      <c r="J193" s="139">
        <f>ROUND(I193*H193,2)</f>
        <v>0</v>
      </c>
      <c r="K193" s="140"/>
      <c r="L193" s="31"/>
      <c r="M193" s="141" t="s">
        <v>1</v>
      </c>
      <c r="N193" s="142" t="s">
        <v>37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AR193" s="145" t="s">
        <v>120</v>
      </c>
      <c r="AT193" s="145" t="s">
        <v>116</v>
      </c>
      <c r="AU193" s="145" t="s">
        <v>82</v>
      </c>
      <c r="AY193" s="16" t="s">
        <v>114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80</v>
      </c>
      <c r="BK193" s="146">
        <f>ROUND(I193*H193,2)</f>
        <v>0</v>
      </c>
      <c r="BL193" s="16" t="s">
        <v>120</v>
      </c>
      <c r="BM193" s="145" t="s">
        <v>210</v>
      </c>
    </row>
    <row r="194" spans="2:65" s="1" customFormat="1" ht="19.2">
      <c r="B194" s="31"/>
      <c r="D194" s="147" t="s">
        <v>122</v>
      </c>
      <c r="F194" s="148" t="s">
        <v>211</v>
      </c>
      <c r="I194" s="149"/>
      <c r="L194" s="31"/>
      <c r="M194" s="150"/>
      <c r="T194" s="55"/>
      <c r="AT194" s="16" t="s">
        <v>122</v>
      </c>
      <c r="AU194" s="16" t="s">
        <v>82</v>
      </c>
    </row>
    <row r="195" spans="2:65" s="1" customFormat="1" ht="10.199999999999999">
      <c r="B195" s="31"/>
      <c r="D195" s="151" t="s">
        <v>124</v>
      </c>
      <c r="F195" s="152" t="s">
        <v>212</v>
      </c>
      <c r="I195" s="149"/>
      <c r="L195" s="31"/>
      <c r="M195" s="150"/>
      <c r="T195" s="55"/>
      <c r="AT195" s="16" t="s">
        <v>124</v>
      </c>
      <c r="AU195" s="16" t="s">
        <v>82</v>
      </c>
    </row>
    <row r="196" spans="2:65" s="12" customFormat="1" ht="10.199999999999999">
      <c r="B196" s="153"/>
      <c r="D196" s="147" t="s">
        <v>126</v>
      </c>
      <c r="E196" s="154" t="s">
        <v>1</v>
      </c>
      <c r="F196" s="155" t="s">
        <v>213</v>
      </c>
      <c r="H196" s="154" t="s">
        <v>1</v>
      </c>
      <c r="I196" s="156"/>
      <c r="L196" s="153"/>
      <c r="M196" s="157"/>
      <c r="T196" s="158"/>
      <c r="AT196" s="154" t="s">
        <v>126</v>
      </c>
      <c r="AU196" s="154" t="s">
        <v>82</v>
      </c>
      <c r="AV196" s="12" t="s">
        <v>80</v>
      </c>
      <c r="AW196" s="12" t="s">
        <v>29</v>
      </c>
      <c r="AX196" s="12" t="s">
        <v>72</v>
      </c>
      <c r="AY196" s="154" t="s">
        <v>114</v>
      </c>
    </row>
    <row r="197" spans="2:65" s="13" customFormat="1" ht="10.199999999999999">
      <c r="B197" s="159"/>
      <c r="D197" s="147" t="s">
        <v>126</v>
      </c>
      <c r="E197" s="160" t="s">
        <v>1</v>
      </c>
      <c r="F197" s="161" t="s">
        <v>214</v>
      </c>
      <c r="H197" s="162">
        <v>2275</v>
      </c>
      <c r="I197" s="163"/>
      <c r="L197" s="159"/>
      <c r="M197" s="164"/>
      <c r="T197" s="165"/>
      <c r="AT197" s="160" t="s">
        <v>126</v>
      </c>
      <c r="AU197" s="160" t="s">
        <v>82</v>
      </c>
      <c r="AV197" s="13" t="s">
        <v>82</v>
      </c>
      <c r="AW197" s="13" t="s">
        <v>29</v>
      </c>
      <c r="AX197" s="13" t="s">
        <v>72</v>
      </c>
      <c r="AY197" s="160" t="s">
        <v>114</v>
      </c>
    </row>
    <row r="198" spans="2:65" s="12" customFormat="1" ht="10.199999999999999">
      <c r="B198" s="153"/>
      <c r="D198" s="147" t="s">
        <v>126</v>
      </c>
      <c r="E198" s="154" t="s">
        <v>1</v>
      </c>
      <c r="F198" s="155" t="s">
        <v>215</v>
      </c>
      <c r="H198" s="154" t="s">
        <v>1</v>
      </c>
      <c r="I198" s="156"/>
      <c r="L198" s="153"/>
      <c r="M198" s="157"/>
      <c r="T198" s="158"/>
      <c r="AT198" s="154" t="s">
        <v>126</v>
      </c>
      <c r="AU198" s="154" t="s">
        <v>82</v>
      </c>
      <c r="AV198" s="12" t="s">
        <v>80</v>
      </c>
      <c r="AW198" s="12" t="s">
        <v>29</v>
      </c>
      <c r="AX198" s="12" t="s">
        <v>72</v>
      </c>
      <c r="AY198" s="154" t="s">
        <v>114</v>
      </c>
    </row>
    <row r="199" spans="2:65" s="13" customFormat="1" ht="10.199999999999999">
      <c r="B199" s="159"/>
      <c r="D199" s="147" t="s">
        <v>126</v>
      </c>
      <c r="E199" s="160" t="s">
        <v>1</v>
      </c>
      <c r="F199" s="161" t="s">
        <v>216</v>
      </c>
      <c r="H199" s="162">
        <v>150</v>
      </c>
      <c r="I199" s="163"/>
      <c r="L199" s="159"/>
      <c r="M199" s="164"/>
      <c r="T199" s="165"/>
      <c r="AT199" s="160" t="s">
        <v>126</v>
      </c>
      <c r="AU199" s="160" t="s">
        <v>82</v>
      </c>
      <c r="AV199" s="13" t="s">
        <v>82</v>
      </c>
      <c r="AW199" s="13" t="s">
        <v>29</v>
      </c>
      <c r="AX199" s="13" t="s">
        <v>72</v>
      </c>
      <c r="AY199" s="160" t="s">
        <v>114</v>
      </c>
    </row>
    <row r="200" spans="2:65" s="14" customFormat="1" ht="10.199999999999999">
      <c r="B200" s="166"/>
      <c r="D200" s="147" t="s">
        <v>126</v>
      </c>
      <c r="E200" s="167" t="s">
        <v>1</v>
      </c>
      <c r="F200" s="168" t="s">
        <v>131</v>
      </c>
      <c r="H200" s="169">
        <v>2425</v>
      </c>
      <c r="I200" s="170"/>
      <c r="L200" s="166"/>
      <c r="M200" s="171"/>
      <c r="T200" s="172"/>
      <c r="AT200" s="167" t="s">
        <v>126</v>
      </c>
      <c r="AU200" s="167" t="s">
        <v>82</v>
      </c>
      <c r="AV200" s="14" t="s">
        <v>120</v>
      </c>
      <c r="AW200" s="14" t="s">
        <v>29</v>
      </c>
      <c r="AX200" s="14" t="s">
        <v>80</v>
      </c>
      <c r="AY200" s="167" t="s">
        <v>114</v>
      </c>
    </row>
    <row r="201" spans="2:65" s="1" customFormat="1" ht="16.5" customHeight="1">
      <c r="B201" s="132"/>
      <c r="C201" s="133" t="s">
        <v>217</v>
      </c>
      <c r="D201" s="133" t="s">
        <v>116</v>
      </c>
      <c r="E201" s="134" t="s">
        <v>218</v>
      </c>
      <c r="F201" s="135" t="s">
        <v>219</v>
      </c>
      <c r="G201" s="136" t="s">
        <v>202</v>
      </c>
      <c r="H201" s="137">
        <v>4550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37</v>
      </c>
      <c r="P201" s="143">
        <f>O201*H201</f>
        <v>0</v>
      </c>
      <c r="Q201" s="143">
        <v>0</v>
      </c>
      <c r="R201" s="143">
        <f>Q201*H201</f>
        <v>0</v>
      </c>
      <c r="S201" s="143">
        <v>0</v>
      </c>
      <c r="T201" s="144">
        <f>S201*H201</f>
        <v>0</v>
      </c>
      <c r="AR201" s="145" t="s">
        <v>120</v>
      </c>
      <c r="AT201" s="145" t="s">
        <v>116</v>
      </c>
      <c r="AU201" s="145" t="s">
        <v>82</v>
      </c>
      <c r="AY201" s="16" t="s">
        <v>114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6" t="s">
        <v>80</v>
      </c>
      <c r="BK201" s="146">
        <f>ROUND(I201*H201,2)</f>
        <v>0</v>
      </c>
      <c r="BL201" s="16" t="s">
        <v>120</v>
      </c>
      <c r="BM201" s="145" t="s">
        <v>220</v>
      </c>
    </row>
    <row r="202" spans="2:65" s="1" customFormat="1" ht="28.8">
      <c r="B202" s="31"/>
      <c r="D202" s="147" t="s">
        <v>122</v>
      </c>
      <c r="F202" s="148" t="s">
        <v>221</v>
      </c>
      <c r="I202" s="149"/>
      <c r="L202" s="31"/>
      <c r="M202" s="150"/>
      <c r="T202" s="55"/>
      <c r="AT202" s="16" t="s">
        <v>122</v>
      </c>
      <c r="AU202" s="16" t="s">
        <v>82</v>
      </c>
    </row>
    <row r="203" spans="2:65" s="1" customFormat="1" ht="10.199999999999999">
      <c r="B203" s="31"/>
      <c r="D203" s="151" t="s">
        <v>124</v>
      </c>
      <c r="F203" s="152" t="s">
        <v>222</v>
      </c>
      <c r="I203" s="149"/>
      <c r="L203" s="31"/>
      <c r="M203" s="150"/>
      <c r="T203" s="55"/>
      <c r="AT203" s="16" t="s">
        <v>124</v>
      </c>
      <c r="AU203" s="16" t="s">
        <v>82</v>
      </c>
    </row>
    <row r="204" spans="2:65" s="1" customFormat="1" ht="16.5" customHeight="1">
      <c r="B204" s="132"/>
      <c r="C204" s="173" t="s">
        <v>8</v>
      </c>
      <c r="D204" s="173" t="s">
        <v>223</v>
      </c>
      <c r="E204" s="174" t="s">
        <v>224</v>
      </c>
      <c r="F204" s="175" t="s">
        <v>225</v>
      </c>
      <c r="G204" s="176" t="s">
        <v>226</v>
      </c>
      <c r="H204" s="177">
        <v>75.507000000000005</v>
      </c>
      <c r="I204" s="178"/>
      <c r="J204" s="179">
        <f>ROUND(I204*H204,2)</f>
        <v>0</v>
      </c>
      <c r="K204" s="180"/>
      <c r="L204" s="181"/>
      <c r="M204" s="182" t="s">
        <v>1</v>
      </c>
      <c r="N204" s="183" t="s">
        <v>37</v>
      </c>
      <c r="P204" s="143">
        <f>O204*H204</f>
        <v>0</v>
      </c>
      <c r="Q204" s="143">
        <v>1E-3</v>
      </c>
      <c r="R204" s="143">
        <f>Q204*H204</f>
        <v>7.5507000000000005E-2</v>
      </c>
      <c r="S204" s="143">
        <v>0</v>
      </c>
      <c r="T204" s="144">
        <f>S204*H204</f>
        <v>0</v>
      </c>
      <c r="AR204" s="145" t="s">
        <v>190</v>
      </c>
      <c r="AT204" s="145" t="s">
        <v>223</v>
      </c>
      <c r="AU204" s="145" t="s">
        <v>82</v>
      </c>
      <c r="AY204" s="16" t="s">
        <v>114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6" t="s">
        <v>80</v>
      </c>
      <c r="BK204" s="146">
        <f>ROUND(I204*H204,2)</f>
        <v>0</v>
      </c>
      <c r="BL204" s="16" t="s">
        <v>120</v>
      </c>
      <c r="BM204" s="145" t="s">
        <v>227</v>
      </c>
    </row>
    <row r="205" spans="2:65" s="1" customFormat="1" ht="10.199999999999999">
      <c r="B205" s="31"/>
      <c r="D205" s="147" t="s">
        <v>122</v>
      </c>
      <c r="F205" s="148" t="s">
        <v>225</v>
      </c>
      <c r="I205" s="149"/>
      <c r="L205" s="31"/>
      <c r="M205" s="150"/>
      <c r="T205" s="55"/>
      <c r="AT205" s="16" t="s">
        <v>122</v>
      </c>
      <c r="AU205" s="16" t="s">
        <v>82</v>
      </c>
    </row>
    <row r="206" spans="2:65" s="1" customFormat="1" ht="16.5" customHeight="1">
      <c r="B206" s="132"/>
      <c r="C206" s="173" t="s">
        <v>228</v>
      </c>
      <c r="D206" s="173" t="s">
        <v>223</v>
      </c>
      <c r="E206" s="174" t="s">
        <v>229</v>
      </c>
      <c r="F206" s="175" t="s">
        <v>230</v>
      </c>
      <c r="G206" s="176" t="s">
        <v>231</v>
      </c>
      <c r="H206" s="177">
        <v>350</v>
      </c>
      <c r="I206" s="178"/>
      <c r="J206" s="179">
        <f>ROUND(I206*H206,2)</f>
        <v>0</v>
      </c>
      <c r="K206" s="180"/>
      <c r="L206" s="181"/>
      <c r="M206" s="182" t="s">
        <v>1</v>
      </c>
      <c r="N206" s="183" t="s">
        <v>37</v>
      </c>
      <c r="P206" s="143">
        <f>O206*H206</f>
        <v>0</v>
      </c>
      <c r="Q206" s="143">
        <v>1</v>
      </c>
      <c r="R206" s="143">
        <f>Q206*H206</f>
        <v>350</v>
      </c>
      <c r="S206" s="143">
        <v>0</v>
      </c>
      <c r="T206" s="144">
        <f>S206*H206</f>
        <v>0</v>
      </c>
      <c r="AR206" s="145" t="s">
        <v>190</v>
      </c>
      <c r="AT206" s="145" t="s">
        <v>223</v>
      </c>
      <c r="AU206" s="145" t="s">
        <v>82</v>
      </c>
      <c r="AY206" s="16" t="s">
        <v>114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80</v>
      </c>
      <c r="BK206" s="146">
        <f>ROUND(I206*H206,2)</f>
        <v>0</v>
      </c>
      <c r="BL206" s="16" t="s">
        <v>120</v>
      </c>
      <c r="BM206" s="145" t="s">
        <v>232</v>
      </c>
    </row>
    <row r="207" spans="2:65" s="1" customFormat="1" ht="10.199999999999999">
      <c r="B207" s="31"/>
      <c r="D207" s="147" t="s">
        <v>122</v>
      </c>
      <c r="F207" s="148" t="s">
        <v>230</v>
      </c>
      <c r="I207" s="149"/>
      <c r="L207" s="31"/>
      <c r="M207" s="150"/>
      <c r="T207" s="55"/>
      <c r="AT207" s="16" t="s">
        <v>122</v>
      </c>
      <c r="AU207" s="16" t="s">
        <v>82</v>
      </c>
    </row>
    <row r="208" spans="2:65" s="11" customFormat="1" ht="22.8" customHeight="1">
      <c r="B208" s="120"/>
      <c r="D208" s="121" t="s">
        <v>71</v>
      </c>
      <c r="E208" s="130" t="s">
        <v>82</v>
      </c>
      <c r="F208" s="130" t="s">
        <v>233</v>
      </c>
      <c r="I208" s="123"/>
      <c r="J208" s="131">
        <f>BK208</f>
        <v>0</v>
      </c>
      <c r="L208" s="120"/>
      <c r="M208" s="125"/>
      <c r="P208" s="126">
        <f>SUM(P209:P217)</f>
        <v>0</v>
      </c>
      <c r="R208" s="126">
        <f>SUM(R209:R217)</f>
        <v>2.2309999999999999</v>
      </c>
      <c r="T208" s="127">
        <f>SUM(T209:T217)</f>
        <v>0</v>
      </c>
      <c r="AR208" s="121" t="s">
        <v>80</v>
      </c>
      <c r="AT208" s="128" t="s">
        <v>71</v>
      </c>
      <c r="AU208" s="128" t="s">
        <v>80</v>
      </c>
      <c r="AY208" s="121" t="s">
        <v>114</v>
      </c>
      <c r="BK208" s="129">
        <f>SUM(BK209:BK217)</f>
        <v>0</v>
      </c>
    </row>
    <row r="209" spans="2:65" s="1" customFormat="1" ht="24.15" customHeight="1">
      <c r="B209" s="132"/>
      <c r="C209" s="133" t="s">
        <v>234</v>
      </c>
      <c r="D209" s="133" t="s">
        <v>116</v>
      </c>
      <c r="E209" s="134" t="s">
        <v>235</v>
      </c>
      <c r="F209" s="135" t="s">
        <v>236</v>
      </c>
      <c r="G209" s="136" t="s">
        <v>202</v>
      </c>
      <c r="H209" s="137">
        <v>2788.75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37</v>
      </c>
      <c r="P209" s="143">
        <f>O209*H209</f>
        <v>0</v>
      </c>
      <c r="Q209" s="143">
        <v>1.3999999999999999E-4</v>
      </c>
      <c r="R209" s="143">
        <f>Q209*H209</f>
        <v>0.39042499999999997</v>
      </c>
      <c r="S209" s="143">
        <v>0</v>
      </c>
      <c r="T209" s="144">
        <f>S209*H209</f>
        <v>0</v>
      </c>
      <c r="AR209" s="145" t="s">
        <v>120</v>
      </c>
      <c r="AT209" s="145" t="s">
        <v>116</v>
      </c>
      <c r="AU209" s="145" t="s">
        <v>82</v>
      </c>
      <c r="AY209" s="16" t="s">
        <v>114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6" t="s">
        <v>80</v>
      </c>
      <c r="BK209" s="146">
        <f>ROUND(I209*H209,2)</f>
        <v>0</v>
      </c>
      <c r="BL209" s="16" t="s">
        <v>120</v>
      </c>
      <c r="BM209" s="145" t="s">
        <v>237</v>
      </c>
    </row>
    <row r="210" spans="2:65" s="1" customFormat="1" ht="28.8">
      <c r="B210" s="31"/>
      <c r="D210" s="147" t="s">
        <v>122</v>
      </c>
      <c r="F210" s="148" t="s">
        <v>238</v>
      </c>
      <c r="I210" s="149"/>
      <c r="L210" s="31"/>
      <c r="M210" s="150"/>
      <c r="T210" s="55"/>
      <c r="AT210" s="16" t="s">
        <v>122</v>
      </c>
      <c r="AU210" s="16" t="s">
        <v>82</v>
      </c>
    </row>
    <row r="211" spans="2:65" s="1" customFormat="1" ht="10.199999999999999">
      <c r="B211" s="31"/>
      <c r="D211" s="151" t="s">
        <v>124</v>
      </c>
      <c r="F211" s="152" t="s">
        <v>239</v>
      </c>
      <c r="I211" s="149"/>
      <c r="L211" s="31"/>
      <c r="M211" s="150"/>
      <c r="T211" s="55"/>
      <c r="AT211" s="16" t="s">
        <v>124</v>
      </c>
      <c r="AU211" s="16" t="s">
        <v>82</v>
      </c>
    </row>
    <row r="212" spans="2:65" s="12" customFormat="1" ht="10.199999999999999">
      <c r="B212" s="153"/>
      <c r="D212" s="147" t="s">
        <v>126</v>
      </c>
      <c r="E212" s="154" t="s">
        <v>1</v>
      </c>
      <c r="F212" s="155" t="s">
        <v>240</v>
      </c>
      <c r="H212" s="154" t="s">
        <v>1</v>
      </c>
      <c r="I212" s="156"/>
      <c r="L212" s="153"/>
      <c r="M212" s="157"/>
      <c r="T212" s="158"/>
      <c r="AT212" s="154" t="s">
        <v>126</v>
      </c>
      <c r="AU212" s="154" t="s">
        <v>82</v>
      </c>
      <c r="AV212" s="12" t="s">
        <v>80</v>
      </c>
      <c r="AW212" s="12" t="s">
        <v>29</v>
      </c>
      <c r="AX212" s="12" t="s">
        <v>72</v>
      </c>
      <c r="AY212" s="154" t="s">
        <v>114</v>
      </c>
    </row>
    <row r="213" spans="2:65" s="13" customFormat="1" ht="10.199999999999999">
      <c r="B213" s="159"/>
      <c r="D213" s="147" t="s">
        <v>126</v>
      </c>
      <c r="E213" s="160" t="s">
        <v>1</v>
      </c>
      <c r="F213" s="161" t="s">
        <v>241</v>
      </c>
      <c r="H213" s="162">
        <v>2788.75</v>
      </c>
      <c r="I213" s="163"/>
      <c r="L213" s="159"/>
      <c r="M213" s="164"/>
      <c r="T213" s="165"/>
      <c r="AT213" s="160" t="s">
        <v>126</v>
      </c>
      <c r="AU213" s="160" t="s">
        <v>82</v>
      </c>
      <c r="AV213" s="13" t="s">
        <v>82</v>
      </c>
      <c r="AW213" s="13" t="s">
        <v>29</v>
      </c>
      <c r="AX213" s="13" t="s">
        <v>72</v>
      </c>
      <c r="AY213" s="160" t="s">
        <v>114</v>
      </c>
    </row>
    <row r="214" spans="2:65" s="14" customFormat="1" ht="10.199999999999999">
      <c r="B214" s="166"/>
      <c r="D214" s="147" t="s">
        <v>126</v>
      </c>
      <c r="E214" s="167" t="s">
        <v>1</v>
      </c>
      <c r="F214" s="168" t="s">
        <v>131</v>
      </c>
      <c r="H214" s="169">
        <v>2788.75</v>
      </c>
      <c r="I214" s="170"/>
      <c r="L214" s="166"/>
      <c r="M214" s="171"/>
      <c r="T214" s="172"/>
      <c r="AT214" s="167" t="s">
        <v>126</v>
      </c>
      <c r="AU214" s="167" t="s">
        <v>82</v>
      </c>
      <c r="AV214" s="14" t="s">
        <v>120</v>
      </c>
      <c r="AW214" s="14" t="s">
        <v>29</v>
      </c>
      <c r="AX214" s="14" t="s">
        <v>80</v>
      </c>
      <c r="AY214" s="167" t="s">
        <v>114</v>
      </c>
    </row>
    <row r="215" spans="2:65" s="1" customFormat="1" ht="33" customHeight="1">
      <c r="B215" s="132"/>
      <c r="C215" s="173" t="s">
        <v>242</v>
      </c>
      <c r="D215" s="173" t="s">
        <v>223</v>
      </c>
      <c r="E215" s="174" t="s">
        <v>243</v>
      </c>
      <c r="F215" s="175" t="s">
        <v>244</v>
      </c>
      <c r="G215" s="176" t="s">
        <v>202</v>
      </c>
      <c r="H215" s="177">
        <v>2788.75</v>
      </c>
      <c r="I215" s="178"/>
      <c r="J215" s="179">
        <f>ROUND(I215*H215,2)</f>
        <v>0</v>
      </c>
      <c r="K215" s="180"/>
      <c r="L215" s="181"/>
      <c r="M215" s="182" t="s">
        <v>1</v>
      </c>
      <c r="N215" s="183" t="s">
        <v>37</v>
      </c>
      <c r="P215" s="143">
        <f>O215*H215</f>
        <v>0</v>
      </c>
      <c r="Q215" s="143">
        <v>6.6E-4</v>
      </c>
      <c r="R215" s="143">
        <f>Q215*H215</f>
        <v>1.8405750000000001</v>
      </c>
      <c r="S215" s="143">
        <v>0</v>
      </c>
      <c r="T215" s="144">
        <f>S215*H215</f>
        <v>0</v>
      </c>
      <c r="AR215" s="145" t="s">
        <v>190</v>
      </c>
      <c r="AT215" s="145" t="s">
        <v>223</v>
      </c>
      <c r="AU215" s="145" t="s">
        <v>82</v>
      </c>
      <c r="AY215" s="16" t="s">
        <v>114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6" t="s">
        <v>80</v>
      </c>
      <c r="BK215" s="146">
        <f>ROUND(I215*H215,2)</f>
        <v>0</v>
      </c>
      <c r="BL215" s="16" t="s">
        <v>120</v>
      </c>
      <c r="BM215" s="145" t="s">
        <v>245</v>
      </c>
    </row>
    <row r="216" spans="2:65" s="1" customFormat="1" ht="19.2">
      <c r="B216" s="31"/>
      <c r="D216" s="147" t="s">
        <v>122</v>
      </c>
      <c r="F216" s="148" t="s">
        <v>244</v>
      </c>
      <c r="I216" s="149"/>
      <c r="L216" s="31"/>
      <c r="M216" s="150"/>
      <c r="T216" s="55"/>
      <c r="AT216" s="16" t="s">
        <v>122</v>
      </c>
      <c r="AU216" s="16" t="s">
        <v>82</v>
      </c>
    </row>
    <row r="217" spans="2:65" s="1" customFormat="1" ht="67.2">
      <c r="B217" s="31"/>
      <c r="D217" s="147" t="s">
        <v>246</v>
      </c>
      <c r="F217" s="184" t="s">
        <v>247</v>
      </c>
      <c r="I217" s="149"/>
      <c r="L217" s="31"/>
      <c r="M217" s="150"/>
      <c r="T217" s="55"/>
      <c r="AT217" s="16" t="s">
        <v>246</v>
      </c>
      <c r="AU217" s="16" t="s">
        <v>82</v>
      </c>
    </row>
    <row r="218" spans="2:65" s="11" customFormat="1" ht="22.8" customHeight="1">
      <c r="B218" s="120"/>
      <c r="D218" s="121" t="s">
        <v>71</v>
      </c>
      <c r="E218" s="130" t="s">
        <v>155</v>
      </c>
      <c r="F218" s="130" t="s">
        <v>248</v>
      </c>
      <c r="I218" s="123"/>
      <c r="J218" s="131">
        <f>BK218</f>
        <v>0</v>
      </c>
      <c r="L218" s="120"/>
      <c r="M218" s="125"/>
      <c r="P218" s="126">
        <f>SUM(P219:P230)</f>
        <v>0</v>
      </c>
      <c r="R218" s="126">
        <f>SUM(R219:R230)</f>
        <v>0</v>
      </c>
      <c r="T218" s="127">
        <f>SUM(T219:T230)</f>
        <v>0</v>
      </c>
      <c r="AR218" s="121" t="s">
        <v>80</v>
      </c>
      <c r="AT218" s="128" t="s">
        <v>71</v>
      </c>
      <c r="AU218" s="128" t="s">
        <v>80</v>
      </c>
      <c r="AY218" s="121" t="s">
        <v>114</v>
      </c>
      <c r="BK218" s="129">
        <f>SUM(BK219:BK230)</f>
        <v>0</v>
      </c>
    </row>
    <row r="219" spans="2:65" s="1" customFormat="1" ht="33" customHeight="1">
      <c r="B219" s="132"/>
      <c r="C219" s="133" t="s">
        <v>249</v>
      </c>
      <c r="D219" s="133" t="s">
        <v>116</v>
      </c>
      <c r="E219" s="134" t="s">
        <v>250</v>
      </c>
      <c r="F219" s="135" t="s">
        <v>251</v>
      </c>
      <c r="G219" s="136" t="s">
        <v>202</v>
      </c>
      <c r="H219" s="137">
        <v>2425</v>
      </c>
      <c r="I219" s="138"/>
      <c r="J219" s="139">
        <f>ROUND(I219*H219,2)</f>
        <v>0</v>
      </c>
      <c r="K219" s="140"/>
      <c r="L219" s="31"/>
      <c r="M219" s="141" t="s">
        <v>1</v>
      </c>
      <c r="N219" s="142" t="s">
        <v>37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120</v>
      </c>
      <c r="AT219" s="145" t="s">
        <v>116</v>
      </c>
      <c r="AU219" s="145" t="s">
        <v>82</v>
      </c>
      <c r="AY219" s="16" t="s">
        <v>114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80</v>
      </c>
      <c r="BK219" s="146">
        <f>ROUND(I219*H219,2)</f>
        <v>0</v>
      </c>
      <c r="BL219" s="16" t="s">
        <v>120</v>
      </c>
      <c r="BM219" s="145" t="s">
        <v>252</v>
      </c>
    </row>
    <row r="220" spans="2:65" s="1" customFormat="1" ht="28.8">
      <c r="B220" s="31"/>
      <c r="D220" s="147" t="s">
        <v>122</v>
      </c>
      <c r="F220" s="148" t="s">
        <v>253</v>
      </c>
      <c r="I220" s="149"/>
      <c r="L220" s="31"/>
      <c r="M220" s="150"/>
      <c r="T220" s="55"/>
      <c r="AT220" s="16" t="s">
        <v>122</v>
      </c>
      <c r="AU220" s="16" t="s">
        <v>82</v>
      </c>
    </row>
    <row r="221" spans="2:65" s="1" customFormat="1" ht="10.199999999999999">
      <c r="B221" s="31"/>
      <c r="D221" s="151" t="s">
        <v>124</v>
      </c>
      <c r="F221" s="152" t="s">
        <v>254</v>
      </c>
      <c r="I221" s="149"/>
      <c r="L221" s="31"/>
      <c r="M221" s="150"/>
      <c r="T221" s="55"/>
      <c r="AT221" s="16" t="s">
        <v>124</v>
      </c>
      <c r="AU221" s="16" t="s">
        <v>82</v>
      </c>
    </row>
    <row r="222" spans="2:65" s="13" customFormat="1" ht="10.199999999999999">
      <c r="B222" s="159"/>
      <c r="D222" s="147" t="s">
        <v>126</v>
      </c>
      <c r="E222" s="160" t="s">
        <v>1</v>
      </c>
      <c r="F222" s="161" t="s">
        <v>255</v>
      </c>
      <c r="H222" s="162">
        <v>2275</v>
      </c>
      <c r="I222" s="163"/>
      <c r="L222" s="159"/>
      <c r="M222" s="164"/>
      <c r="T222" s="165"/>
      <c r="AT222" s="160" t="s">
        <v>126</v>
      </c>
      <c r="AU222" s="160" t="s">
        <v>82</v>
      </c>
      <c r="AV222" s="13" t="s">
        <v>82</v>
      </c>
      <c r="AW222" s="13" t="s">
        <v>29</v>
      </c>
      <c r="AX222" s="13" t="s">
        <v>72</v>
      </c>
      <c r="AY222" s="160" t="s">
        <v>114</v>
      </c>
    </row>
    <row r="223" spans="2:65" s="13" customFormat="1" ht="10.199999999999999">
      <c r="B223" s="159"/>
      <c r="D223" s="147" t="s">
        <v>126</v>
      </c>
      <c r="E223" s="160" t="s">
        <v>1</v>
      </c>
      <c r="F223" s="161" t="s">
        <v>256</v>
      </c>
      <c r="H223" s="162">
        <v>150</v>
      </c>
      <c r="I223" s="163"/>
      <c r="L223" s="159"/>
      <c r="M223" s="164"/>
      <c r="T223" s="165"/>
      <c r="AT223" s="160" t="s">
        <v>126</v>
      </c>
      <c r="AU223" s="160" t="s">
        <v>82</v>
      </c>
      <c r="AV223" s="13" t="s">
        <v>82</v>
      </c>
      <c r="AW223" s="13" t="s">
        <v>29</v>
      </c>
      <c r="AX223" s="13" t="s">
        <v>72</v>
      </c>
      <c r="AY223" s="160" t="s">
        <v>114</v>
      </c>
    </row>
    <row r="224" spans="2:65" s="14" customFormat="1" ht="10.199999999999999">
      <c r="B224" s="166"/>
      <c r="D224" s="147" t="s">
        <v>126</v>
      </c>
      <c r="E224" s="167" t="s">
        <v>1</v>
      </c>
      <c r="F224" s="168" t="s">
        <v>131</v>
      </c>
      <c r="H224" s="169">
        <v>2425</v>
      </c>
      <c r="I224" s="170"/>
      <c r="L224" s="166"/>
      <c r="M224" s="171"/>
      <c r="T224" s="172"/>
      <c r="AT224" s="167" t="s">
        <v>126</v>
      </c>
      <c r="AU224" s="167" t="s">
        <v>82</v>
      </c>
      <c r="AV224" s="14" t="s">
        <v>120</v>
      </c>
      <c r="AW224" s="14" t="s">
        <v>29</v>
      </c>
      <c r="AX224" s="14" t="s">
        <v>80</v>
      </c>
      <c r="AY224" s="167" t="s">
        <v>114</v>
      </c>
    </row>
    <row r="225" spans="2:65" s="1" customFormat="1" ht="24.15" customHeight="1">
      <c r="B225" s="132"/>
      <c r="C225" s="133" t="s">
        <v>257</v>
      </c>
      <c r="D225" s="133" t="s">
        <v>116</v>
      </c>
      <c r="E225" s="134" t="s">
        <v>258</v>
      </c>
      <c r="F225" s="135" t="s">
        <v>259</v>
      </c>
      <c r="G225" s="136" t="s">
        <v>202</v>
      </c>
      <c r="H225" s="137">
        <v>2425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37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120</v>
      </c>
      <c r="AT225" s="145" t="s">
        <v>116</v>
      </c>
      <c r="AU225" s="145" t="s">
        <v>82</v>
      </c>
      <c r="AY225" s="16" t="s">
        <v>114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6" t="s">
        <v>80</v>
      </c>
      <c r="BK225" s="146">
        <f>ROUND(I225*H225,2)</f>
        <v>0</v>
      </c>
      <c r="BL225" s="16" t="s">
        <v>120</v>
      </c>
      <c r="BM225" s="145" t="s">
        <v>260</v>
      </c>
    </row>
    <row r="226" spans="2:65" s="1" customFormat="1" ht="28.8">
      <c r="B226" s="31"/>
      <c r="D226" s="147" t="s">
        <v>122</v>
      </c>
      <c r="F226" s="148" t="s">
        <v>261</v>
      </c>
      <c r="I226" s="149"/>
      <c r="L226" s="31"/>
      <c r="M226" s="150"/>
      <c r="T226" s="55"/>
      <c r="AT226" s="16" t="s">
        <v>122</v>
      </c>
      <c r="AU226" s="16" t="s">
        <v>82</v>
      </c>
    </row>
    <row r="227" spans="2:65" s="1" customFormat="1" ht="10.199999999999999">
      <c r="B227" s="31"/>
      <c r="D227" s="151" t="s">
        <v>124</v>
      </c>
      <c r="F227" s="152" t="s">
        <v>262</v>
      </c>
      <c r="I227" s="149"/>
      <c r="L227" s="31"/>
      <c r="M227" s="150"/>
      <c r="T227" s="55"/>
      <c r="AT227" s="16" t="s">
        <v>124</v>
      </c>
      <c r="AU227" s="16" t="s">
        <v>82</v>
      </c>
    </row>
    <row r="228" spans="2:65" s="13" customFormat="1" ht="10.199999999999999">
      <c r="B228" s="159"/>
      <c r="D228" s="147" t="s">
        <v>126</v>
      </c>
      <c r="E228" s="160" t="s">
        <v>1</v>
      </c>
      <c r="F228" s="161" t="s">
        <v>263</v>
      </c>
      <c r="H228" s="162">
        <v>2275</v>
      </c>
      <c r="I228" s="163"/>
      <c r="L228" s="159"/>
      <c r="M228" s="164"/>
      <c r="T228" s="165"/>
      <c r="AT228" s="160" t="s">
        <v>126</v>
      </c>
      <c r="AU228" s="160" t="s">
        <v>82</v>
      </c>
      <c r="AV228" s="13" t="s">
        <v>82</v>
      </c>
      <c r="AW228" s="13" t="s">
        <v>29</v>
      </c>
      <c r="AX228" s="13" t="s">
        <v>72</v>
      </c>
      <c r="AY228" s="160" t="s">
        <v>114</v>
      </c>
    </row>
    <row r="229" spans="2:65" s="13" customFormat="1" ht="10.199999999999999">
      <c r="B229" s="159"/>
      <c r="D229" s="147" t="s">
        <v>126</v>
      </c>
      <c r="E229" s="160" t="s">
        <v>1</v>
      </c>
      <c r="F229" s="161" t="s">
        <v>264</v>
      </c>
      <c r="H229" s="162">
        <v>150</v>
      </c>
      <c r="I229" s="163"/>
      <c r="L229" s="159"/>
      <c r="M229" s="164"/>
      <c r="T229" s="165"/>
      <c r="AT229" s="160" t="s">
        <v>126</v>
      </c>
      <c r="AU229" s="160" t="s">
        <v>82</v>
      </c>
      <c r="AV229" s="13" t="s">
        <v>82</v>
      </c>
      <c r="AW229" s="13" t="s">
        <v>29</v>
      </c>
      <c r="AX229" s="13" t="s">
        <v>72</v>
      </c>
      <c r="AY229" s="160" t="s">
        <v>114</v>
      </c>
    </row>
    <row r="230" spans="2:65" s="14" customFormat="1" ht="10.199999999999999">
      <c r="B230" s="166"/>
      <c r="D230" s="147" t="s">
        <v>126</v>
      </c>
      <c r="E230" s="167" t="s">
        <v>1</v>
      </c>
      <c r="F230" s="168" t="s">
        <v>131</v>
      </c>
      <c r="H230" s="169">
        <v>2425</v>
      </c>
      <c r="I230" s="170"/>
      <c r="L230" s="166"/>
      <c r="M230" s="171"/>
      <c r="T230" s="172"/>
      <c r="AT230" s="167" t="s">
        <v>126</v>
      </c>
      <c r="AU230" s="167" t="s">
        <v>82</v>
      </c>
      <c r="AV230" s="14" t="s">
        <v>120</v>
      </c>
      <c r="AW230" s="14" t="s">
        <v>29</v>
      </c>
      <c r="AX230" s="14" t="s">
        <v>80</v>
      </c>
      <c r="AY230" s="167" t="s">
        <v>114</v>
      </c>
    </row>
    <row r="231" spans="2:65" s="11" customFormat="1" ht="22.8" customHeight="1">
      <c r="B231" s="120"/>
      <c r="D231" s="121" t="s">
        <v>71</v>
      </c>
      <c r="E231" s="130" t="s">
        <v>265</v>
      </c>
      <c r="F231" s="130" t="s">
        <v>266</v>
      </c>
      <c r="I231" s="123"/>
      <c r="J231" s="131">
        <f>BK231</f>
        <v>0</v>
      </c>
      <c r="L231" s="120"/>
      <c r="M231" s="125"/>
      <c r="P231" s="126">
        <f>SUM(P232:P237)</f>
        <v>0</v>
      </c>
      <c r="R231" s="126">
        <f>SUM(R232:R237)</f>
        <v>0</v>
      </c>
      <c r="T231" s="127">
        <f>SUM(T232:T237)</f>
        <v>0</v>
      </c>
      <c r="AR231" s="121" t="s">
        <v>80</v>
      </c>
      <c r="AT231" s="128" t="s">
        <v>71</v>
      </c>
      <c r="AU231" s="128" t="s">
        <v>80</v>
      </c>
      <c r="AY231" s="121" t="s">
        <v>114</v>
      </c>
      <c r="BK231" s="129">
        <f>SUM(BK232:BK237)</f>
        <v>0</v>
      </c>
    </row>
    <row r="232" spans="2:65" s="1" customFormat="1" ht="21.75" customHeight="1">
      <c r="B232" s="132"/>
      <c r="C232" s="133" t="s">
        <v>267</v>
      </c>
      <c r="D232" s="133" t="s">
        <v>116</v>
      </c>
      <c r="E232" s="134" t="s">
        <v>268</v>
      </c>
      <c r="F232" s="135" t="s">
        <v>269</v>
      </c>
      <c r="G232" s="136" t="s">
        <v>231</v>
      </c>
      <c r="H232" s="137">
        <v>1242.549</v>
      </c>
      <c r="I232" s="138"/>
      <c r="J232" s="139">
        <f>ROUND(I232*H232,2)</f>
        <v>0</v>
      </c>
      <c r="K232" s="140"/>
      <c r="L232" s="31"/>
      <c r="M232" s="141" t="s">
        <v>1</v>
      </c>
      <c r="N232" s="142" t="s">
        <v>37</v>
      </c>
      <c r="P232" s="143">
        <f>O232*H232</f>
        <v>0</v>
      </c>
      <c r="Q232" s="143">
        <v>0</v>
      </c>
      <c r="R232" s="143">
        <f>Q232*H232</f>
        <v>0</v>
      </c>
      <c r="S232" s="143">
        <v>0</v>
      </c>
      <c r="T232" s="144">
        <f>S232*H232</f>
        <v>0</v>
      </c>
      <c r="AR232" s="145" t="s">
        <v>120</v>
      </c>
      <c r="AT232" s="145" t="s">
        <v>116</v>
      </c>
      <c r="AU232" s="145" t="s">
        <v>82</v>
      </c>
      <c r="AY232" s="16" t="s">
        <v>114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6" t="s">
        <v>80</v>
      </c>
      <c r="BK232" s="146">
        <f>ROUND(I232*H232,2)</f>
        <v>0</v>
      </c>
      <c r="BL232" s="16" t="s">
        <v>120</v>
      </c>
      <c r="BM232" s="145" t="s">
        <v>270</v>
      </c>
    </row>
    <row r="233" spans="2:65" s="1" customFormat="1" ht="19.2">
      <c r="B233" s="31"/>
      <c r="D233" s="147" t="s">
        <v>122</v>
      </c>
      <c r="F233" s="148" t="s">
        <v>271</v>
      </c>
      <c r="I233" s="149"/>
      <c r="L233" s="31"/>
      <c r="M233" s="150"/>
      <c r="T233" s="55"/>
      <c r="AT233" s="16" t="s">
        <v>122</v>
      </c>
      <c r="AU233" s="16" t="s">
        <v>82</v>
      </c>
    </row>
    <row r="234" spans="2:65" s="1" customFormat="1" ht="10.199999999999999">
      <c r="B234" s="31"/>
      <c r="D234" s="151" t="s">
        <v>124</v>
      </c>
      <c r="F234" s="152" t="s">
        <v>272</v>
      </c>
      <c r="I234" s="149"/>
      <c r="L234" s="31"/>
      <c r="M234" s="150"/>
      <c r="T234" s="55"/>
      <c r="AT234" s="16" t="s">
        <v>124</v>
      </c>
      <c r="AU234" s="16" t="s">
        <v>82</v>
      </c>
    </row>
    <row r="235" spans="2:65" s="1" customFormat="1" ht="33" customHeight="1">
      <c r="B235" s="132"/>
      <c r="C235" s="133" t="s">
        <v>273</v>
      </c>
      <c r="D235" s="133" t="s">
        <v>116</v>
      </c>
      <c r="E235" s="134" t="s">
        <v>274</v>
      </c>
      <c r="F235" s="135" t="s">
        <v>275</v>
      </c>
      <c r="G235" s="136" t="s">
        <v>231</v>
      </c>
      <c r="H235" s="137">
        <v>890.59699999999998</v>
      </c>
      <c r="I235" s="138"/>
      <c r="J235" s="139">
        <f>ROUND(I235*H235,2)</f>
        <v>0</v>
      </c>
      <c r="K235" s="140"/>
      <c r="L235" s="31"/>
      <c r="M235" s="141" t="s">
        <v>1</v>
      </c>
      <c r="N235" s="142" t="s">
        <v>37</v>
      </c>
      <c r="P235" s="143">
        <f>O235*H235</f>
        <v>0</v>
      </c>
      <c r="Q235" s="143">
        <v>0</v>
      </c>
      <c r="R235" s="143">
        <f>Q235*H235</f>
        <v>0</v>
      </c>
      <c r="S235" s="143">
        <v>0</v>
      </c>
      <c r="T235" s="144">
        <f>S235*H235</f>
        <v>0</v>
      </c>
      <c r="AR235" s="145" t="s">
        <v>120</v>
      </c>
      <c r="AT235" s="145" t="s">
        <v>116</v>
      </c>
      <c r="AU235" s="145" t="s">
        <v>82</v>
      </c>
      <c r="AY235" s="16" t="s">
        <v>114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6" t="s">
        <v>80</v>
      </c>
      <c r="BK235" s="146">
        <f>ROUND(I235*H235,2)</f>
        <v>0</v>
      </c>
      <c r="BL235" s="16" t="s">
        <v>120</v>
      </c>
      <c r="BM235" s="145" t="s">
        <v>276</v>
      </c>
    </row>
    <row r="236" spans="2:65" s="1" customFormat="1" ht="28.8">
      <c r="B236" s="31"/>
      <c r="D236" s="147" t="s">
        <v>122</v>
      </c>
      <c r="F236" s="148" t="s">
        <v>277</v>
      </c>
      <c r="I236" s="149"/>
      <c r="L236" s="31"/>
      <c r="M236" s="150"/>
      <c r="T236" s="55"/>
      <c r="AT236" s="16" t="s">
        <v>122</v>
      </c>
      <c r="AU236" s="16" t="s">
        <v>82</v>
      </c>
    </row>
    <row r="237" spans="2:65" s="1" customFormat="1" ht="10.199999999999999">
      <c r="B237" s="31"/>
      <c r="D237" s="151" t="s">
        <v>124</v>
      </c>
      <c r="F237" s="152" t="s">
        <v>278</v>
      </c>
      <c r="I237" s="149"/>
      <c r="L237" s="31"/>
      <c r="M237" s="185"/>
      <c r="N237" s="186"/>
      <c r="O237" s="186"/>
      <c r="P237" s="186"/>
      <c r="Q237" s="186"/>
      <c r="R237" s="186"/>
      <c r="S237" s="186"/>
      <c r="T237" s="187"/>
      <c r="AT237" s="16" t="s">
        <v>124</v>
      </c>
      <c r="AU237" s="16" t="s">
        <v>82</v>
      </c>
    </row>
    <row r="238" spans="2:65" s="1" customFormat="1" ht="6.9" customHeight="1">
      <c r="B238" s="43"/>
      <c r="C238" s="44"/>
      <c r="D238" s="44"/>
      <c r="E238" s="44"/>
      <c r="F238" s="44"/>
      <c r="G238" s="44"/>
      <c r="H238" s="44"/>
      <c r="I238" s="44"/>
      <c r="J238" s="44"/>
      <c r="K238" s="44"/>
      <c r="L238" s="31"/>
    </row>
  </sheetData>
  <autoFilter ref="C120:K237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100-000000000000}"/>
    <hyperlink ref="F134" r:id="rId2" xr:uid="{00000000-0004-0000-0100-000001000000}"/>
    <hyperlink ref="F140" r:id="rId3" xr:uid="{00000000-0004-0000-0100-000002000000}"/>
    <hyperlink ref="F147" r:id="rId4" xr:uid="{00000000-0004-0000-0100-000003000000}"/>
    <hyperlink ref="F153" r:id="rId5" xr:uid="{00000000-0004-0000-0100-000004000000}"/>
    <hyperlink ref="F164" r:id="rId6" xr:uid="{00000000-0004-0000-0100-000005000000}"/>
    <hyperlink ref="F176" r:id="rId7" xr:uid="{00000000-0004-0000-0100-000006000000}"/>
    <hyperlink ref="F183" r:id="rId8" xr:uid="{00000000-0004-0000-0100-000007000000}"/>
    <hyperlink ref="F190" r:id="rId9" xr:uid="{00000000-0004-0000-0100-000008000000}"/>
    <hyperlink ref="F195" r:id="rId10" xr:uid="{00000000-0004-0000-0100-000009000000}"/>
    <hyperlink ref="F203" r:id="rId11" xr:uid="{00000000-0004-0000-0100-00000A000000}"/>
    <hyperlink ref="F211" r:id="rId12" xr:uid="{00000000-0004-0000-0100-00000B000000}"/>
    <hyperlink ref="F221" r:id="rId13" xr:uid="{00000000-0004-0000-0100-00000C000000}"/>
    <hyperlink ref="F227" r:id="rId14" xr:uid="{00000000-0004-0000-0100-00000D000000}"/>
    <hyperlink ref="F234" r:id="rId15" xr:uid="{00000000-0004-0000-0100-00000E000000}"/>
    <hyperlink ref="F237" r:id="rId16" xr:uid="{00000000-0004-0000-01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4"/>
  <sheetViews>
    <sheetView showGridLines="0" tabSelected="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85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" customHeight="1">
      <c r="B4" s="19"/>
      <c r="D4" s="20" t="s">
        <v>86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VT Olše, Darkov, Ráj km 24,000-24,600 - údržba hráze</v>
      </c>
      <c r="F7" s="228"/>
      <c r="G7" s="228"/>
      <c r="H7" s="228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07" t="s">
        <v>279</v>
      </c>
      <c r="F9" s="229"/>
      <c r="G9" s="229"/>
      <c r="H9" s="229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1" t="str">
        <f>'Rekapitulace stavby'!AN8</f>
        <v>1. 8. 2025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191"/>
      <c r="G18" s="191"/>
      <c r="H18" s="191"/>
      <c r="I18" s="26" t="s">
        <v>25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88"/>
      <c r="E27" s="196" t="s">
        <v>1</v>
      </c>
      <c r="F27" s="196"/>
      <c r="G27" s="196"/>
      <c r="H27" s="196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32</v>
      </c>
      <c r="J30" s="65">
        <f>ROUND(J117,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34</v>
      </c>
      <c r="I32" s="34" t="s">
        <v>33</v>
      </c>
      <c r="J32" s="34" t="s">
        <v>35</v>
      </c>
      <c r="L32" s="31"/>
    </row>
    <row r="33" spans="2:12" s="1" customFormat="1" ht="14.4" customHeight="1">
      <c r="B33" s="31"/>
      <c r="D33" s="54" t="s">
        <v>36</v>
      </c>
      <c r="E33" s="26" t="s">
        <v>37</v>
      </c>
      <c r="F33" s="90">
        <f>ROUND((SUM(BE117:BE133)),  2)</f>
        <v>0</v>
      </c>
      <c r="I33" s="91">
        <v>0.21</v>
      </c>
      <c r="J33" s="90">
        <f>ROUND(((SUM(BE117:BE133))*I33),  2)</f>
        <v>0</v>
      </c>
      <c r="L33" s="31"/>
    </row>
    <row r="34" spans="2:12" s="1" customFormat="1" ht="14.4" customHeight="1">
      <c r="B34" s="31"/>
      <c r="E34" s="26" t="s">
        <v>38</v>
      </c>
      <c r="F34" s="90">
        <f>ROUND((SUM(BF117:BF133)),  2)</f>
        <v>0</v>
      </c>
      <c r="I34" s="91">
        <v>0.12</v>
      </c>
      <c r="J34" s="90">
        <f>ROUND(((SUM(BF117:BF133))*I34),  2)</f>
        <v>0</v>
      </c>
      <c r="L34" s="31"/>
    </row>
    <row r="35" spans="2:12" s="1" customFormat="1" ht="14.4" hidden="1" customHeight="1">
      <c r="B35" s="31"/>
      <c r="E35" s="26" t="s">
        <v>39</v>
      </c>
      <c r="F35" s="90">
        <f>ROUND((SUM(BG117:BG133)),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40</v>
      </c>
      <c r="F36" s="90">
        <f>ROUND((SUM(BH117:BH133)),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41</v>
      </c>
      <c r="F37" s="90">
        <f>ROUND((SUM(BI117:BI133)),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42</v>
      </c>
      <c r="E39" s="56"/>
      <c r="F39" s="56"/>
      <c r="G39" s="94" t="s">
        <v>43</v>
      </c>
      <c r="H39" s="95" t="s">
        <v>44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47</v>
      </c>
      <c r="E61" s="33"/>
      <c r="F61" s="98" t="s">
        <v>48</v>
      </c>
      <c r="G61" s="42" t="s">
        <v>47</v>
      </c>
      <c r="H61" s="33"/>
      <c r="I61" s="33"/>
      <c r="J61" s="99" t="s">
        <v>48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47</v>
      </c>
      <c r="E76" s="33"/>
      <c r="F76" s="98" t="s">
        <v>48</v>
      </c>
      <c r="G76" s="42" t="s">
        <v>47</v>
      </c>
      <c r="H76" s="33"/>
      <c r="I76" s="33"/>
      <c r="J76" s="99" t="s">
        <v>48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7" t="str">
        <f>E7</f>
        <v>VT Olše, Darkov, Ráj km 24,000-24,600 - údržba hráze</v>
      </c>
      <c r="F85" s="228"/>
      <c r="G85" s="228"/>
      <c r="H85" s="228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207" t="str">
        <f>E9</f>
        <v>So02 - vedlejší rozpočtové náklady</v>
      </c>
      <c r="F87" s="229"/>
      <c r="G87" s="229"/>
      <c r="H87" s="22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1" t="str">
        <f>IF(J12="","",J12)</f>
        <v>1. 8. 2025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92</v>
      </c>
      <c r="J96" s="65">
        <f>J117</f>
        <v>0</v>
      </c>
      <c r="L96" s="31"/>
      <c r="AU96" s="16" t="s">
        <v>93</v>
      </c>
    </row>
    <row r="97" spans="2:12" s="8" customFormat="1" ht="24.9" customHeight="1">
      <c r="B97" s="103"/>
      <c r="D97" s="104" t="s">
        <v>280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6.9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" customHeight="1">
      <c r="B104" s="31"/>
      <c r="C104" s="20" t="s">
        <v>99</v>
      </c>
      <c r="L104" s="31"/>
    </row>
    <row r="105" spans="2:12" s="1" customFormat="1" ht="6.9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16.5" customHeight="1">
      <c r="B107" s="31"/>
      <c r="E107" s="227" t="str">
        <f>E7</f>
        <v>VT Olše, Darkov, Ráj km 24,000-24,600 - údržba hráze</v>
      </c>
      <c r="F107" s="228"/>
      <c r="G107" s="228"/>
      <c r="H107" s="228"/>
      <c r="L107" s="31"/>
    </row>
    <row r="108" spans="2:12" s="1" customFormat="1" ht="12" customHeight="1">
      <c r="B108" s="31"/>
      <c r="C108" s="26" t="s">
        <v>87</v>
      </c>
      <c r="L108" s="31"/>
    </row>
    <row r="109" spans="2:12" s="1" customFormat="1" ht="16.5" customHeight="1">
      <c r="B109" s="31"/>
      <c r="E109" s="207" t="str">
        <f>E9</f>
        <v>So02 - vedlejší rozpočtové náklady</v>
      </c>
      <c r="F109" s="229"/>
      <c r="G109" s="229"/>
      <c r="H109" s="229"/>
      <c r="L109" s="31"/>
    </row>
    <row r="110" spans="2:12" s="1" customFormat="1" ht="6.9" customHeight="1">
      <c r="B110" s="31"/>
      <c r="L110" s="31"/>
    </row>
    <row r="111" spans="2:12" s="1" customFormat="1" ht="12" customHeight="1">
      <c r="B111" s="31"/>
      <c r="C111" s="26" t="s">
        <v>19</v>
      </c>
      <c r="F111" s="24" t="str">
        <f>F12</f>
        <v xml:space="preserve"> </v>
      </c>
      <c r="I111" s="26" t="s">
        <v>21</v>
      </c>
      <c r="J111" s="51" t="str">
        <f>IF(J12="","",J12)</f>
        <v>1. 8. 2025</v>
      </c>
      <c r="L111" s="31"/>
    </row>
    <row r="112" spans="2:12" s="1" customFormat="1" ht="6.9" customHeight="1">
      <c r="B112" s="31"/>
      <c r="L112" s="31"/>
    </row>
    <row r="113" spans="2:65" s="1" customFormat="1" ht="15.15" customHeight="1">
      <c r="B113" s="31"/>
      <c r="C113" s="26" t="s">
        <v>23</v>
      </c>
      <c r="F113" s="24" t="str">
        <f>E15</f>
        <v xml:space="preserve"> </v>
      </c>
      <c r="I113" s="26" t="s">
        <v>28</v>
      </c>
      <c r="J113" s="29" t="str">
        <f>E21</f>
        <v xml:space="preserve"> </v>
      </c>
      <c r="L113" s="31"/>
    </row>
    <row r="114" spans="2:65" s="1" customFormat="1" ht="15.15" customHeight="1">
      <c r="B114" s="31"/>
      <c r="C114" s="26" t="s">
        <v>26</v>
      </c>
      <c r="F114" s="24" t="str">
        <f>IF(E18="","",E18)</f>
        <v>Vyplň údaj</v>
      </c>
      <c r="I114" s="26" t="s">
        <v>30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100</v>
      </c>
      <c r="D116" s="113" t="s">
        <v>57</v>
      </c>
      <c r="E116" s="113" t="s">
        <v>53</v>
      </c>
      <c r="F116" s="113" t="s">
        <v>54</v>
      </c>
      <c r="G116" s="113" t="s">
        <v>101</v>
      </c>
      <c r="H116" s="113" t="s">
        <v>102</v>
      </c>
      <c r="I116" s="113" t="s">
        <v>103</v>
      </c>
      <c r="J116" s="114" t="s">
        <v>91</v>
      </c>
      <c r="K116" s="115" t="s">
        <v>104</v>
      </c>
      <c r="L116" s="111"/>
      <c r="M116" s="58" t="s">
        <v>1</v>
      </c>
      <c r="N116" s="59" t="s">
        <v>36</v>
      </c>
      <c r="O116" s="59" t="s">
        <v>105</v>
      </c>
      <c r="P116" s="59" t="s">
        <v>106</v>
      </c>
      <c r="Q116" s="59" t="s">
        <v>107</v>
      </c>
      <c r="R116" s="59" t="s">
        <v>108</v>
      </c>
      <c r="S116" s="59" t="s">
        <v>109</v>
      </c>
      <c r="T116" s="60" t="s">
        <v>110</v>
      </c>
    </row>
    <row r="117" spans="2:65" s="1" customFormat="1" ht="22.8" customHeight="1">
      <c r="B117" s="31"/>
      <c r="C117" s="63" t="s">
        <v>111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6" t="s">
        <v>71</v>
      </c>
      <c r="AU117" s="16" t="s">
        <v>93</v>
      </c>
      <c r="BK117" s="119">
        <f>BK118</f>
        <v>0</v>
      </c>
    </row>
    <row r="118" spans="2:65" s="11" customFormat="1" ht="25.95" customHeight="1">
      <c r="B118" s="120"/>
      <c r="D118" s="121" t="s">
        <v>71</v>
      </c>
      <c r="E118" s="122" t="s">
        <v>281</v>
      </c>
      <c r="F118" s="122" t="s">
        <v>282</v>
      </c>
      <c r="I118" s="123"/>
      <c r="J118" s="124">
        <f>BK118</f>
        <v>0</v>
      </c>
      <c r="L118" s="120"/>
      <c r="M118" s="125"/>
      <c r="P118" s="126">
        <f>SUM(P119:P133)</f>
        <v>0</v>
      </c>
      <c r="R118" s="126">
        <f>SUM(R119:R133)</f>
        <v>0</v>
      </c>
      <c r="T118" s="127">
        <f>SUM(T119:T133)</f>
        <v>0</v>
      </c>
      <c r="AR118" s="121" t="s">
        <v>155</v>
      </c>
      <c r="AT118" s="128" t="s">
        <v>71</v>
      </c>
      <c r="AU118" s="128" t="s">
        <v>72</v>
      </c>
      <c r="AY118" s="121" t="s">
        <v>114</v>
      </c>
      <c r="BK118" s="129">
        <f>SUM(BK119:BK133)</f>
        <v>0</v>
      </c>
    </row>
    <row r="119" spans="2:65" s="1" customFormat="1" ht="16.5" customHeight="1">
      <c r="B119" s="132"/>
      <c r="C119" s="133" t="s">
        <v>80</v>
      </c>
      <c r="D119" s="133" t="s">
        <v>116</v>
      </c>
      <c r="E119" s="134" t="s">
        <v>283</v>
      </c>
      <c r="F119" s="135" t="s">
        <v>284</v>
      </c>
      <c r="G119" s="136" t="s">
        <v>285</v>
      </c>
      <c r="H119" s="137">
        <v>1</v>
      </c>
      <c r="I119" s="138"/>
      <c r="J119" s="139">
        <f>ROUND(I119*H119,2)</f>
        <v>0</v>
      </c>
      <c r="K119" s="140"/>
      <c r="L119" s="31"/>
      <c r="M119" s="141" t="s">
        <v>1</v>
      </c>
      <c r="N119" s="142" t="s">
        <v>37</v>
      </c>
      <c r="P119" s="143">
        <f>O119*H119</f>
        <v>0</v>
      </c>
      <c r="Q119" s="143">
        <v>0</v>
      </c>
      <c r="R119" s="143">
        <f>Q119*H119</f>
        <v>0</v>
      </c>
      <c r="S119" s="143">
        <v>0</v>
      </c>
      <c r="T119" s="144">
        <f>S119*H119</f>
        <v>0</v>
      </c>
      <c r="AR119" s="145" t="s">
        <v>286</v>
      </c>
      <c r="AT119" s="145" t="s">
        <v>116</v>
      </c>
      <c r="AU119" s="145" t="s">
        <v>80</v>
      </c>
      <c r="AY119" s="16" t="s">
        <v>114</v>
      </c>
      <c r="BE119" s="146">
        <f>IF(N119="základní",J119,0)</f>
        <v>0</v>
      </c>
      <c r="BF119" s="146">
        <f>IF(N119="snížená",J119,0)</f>
        <v>0</v>
      </c>
      <c r="BG119" s="146">
        <f>IF(N119="zákl. přenesená",J119,0)</f>
        <v>0</v>
      </c>
      <c r="BH119" s="146">
        <f>IF(N119="sníž. přenesená",J119,0)</f>
        <v>0</v>
      </c>
      <c r="BI119" s="146">
        <f>IF(N119="nulová",J119,0)</f>
        <v>0</v>
      </c>
      <c r="BJ119" s="16" t="s">
        <v>80</v>
      </c>
      <c r="BK119" s="146">
        <f>ROUND(I119*H119,2)</f>
        <v>0</v>
      </c>
      <c r="BL119" s="16" t="s">
        <v>286</v>
      </c>
      <c r="BM119" s="145" t="s">
        <v>287</v>
      </c>
    </row>
    <row r="120" spans="2:65" s="1" customFormat="1" ht="10.199999999999999">
      <c r="B120" s="31"/>
      <c r="D120" s="147" t="s">
        <v>122</v>
      </c>
      <c r="F120" s="148" t="s">
        <v>284</v>
      </c>
      <c r="I120" s="149"/>
      <c r="L120" s="31"/>
      <c r="M120" s="150"/>
      <c r="T120" s="55"/>
      <c r="AT120" s="16" t="s">
        <v>122</v>
      </c>
      <c r="AU120" s="16" t="s">
        <v>80</v>
      </c>
    </row>
    <row r="121" spans="2:65" s="1" customFormat="1" ht="10.199999999999999">
      <c r="B121" s="31"/>
      <c r="D121" s="151" t="s">
        <v>124</v>
      </c>
      <c r="F121" s="152" t="s">
        <v>288</v>
      </c>
      <c r="I121" s="149"/>
      <c r="L121" s="31"/>
      <c r="M121" s="150"/>
      <c r="T121" s="55"/>
      <c r="AT121" s="16" t="s">
        <v>124</v>
      </c>
      <c r="AU121" s="16" t="s">
        <v>80</v>
      </c>
    </row>
    <row r="122" spans="2:65" s="1" customFormat="1" ht="16.5" customHeight="1">
      <c r="B122" s="132"/>
      <c r="C122" s="133" t="s">
        <v>82</v>
      </c>
      <c r="D122" s="133" t="s">
        <v>116</v>
      </c>
      <c r="E122" s="134" t="s">
        <v>289</v>
      </c>
      <c r="F122" s="135" t="s">
        <v>290</v>
      </c>
      <c r="G122" s="136" t="s">
        <v>285</v>
      </c>
      <c r="H122" s="137">
        <v>1</v>
      </c>
      <c r="I122" s="138"/>
      <c r="J122" s="139">
        <f>ROUND(I122*H122,2)</f>
        <v>0</v>
      </c>
      <c r="K122" s="140"/>
      <c r="L122" s="31"/>
      <c r="M122" s="141" t="s">
        <v>1</v>
      </c>
      <c r="N122" s="142" t="s">
        <v>37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286</v>
      </c>
      <c r="AT122" s="145" t="s">
        <v>116</v>
      </c>
      <c r="AU122" s="145" t="s">
        <v>80</v>
      </c>
      <c r="AY122" s="16" t="s">
        <v>114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6" t="s">
        <v>80</v>
      </c>
      <c r="BK122" s="146">
        <f>ROUND(I122*H122,2)</f>
        <v>0</v>
      </c>
      <c r="BL122" s="16" t="s">
        <v>286</v>
      </c>
      <c r="BM122" s="145" t="s">
        <v>291</v>
      </c>
    </row>
    <row r="123" spans="2:65" s="1" customFormat="1" ht="10.199999999999999">
      <c r="B123" s="31"/>
      <c r="D123" s="147" t="s">
        <v>122</v>
      </c>
      <c r="F123" s="148" t="s">
        <v>290</v>
      </c>
      <c r="I123" s="149"/>
      <c r="L123" s="31"/>
      <c r="M123" s="150"/>
      <c r="T123" s="55"/>
      <c r="AT123" s="16" t="s">
        <v>122</v>
      </c>
      <c r="AU123" s="16" t="s">
        <v>80</v>
      </c>
    </row>
    <row r="124" spans="2:65" s="1" customFormat="1" ht="10.199999999999999">
      <c r="B124" s="31"/>
      <c r="D124" s="151" t="s">
        <v>124</v>
      </c>
      <c r="F124" s="152" t="s">
        <v>292</v>
      </c>
      <c r="I124" s="149"/>
      <c r="L124" s="31"/>
      <c r="M124" s="150"/>
      <c r="T124" s="55"/>
      <c r="AT124" s="16" t="s">
        <v>124</v>
      </c>
      <c r="AU124" s="16" t="s">
        <v>80</v>
      </c>
    </row>
    <row r="125" spans="2:65" s="1" customFormat="1" ht="16.5" customHeight="1">
      <c r="B125" s="132"/>
      <c r="C125" s="133" t="s">
        <v>139</v>
      </c>
      <c r="D125" s="133" t="s">
        <v>116</v>
      </c>
      <c r="E125" s="134" t="s">
        <v>293</v>
      </c>
      <c r="F125" s="135" t="s">
        <v>294</v>
      </c>
      <c r="G125" s="136" t="s">
        <v>285</v>
      </c>
      <c r="H125" s="137">
        <v>1</v>
      </c>
      <c r="I125" s="138"/>
      <c r="J125" s="139">
        <f>ROUND(I125*H125,2)</f>
        <v>0</v>
      </c>
      <c r="K125" s="140"/>
      <c r="L125" s="31"/>
      <c r="M125" s="141" t="s">
        <v>1</v>
      </c>
      <c r="N125" s="142" t="s">
        <v>37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286</v>
      </c>
      <c r="AT125" s="145" t="s">
        <v>116</v>
      </c>
      <c r="AU125" s="145" t="s">
        <v>80</v>
      </c>
      <c r="AY125" s="16" t="s">
        <v>114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6" t="s">
        <v>80</v>
      </c>
      <c r="BK125" s="146">
        <f>ROUND(I125*H125,2)</f>
        <v>0</v>
      </c>
      <c r="BL125" s="16" t="s">
        <v>286</v>
      </c>
      <c r="BM125" s="145" t="s">
        <v>295</v>
      </c>
    </row>
    <row r="126" spans="2:65" s="1" customFormat="1" ht="10.199999999999999">
      <c r="B126" s="31"/>
      <c r="D126" s="147" t="s">
        <v>122</v>
      </c>
      <c r="F126" s="148" t="s">
        <v>294</v>
      </c>
      <c r="I126" s="149"/>
      <c r="L126" s="31"/>
      <c r="M126" s="150"/>
      <c r="T126" s="55"/>
      <c r="AT126" s="16" t="s">
        <v>122</v>
      </c>
      <c r="AU126" s="16" t="s">
        <v>80</v>
      </c>
    </row>
    <row r="127" spans="2:65" s="1" customFormat="1" ht="10.199999999999999">
      <c r="B127" s="31"/>
      <c r="D127" s="151" t="s">
        <v>124</v>
      </c>
      <c r="F127" s="152" t="s">
        <v>296</v>
      </c>
      <c r="I127" s="149"/>
      <c r="L127" s="31"/>
      <c r="M127" s="150"/>
      <c r="T127" s="55"/>
      <c r="AT127" s="16" t="s">
        <v>124</v>
      </c>
      <c r="AU127" s="16" t="s">
        <v>80</v>
      </c>
    </row>
    <row r="128" spans="2:65" s="1" customFormat="1" ht="16.5" customHeight="1">
      <c r="B128" s="132"/>
      <c r="C128" s="133" t="s">
        <v>120</v>
      </c>
      <c r="D128" s="133" t="s">
        <v>116</v>
      </c>
      <c r="E128" s="134" t="s">
        <v>297</v>
      </c>
      <c r="F128" s="135" t="s">
        <v>298</v>
      </c>
      <c r="G128" s="136" t="s">
        <v>299</v>
      </c>
      <c r="H128" s="137">
        <v>1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37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286</v>
      </c>
      <c r="AT128" s="145" t="s">
        <v>116</v>
      </c>
      <c r="AU128" s="145" t="s">
        <v>80</v>
      </c>
      <c r="AY128" s="16" t="s">
        <v>114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80</v>
      </c>
      <c r="BK128" s="146">
        <f>ROUND(I128*H128,2)</f>
        <v>0</v>
      </c>
      <c r="BL128" s="16" t="s">
        <v>286</v>
      </c>
      <c r="BM128" s="145" t="s">
        <v>300</v>
      </c>
    </row>
    <row r="129" spans="2:65" s="1" customFormat="1" ht="10.199999999999999">
      <c r="B129" s="31"/>
      <c r="D129" s="147" t="s">
        <v>122</v>
      </c>
      <c r="F129" s="148" t="s">
        <v>301</v>
      </c>
      <c r="I129" s="149"/>
      <c r="L129" s="31"/>
      <c r="M129" s="150"/>
      <c r="T129" s="55"/>
      <c r="AT129" s="16" t="s">
        <v>122</v>
      </c>
      <c r="AU129" s="16" t="s">
        <v>80</v>
      </c>
    </row>
    <row r="130" spans="2:65" s="1" customFormat="1" ht="10.199999999999999">
      <c r="B130" s="31"/>
      <c r="D130" s="151" t="s">
        <v>124</v>
      </c>
      <c r="F130" s="152" t="s">
        <v>302</v>
      </c>
      <c r="I130" s="149"/>
      <c r="L130" s="31"/>
      <c r="M130" s="150"/>
      <c r="T130" s="55"/>
      <c r="AT130" s="16" t="s">
        <v>124</v>
      </c>
      <c r="AU130" s="16" t="s">
        <v>80</v>
      </c>
    </row>
    <row r="131" spans="2:65" s="1" customFormat="1" ht="16.5" customHeight="1">
      <c r="B131" s="132"/>
      <c r="C131" s="133" t="s">
        <v>155</v>
      </c>
      <c r="D131" s="133" t="s">
        <v>116</v>
      </c>
      <c r="E131" s="134" t="s">
        <v>303</v>
      </c>
      <c r="F131" s="135" t="s">
        <v>304</v>
      </c>
      <c r="G131" s="136" t="s">
        <v>285</v>
      </c>
      <c r="H131" s="137">
        <v>1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37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286</v>
      </c>
      <c r="AT131" s="145" t="s">
        <v>116</v>
      </c>
      <c r="AU131" s="145" t="s">
        <v>80</v>
      </c>
      <c r="AY131" s="16" t="s">
        <v>114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80</v>
      </c>
      <c r="BK131" s="146">
        <f>ROUND(I131*H131,2)</f>
        <v>0</v>
      </c>
      <c r="BL131" s="16" t="s">
        <v>286</v>
      </c>
      <c r="BM131" s="145" t="s">
        <v>305</v>
      </c>
    </row>
    <row r="132" spans="2:65" s="1" customFormat="1" ht="10.199999999999999">
      <c r="B132" s="31"/>
      <c r="D132" s="147" t="s">
        <v>122</v>
      </c>
      <c r="F132" s="148" t="s">
        <v>304</v>
      </c>
      <c r="I132" s="149"/>
      <c r="L132" s="31"/>
      <c r="M132" s="150"/>
      <c r="T132" s="55"/>
      <c r="AT132" s="16" t="s">
        <v>122</v>
      </c>
      <c r="AU132" s="16" t="s">
        <v>80</v>
      </c>
    </row>
    <row r="133" spans="2:65" s="1" customFormat="1" ht="10.199999999999999">
      <c r="B133" s="31"/>
      <c r="D133" s="151" t="s">
        <v>124</v>
      </c>
      <c r="F133" s="152" t="s">
        <v>306</v>
      </c>
      <c r="I133" s="149"/>
      <c r="L133" s="31"/>
      <c r="M133" s="185"/>
      <c r="N133" s="186"/>
      <c r="O133" s="186"/>
      <c r="P133" s="186"/>
      <c r="Q133" s="186"/>
      <c r="R133" s="186"/>
      <c r="S133" s="186"/>
      <c r="T133" s="187"/>
      <c r="AT133" s="16" t="s">
        <v>124</v>
      </c>
      <c r="AU133" s="16" t="s">
        <v>80</v>
      </c>
    </row>
    <row r="134" spans="2:65" s="1" customFormat="1" ht="6.9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autoFilter ref="C116:K133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hyperlinks>
    <hyperlink ref="F121" r:id="rId1" xr:uid="{00000000-0004-0000-0200-000000000000}"/>
    <hyperlink ref="F124" r:id="rId2" xr:uid="{00000000-0004-0000-0200-000001000000}"/>
    <hyperlink ref="F127" r:id="rId3" xr:uid="{00000000-0004-0000-0200-000002000000}"/>
    <hyperlink ref="F130" r:id="rId4" xr:uid="{00000000-0004-0000-0200-000003000000}"/>
    <hyperlink ref="F133" r:id="rId5" xr:uid="{00000000-0004-0000-02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So01 - Oprava hráze</vt:lpstr>
      <vt:lpstr>So02 - vedlejší rozpočtov...</vt:lpstr>
      <vt:lpstr>'Rekapitulace stavby'!Názvy_tisku</vt:lpstr>
      <vt:lpstr>'So01 - Oprava hráze'!Názvy_tisku</vt:lpstr>
      <vt:lpstr>'So02 - vedlejší rozpočtov...'!Názvy_tisku</vt:lpstr>
      <vt:lpstr>'Rekapitulace stavby'!Oblast_tisku</vt:lpstr>
      <vt:lpstr>'So01 - Oprava hráze'!Oblast_tisku</vt:lpstr>
      <vt:lpstr>'So02 - vedlejší rozpočtov...'!Oblast_tisku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 Lesostavby</cp:lastModifiedBy>
  <dcterms:created xsi:type="dcterms:W3CDTF">2025-10-06T10:49:23Z</dcterms:created>
  <dcterms:modified xsi:type="dcterms:W3CDTF">2025-10-06T10:52:45Z</dcterms:modified>
</cp:coreProperties>
</file>