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akce\00 Tomáš\Staříč ř.km 4,447-4,740\"/>
    </mc:Choice>
  </mc:AlternateContent>
  <xr:revisionPtr revIDLastSave="0" documentId="13_ncr:1_{72BE0B89-1BA6-429E-A044-2A050B9E5020}" xr6:coauthVersionLast="47" xr6:coauthVersionMax="47" xr10:uidLastSave="{00000000-0000-0000-0000-000000000000}"/>
  <bookViews>
    <workbookView xWindow="-120" yWindow="-120" windowWidth="29040" windowHeight="17790" activeTab="1" xr2:uid="{00000000-000D-0000-FFFF-FFFF00000000}"/>
  </bookViews>
  <sheets>
    <sheet name="Rekapitulace stavby" sheetId="1" r:id="rId1"/>
    <sheet name="SO - 101" sheetId="2" r:id="rId2"/>
  </sheets>
  <definedNames>
    <definedName name="_xlnm._FilterDatabase" localSheetId="1" hidden="1">'SO - 101'!$C$121:$K$180</definedName>
    <definedName name="_xlnm.Print_Titles" localSheetId="0">'Rekapitulace stavby'!$92:$92</definedName>
    <definedName name="_xlnm.Print_Titles" localSheetId="1">'SO - 101'!$121:$121</definedName>
    <definedName name="_xlnm.Print_Area" localSheetId="0">'Rekapitulace stavby'!$D$4:$AO$76,'Rekapitulace stavby'!$C$82:$AQ$96</definedName>
    <definedName name="_xlnm.Print_Area" localSheetId="1">'SO - 101'!$C$4:$J$76,'SO - 101'!$C$82:$J$103,'SO - 101'!$C$109:$K$180</definedName>
  </definedNames>
  <calcPr calcId="181029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7" i="2"/>
  <c r="BH167" i="2"/>
  <c r="BG167" i="2"/>
  <c r="BF167" i="2"/>
  <c r="T167" i="2"/>
  <c r="T166" i="2"/>
  <c r="R167" i="2"/>
  <c r="R166" i="2"/>
  <c r="P167" i="2"/>
  <c r="P166" i="2"/>
  <c r="BI160" i="2"/>
  <c r="BH160" i="2"/>
  <c r="BG160" i="2"/>
  <c r="BF160" i="2"/>
  <c r="T160" i="2"/>
  <c r="T150" i="2"/>
  <c r="R160" i="2"/>
  <c r="P160" i="2"/>
  <c r="P150" i="2"/>
  <c r="BI151" i="2"/>
  <c r="BH151" i="2"/>
  <c r="BG151" i="2"/>
  <c r="BF151" i="2"/>
  <c r="T151" i="2"/>
  <c r="R151" i="2"/>
  <c r="R150" i="2" s="1"/>
  <c r="P151" i="2"/>
  <c r="BI146" i="2"/>
  <c r="BH146" i="2"/>
  <c r="BG146" i="2"/>
  <c r="BF146" i="2"/>
  <c r="T146" i="2"/>
  <c r="R146" i="2"/>
  <c r="P146" i="2"/>
  <c r="BI140" i="2"/>
  <c r="BH140" i="2"/>
  <c r="BG140" i="2"/>
  <c r="BF140" i="2"/>
  <c r="T140" i="2"/>
  <c r="R140" i="2"/>
  <c r="P140" i="2"/>
  <c r="BI131" i="2"/>
  <c r="BH131" i="2"/>
  <c r="BG131" i="2"/>
  <c r="BF131" i="2"/>
  <c r="T131" i="2"/>
  <c r="R131" i="2"/>
  <c r="P131" i="2"/>
  <c r="BI125" i="2"/>
  <c r="BH125" i="2"/>
  <c r="BG125" i="2"/>
  <c r="BF125" i="2"/>
  <c r="T125" i="2"/>
  <c r="R125" i="2"/>
  <c r="P125" i="2"/>
  <c r="F116" i="2"/>
  <c r="E114" i="2"/>
  <c r="F89" i="2"/>
  <c r="E87" i="2"/>
  <c r="J24" i="2"/>
  <c r="E24" i="2"/>
  <c r="J119" i="2" s="1"/>
  <c r="J23" i="2"/>
  <c r="J21" i="2"/>
  <c r="E21" i="2"/>
  <c r="J118" i="2" s="1"/>
  <c r="J20" i="2"/>
  <c r="J18" i="2"/>
  <c r="E18" i="2"/>
  <c r="F119" i="2" s="1"/>
  <c r="J17" i="2"/>
  <c r="J15" i="2"/>
  <c r="E15" i="2"/>
  <c r="F118" i="2" s="1"/>
  <c r="J14" i="2"/>
  <c r="J12" i="2"/>
  <c r="J116" i="2" s="1"/>
  <c r="E7" i="2"/>
  <c r="E112" i="2"/>
  <c r="L90" i="1"/>
  <c r="AM90" i="1"/>
  <c r="AM89" i="1"/>
  <c r="L89" i="1"/>
  <c r="AM87" i="1"/>
  <c r="L87" i="1"/>
  <c r="L85" i="1"/>
  <c r="L84" i="1"/>
  <c r="BK178" i="2"/>
  <c r="BK172" i="2"/>
  <c r="BK160" i="2"/>
  <c r="BK146" i="2"/>
  <c r="BK131" i="2"/>
  <c r="J175" i="2"/>
  <c r="BK167" i="2"/>
  <c r="BK151" i="2"/>
  <c r="BK140" i="2"/>
  <c r="BK125" i="2"/>
  <c r="BK175" i="2"/>
  <c r="J172" i="2"/>
  <c r="J160" i="2"/>
  <c r="J146" i="2"/>
  <c r="J131" i="2"/>
  <c r="AS94" i="1"/>
  <c r="J178" i="2"/>
  <c r="J167" i="2"/>
  <c r="J151" i="2"/>
  <c r="J140" i="2"/>
  <c r="J125" i="2"/>
  <c r="BK124" i="2" l="1"/>
  <c r="P124" i="2"/>
  <c r="P123" i="2"/>
  <c r="P122" i="2"/>
  <c r="AU95" i="1" s="1"/>
  <c r="AU94" i="1" s="1"/>
  <c r="BK171" i="2"/>
  <c r="BK170" i="2"/>
  <c r="J170" i="2"/>
  <c r="J101" i="2" s="1"/>
  <c r="P171" i="2"/>
  <c r="P170" i="2"/>
  <c r="T124" i="2"/>
  <c r="T123" i="2" s="1"/>
  <c r="R171" i="2"/>
  <c r="R170" i="2"/>
  <c r="R124" i="2"/>
  <c r="R123" i="2" s="1"/>
  <c r="R122" i="2" s="1"/>
  <c r="T171" i="2"/>
  <c r="T170" i="2"/>
  <c r="BK150" i="2"/>
  <c r="J150" i="2"/>
  <c r="J99" i="2"/>
  <c r="BK166" i="2"/>
  <c r="J166" i="2" s="1"/>
  <c r="J100" i="2" s="1"/>
  <c r="E85" i="2"/>
  <c r="J89" i="2"/>
  <c r="F91" i="2"/>
  <c r="J91" i="2"/>
  <c r="F92" i="2"/>
  <c r="J92" i="2"/>
  <c r="BE125" i="2"/>
  <c r="BE131" i="2"/>
  <c r="BE140" i="2"/>
  <c r="BE146" i="2"/>
  <c r="BE151" i="2"/>
  <c r="BE160" i="2"/>
  <c r="BE167" i="2"/>
  <c r="BE172" i="2"/>
  <c r="BE175" i="2"/>
  <c r="BE178" i="2"/>
  <c r="F35" i="2"/>
  <c r="BB95" i="1"/>
  <c r="BB94" i="1" s="1"/>
  <c r="W31" i="1" s="1"/>
  <c r="J34" i="2"/>
  <c r="AW95" i="1"/>
  <c r="F36" i="2"/>
  <c r="BC95" i="1" s="1"/>
  <c r="BC94" i="1" s="1"/>
  <c r="W32" i="1" s="1"/>
  <c r="F34" i="2"/>
  <c r="BA95" i="1"/>
  <c r="BA94" i="1"/>
  <c r="W30" i="1" s="1"/>
  <c r="F37" i="2"/>
  <c r="BD95" i="1"/>
  <c r="BD94" i="1"/>
  <c r="W33" i="1" s="1"/>
  <c r="T122" i="2" l="1"/>
  <c r="BK123" i="2"/>
  <c r="J123" i="2"/>
  <c r="J97" i="2"/>
  <c r="J124" i="2"/>
  <c r="J98" i="2"/>
  <c r="J171" i="2"/>
  <c r="J102" i="2"/>
  <c r="AW94" i="1"/>
  <c r="AK30" i="1"/>
  <c r="J33" i="2"/>
  <c r="AV95" i="1"/>
  <c r="AT95" i="1" s="1"/>
  <c r="AY94" i="1"/>
  <c r="AX94" i="1"/>
  <c r="F33" i="2"/>
  <c r="AZ95" i="1"/>
  <c r="AZ94" i="1" s="1"/>
  <c r="W29" i="1" s="1"/>
  <c r="BK122" i="2" l="1"/>
  <c r="J122" i="2"/>
  <c r="J96" i="2"/>
  <c r="AV94" i="1"/>
  <c r="AK29" i="1" s="1"/>
  <c r="J30" i="2" l="1"/>
  <c r="AG95" i="1" s="1"/>
  <c r="AG94" i="1" s="1"/>
  <c r="AT94" i="1"/>
  <c r="AK26" i="1" l="1"/>
  <c r="AN94" i="1"/>
  <c r="J39" i="2"/>
  <c r="AN95" i="1"/>
  <c r="AK35" i="1"/>
</calcChain>
</file>

<file path=xl/sharedStrings.xml><?xml version="1.0" encoding="utf-8"?>
<sst xmlns="http://schemas.openxmlformats.org/spreadsheetml/2006/main" count="725" uniqueCount="197">
  <si>
    <t>Export Komplet</t>
  </si>
  <si>
    <t/>
  </si>
  <si>
    <t>2.0</t>
  </si>
  <si>
    <t>False</t>
  </si>
  <si>
    <t>{9253fa42-dc86-4a5d-aefe-605a0ebd2e9c}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</si>
  <si>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</si>
  <si>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</si>
  <si>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</si>
  <si>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</si>
  <si>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</si>
  <si>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</si>
  <si>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</si>
  <si>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</si>
  <si>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</si>
  <si>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44xxx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</si>
  <si>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</si>
  <si>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</si>
  <si>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Staříč, Lípová-lázně , ř. km. 4,447 - 4,740</t>
  </si>
  <si>
    <t>KSO:</t>
  </si>
  <si>
    <t>CC-CZ:</t>
  </si>
  <si>
    <t>Místo:</t>
  </si>
  <si>
    <t xml:space="preserve"> </t>
  </si>
  <si>
    <t>Datum:</t>
  </si>
  <si>
    <t>18. 9. 2025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</si>
  <si>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</si>
  <si>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</si>
  <si>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</si>
  <si>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</si>
  <si>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</si>
  <si>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</si>
  <si>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</si>
  <si>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</si>
  <si>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</si>
  <si>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</si>
  <si>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</si>
  <si>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</si>
  <si>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</si>
  <si>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</si>
  <si>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</si>
  <si>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</si>
  <si>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</si>
  <si>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</si>
  <si>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</si>
  <si>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</si>
  <si>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</si>
  <si>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</si>
  <si>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</si>
  <si>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</si>
  <si>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</si>
  <si>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</si>
  <si>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</si>
  <si>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</si>
  <si>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</si>
  <si>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</si>
  <si>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</si>
  <si>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</si>
  <si>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</si>
  <si>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</si>
  <si>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</si>
  <si>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</si>
  <si>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</si>
  <si>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</si>
  <si>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</si>
  <si>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</si>
  <si>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</si>
  <si>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</si>
  <si>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</si>
  <si>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</si>
  <si>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</si>
  <si>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</si>
  <si>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</si>
  <si>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</si>
  <si>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</si>
  <si>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</si>
  <si>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</si>
  <si>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</si>
  <si>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</si>
  <si>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</si>
  <si>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</t>
  </si>
  <si>
    <t>101</t>
  </si>
  <si>
    <t>STA</t>
  </si>
  <si>
    <t>1</t>
  </si>
  <si>
    <t>{f92cab4a-373a-475e-b45a-78218464f52c}</t>
  </si>
  <si>
    <t>2</t>
  </si>
  <si>
    <t>KRYCÍ LIST SOUPISU PRACÍ</t>
  </si>
  <si>
    <t>Objekt:</t>
  </si>
  <si>
    <t>SO - 101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</si>
  <si>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</si>
  <si>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</si>
  <si>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</si>
  <si>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</si>
  <si>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</si>
  <si>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</si>
  <si>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</si>
  <si>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</si>
  <si>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</si>
  <si>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VRN - Vedlejší rozpočtové náklady</t>
  </si>
  <si>
    <t xml:space="preserve">    VRN1 - Průzkumné, zeměměřičské a projektové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</si>
  <si>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</si>
  <si>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</si>
  <si>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</si>
  <si>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</si>
  <si>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</si>
  <si>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</si>
  <si>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</si>
  <si>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</si>
  <si>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</si>
  <si>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</si>
  <si>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</si>
  <si>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</si>
  <si>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</si>
  <si>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</si>
  <si>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</si>
  <si>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</si>
  <si>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</si>
  <si>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</si>
  <si>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122351104</t>
  </si>
  <si>
    <t>Odkopávky a prokopávky nezapažené v hornině třídy těžitelnosti II skupiny 4 objem do 500 m3 strojně</t>
  </si>
  <si>
    <t>m3</t>
  </si>
  <si>
    <t>CS ÚRS 2025 01</t>
  </si>
  <si>
    <t>4</t>
  </si>
  <si>
    <t>1303126854</t>
  </si>
  <si>
    <t>PP</t>
  </si>
  <si>
    <t>Odkopávky a prokopávky nezapažené strojně v hornině třídy těžitelnosti II skupiny 4 přes 100 do 500 m3</t>
  </si>
  <si>
    <t>Online PSC</t>
  </si>
  <si>
    <t>https://podminky.urs.cz/item/CS_URS_2025_01/122351104</t>
  </si>
  <si>
    <t>VV</t>
  </si>
  <si>
    <t>"odkopávky pro LB v místě břehu - 1/2 rovnaniny " 54</t>
  </si>
  <si>
    <t>"odkopávky pro PB v místě břehu - 1/2 rovnaniny " 122</t>
  </si>
  <si>
    <t>Součet</t>
  </si>
  <si>
    <t>129353101</t>
  </si>
  <si>
    <t>Čištění otevřených koryt vodotečí šíře dna do 5 m hl do 2,5 m v hornině třídy těžitelnosti II skupiny 4 strojně</t>
  </si>
  <si>
    <t>976118007</t>
  </si>
  <si>
    <t>Čištění otevřených koryt vodotečí strojně s přehozením rozpojeného nánosu do 3 m nebo s naložením na dopravní prostředek při šířce původního dna do 5 m a hloubce koryta do 2,5 m v hornině třídy těžitelnosti II skupiny 4</t>
  </si>
  <si>
    <t>https://podminky.urs.cz/item/CS_URS_2025_01/129353101</t>
  </si>
  <si>
    <t xml:space="preserve">"odtežení nánosu v korytě v hloubce 0.2m, prum. šířka 5m a pomistných delkách  50,70,25 a 55m" </t>
  </si>
  <si>
    <t>0,2*5*50</t>
  </si>
  <si>
    <t>0,2*5*70</t>
  </si>
  <si>
    <t>0,2*5*25</t>
  </si>
  <si>
    <t>0,2*5*55</t>
  </si>
  <si>
    <t>3</t>
  </si>
  <si>
    <t>132351255</t>
  </si>
  <si>
    <t>Hloubení rýh nezapažených š do 2000 mm v hornině třídy těžitelnosti II skupiny 4 objem do 1000 m3 strojně</t>
  </si>
  <si>
    <t>680604140</t>
  </si>
  <si>
    <t>Hloubení nezapažených rýh šířky přes 800 do 2 000 mm strojně s urovnáním dna do předepsaného profilu a spádu v hornině třídy těžitelnosti II skupiny 4 přes 500 do 1 000 m3</t>
  </si>
  <si>
    <t>https://podminky.urs.cz/item/CS_URS_2025_01/132351255</t>
  </si>
  <si>
    <t>"LB - hloubění ryh pro patu rovnaniny "48</t>
  </si>
  <si>
    <t>"PB - hloubění ryh pro patu rovnaniny "173</t>
  </si>
  <si>
    <t>162351123</t>
  </si>
  <si>
    <t>Vodorovné přemístění přes 50 do 500 m výkopku/sypaniny z hornin třídy těžitelnosti II skupiny 4 a 5</t>
  </si>
  <si>
    <t>-658632150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</si>
  <si>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</si>
  <si>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https://podminky.urs.cz/item/CS_URS_2025_01/162351123</t>
  </si>
  <si>
    <t>"přemístění hmot (ryhy, odkopávky svahu a koryta) do 500m určené investorem" 176+200+221</t>
  </si>
  <si>
    <t>Vodorovné konstrukce</t>
  </si>
  <si>
    <t>463211153</t>
  </si>
  <si>
    <t>Rovnanina objemu přes 3 m3 z lomového kamene tříděného hmotnosti přes 200 do 500 kg s urovnáním líce  a vyklínováním spár úlomky kamene hmotnost jednotlivých kamenů bez dodání kamene</t>
  </si>
  <si>
    <t>288651134</t>
  </si>
  <si>
    <t>Rovnanina z lomového kamene neupraveného pro podélné i příčné objekty objemu přes 3 m3 z kamene tříděného, s urovnáním líce a vyklínováním spár úlomky kamene hmotnost jednotlivých kamenů přes 200 do 500 kg bez dodání kamene</t>
  </si>
  <si>
    <t>https://podminky.urs.cz/item/CS_URS_2025_01/463211153</t>
  </si>
  <si>
    <t>" PB v km 4,450 – 4,720 " 243</t>
  </si>
  <si>
    <t>" LB v km 4,490 – 4,515 "22,5</t>
  </si>
  <si>
    <t>" LB v km 4,535 – 4,555 "18</t>
  </si>
  <si>
    <t>" LB v km 4,580 – 4,600 "18</t>
  </si>
  <si>
    <t>" LB v km 4,645 -4,720 "67,5</t>
  </si>
  <si>
    <t>46321115311</t>
  </si>
  <si>
    <t>Rovnanina objemu přes 3 m3 z lomového kamene tříděného hmotnosti přes 500 kg s urovnáním líce  a vyklínováním spár úlomky kamene hmotnost jednotlivých kamenů  bez dodání kamene</t>
  </si>
  <si>
    <t>1344714262</t>
  </si>
  <si>
    <t>Rovnanina z lomového kamene neupraveného pro podélné i příčné objekty objemu přes 3 m3 z kamene tříděného, s urovnáním líce a vyklínováním spár úlomky kamene hmotnost jednotlivých kamenů přes 500 kg bez dodání kamene</t>
  </si>
  <si>
    <t>https://podminky.urs.cz/item/CS_URS_2025_01/46321115311</t>
  </si>
  <si>
    <t>"PB , pata v km  4,450 – 4,720  " 216</t>
  </si>
  <si>
    <t xml:space="preserve">"LB , pata v km 4,645 -4,720 " 60 </t>
  </si>
  <si>
    <t>998</t>
  </si>
  <si>
    <t>Přesun hmot</t>
  </si>
  <si>
    <t>998332011</t>
  </si>
  <si>
    <t>Přesun hmot pro úpravy vodních toků a kanály</t>
  </si>
  <si>
    <t>t</t>
  </si>
  <si>
    <t>-1368852277</t>
  </si>
  <si>
    <t>Přesun hmot pro úpravy vodních toků a kanály, hráze rybníků apod. dopravní vzdálenost do 500 m</t>
  </si>
  <si>
    <t>https://podminky.urs.cz/item/CS_URS_2025_01/998332011</t>
  </si>
  <si>
    <t>VRN</t>
  </si>
  <si>
    <t>Vedlejší rozpočtové náklady</t>
  </si>
  <si>
    <t>5</t>
  </si>
  <si>
    <t>VRN1</t>
  </si>
  <si>
    <t>Průzkumné, zeměměřičské a projektové práce</t>
  </si>
  <si>
    <t>R1</t>
  </si>
  <si>
    <t>Záchranný odlov a transfer vodních živočichů</t>
  </si>
  <si>
    <t>kpl</t>
  </si>
  <si>
    <t>1024</t>
  </si>
  <si>
    <t>-2007376744</t>
  </si>
  <si>
    <t>R2</t>
  </si>
  <si>
    <t>Biologický dohled stavby</t>
  </si>
  <si>
    <t>689111373</t>
  </si>
  <si>
    <t>R3</t>
  </si>
  <si>
    <t>Převedení vody</t>
  </si>
  <si>
    <t>1339294956</t>
  </si>
  <si>
    <t>Převedení vody - 'Hrázkování+čerpání vody při provádění paty rovnanin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</si>
</sst>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132351255" TargetMode="External"/><Relationship Id="rId7" Type="http://schemas.openxmlformats.org/officeDocument/2006/relationships/hyperlink" Target="https://podminky.urs.cz/item/CS_URS_2025_01/998332011" TargetMode="External"/><Relationship Id="rId2" Type="http://schemas.openxmlformats.org/officeDocument/2006/relationships/hyperlink" Target="https://podminky.urs.cz/item/CS_URS_2025_01/129353101" TargetMode="External"/><Relationship Id="rId1" Type="http://schemas.openxmlformats.org/officeDocument/2006/relationships/hyperlink" Target="https://podminky.urs.cz/item/CS_URS_2025_01/122351104" TargetMode="External"/><Relationship Id="rId6" Type="http://schemas.openxmlformats.org/officeDocument/2006/relationships/hyperlink" Target="https://podminky.urs.cz/item/CS_URS_2025_01/46321115311" TargetMode="External"/><Relationship Id="rId5" Type="http://schemas.openxmlformats.org/officeDocument/2006/relationships/hyperlink" Target="https://podminky.urs.cz/item/CS_URS_2025_01/463211153" TargetMode="External"/><Relationship Id="rId4" Type="http://schemas.openxmlformats.org/officeDocument/2006/relationships/hyperlink" Target="https://podminky.urs.cz/item/CS_URS_2025_01/162351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08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73" t="s">
        <v>14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R5" s="19"/>
      <c r="BE5" s="170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75" t="s">
        <v>17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R6" s="19"/>
      <c r="BE6" s="17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7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71"/>
      <c r="BS8" s="16" t="s">
        <v>6</v>
      </c>
    </row>
    <row r="9" spans="1:74" ht="14.45" customHeight="1">
      <c r="B9" s="19"/>
      <c r="AR9" s="19"/>
      <c r="BE9" s="171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71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171"/>
      <c r="BS11" s="16" t="s">
        <v>6</v>
      </c>
    </row>
    <row r="12" spans="1:74" ht="6.95" customHeight="1">
      <c r="B12" s="19"/>
      <c r="AR12" s="19"/>
      <c r="BE12" s="171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171"/>
      <c r="BS13" s="16" t="s">
        <v>6</v>
      </c>
    </row>
    <row r="14" spans="1:74" ht="12.75">
      <c r="B14" s="19"/>
      <c r="E14" s="176" t="s">
        <v>28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26" t="s">
        <v>26</v>
      </c>
      <c r="AN14" s="28" t="s">
        <v>28</v>
      </c>
      <c r="AR14" s="19"/>
      <c r="BE14" s="171"/>
      <c r="BS14" s="16" t="s">
        <v>6</v>
      </c>
    </row>
    <row r="15" spans="1:74" ht="6.95" customHeight="1">
      <c r="B15" s="19"/>
      <c r="AR15" s="19"/>
      <c r="BE15" s="171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171"/>
      <c r="BS16" s="16" t="s">
        <v>3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171"/>
      <c r="BS17" s="16" t="s">
        <v>30</v>
      </c>
    </row>
    <row r="18" spans="2:71" ht="6.95" customHeight="1">
      <c r="B18" s="19"/>
      <c r="AR18" s="19"/>
      <c r="BE18" s="171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171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171"/>
      <c r="BS20" s="16" t="s">
        <v>30</v>
      </c>
    </row>
    <row r="21" spans="2:71" ht="6.95" customHeight="1">
      <c r="B21" s="19"/>
      <c r="AR21" s="19"/>
      <c r="BE21" s="171"/>
    </row>
    <row r="22" spans="2:71" ht="12" customHeight="1">
      <c r="B22" s="19"/>
      <c r="D22" s="26" t="s">
        <v>32</v>
      </c>
      <c r="AR22" s="19"/>
      <c r="BE22" s="171"/>
    </row>
    <row r="23" spans="2:71" ht="16.5" customHeight="1">
      <c r="B23" s="19"/>
      <c r="E23" s="178" t="s">
        <v>1</v>
      </c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R23" s="19"/>
      <c r="BE23" s="171"/>
    </row>
    <row r="24" spans="2:71" ht="6.95" customHeight="1">
      <c r="B24" s="19"/>
      <c r="AR24" s="19"/>
      <c r="BE24" s="171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71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79">
        <f>ROUND(AG94,2)</f>
        <v>0</v>
      </c>
      <c r="AL26" s="180"/>
      <c r="AM26" s="180"/>
      <c r="AN26" s="180"/>
      <c r="AO26" s="180"/>
      <c r="AR26" s="31"/>
      <c r="BE26" s="171"/>
    </row>
    <row r="27" spans="2:71" s="1" customFormat="1" ht="6.95" customHeight="1">
      <c r="B27" s="31"/>
      <c r="AR27" s="31"/>
      <c r="BE27" s="171"/>
    </row>
    <row r="28" spans="2:71" s="1" customFormat="1" ht="12.75">
      <c r="B28" s="31"/>
      <c r="L28" s="181" t="s">
        <v>34</v>
      </c>
      <c r="M28" s="181"/>
      <c r="N28" s="181"/>
      <c r="O28" s="181"/>
      <c r="P28" s="181"/>
      <c r="W28" s="181" t="s">
        <v>35</v>
      </c>
      <c r="X28" s="181"/>
      <c r="Y28" s="181"/>
      <c r="Z28" s="181"/>
      <c r="AA28" s="181"/>
      <c r="AB28" s="181"/>
      <c r="AC28" s="181"/>
      <c r="AD28" s="181"/>
      <c r="AE28" s="181"/>
      <c r="AK28" s="181" t="s">
        <v>36</v>
      </c>
      <c r="AL28" s="181"/>
      <c r="AM28" s="181"/>
      <c r="AN28" s="181"/>
      <c r="AO28" s="181"/>
      <c r="AR28" s="31"/>
      <c r="BE28" s="171"/>
    </row>
    <row r="29" spans="2:71" s="2" customFormat="1" ht="14.45" customHeight="1">
      <c r="B29" s="35"/>
      <c r="D29" s="26" t="s">
        <v>37</v>
      </c>
      <c r="F29" s="26" t="s">
        <v>38</v>
      </c>
      <c r="L29" s="184">
        <v>0.21</v>
      </c>
      <c r="M29" s="183"/>
      <c r="N29" s="183"/>
      <c r="O29" s="183"/>
      <c r="P29" s="183"/>
      <c r="W29" s="182">
        <f>ROUND(AZ94, 2)</f>
        <v>0</v>
      </c>
      <c r="X29" s="183"/>
      <c r="Y29" s="183"/>
      <c r="Z29" s="183"/>
      <c r="AA29" s="183"/>
      <c r="AB29" s="183"/>
      <c r="AC29" s="183"/>
      <c r="AD29" s="183"/>
      <c r="AE29" s="183"/>
      <c r="AK29" s="182">
        <f>ROUND(AV94, 2)</f>
        <v>0</v>
      </c>
      <c r="AL29" s="183"/>
      <c r="AM29" s="183"/>
      <c r="AN29" s="183"/>
      <c r="AO29" s="183"/>
      <c r="AR29" s="35"/>
      <c r="BE29" s="172"/>
    </row>
    <row r="30" spans="2:71" s="2" customFormat="1" ht="14.45" customHeight="1">
      <c r="B30" s="35"/>
      <c r="F30" s="26" t="s">
        <v>39</v>
      </c>
      <c r="L30" s="184">
        <v>0.12</v>
      </c>
      <c r="M30" s="183"/>
      <c r="N30" s="183"/>
      <c r="O30" s="183"/>
      <c r="P30" s="183"/>
      <c r="W30" s="182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K30" s="182">
        <f>ROUND(AW94, 2)</f>
        <v>0</v>
      </c>
      <c r="AL30" s="183"/>
      <c r="AM30" s="183"/>
      <c r="AN30" s="183"/>
      <c r="AO30" s="183"/>
      <c r="AR30" s="35"/>
      <c r="BE30" s="172"/>
    </row>
    <row r="31" spans="2:71" s="2" customFormat="1" ht="14.45" hidden="1" customHeight="1">
      <c r="B31" s="35"/>
      <c r="F31" s="26" t="s">
        <v>40</v>
      </c>
      <c r="L31" s="184">
        <v>0.21</v>
      </c>
      <c r="M31" s="183"/>
      <c r="N31" s="183"/>
      <c r="O31" s="183"/>
      <c r="P31" s="183"/>
      <c r="W31" s="182">
        <f>ROUND(BB94, 2)</f>
        <v>0</v>
      </c>
      <c r="X31" s="183"/>
      <c r="Y31" s="183"/>
      <c r="Z31" s="183"/>
      <c r="AA31" s="183"/>
      <c r="AB31" s="183"/>
      <c r="AC31" s="183"/>
      <c r="AD31" s="183"/>
      <c r="AE31" s="183"/>
      <c r="AK31" s="182">
        <v>0</v>
      </c>
      <c r="AL31" s="183"/>
      <c r="AM31" s="183"/>
      <c r="AN31" s="183"/>
      <c r="AO31" s="183"/>
      <c r="AR31" s="35"/>
      <c r="BE31" s="172"/>
    </row>
    <row r="32" spans="2:71" s="2" customFormat="1" ht="14.45" hidden="1" customHeight="1">
      <c r="B32" s="35"/>
      <c r="F32" s="26" t="s">
        <v>41</v>
      </c>
      <c r="L32" s="184">
        <v>0.12</v>
      </c>
      <c r="M32" s="183"/>
      <c r="N32" s="183"/>
      <c r="O32" s="183"/>
      <c r="P32" s="183"/>
      <c r="W32" s="182">
        <f>ROUND(BC94, 2)</f>
        <v>0</v>
      </c>
      <c r="X32" s="183"/>
      <c r="Y32" s="183"/>
      <c r="Z32" s="183"/>
      <c r="AA32" s="183"/>
      <c r="AB32" s="183"/>
      <c r="AC32" s="183"/>
      <c r="AD32" s="183"/>
      <c r="AE32" s="183"/>
      <c r="AK32" s="182">
        <v>0</v>
      </c>
      <c r="AL32" s="183"/>
      <c r="AM32" s="183"/>
      <c r="AN32" s="183"/>
      <c r="AO32" s="183"/>
      <c r="AR32" s="35"/>
      <c r="BE32" s="172"/>
    </row>
    <row r="33" spans="2:57" s="2" customFormat="1" ht="14.45" hidden="1" customHeight="1">
      <c r="B33" s="35"/>
      <c r="F33" s="26" t="s">
        <v>42</v>
      </c>
      <c r="L33" s="184">
        <v>0</v>
      </c>
      <c r="M33" s="183"/>
      <c r="N33" s="183"/>
      <c r="O33" s="183"/>
      <c r="P33" s="183"/>
      <c r="W33" s="182">
        <f>ROUND(BD94, 2)</f>
        <v>0</v>
      </c>
      <c r="X33" s="183"/>
      <c r="Y33" s="183"/>
      <c r="Z33" s="183"/>
      <c r="AA33" s="183"/>
      <c r="AB33" s="183"/>
      <c r="AC33" s="183"/>
      <c r="AD33" s="183"/>
      <c r="AE33" s="183"/>
      <c r="AK33" s="182">
        <v>0</v>
      </c>
      <c r="AL33" s="183"/>
      <c r="AM33" s="183"/>
      <c r="AN33" s="183"/>
      <c r="AO33" s="183"/>
      <c r="AR33" s="35"/>
      <c r="BE33" s="172"/>
    </row>
    <row r="34" spans="2:57" s="1" customFormat="1" ht="6.95" customHeight="1">
      <c r="B34" s="31"/>
      <c r="AR34" s="31"/>
      <c r="BE34" s="171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185" t="s">
        <v>45</v>
      </c>
      <c r="Y35" s="186"/>
      <c r="Z35" s="186"/>
      <c r="AA35" s="186"/>
      <c r="AB35" s="186"/>
      <c r="AC35" s="38"/>
      <c r="AD35" s="38"/>
      <c r="AE35" s="38"/>
      <c r="AF35" s="38"/>
      <c r="AG35" s="38"/>
      <c r="AH35" s="38"/>
      <c r="AI35" s="38"/>
      <c r="AJ35" s="38"/>
      <c r="AK35" s="187">
        <f>SUM(AK26:AK33)</f>
        <v>0</v>
      </c>
      <c r="AL35" s="186"/>
      <c r="AM35" s="186"/>
      <c r="AN35" s="186"/>
      <c r="AO35" s="18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44xxx</v>
      </c>
      <c r="AR84" s="47"/>
    </row>
    <row r="85" spans="1:91" s="4" customFormat="1" ht="36.950000000000003" customHeight="1">
      <c r="B85" s="48"/>
      <c r="C85" s="49" t="s">
        <v>16</v>
      </c>
      <c r="L85" s="189" t="str">
        <f>K6</f>
        <v>Staříč, Lípová-lázně , ř. km. 4,447 - 4,740</v>
      </c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191" t="str">
        <f>IF(AN8= "","",AN8)</f>
        <v>18. 9. 2025</v>
      </c>
      <c r="AN87" s="191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192" t="str">
        <f>IF(E17="","",E17)</f>
        <v xml:space="preserve"> </v>
      </c>
      <c r="AN89" s="193"/>
      <c r="AO89" s="193"/>
      <c r="AP89" s="193"/>
      <c r="AR89" s="31"/>
      <c r="AS89" s="194" t="s">
        <v>53</v>
      </c>
      <c r="AT89" s="195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192" t="str">
        <f>IF(E20="","",E20)</f>
        <v xml:space="preserve"> </v>
      </c>
      <c r="AN90" s="193"/>
      <c r="AO90" s="193"/>
      <c r="AP90" s="193"/>
      <c r="AR90" s="31"/>
      <c r="AS90" s="196"/>
      <c r="AT90" s="197"/>
      <c r="BD90" s="55"/>
    </row>
    <row r="91" spans="1:91" s="1" customFormat="1" ht="10.9" customHeight="1">
      <c r="B91" s="31"/>
      <c r="AR91" s="31"/>
      <c r="AS91" s="196"/>
      <c r="AT91" s="197"/>
      <c r="BD91" s="55"/>
    </row>
    <row r="92" spans="1:91" s="1" customFormat="1" ht="29.25" customHeight="1">
      <c r="B92" s="31"/>
      <c r="C92" s="198" t="s">
        <v>54</v>
      </c>
      <c r="D92" s="199"/>
      <c r="E92" s="199"/>
      <c r="F92" s="199"/>
      <c r="G92" s="199"/>
      <c r="H92" s="56"/>
      <c r="I92" s="200" t="s">
        <v>55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1" t="s">
        <v>56</v>
      </c>
      <c r="AH92" s="199"/>
      <c r="AI92" s="199"/>
      <c r="AJ92" s="199"/>
      <c r="AK92" s="199"/>
      <c r="AL92" s="199"/>
      <c r="AM92" s="199"/>
      <c r="AN92" s="200" t="s">
        <v>57</v>
      </c>
      <c r="AO92" s="199"/>
      <c r="AP92" s="202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6">
        <f>ROUND(AG95,2)</f>
        <v>0</v>
      </c>
      <c r="AH94" s="206"/>
      <c r="AI94" s="206"/>
      <c r="AJ94" s="206"/>
      <c r="AK94" s="206"/>
      <c r="AL94" s="206"/>
      <c r="AM94" s="206"/>
      <c r="AN94" s="207">
        <f>SUM(AG94,AT94)</f>
        <v>0</v>
      </c>
      <c r="AO94" s="207"/>
      <c r="AP94" s="207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205" t="s">
        <v>78</v>
      </c>
      <c r="E95" s="205"/>
      <c r="F95" s="205"/>
      <c r="G95" s="205"/>
      <c r="H95" s="205"/>
      <c r="I95" s="76"/>
      <c r="J95" s="205" t="s">
        <v>79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3">
        <f>'SO - 101'!J30</f>
        <v>0</v>
      </c>
      <c r="AH95" s="204"/>
      <c r="AI95" s="204"/>
      <c r="AJ95" s="204"/>
      <c r="AK95" s="204"/>
      <c r="AL95" s="204"/>
      <c r="AM95" s="204"/>
      <c r="AN95" s="203">
        <f>SUM(AG95,AT95)</f>
        <v>0</v>
      </c>
      <c r="AO95" s="204"/>
      <c r="AP95" s="204"/>
      <c r="AQ95" s="77" t="s">
        <v>80</v>
      </c>
      <c r="AR95" s="74"/>
      <c r="AS95" s="78">
        <v>0</v>
      </c>
      <c r="AT95" s="79">
        <f>ROUND(SUM(AV95:AW95),2)</f>
        <v>0</v>
      </c>
      <c r="AU95" s="80">
        <f>'SO - 101'!P122</f>
        <v>0</v>
      </c>
      <c r="AV95" s="79">
        <f>'SO - 101'!J33</f>
        <v>0</v>
      </c>
      <c r="AW95" s="79">
        <f>'SO - 101'!J34</f>
        <v>0</v>
      </c>
      <c r="AX95" s="79">
        <f>'SO - 101'!J35</f>
        <v>0</v>
      </c>
      <c r="AY95" s="79">
        <f>'SO - 101'!J36</f>
        <v>0</v>
      </c>
      <c r="AZ95" s="79">
        <f>'SO - 101'!F33</f>
        <v>0</v>
      </c>
      <c r="BA95" s="79">
        <f>'SO - 101'!F34</f>
        <v>0</v>
      </c>
      <c r="BB95" s="79">
        <f>'SO - 101'!F35</f>
        <v>0</v>
      </c>
      <c r="BC95" s="79">
        <f>'SO - 101'!F36</f>
        <v>0</v>
      </c>
      <c r="BD95" s="81">
        <f>'SO - 101'!F37</f>
        <v>0</v>
      </c>
      <c r="BT95" s="82" t="s">
        <v>81</v>
      </c>
      <c r="BV95" s="82" t="s">
        <v>75</v>
      </c>
      <c r="BW95" s="82" t="s">
        <v>82</v>
      </c>
      <c r="BX95" s="82" t="s">
        <v>4</v>
      </c>
      <c r="CL95" s="82" t="s">
        <v>1</v>
      </c>
      <c r="CM95" s="82" t="s">
        <v>83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- 101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1"/>
  <sheetViews>
    <sheetView showGridLines="0" tabSelected="1" workbookViewId="0">
      <selection activeCell="X170" sqref="X170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8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84</v>
      </c>
      <c r="L4" s="19"/>
      <c r="M4" s="83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09" t="str">
        <f>'Rekapitulace stavby'!K6</f>
        <v>Staříč, Lípová-lázně , ř. km. 4,447 - 4,740</v>
      </c>
      <c r="F7" s="210"/>
      <c r="G7" s="210"/>
      <c r="H7" s="210"/>
      <c r="L7" s="19"/>
    </row>
    <row r="8" spans="2:46" s="1" customFormat="1" ht="12" customHeight="1">
      <c r="B8" s="31"/>
      <c r="D8" s="26" t="s">
        <v>85</v>
      </c>
      <c r="L8" s="31"/>
    </row>
    <row r="9" spans="2:46" s="1" customFormat="1" ht="16.5" customHeight="1">
      <c r="B9" s="31"/>
      <c r="E9" s="189" t="s">
        <v>86</v>
      </c>
      <c r="F9" s="211"/>
      <c r="G9" s="211"/>
      <c r="H9" s="211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18. 9. 2025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12" t="str">
        <f>'Rekapitulace stavby'!E14</f>
        <v>Vyplň údaj</v>
      </c>
      <c r="F18" s="173"/>
      <c r="G18" s="173"/>
      <c r="H18" s="17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4"/>
      <c r="E27" s="178" t="s">
        <v>1</v>
      </c>
      <c r="F27" s="178"/>
      <c r="G27" s="178"/>
      <c r="H27" s="178"/>
      <c r="L27" s="84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5" t="s">
        <v>33</v>
      </c>
      <c r="J30" s="65">
        <f>ROUND(J122,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86">
        <f>ROUND((SUM(BE122:BE180)),  2)</f>
        <v>0</v>
      </c>
      <c r="I33" s="87">
        <v>0.21</v>
      </c>
      <c r="J33" s="86">
        <f>ROUND(((SUM(BE122:BE180))*I33),  2)</f>
        <v>0</v>
      </c>
      <c r="L33" s="31"/>
    </row>
    <row r="34" spans="2:12" s="1" customFormat="1" ht="14.45" customHeight="1">
      <c r="B34" s="31"/>
      <c r="E34" s="26" t="s">
        <v>39</v>
      </c>
      <c r="F34" s="86">
        <f>ROUND((SUM(BF122:BF180)),  2)</f>
        <v>0</v>
      </c>
      <c r="I34" s="87">
        <v>0.12</v>
      </c>
      <c r="J34" s="86">
        <f>ROUND(((SUM(BF122:BF180))*I34),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86">
        <f>ROUND((SUM(BG122:BG180)),  2)</f>
        <v>0</v>
      </c>
      <c r="I35" s="87">
        <v>0.21</v>
      </c>
      <c r="J35" s="8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86">
        <f>ROUND((SUM(BH122:BH180)),  2)</f>
        <v>0</v>
      </c>
      <c r="I36" s="87">
        <v>0.12</v>
      </c>
      <c r="J36" s="86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86">
        <f>ROUND((SUM(BI122:BI180)),  2)</f>
        <v>0</v>
      </c>
      <c r="I37" s="87">
        <v>0</v>
      </c>
      <c r="J37" s="86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8"/>
      <c r="D39" s="89" t="s">
        <v>43</v>
      </c>
      <c r="E39" s="56"/>
      <c r="F39" s="56"/>
      <c r="G39" s="90" t="s">
        <v>44</v>
      </c>
      <c r="H39" s="91" t="s">
        <v>45</v>
      </c>
      <c r="I39" s="56"/>
      <c r="J39" s="92">
        <f>SUM(J30:J37)</f>
        <v>0</v>
      </c>
      <c r="K39" s="9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4" t="s">
        <v>49</v>
      </c>
      <c r="G61" s="42" t="s">
        <v>48</v>
      </c>
      <c r="H61" s="33"/>
      <c r="I61" s="33"/>
      <c r="J61" s="95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4" t="s">
        <v>49</v>
      </c>
      <c r="G76" s="42" t="s">
        <v>48</v>
      </c>
      <c r="H76" s="33"/>
      <c r="I76" s="33"/>
      <c r="J76" s="95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87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09" t="str">
        <f>E7</f>
        <v>Staříč, Lípová-lázně , ř. km. 4,447 - 4,740</v>
      </c>
      <c r="F85" s="210"/>
      <c r="G85" s="210"/>
      <c r="H85" s="210"/>
      <c r="L85" s="31"/>
    </row>
    <row r="86" spans="2:47" s="1" customFormat="1" ht="12" customHeight="1">
      <c r="B86" s="31"/>
      <c r="C86" s="26" t="s">
        <v>85</v>
      </c>
      <c r="L86" s="31"/>
    </row>
    <row r="87" spans="2:47" s="1" customFormat="1" ht="16.5" customHeight="1">
      <c r="B87" s="31"/>
      <c r="E87" s="189" t="str">
        <f>E9</f>
        <v>SO - 101</v>
      </c>
      <c r="F87" s="211"/>
      <c r="G87" s="211"/>
      <c r="H87" s="21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18. 9. 2025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96" t="s">
        <v>88</v>
      </c>
      <c r="D94" s="88"/>
      <c r="E94" s="88"/>
      <c r="F94" s="88"/>
      <c r="G94" s="88"/>
      <c r="H94" s="88"/>
      <c r="I94" s="88"/>
      <c r="J94" s="97" t="s">
        <v>89</v>
      </c>
      <c r="K94" s="8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98" t="s">
        <v>90</v>
      </c>
      <c r="J96" s="65">
        <f>J122</f>
        <v>0</v>
      </c>
      <c r="L96" s="31"/>
      <c r="AU96" s="16" t="s">
        <v>91</v>
      </c>
    </row>
    <row r="97" spans="2:12" s="8" customFormat="1" ht="24.95" customHeight="1">
      <c r="B97" s="99"/>
      <c r="D97" s="100" t="s">
        <v>92</v>
      </c>
      <c r="E97" s="101"/>
      <c r="F97" s="101"/>
      <c r="G97" s="101"/>
      <c r="H97" s="101"/>
      <c r="I97" s="101"/>
      <c r="J97" s="102">
        <f>J123</f>
        <v>0</v>
      </c>
      <c r="L97" s="99"/>
    </row>
    <row r="98" spans="2:12" s="9" customFormat="1" ht="19.899999999999999" customHeight="1">
      <c r="B98" s="103"/>
      <c r="D98" s="104" t="s">
        <v>93</v>
      </c>
      <c r="E98" s="105"/>
      <c r="F98" s="105"/>
      <c r="G98" s="105"/>
      <c r="H98" s="105"/>
      <c r="I98" s="105"/>
      <c r="J98" s="106">
        <f>J124</f>
        <v>0</v>
      </c>
      <c r="L98" s="103"/>
    </row>
    <row r="99" spans="2:12" s="9" customFormat="1" ht="19.899999999999999" customHeight="1">
      <c r="B99" s="103"/>
      <c r="D99" s="104" t="s">
        <v>94</v>
      </c>
      <c r="E99" s="105"/>
      <c r="F99" s="105"/>
      <c r="G99" s="105"/>
      <c r="H99" s="105"/>
      <c r="I99" s="105"/>
      <c r="J99" s="106">
        <f>J150</f>
        <v>0</v>
      </c>
      <c r="L99" s="103"/>
    </row>
    <row r="100" spans="2:12" s="9" customFormat="1" ht="19.899999999999999" customHeight="1">
      <c r="B100" s="103"/>
      <c r="D100" s="104" t="s">
        <v>95</v>
      </c>
      <c r="E100" s="105"/>
      <c r="F100" s="105"/>
      <c r="G100" s="105"/>
      <c r="H100" s="105"/>
      <c r="I100" s="105"/>
      <c r="J100" s="106">
        <f>J166</f>
        <v>0</v>
      </c>
      <c r="L100" s="103"/>
    </row>
    <row r="101" spans="2:12" s="8" customFormat="1" ht="24.95" customHeight="1">
      <c r="B101" s="99"/>
      <c r="D101" s="100" t="s">
        <v>96</v>
      </c>
      <c r="E101" s="101"/>
      <c r="F101" s="101"/>
      <c r="G101" s="101"/>
      <c r="H101" s="101"/>
      <c r="I101" s="101"/>
      <c r="J101" s="102">
        <f>J170</f>
        <v>0</v>
      </c>
      <c r="L101" s="99"/>
    </row>
    <row r="102" spans="2:12" s="9" customFormat="1" ht="19.899999999999999" customHeight="1">
      <c r="B102" s="103"/>
      <c r="D102" s="104" t="s">
        <v>97</v>
      </c>
      <c r="E102" s="105"/>
      <c r="F102" s="105"/>
      <c r="G102" s="105"/>
      <c r="H102" s="105"/>
      <c r="I102" s="105"/>
      <c r="J102" s="106">
        <f>J171</f>
        <v>0</v>
      </c>
      <c r="L102" s="103"/>
    </row>
    <row r="103" spans="2:12" s="1" customFormat="1" ht="21.75" customHeight="1">
      <c r="B103" s="31"/>
      <c r="L103" s="31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5" customHeight="1">
      <c r="B109" s="31"/>
      <c r="C109" s="20" t="s">
        <v>98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209" t="str">
        <f>E7</f>
        <v>Staříč, Lípová-lázně , ř. km. 4,447 - 4,740</v>
      </c>
      <c r="F112" s="210"/>
      <c r="G112" s="210"/>
      <c r="H112" s="210"/>
      <c r="L112" s="31"/>
    </row>
    <row r="113" spans="2:65" s="1" customFormat="1" ht="12" customHeight="1">
      <c r="B113" s="31"/>
      <c r="C113" s="26" t="s">
        <v>85</v>
      </c>
      <c r="L113" s="31"/>
    </row>
    <row r="114" spans="2:65" s="1" customFormat="1" ht="16.5" customHeight="1">
      <c r="B114" s="31"/>
      <c r="E114" s="189" t="str">
        <f>E9</f>
        <v>SO - 101</v>
      </c>
      <c r="F114" s="211"/>
      <c r="G114" s="211"/>
      <c r="H114" s="211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 t="str">
        <f>IF(J12="","",J12)</f>
        <v>18. 9. 2025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E15</f>
        <v xml:space="preserve"> </v>
      </c>
      <c r="I118" s="26" t="s">
        <v>29</v>
      </c>
      <c r="J118" s="29" t="str">
        <f>E21</f>
        <v xml:space="preserve"> </v>
      </c>
      <c r="L118" s="31"/>
    </row>
    <row r="119" spans="2:65" s="1" customFormat="1" ht="15.2" customHeight="1">
      <c r="B119" s="31"/>
      <c r="C119" s="26" t="s">
        <v>27</v>
      </c>
      <c r="F119" s="24" t="str">
        <f>IF(E18="","",E18)</f>
        <v>Vyplň údaj</v>
      </c>
      <c r="I119" s="26" t="s">
        <v>31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07"/>
      <c r="C121" s="108" t="s">
        <v>99</v>
      </c>
      <c r="D121" s="109" t="s">
        <v>58</v>
      </c>
      <c r="E121" s="109" t="s">
        <v>54</v>
      </c>
      <c r="F121" s="109" t="s">
        <v>55</v>
      </c>
      <c r="G121" s="109" t="s">
        <v>100</v>
      </c>
      <c r="H121" s="109" t="s">
        <v>101</v>
      </c>
      <c r="I121" s="109" t="s">
        <v>102</v>
      </c>
      <c r="J121" s="109" t="s">
        <v>89</v>
      </c>
      <c r="K121" s="110" t="s">
        <v>103</v>
      </c>
      <c r="L121" s="107"/>
      <c r="M121" s="58" t="s">
        <v>1</v>
      </c>
      <c r="N121" s="59" t="s">
        <v>37</v>
      </c>
      <c r="O121" s="59" t="s">
        <v>104</v>
      </c>
      <c r="P121" s="59" t="s">
        <v>105</v>
      </c>
      <c r="Q121" s="59" t="s">
        <v>106</v>
      </c>
      <c r="R121" s="59" t="s">
        <v>107</v>
      </c>
      <c r="S121" s="59" t="s">
        <v>108</v>
      </c>
      <c r="T121" s="60" t="s">
        <v>109</v>
      </c>
    </row>
    <row r="122" spans="2:65" s="1" customFormat="1" ht="22.9" customHeight="1">
      <c r="B122" s="31"/>
      <c r="C122" s="63" t="s">
        <v>110</v>
      </c>
      <c r="J122" s="111">
        <f>BK122</f>
        <v>0</v>
      </c>
      <c r="L122" s="31"/>
      <c r="M122" s="61"/>
      <c r="N122" s="52"/>
      <c r="O122" s="52"/>
      <c r="P122" s="112">
        <f>P123+P170</f>
        <v>0</v>
      </c>
      <c r="Q122" s="52"/>
      <c r="R122" s="112">
        <f>R123+R170</f>
        <v>1106.952</v>
      </c>
      <c r="S122" s="52"/>
      <c r="T122" s="113">
        <f>T123+T170</f>
        <v>0</v>
      </c>
      <c r="AT122" s="16" t="s">
        <v>72</v>
      </c>
      <c r="AU122" s="16" t="s">
        <v>91</v>
      </c>
      <c r="BK122" s="114">
        <f>BK123+BK170</f>
        <v>0</v>
      </c>
    </row>
    <row r="123" spans="2:65" s="11" customFormat="1" ht="25.9" customHeight="1">
      <c r="B123" s="115"/>
      <c r="D123" s="116" t="s">
        <v>72</v>
      </c>
      <c r="E123" s="117" t="s">
        <v>111</v>
      </c>
      <c r="F123" s="117" t="s">
        <v>112</v>
      </c>
      <c r="I123" s="118"/>
      <c r="J123" s="119">
        <f>BK123</f>
        <v>0</v>
      </c>
      <c r="L123" s="115"/>
      <c r="M123" s="120"/>
      <c r="P123" s="121">
        <f>P124+P150+P166</f>
        <v>0</v>
      </c>
      <c r="R123" s="121">
        <f>R124+R150+R166</f>
        <v>1106.952</v>
      </c>
      <c r="T123" s="122">
        <f>T124+T150+T166</f>
        <v>0</v>
      </c>
      <c r="AR123" s="116" t="s">
        <v>81</v>
      </c>
      <c r="AT123" s="123" t="s">
        <v>72</v>
      </c>
      <c r="AU123" s="123" t="s">
        <v>73</v>
      </c>
      <c r="AY123" s="116" t="s">
        <v>113</v>
      </c>
      <c r="BK123" s="124">
        <f>BK124+BK150+BK166</f>
        <v>0</v>
      </c>
    </row>
    <row r="124" spans="2:65" s="11" customFormat="1" ht="22.9" customHeight="1">
      <c r="B124" s="115"/>
      <c r="D124" s="116" t="s">
        <v>72</v>
      </c>
      <c r="E124" s="125" t="s">
        <v>81</v>
      </c>
      <c r="F124" s="125" t="s">
        <v>114</v>
      </c>
      <c r="I124" s="118"/>
      <c r="J124" s="126">
        <f>BK124</f>
        <v>0</v>
      </c>
      <c r="L124" s="115"/>
      <c r="M124" s="120"/>
      <c r="P124" s="121">
        <f>SUM(P125:P149)</f>
        <v>0</v>
      </c>
      <c r="R124" s="121">
        <f>SUM(R125:R149)</f>
        <v>0</v>
      </c>
      <c r="T124" s="122">
        <f>SUM(T125:T149)</f>
        <v>0</v>
      </c>
      <c r="AR124" s="116" t="s">
        <v>81</v>
      </c>
      <c r="AT124" s="123" t="s">
        <v>72</v>
      </c>
      <c r="AU124" s="123" t="s">
        <v>81</v>
      </c>
      <c r="AY124" s="116" t="s">
        <v>113</v>
      </c>
      <c r="BK124" s="124">
        <f>SUM(BK125:BK149)</f>
        <v>0</v>
      </c>
    </row>
    <row r="125" spans="2:65" s="1" customFormat="1" ht="33" customHeight="1">
      <c r="B125" s="127"/>
      <c r="C125" s="128" t="s">
        <v>81</v>
      </c>
      <c r="D125" s="128" t="s">
        <v>115</v>
      </c>
      <c r="E125" s="129" t="s">
        <v>116</v>
      </c>
      <c r="F125" s="130" t="s">
        <v>117</v>
      </c>
      <c r="G125" s="131" t="s">
        <v>118</v>
      </c>
      <c r="H125" s="132">
        <v>176</v>
      </c>
      <c r="I125" s="133"/>
      <c r="J125" s="134">
        <f>ROUND(I125*H125,2)</f>
        <v>0</v>
      </c>
      <c r="K125" s="130" t="s">
        <v>119</v>
      </c>
      <c r="L125" s="31"/>
      <c r="M125" s="135" t="s">
        <v>1</v>
      </c>
      <c r="N125" s="136" t="s">
        <v>38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120</v>
      </c>
      <c r="AT125" s="139" t="s">
        <v>115</v>
      </c>
      <c r="AU125" s="139" t="s">
        <v>83</v>
      </c>
      <c r="AY125" s="16" t="s">
        <v>113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6" t="s">
        <v>81</v>
      </c>
      <c r="BK125" s="140">
        <f>ROUND(I125*H125,2)</f>
        <v>0</v>
      </c>
      <c r="BL125" s="16" t="s">
        <v>120</v>
      </c>
      <c r="BM125" s="139" t="s">
        <v>121</v>
      </c>
    </row>
    <row r="126" spans="2:65" s="1" customFormat="1" ht="19.5">
      <c r="B126" s="31"/>
      <c r="D126" s="141" t="s">
        <v>122</v>
      </c>
      <c r="F126" s="142" t="s">
        <v>123</v>
      </c>
      <c r="I126" s="143"/>
      <c r="L126" s="31"/>
      <c r="M126" s="144"/>
      <c r="T126" s="55"/>
      <c r="AT126" s="16" t="s">
        <v>122</v>
      </c>
      <c r="AU126" s="16" t="s">
        <v>83</v>
      </c>
    </row>
    <row r="127" spans="2:65" s="1" customFormat="1" ht="11.25">
      <c r="B127" s="31"/>
      <c r="D127" s="145" t="s">
        <v>124</v>
      </c>
      <c r="F127" s="146" t="s">
        <v>125</v>
      </c>
      <c r="I127" s="143"/>
      <c r="L127" s="31"/>
      <c r="M127" s="144"/>
      <c r="T127" s="55"/>
      <c r="AT127" s="16" t="s">
        <v>124</v>
      </c>
      <c r="AU127" s="16" t="s">
        <v>83</v>
      </c>
    </row>
    <row r="128" spans="2:65" s="12" customFormat="1" ht="11.25">
      <c r="B128" s="147"/>
      <c r="D128" s="141" t="s">
        <v>126</v>
      </c>
      <c r="E128" s="148" t="s">
        <v>1</v>
      </c>
      <c r="F128" s="149" t="s">
        <v>127</v>
      </c>
      <c r="H128" s="150">
        <v>54</v>
      </c>
      <c r="I128" s="151"/>
      <c r="L128" s="147"/>
      <c r="M128" s="152"/>
      <c r="T128" s="153"/>
      <c r="AT128" s="148" t="s">
        <v>126</v>
      </c>
      <c r="AU128" s="148" t="s">
        <v>83</v>
      </c>
      <c r="AV128" s="12" t="s">
        <v>83</v>
      </c>
      <c r="AW128" s="12" t="s">
        <v>30</v>
      </c>
      <c r="AX128" s="12" t="s">
        <v>73</v>
      </c>
      <c r="AY128" s="148" t="s">
        <v>113</v>
      </c>
    </row>
    <row r="129" spans="2:65" s="12" customFormat="1" ht="11.25">
      <c r="B129" s="147"/>
      <c r="D129" s="141" t="s">
        <v>126</v>
      </c>
      <c r="E129" s="148" t="s">
        <v>1</v>
      </c>
      <c r="F129" s="149" t="s">
        <v>128</v>
      </c>
      <c r="H129" s="150">
        <v>122</v>
      </c>
      <c r="I129" s="151"/>
      <c r="L129" s="147"/>
      <c r="M129" s="152"/>
      <c r="T129" s="153"/>
      <c r="AT129" s="148" t="s">
        <v>126</v>
      </c>
      <c r="AU129" s="148" t="s">
        <v>83</v>
      </c>
      <c r="AV129" s="12" t="s">
        <v>83</v>
      </c>
      <c r="AW129" s="12" t="s">
        <v>30</v>
      </c>
      <c r="AX129" s="12" t="s">
        <v>73</v>
      </c>
      <c r="AY129" s="148" t="s">
        <v>113</v>
      </c>
    </row>
    <row r="130" spans="2:65" s="13" customFormat="1" ht="11.25">
      <c r="B130" s="154"/>
      <c r="D130" s="141" t="s">
        <v>126</v>
      </c>
      <c r="E130" s="155" t="s">
        <v>1</v>
      </c>
      <c r="F130" s="156" t="s">
        <v>129</v>
      </c>
      <c r="H130" s="157">
        <v>176</v>
      </c>
      <c r="I130" s="158"/>
      <c r="L130" s="154"/>
      <c r="M130" s="159"/>
      <c r="T130" s="160"/>
      <c r="AT130" s="155" t="s">
        <v>126</v>
      </c>
      <c r="AU130" s="155" t="s">
        <v>83</v>
      </c>
      <c r="AV130" s="13" t="s">
        <v>120</v>
      </c>
      <c r="AW130" s="13" t="s">
        <v>30</v>
      </c>
      <c r="AX130" s="13" t="s">
        <v>81</v>
      </c>
      <c r="AY130" s="155" t="s">
        <v>113</v>
      </c>
    </row>
    <row r="131" spans="2:65" s="1" customFormat="1" ht="33" customHeight="1">
      <c r="B131" s="127"/>
      <c r="C131" s="128" t="s">
        <v>83</v>
      </c>
      <c r="D131" s="128" t="s">
        <v>115</v>
      </c>
      <c r="E131" s="129" t="s">
        <v>130</v>
      </c>
      <c r="F131" s="130" t="s">
        <v>131</v>
      </c>
      <c r="G131" s="131" t="s">
        <v>118</v>
      </c>
      <c r="H131" s="132">
        <v>200</v>
      </c>
      <c r="I131" s="133"/>
      <c r="J131" s="134">
        <f>ROUND(I131*H131,2)</f>
        <v>0</v>
      </c>
      <c r="K131" s="130" t="s">
        <v>119</v>
      </c>
      <c r="L131" s="31"/>
      <c r="M131" s="135" t="s">
        <v>1</v>
      </c>
      <c r="N131" s="136" t="s">
        <v>38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120</v>
      </c>
      <c r="AT131" s="139" t="s">
        <v>115</v>
      </c>
      <c r="AU131" s="139" t="s">
        <v>83</v>
      </c>
      <c r="AY131" s="16" t="s">
        <v>113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6" t="s">
        <v>81</v>
      </c>
      <c r="BK131" s="140">
        <f>ROUND(I131*H131,2)</f>
        <v>0</v>
      </c>
      <c r="BL131" s="16" t="s">
        <v>120</v>
      </c>
      <c r="BM131" s="139" t="s">
        <v>132</v>
      </c>
    </row>
    <row r="132" spans="2:65" s="1" customFormat="1" ht="39">
      <c r="B132" s="31"/>
      <c r="D132" s="141" t="s">
        <v>122</v>
      </c>
      <c r="F132" s="142" t="s">
        <v>133</v>
      </c>
      <c r="I132" s="143"/>
      <c r="L132" s="31"/>
      <c r="M132" s="144"/>
      <c r="T132" s="55"/>
      <c r="AT132" s="16" t="s">
        <v>122</v>
      </c>
      <c r="AU132" s="16" t="s">
        <v>83</v>
      </c>
    </row>
    <row r="133" spans="2:65" s="1" customFormat="1" ht="11.25">
      <c r="B133" s="31"/>
      <c r="D133" s="145" t="s">
        <v>124</v>
      </c>
      <c r="F133" s="146" t="s">
        <v>134</v>
      </c>
      <c r="I133" s="143"/>
      <c r="L133" s="31"/>
      <c r="M133" s="144"/>
      <c r="T133" s="55"/>
      <c r="AT133" s="16" t="s">
        <v>124</v>
      </c>
      <c r="AU133" s="16" t="s">
        <v>83</v>
      </c>
    </row>
    <row r="134" spans="2:65" s="14" customFormat="1" ht="22.5">
      <c r="B134" s="161"/>
      <c r="D134" s="141" t="s">
        <v>126</v>
      </c>
      <c r="E134" s="162" t="s">
        <v>1</v>
      </c>
      <c r="F134" s="163" t="s">
        <v>135</v>
      </c>
      <c r="H134" s="162" t="s">
        <v>1</v>
      </c>
      <c r="I134" s="164"/>
      <c r="L134" s="161"/>
      <c r="M134" s="165"/>
      <c r="T134" s="166"/>
      <c r="AT134" s="162" t="s">
        <v>126</v>
      </c>
      <c r="AU134" s="162" t="s">
        <v>83</v>
      </c>
      <c r="AV134" s="14" t="s">
        <v>81</v>
      </c>
      <c r="AW134" s="14" t="s">
        <v>30</v>
      </c>
      <c r="AX134" s="14" t="s">
        <v>73</v>
      </c>
      <c r="AY134" s="162" t="s">
        <v>113</v>
      </c>
    </row>
    <row r="135" spans="2:65" s="12" customFormat="1" ht="11.25">
      <c r="B135" s="147"/>
      <c r="D135" s="141" t="s">
        <v>126</v>
      </c>
      <c r="E135" s="148" t="s">
        <v>1</v>
      </c>
      <c r="F135" s="149" t="s">
        <v>136</v>
      </c>
      <c r="H135" s="150">
        <v>50</v>
      </c>
      <c r="I135" s="151"/>
      <c r="L135" s="147"/>
      <c r="M135" s="152"/>
      <c r="T135" s="153"/>
      <c r="AT135" s="148" t="s">
        <v>126</v>
      </c>
      <c r="AU135" s="148" t="s">
        <v>83</v>
      </c>
      <c r="AV135" s="12" t="s">
        <v>83</v>
      </c>
      <c r="AW135" s="12" t="s">
        <v>30</v>
      </c>
      <c r="AX135" s="12" t="s">
        <v>73</v>
      </c>
      <c r="AY135" s="148" t="s">
        <v>113</v>
      </c>
    </row>
    <row r="136" spans="2:65" s="12" customFormat="1" ht="11.25">
      <c r="B136" s="147"/>
      <c r="D136" s="141" t="s">
        <v>126</v>
      </c>
      <c r="E136" s="148" t="s">
        <v>1</v>
      </c>
      <c r="F136" s="149" t="s">
        <v>137</v>
      </c>
      <c r="H136" s="150">
        <v>70</v>
      </c>
      <c r="I136" s="151"/>
      <c r="L136" s="147"/>
      <c r="M136" s="152"/>
      <c r="T136" s="153"/>
      <c r="AT136" s="148" t="s">
        <v>126</v>
      </c>
      <c r="AU136" s="148" t="s">
        <v>83</v>
      </c>
      <c r="AV136" s="12" t="s">
        <v>83</v>
      </c>
      <c r="AW136" s="12" t="s">
        <v>30</v>
      </c>
      <c r="AX136" s="12" t="s">
        <v>73</v>
      </c>
      <c r="AY136" s="148" t="s">
        <v>113</v>
      </c>
    </row>
    <row r="137" spans="2:65" s="12" customFormat="1" ht="11.25">
      <c r="B137" s="147"/>
      <c r="D137" s="141" t="s">
        <v>126</v>
      </c>
      <c r="E137" s="148" t="s">
        <v>1</v>
      </c>
      <c r="F137" s="149" t="s">
        <v>138</v>
      </c>
      <c r="H137" s="150">
        <v>25</v>
      </c>
      <c r="I137" s="151"/>
      <c r="L137" s="147"/>
      <c r="M137" s="152"/>
      <c r="T137" s="153"/>
      <c r="AT137" s="148" t="s">
        <v>126</v>
      </c>
      <c r="AU137" s="148" t="s">
        <v>83</v>
      </c>
      <c r="AV137" s="12" t="s">
        <v>83</v>
      </c>
      <c r="AW137" s="12" t="s">
        <v>30</v>
      </c>
      <c r="AX137" s="12" t="s">
        <v>73</v>
      </c>
      <c r="AY137" s="148" t="s">
        <v>113</v>
      </c>
    </row>
    <row r="138" spans="2:65" s="12" customFormat="1" ht="11.25">
      <c r="B138" s="147"/>
      <c r="D138" s="141" t="s">
        <v>126</v>
      </c>
      <c r="E138" s="148" t="s">
        <v>1</v>
      </c>
      <c r="F138" s="149" t="s">
        <v>139</v>
      </c>
      <c r="H138" s="150">
        <v>55</v>
      </c>
      <c r="I138" s="151"/>
      <c r="L138" s="147"/>
      <c r="M138" s="152"/>
      <c r="T138" s="153"/>
      <c r="AT138" s="148" t="s">
        <v>126</v>
      </c>
      <c r="AU138" s="148" t="s">
        <v>83</v>
      </c>
      <c r="AV138" s="12" t="s">
        <v>83</v>
      </c>
      <c r="AW138" s="12" t="s">
        <v>30</v>
      </c>
      <c r="AX138" s="12" t="s">
        <v>73</v>
      </c>
      <c r="AY138" s="148" t="s">
        <v>113</v>
      </c>
    </row>
    <row r="139" spans="2:65" s="13" customFormat="1" ht="11.25">
      <c r="B139" s="154"/>
      <c r="D139" s="141" t="s">
        <v>126</v>
      </c>
      <c r="E139" s="155" t="s">
        <v>1</v>
      </c>
      <c r="F139" s="156" t="s">
        <v>129</v>
      </c>
      <c r="H139" s="157">
        <v>200</v>
      </c>
      <c r="I139" s="158"/>
      <c r="L139" s="154"/>
      <c r="M139" s="159"/>
      <c r="T139" s="160"/>
      <c r="AT139" s="155" t="s">
        <v>126</v>
      </c>
      <c r="AU139" s="155" t="s">
        <v>83</v>
      </c>
      <c r="AV139" s="13" t="s">
        <v>120</v>
      </c>
      <c r="AW139" s="13" t="s">
        <v>30</v>
      </c>
      <c r="AX139" s="13" t="s">
        <v>81</v>
      </c>
      <c r="AY139" s="155" t="s">
        <v>113</v>
      </c>
    </row>
    <row r="140" spans="2:65" s="1" customFormat="1" ht="33" customHeight="1">
      <c r="B140" s="127"/>
      <c r="C140" s="128" t="s">
        <v>140</v>
      </c>
      <c r="D140" s="128" t="s">
        <v>115</v>
      </c>
      <c r="E140" s="129" t="s">
        <v>141</v>
      </c>
      <c r="F140" s="130" t="s">
        <v>142</v>
      </c>
      <c r="G140" s="131" t="s">
        <v>118</v>
      </c>
      <c r="H140" s="132">
        <v>221</v>
      </c>
      <c r="I140" s="133"/>
      <c r="J140" s="134">
        <f>ROUND(I140*H140,2)</f>
        <v>0</v>
      </c>
      <c r="K140" s="130" t="s">
        <v>119</v>
      </c>
      <c r="L140" s="31"/>
      <c r="M140" s="135" t="s">
        <v>1</v>
      </c>
      <c r="N140" s="136" t="s">
        <v>38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120</v>
      </c>
      <c r="AT140" s="139" t="s">
        <v>115</v>
      </c>
      <c r="AU140" s="139" t="s">
        <v>83</v>
      </c>
      <c r="AY140" s="16" t="s">
        <v>113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6" t="s">
        <v>81</v>
      </c>
      <c r="BK140" s="140">
        <f>ROUND(I140*H140,2)</f>
        <v>0</v>
      </c>
      <c r="BL140" s="16" t="s">
        <v>120</v>
      </c>
      <c r="BM140" s="139" t="s">
        <v>143</v>
      </c>
    </row>
    <row r="141" spans="2:65" s="1" customFormat="1" ht="29.25">
      <c r="B141" s="31"/>
      <c r="D141" s="141" t="s">
        <v>122</v>
      </c>
      <c r="F141" s="142" t="s">
        <v>144</v>
      </c>
      <c r="I141" s="143"/>
      <c r="L141" s="31"/>
      <c r="M141" s="144"/>
      <c r="T141" s="55"/>
      <c r="AT141" s="16" t="s">
        <v>122</v>
      </c>
      <c r="AU141" s="16" t="s">
        <v>83</v>
      </c>
    </row>
    <row r="142" spans="2:65" s="1" customFormat="1" ht="11.25">
      <c r="B142" s="31"/>
      <c r="D142" s="145" t="s">
        <v>124</v>
      </c>
      <c r="F142" s="146" t="s">
        <v>145</v>
      </c>
      <c r="I142" s="143"/>
      <c r="L142" s="31"/>
      <c r="M142" s="144"/>
      <c r="T142" s="55"/>
      <c r="AT142" s="16" t="s">
        <v>124</v>
      </c>
      <c r="AU142" s="16" t="s">
        <v>83</v>
      </c>
    </row>
    <row r="143" spans="2:65" s="12" customFormat="1" ht="11.25">
      <c r="B143" s="147"/>
      <c r="D143" s="141" t="s">
        <v>126</v>
      </c>
      <c r="E143" s="148" t="s">
        <v>1</v>
      </c>
      <c r="F143" s="149" t="s">
        <v>146</v>
      </c>
      <c r="H143" s="150">
        <v>48</v>
      </c>
      <c r="I143" s="151"/>
      <c r="L143" s="147"/>
      <c r="M143" s="152"/>
      <c r="T143" s="153"/>
      <c r="AT143" s="148" t="s">
        <v>126</v>
      </c>
      <c r="AU143" s="148" t="s">
        <v>83</v>
      </c>
      <c r="AV143" s="12" t="s">
        <v>83</v>
      </c>
      <c r="AW143" s="12" t="s">
        <v>30</v>
      </c>
      <c r="AX143" s="12" t="s">
        <v>73</v>
      </c>
      <c r="AY143" s="148" t="s">
        <v>113</v>
      </c>
    </row>
    <row r="144" spans="2:65" s="12" customFormat="1" ht="11.25">
      <c r="B144" s="147"/>
      <c r="D144" s="141" t="s">
        <v>126</v>
      </c>
      <c r="E144" s="148" t="s">
        <v>1</v>
      </c>
      <c r="F144" s="149" t="s">
        <v>147</v>
      </c>
      <c r="H144" s="150">
        <v>173</v>
      </c>
      <c r="I144" s="151"/>
      <c r="L144" s="147"/>
      <c r="M144" s="152"/>
      <c r="T144" s="153"/>
      <c r="AT144" s="148" t="s">
        <v>126</v>
      </c>
      <c r="AU144" s="148" t="s">
        <v>83</v>
      </c>
      <c r="AV144" s="12" t="s">
        <v>83</v>
      </c>
      <c r="AW144" s="12" t="s">
        <v>30</v>
      </c>
      <c r="AX144" s="12" t="s">
        <v>73</v>
      </c>
      <c r="AY144" s="148" t="s">
        <v>113</v>
      </c>
    </row>
    <row r="145" spans="2:65" s="13" customFormat="1" ht="11.25">
      <c r="B145" s="154"/>
      <c r="D145" s="141" t="s">
        <v>126</v>
      </c>
      <c r="E145" s="155" t="s">
        <v>1</v>
      </c>
      <c r="F145" s="156" t="s">
        <v>129</v>
      </c>
      <c r="H145" s="157">
        <v>221</v>
      </c>
      <c r="I145" s="158"/>
      <c r="L145" s="154"/>
      <c r="M145" s="159"/>
      <c r="T145" s="160"/>
      <c r="AT145" s="155" t="s">
        <v>126</v>
      </c>
      <c r="AU145" s="155" t="s">
        <v>83</v>
      </c>
      <c r="AV145" s="13" t="s">
        <v>120</v>
      </c>
      <c r="AW145" s="13" t="s">
        <v>30</v>
      </c>
      <c r="AX145" s="13" t="s">
        <v>81</v>
      </c>
      <c r="AY145" s="155" t="s">
        <v>113</v>
      </c>
    </row>
    <row r="146" spans="2:65" s="1" customFormat="1" ht="37.9" customHeight="1">
      <c r="B146" s="127"/>
      <c r="C146" s="128" t="s">
        <v>120</v>
      </c>
      <c r="D146" s="128" t="s">
        <v>115</v>
      </c>
      <c r="E146" s="129" t="s">
        <v>148</v>
      </c>
      <c r="F146" s="130" t="s">
        <v>149</v>
      </c>
      <c r="G146" s="131" t="s">
        <v>118</v>
      </c>
      <c r="H146" s="132">
        <v>597</v>
      </c>
      <c r="I146" s="133"/>
      <c r="J146" s="134">
        <f>ROUND(I146*H146,2)</f>
        <v>0</v>
      </c>
      <c r="K146" s="130" t="s">
        <v>119</v>
      </c>
      <c r="L146" s="31"/>
      <c r="M146" s="135" t="s">
        <v>1</v>
      </c>
      <c r="N146" s="136" t="s">
        <v>38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120</v>
      </c>
      <c r="AT146" s="139" t="s">
        <v>115</v>
      </c>
      <c r="AU146" s="139" t="s">
        <v>83</v>
      </c>
      <c r="AY146" s="16" t="s">
        <v>113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6" t="s">
        <v>81</v>
      </c>
      <c r="BK146" s="140">
        <f>ROUND(I146*H146,2)</f>
        <v>0</v>
      </c>
      <c r="BL146" s="16" t="s">
        <v>120</v>
      </c>
      <c r="BM146" s="139" t="s">
        <v>150</v>
      </c>
    </row>
    <row r="147" spans="2:65" s="1" customFormat="1" ht="39">
      <c r="B147" s="31"/>
      <c r="D147" s="141" t="s">
        <v>122</v>
      </c>
      <c r="F147" s="142" t="s">
        <v>151</v>
      </c>
      <c r="I147" s="143"/>
      <c r="L147" s="31"/>
      <c r="M147" s="144"/>
      <c r="T147" s="55"/>
      <c r="AT147" s="16" t="s">
        <v>122</v>
      </c>
      <c r="AU147" s="16" t="s">
        <v>83</v>
      </c>
    </row>
    <row r="148" spans="2:65" s="1" customFormat="1" ht="11.25">
      <c r="B148" s="31"/>
      <c r="D148" s="145" t="s">
        <v>124</v>
      </c>
      <c r="F148" s="146" t="s">
        <v>152</v>
      </c>
      <c r="I148" s="143"/>
      <c r="L148" s="31"/>
      <c r="M148" s="144"/>
      <c r="T148" s="55"/>
      <c r="AT148" s="16" t="s">
        <v>124</v>
      </c>
      <c r="AU148" s="16" t="s">
        <v>83</v>
      </c>
    </row>
    <row r="149" spans="2:65" s="12" customFormat="1" ht="22.5">
      <c r="B149" s="147"/>
      <c r="D149" s="141" t="s">
        <v>126</v>
      </c>
      <c r="E149" s="148" t="s">
        <v>1</v>
      </c>
      <c r="F149" s="149" t="s">
        <v>153</v>
      </c>
      <c r="H149" s="150">
        <v>597</v>
      </c>
      <c r="I149" s="151"/>
      <c r="L149" s="147"/>
      <c r="M149" s="152"/>
      <c r="T149" s="153"/>
      <c r="AT149" s="148" t="s">
        <v>126</v>
      </c>
      <c r="AU149" s="148" t="s">
        <v>83</v>
      </c>
      <c r="AV149" s="12" t="s">
        <v>83</v>
      </c>
      <c r="AW149" s="12" t="s">
        <v>30</v>
      </c>
      <c r="AX149" s="12" t="s">
        <v>81</v>
      </c>
      <c r="AY149" s="148" t="s">
        <v>113</v>
      </c>
    </row>
    <row r="150" spans="2:65" s="11" customFormat="1" ht="22.9" customHeight="1">
      <c r="B150" s="115"/>
      <c r="D150" s="116" t="s">
        <v>72</v>
      </c>
      <c r="E150" s="125" t="s">
        <v>120</v>
      </c>
      <c r="F150" s="125" t="s">
        <v>154</v>
      </c>
      <c r="I150" s="118"/>
      <c r="J150" s="126">
        <f>BK150</f>
        <v>0</v>
      </c>
      <c r="L150" s="115"/>
      <c r="M150" s="120"/>
      <c r="P150" s="121">
        <f>SUM(P151:P165)</f>
        <v>0</v>
      </c>
      <c r="R150" s="121">
        <f>SUM(R151:R165)</f>
        <v>1106.952</v>
      </c>
      <c r="T150" s="122">
        <f>SUM(T151:T165)</f>
        <v>0</v>
      </c>
      <c r="AR150" s="116" t="s">
        <v>81</v>
      </c>
      <c r="AT150" s="123" t="s">
        <v>72</v>
      </c>
      <c r="AU150" s="123" t="s">
        <v>81</v>
      </c>
      <c r="AY150" s="116" t="s">
        <v>113</v>
      </c>
      <c r="BK150" s="124">
        <f>SUM(BK151:BK165)</f>
        <v>0</v>
      </c>
    </row>
    <row r="151" spans="2:65" s="1" customFormat="1" ht="55.5" customHeight="1">
      <c r="B151" s="127"/>
      <c r="C151" s="128">
        <v>5</v>
      </c>
      <c r="D151" s="128" t="s">
        <v>115</v>
      </c>
      <c r="E151" s="129" t="s">
        <v>155</v>
      </c>
      <c r="F151" s="130" t="s">
        <v>156</v>
      </c>
      <c r="G151" s="131" t="s">
        <v>118</v>
      </c>
      <c r="H151" s="132">
        <v>369</v>
      </c>
      <c r="I151" s="133"/>
      <c r="J151" s="134">
        <f>ROUND(I151*H151,2)</f>
        <v>0</v>
      </c>
      <c r="K151" s="130" t="s">
        <v>119</v>
      </c>
      <c r="L151" s="31"/>
      <c r="M151" s="135" t="s">
        <v>1</v>
      </c>
      <c r="N151" s="136" t="s">
        <v>38</v>
      </c>
      <c r="P151" s="137">
        <f>O151*H151</f>
        <v>0</v>
      </c>
      <c r="Q151" s="137">
        <v>1.8480000000000001</v>
      </c>
      <c r="R151" s="137">
        <f>Q151*H151</f>
        <v>681.91200000000003</v>
      </c>
      <c r="S151" s="137">
        <v>0</v>
      </c>
      <c r="T151" s="138">
        <f>S151*H151</f>
        <v>0</v>
      </c>
      <c r="AR151" s="139" t="s">
        <v>120</v>
      </c>
      <c r="AT151" s="139" t="s">
        <v>115</v>
      </c>
      <c r="AU151" s="139" t="s">
        <v>83</v>
      </c>
      <c r="AY151" s="16" t="s">
        <v>113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6" t="s">
        <v>81</v>
      </c>
      <c r="BK151" s="140">
        <f>ROUND(I151*H151,2)</f>
        <v>0</v>
      </c>
      <c r="BL151" s="16" t="s">
        <v>120</v>
      </c>
      <c r="BM151" s="139" t="s">
        <v>157</v>
      </c>
    </row>
    <row r="152" spans="2:65" s="1" customFormat="1" ht="39">
      <c r="B152" s="31"/>
      <c r="D152" s="141" t="s">
        <v>122</v>
      </c>
      <c r="F152" s="142" t="s">
        <v>158</v>
      </c>
      <c r="I152" s="143"/>
      <c r="L152" s="31"/>
      <c r="M152" s="144"/>
      <c r="T152" s="55"/>
      <c r="AT152" s="16" t="s">
        <v>122</v>
      </c>
      <c r="AU152" s="16" t="s">
        <v>83</v>
      </c>
    </row>
    <row r="153" spans="2:65" s="1" customFormat="1" ht="11.25">
      <c r="B153" s="31"/>
      <c r="D153" s="145" t="s">
        <v>124</v>
      </c>
      <c r="F153" s="146" t="s">
        <v>159</v>
      </c>
      <c r="I153" s="143"/>
      <c r="L153" s="31"/>
      <c r="M153" s="144"/>
      <c r="T153" s="55"/>
      <c r="AT153" s="16" t="s">
        <v>124</v>
      </c>
      <c r="AU153" s="16" t="s">
        <v>83</v>
      </c>
    </row>
    <row r="154" spans="2:65" s="12" customFormat="1" ht="11.25">
      <c r="B154" s="147"/>
      <c r="D154" s="141" t="s">
        <v>126</v>
      </c>
      <c r="E154" s="148" t="s">
        <v>1</v>
      </c>
      <c r="F154" s="149" t="s">
        <v>160</v>
      </c>
      <c r="H154" s="150">
        <v>243</v>
      </c>
      <c r="I154" s="151"/>
      <c r="L154" s="147"/>
      <c r="M154" s="152"/>
      <c r="T154" s="153"/>
      <c r="AT154" s="148" t="s">
        <v>126</v>
      </c>
      <c r="AU154" s="148" t="s">
        <v>83</v>
      </c>
      <c r="AV154" s="12" t="s">
        <v>83</v>
      </c>
      <c r="AW154" s="12" t="s">
        <v>30</v>
      </c>
      <c r="AX154" s="12" t="s">
        <v>73</v>
      </c>
      <c r="AY154" s="148" t="s">
        <v>113</v>
      </c>
    </row>
    <row r="155" spans="2:65" s="12" customFormat="1" ht="11.25">
      <c r="B155" s="147"/>
      <c r="D155" s="141" t="s">
        <v>126</v>
      </c>
      <c r="E155" s="148" t="s">
        <v>1</v>
      </c>
      <c r="F155" s="149" t="s">
        <v>161</v>
      </c>
      <c r="H155" s="150">
        <v>22.5</v>
      </c>
      <c r="I155" s="151"/>
      <c r="L155" s="147"/>
      <c r="M155" s="152"/>
      <c r="T155" s="153"/>
      <c r="AT155" s="148" t="s">
        <v>126</v>
      </c>
      <c r="AU155" s="148" t="s">
        <v>83</v>
      </c>
      <c r="AV155" s="12" t="s">
        <v>83</v>
      </c>
      <c r="AW155" s="12" t="s">
        <v>30</v>
      </c>
      <c r="AX155" s="12" t="s">
        <v>73</v>
      </c>
      <c r="AY155" s="148" t="s">
        <v>113</v>
      </c>
    </row>
    <row r="156" spans="2:65" s="12" customFormat="1" ht="11.25">
      <c r="B156" s="147"/>
      <c r="D156" s="141" t="s">
        <v>126</v>
      </c>
      <c r="E156" s="148" t="s">
        <v>1</v>
      </c>
      <c r="F156" s="149" t="s">
        <v>162</v>
      </c>
      <c r="H156" s="150">
        <v>18</v>
      </c>
      <c r="I156" s="151"/>
      <c r="L156" s="147"/>
      <c r="M156" s="152"/>
      <c r="T156" s="153"/>
      <c r="AT156" s="148" t="s">
        <v>126</v>
      </c>
      <c r="AU156" s="148" t="s">
        <v>83</v>
      </c>
      <c r="AV156" s="12" t="s">
        <v>83</v>
      </c>
      <c r="AW156" s="12" t="s">
        <v>30</v>
      </c>
      <c r="AX156" s="12" t="s">
        <v>73</v>
      </c>
      <c r="AY156" s="148" t="s">
        <v>113</v>
      </c>
    </row>
    <row r="157" spans="2:65" s="12" customFormat="1" ht="11.25">
      <c r="B157" s="147"/>
      <c r="D157" s="141" t="s">
        <v>126</v>
      </c>
      <c r="E157" s="148" t="s">
        <v>1</v>
      </c>
      <c r="F157" s="149" t="s">
        <v>163</v>
      </c>
      <c r="H157" s="150">
        <v>18</v>
      </c>
      <c r="I157" s="151"/>
      <c r="L157" s="147"/>
      <c r="M157" s="152"/>
      <c r="T157" s="153"/>
      <c r="AT157" s="148" t="s">
        <v>126</v>
      </c>
      <c r="AU157" s="148" t="s">
        <v>83</v>
      </c>
      <c r="AV157" s="12" t="s">
        <v>83</v>
      </c>
      <c r="AW157" s="12" t="s">
        <v>30</v>
      </c>
      <c r="AX157" s="12" t="s">
        <v>73</v>
      </c>
      <c r="AY157" s="148" t="s">
        <v>113</v>
      </c>
    </row>
    <row r="158" spans="2:65" s="12" customFormat="1" ht="11.25">
      <c r="B158" s="147"/>
      <c r="D158" s="141" t="s">
        <v>126</v>
      </c>
      <c r="E158" s="148" t="s">
        <v>1</v>
      </c>
      <c r="F158" s="149" t="s">
        <v>164</v>
      </c>
      <c r="H158" s="150">
        <v>67.5</v>
      </c>
      <c r="I158" s="151"/>
      <c r="L158" s="147"/>
      <c r="M158" s="152"/>
      <c r="T158" s="153"/>
      <c r="AT158" s="148" t="s">
        <v>126</v>
      </c>
      <c r="AU158" s="148" t="s">
        <v>83</v>
      </c>
      <c r="AV158" s="12" t="s">
        <v>83</v>
      </c>
      <c r="AW158" s="12" t="s">
        <v>30</v>
      </c>
      <c r="AX158" s="12" t="s">
        <v>73</v>
      </c>
      <c r="AY158" s="148" t="s">
        <v>113</v>
      </c>
    </row>
    <row r="159" spans="2:65" s="13" customFormat="1" ht="11.25">
      <c r="B159" s="154"/>
      <c r="D159" s="141" t="s">
        <v>126</v>
      </c>
      <c r="E159" s="155" t="s">
        <v>1</v>
      </c>
      <c r="F159" s="156" t="s">
        <v>129</v>
      </c>
      <c r="H159" s="157">
        <v>369</v>
      </c>
      <c r="I159" s="158"/>
      <c r="L159" s="154"/>
      <c r="M159" s="159"/>
      <c r="T159" s="160"/>
      <c r="AT159" s="155" t="s">
        <v>126</v>
      </c>
      <c r="AU159" s="155" t="s">
        <v>83</v>
      </c>
      <c r="AV159" s="13" t="s">
        <v>120</v>
      </c>
      <c r="AW159" s="13" t="s">
        <v>30</v>
      </c>
      <c r="AX159" s="13" t="s">
        <v>81</v>
      </c>
      <c r="AY159" s="155" t="s">
        <v>113</v>
      </c>
    </row>
    <row r="160" spans="2:65" s="1" customFormat="1" ht="55.5" customHeight="1">
      <c r="B160" s="127"/>
      <c r="C160" s="128">
        <v>6</v>
      </c>
      <c r="D160" s="128" t="s">
        <v>115</v>
      </c>
      <c r="E160" s="129" t="s">
        <v>165</v>
      </c>
      <c r="F160" s="130" t="s">
        <v>166</v>
      </c>
      <c r="G160" s="131" t="s">
        <v>118</v>
      </c>
      <c r="H160" s="132">
        <v>276</v>
      </c>
      <c r="I160" s="133"/>
      <c r="J160" s="134">
        <f>ROUND(I160*H160,2)</f>
        <v>0</v>
      </c>
      <c r="K160" s="130" t="s">
        <v>119</v>
      </c>
      <c r="L160" s="31"/>
      <c r="M160" s="135" t="s">
        <v>1</v>
      </c>
      <c r="N160" s="136" t="s">
        <v>38</v>
      </c>
      <c r="P160" s="137">
        <f>O160*H160</f>
        <v>0</v>
      </c>
      <c r="Q160" s="137">
        <v>1.54</v>
      </c>
      <c r="R160" s="137">
        <f>Q160*H160</f>
        <v>425.04</v>
      </c>
      <c r="S160" s="137">
        <v>0</v>
      </c>
      <c r="T160" s="138">
        <f>S160*H160</f>
        <v>0</v>
      </c>
      <c r="AR160" s="139" t="s">
        <v>120</v>
      </c>
      <c r="AT160" s="139" t="s">
        <v>115</v>
      </c>
      <c r="AU160" s="139" t="s">
        <v>83</v>
      </c>
      <c r="AY160" s="16" t="s">
        <v>113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6" t="s">
        <v>81</v>
      </c>
      <c r="BK160" s="140">
        <f>ROUND(I160*H160,2)</f>
        <v>0</v>
      </c>
      <c r="BL160" s="16" t="s">
        <v>120</v>
      </c>
      <c r="BM160" s="139" t="s">
        <v>167</v>
      </c>
    </row>
    <row r="161" spans="2:65" s="1" customFormat="1" ht="39">
      <c r="B161" s="31"/>
      <c r="D161" s="141" t="s">
        <v>122</v>
      </c>
      <c r="F161" s="142" t="s">
        <v>168</v>
      </c>
      <c r="I161" s="143"/>
      <c r="L161" s="31"/>
      <c r="M161" s="144"/>
      <c r="T161" s="55"/>
      <c r="AT161" s="16" t="s">
        <v>122</v>
      </c>
      <c r="AU161" s="16" t="s">
        <v>83</v>
      </c>
    </row>
    <row r="162" spans="2:65" s="1" customFormat="1" ht="11.25">
      <c r="B162" s="31"/>
      <c r="D162" s="145" t="s">
        <v>124</v>
      </c>
      <c r="F162" s="146" t="s">
        <v>169</v>
      </c>
      <c r="I162" s="143"/>
      <c r="L162" s="31"/>
      <c r="M162" s="144"/>
      <c r="T162" s="55"/>
      <c r="AT162" s="16" t="s">
        <v>124</v>
      </c>
      <c r="AU162" s="16" t="s">
        <v>83</v>
      </c>
    </row>
    <row r="163" spans="2:65" s="12" customFormat="1" ht="11.25">
      <c r="B163" s="147"/>
      <c r="D163" s="141" t="s">
        <v>126</v>
      </c>
      <c r="E163" s="148" t="s">
        <v>1</v>
      </c>
      <c r="F163" s="149" t="s">
        <v>170</v>
      </c>
      <c r="H163" s="150">
        <v>216</v>
      </c>
      <c r="I163" s="151"/>
      <c r="L163" s="147"/>
      <c r="M163" s="152"/>
      <c r="T163" s="153"/>
      <c r="AT163" s="148" t="s">
        <v>126</v>
      </c>
      <c r="AU163" s="148" t="s">
        <v>83</v>
      </c>
      <c r="AV163" s="12" t="s">
        <v>83</v>
      </c>
      <c r="AW163" s="12" t="s">
        <v>30</v>
      </c>
      <c r="AX163" s="12" t="s">
        <v>73</v>
      </c>
      <c r="AY163" s="148" t="s">
        <v>113</v>
      </c>
    </row>
    <row r="164" spans="2:65" s="12" customFormat="1" ht="11.25">
      <c r="B164" s="147"/>
      <c r="D164" s="141" t="s">
        <v>126</v>
      </c>
      <c r="E164" s="148" t="s">
        <v>1</v>
      </c>
      <c r="F164" s="149" t="s">
        <v>171</v>
      </c>
      <c r="H164" s="150">
        <v>60</v>
      </c>
      <c r="I164" s="151"/>
      <c r="L164" s="147"/>
      <c r="M164" s="152"/>
      <c r="T164" s="153"/>
      <c r="AT164" s="148" t="s">
        <v>126</v>
      </c>
      <c r="AU164" s="148" t="s">
        <v>83</v>
      </c>
      <c r="AV164" s="12" t="s">
        <v>83</v>
      </c>
      <c r="AW164" s="12" t="s">
        <v>30</v>
      </c>
      <c r="AX164" s="12" t="s">
        <v>73</v>
      </c>
      <c r="AY164" s="148" t="s">
        <v>113</v>
      </c>
    </row>
    <row r="165" spans="2:65" s="13" customFormat="1" ht="11.25">
      <c r="B165" s="154"/>
      <c r="D165" s="141" t="s">
        <v>126</v>
      </c>
      <c r="E165" s="155" t="s">
        <v>1</v>
      </c>
      <c r="F165" s="156" t="s">
        <v>129</v>
      </c>
      <c r="H165" s="157">
        <v>276</v>
      </c>
      <c r="I165" s="158"/>
      <c r="L165" s="154"/>
      <c r="M165" s="159"/>
      <c r="T165" s="160"/>
      <c r="AT165" s="155" t="s">
        <v>126</v>
      </c>
      <c r="AU165" s="155" t="s">
        <v>83</v>
      </c>
      <c r="AV165" s="13" t="s">
        <v>120</v>
      </c>
      <c r="AW165" s="13" t="s">
        <v>30</v>
      </c>
      <c r="AX165" s="13" t="s">
        <v>81</v>
      </c>
      <c r="AY165" s="155" t="s">
        <v>113</v>
      </c>
    </row>
    <row r="166" spans="2:65" s="11" customFormat="1" ht="22.9" customHeight="1">
      <c r="B166" s="115"/>
      <c r="D166" s="116" t="s">
        <v>72</v>
      </c>
      <c r="E166" s="125" t="s">
        <v>172</v>
      </c>
      <c r="F166" s="125" t="s">
        <v>173</v>
      </c>
      <c r="I166" s="118"/>
      <c r="J166" s="126">
        <f>BK166</f>
        <v>0</v>
      </c>
      <c r="L166" s="115"/>
      <c r="M166" s="120"/>
      <c r="P166" s="121">
        <f>SUM(P167:P169)</f>
        <v>0</v>
      </c>
      <c r="R166" s="121">
        <f>SUM(R167:R169)</f>
        <v>0</v>
      </c>
      <c r="T166" s="122">
        <f>SUM(T167:T169)</f>
        <v>0</v>
      </c>
      <c r="AR166" s="116" t="s">
        <v>81</v>
      </c>
      <c r="AT166" s="123" t="s">
        <v>72</v>
      </c>
      <c r="AU166" s="123" t="s">
        <v>81</v>
      </c>
      <c r="AY166" s="116" t="s">
        <v>113</v>
      </c>
      <c r="BK166" s="124">
        <f>SUM(BK167:BK169)</f>
        <v>0</v>
      </c>
    </row>
    <row r="167" spans="2:65" s="1" customFormat="1" ht="16.5" customHeight="1">
      <c r="B167" s="127"/>
      <c r="C167" s="128">
        <v>7</v>
      </c>
      <c r="D167" s="128" t="s">
        <v>115</v>
      </c>
      <c r="E167" s="129" t="s">
        <v>174</v>
      </c>
      <c r="F167" s="130" t="s">
        <v>175</v>
      </c>
      <c r="G167" s="131" t="s">
        <v>176</v>
      </c>
      <c r="H167" s="132">
        <v>1106.952</v>
      </c>
      <c r="I167" s="133"/>
      <c r="J167" s="134">
        <f>ROUND(I167*H167,2)</f>
        <v>0</v>
      </c>
      <c r="K167" s="130" t="s">
        <v>119</v>
      </c>
      <c r="L167" s="31"/>
      <c r="M167" s="135" t="s">
        <v>1</v>
      </c>
      <c r="N167" s="136" t="s">
        <v>38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120</v>
      </c>
      <c r="AT167" s="139" t="s">
        <v>115</v>
      </c>
      <c r="AU167" s="139" t="s">
        <v>83</v>
      </c>
      <c r="AY167" s="16" t="s">
        <v>113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6" t="s">
        <v>81</v>
      </c>
      <c r="BK167" s="140">
        <f>ROUND(I167*H167,2)</f>
        <v>0</v>
      </c>
      <c r="BL167" s="16" t="s">
        <v>120</v>
      </c>
      <c r="BM167" s="139" t="s">
        <v>177</v>
      </c>
    </row>
    <row r="168" spans="2:65" s="1" customFormat="1" ht="19.5">
      <c r="B168" s="31"/>
      <c r="D168" s="141" t="s">
        <v>122</v>
      </c>
      <c r="F168" s="142" t="s">
        <v>178</v>
      </c>
      <c r="I168" s="143"/>
      <c r="L168" s="31"/>
      <c r="M168" s="144"/>
      <c r="T168" s="55"/>
      <c r="AT168" s="16" t="s">
        <v>122</v>
      </c>
      <c r="AU168" s="16" t="s">
        <v>83</v>
      </c>
    </row>
    <row r="169" spans="2:65" s="1" customFormat="1" ht="11.25">
      <c r="B169" s="31"/>
      <c r="D169" s="145" t="s">
        <v>124</v>
      </c>
      <c r="F169" s="146" t="s">
        <v>179</v>
      </c>
      <c r="I169" s="143"/>
      <c r="L169" s="31"/>
      <c r="M169" s="144"/>
      <c r="T169" s="55"/>
      <c r="AT169" s="16" t="s">
        <v>124</v>
      </c>
      <c r="AU169" s="16" t="s">
        <v>83</v>
      </c>
    </row>
    <row r="170" spans="2:65" s="11" customFormat="1" ht="25.9" customHeight="1">
      <c r="B170" s="115"/>
      <c r="D170" s="116" t="s">
        <v>72</v>
      </c>
      <c r="E170" s="117" t="s">
        <v>180</v>
      </c>
      <c r="F170" s="117" t="s">
        <v>181</v>
      </c>
      <c r="I170" s="118"/>
      <c r="J170" s="119">
        <f>BK170</f>
        <v>0</v>
      </c>
      <c r="L170" s="115"/>
      <c r="M170" s="120"/>
      <c r="P170" s="121">
        <f>P171</f>
        <v>0</v>
      </c>
      <c r="R170" s="121">
        <f>R171</f>
        <v>0</v>
      </c>
      <c r="T170" s="122">
        <f>T171</f>
        <v>0</v>
      </c>
      <c r="AR170" s="116" t="s">
        <v>182</v>
      </c>
      <c r="AT170" s="123" t="s">
        <v>72</v>
      </c>
      <c r="AU170" s="123" t="s">
        <v>73</v>
      </c>
      <c r="AY170" s="116" t="s">
        <v>113</v>
      </c>
      <c r="BK170" s="124">
        <f>BK171</f>
        <v>0</v>
      </c>
    </row>
    <row r="171" spans="2:65" s="11" customFormat="1" ht="22.9" customHeight="1">
      <c r="B171" s="115"/>
      <c r="D171" s="116" t="s">
        <v>72</v>
      </c>
      <c r="E171" s="125" t="s">
        <v>183</v>
      </c>
      <c r="F171" s="125" t="s">
        <v>184</v>
      </c>
      <c r="I171" s="118"/>
      <c r="J171" s="126">
        <f>BK171</f>
        <v>0</v>
      </c>
      <c r="L171" s="115"/>
      <c r="M171" s="120"/>
      <c r="P171" s="121">
        <f>SUM(P172:P180)</f>
        <v>0</v>
      </c>
      <c r="R171" s="121">
        <f>SUM(R172:R180)</f>
        <v>0</v>
      </c>
      <c r="T171" s="122">
        <f>SUM(T172:T180)</f>
        <v>0</v>
      </c>
      <c r="AR171" s="116" t="s">
        <v>182</v>
      </c>
      <c r="AT171" s="123" t="s">
        <v>72</v>
      </c>
      <c r="AU171" s="123" t="s">
        <v>81</v>
      </c>
      <c r="AY171" s="116" t="s">
        <v>113</v>
      </c>
      <c r="BK171" s="124">
        <f>SUM(BK172:BK180)</f>
        <v>0</v>
      </c>
    </row>
    <row r="172" spans="2:65" s="1" customFormat="1" ht="16.5" customHeight="1">
      <c r="B172" s="127"/>
      <c r="C172" s="128">
        <v>8</v>
      </c>
      <c r="D172" s="128" t="s">
        <v>115</v>
      </c>
      <c r="E172" s="129" t="s">
        <v>185</v>
      </c>
      <c r="F172" s="130" t="s">
        <v>186</v>
      </c>
      <c r="G172" s="131" t="s">
        <v>187</v>
      </c>
      <c r="H172" s="132">
        <v>1</v>
      </c>
      <c r="I172" s="133"/>
      <c r="J172" s="134">
        <f>ROUND(I172*H172,2)</f>
        <v>0</v>
      </c>
      <c r="K172" s="130" t="s">
        <v>1</v>
      </c>
      <c r="L172" s="31"/>
      <c r="M172" s="135" t="s">
        <v>1</v>
      </c>
      <c r="N172" s="136" t="s">
        <v>38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188</v>
      </c>
      <c r="AT172" s="139" t="s">
        <v>115</v>
      </c>
      <c r="AU172" s="139" t="s">
        <v>83</v>
      </c>
      <c r="AY172" s="16" t="s">
        <v>113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6" t="s">
        <v>81</v>
      </c>
      <c r="BK172" s="140">
        <f>ROUND(I172*H172,2)</f>
        <v>0</v>
      </c>
      <c r="BL172" s="16" t="s">
        <v>188</v>
      </c>
      <c r="BM172" s="139" t="s">
        <v>189</v>
      </c>
    </row>
    <row r="173" spans="2:65" s="1" customFormat="1" ht="11.25">
      <c r="B173" s="31"/>
      <c r="D173" s="141" t="s">
        <v>122</v>
      </c>
      <c r="F173" s="142" t="s">
        <v>186</v>
      </c>
      <c r="I173" s="143"/>
      <c r="L173" s="31"/>
      <c r="M173" s="144"/>
      <c r="T173" s="55"/>
      <c r="AT173" s="16" t="s">
        <v>122</v>
      </c>
      <c r="AU173" s="16" t="s">
        <v>83</v>
      </c>
    </row>
    <row r="174" spans="2:65" s="12" customFormat="1" ht="11.25">
      <c r="B174" s="147"/>
      <c r="D174" s="141" t="s">
        <v>126</v>
      </c>
      <c r="E174" s="148" t="s">
        <v>1</v>
      </c>
      <c r="F174" s="149" t="s">
        <v>81</v>
      </c>
      <c r="H174" s="150">
        <v>1</v>
      </c>
      <c r="I174" s="151"/>
      <c r="L174" s="147"/>
      <c r="M174" s="152"/>
      <c r="T174" s="153"/>
      <c r="AT174" s="148" t="s">
        <v>126</v>
      </c>
      <c r="AU174" s="148" t="s">
        <v>83</v>
      </c>
      <c r="AV174" s="12" t="s">
        <v>83</v>
      </c>
      <c r="AW174" s="12" t="s">
        <v>30</v>
      </c>
      <c r="AX174" s="12" t="s">
        <v>81</v>
      </c>
      <c r="AY174" s="148" t="s">
        <v>113</v>
      </c>
    </row>
    <row r="175" spans="2:65" s="1" customFormat="1" ht="16.5" customHeight="1">
      <c r="B175" s="127"/>
      <c r="C175" s="128">
        <v>9</v>
      </c>
      <c r="D175" s="128" t="s">
        <v>115</v>
      </c>
      <c r="E175" s="129" t="s">
        <v>190</v>
      </c>
      <c r="F175" s="130" t="s">
        <v>191</v>
      </c>
      <c r="G175" s="131" t="s">
        <v>187</v>
      </c>
      <c r="H175" s="132">
        <v>1</v>
      </c>
      <c r="I175" s="133"/>
      <c r="J175" s="134">
        <f>ROUND(I175*H175,2)</f>
        <v>0</v>
      </c>
      <c r="K175" s="130" t="s">
        <v>1</v>
      </c>
      <c r="L175" s="31"/>
      <c r="M175" s="135" t="s">
        <v>1</v>
      </c>
      <c r="N175" s="136" t="s">
        <v>38</v>
      </c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188</v>
      </c>
      <c r="AT175" s="139" t="s">
        <v>115</v>
      </c>
      <c r="AU175" s="139" t="s">
        <v>83</v>
      </c>
      <c r="AY175" s="16" t="s">
        <v>113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6" t="s">
        <v>81</v>
      </c>
      <c r="BK175" s="140">
        <f>ROUND(I175*H175,2)</f>
        <v>0</v>
      </c>
      <c r="BL175" s="16" t="s">
        <v>188</v>
      </c>
      <c r="BM175" s="139" t="s">
        <v>192</v>
      </c>
    </row>
    <row r="176" spans="2:65" s="1" customFormat="1" ht="11.25">
      <c r="B176" s="31"/>
      <c r="D176" s="141" t="s">
        <v>122</v>
      </c>
      <c r="F176" s="142" t="s">
        <v>191</v>
      </c>
      <c r="I176" s="143"/>
      <c r="L176" s="31"/>
      <c r="M176" s="144"/>
      <c r="T176" s="55"/>
      <c r="AT176" s="16" t="s">
        <v>122</v>
      </c>
      <c r="AU176" s="16" t="s">
        <v>83</v>
      </c>
    </row>
    <row r="177" spans="2:65" s="12" customFormat="1" ht="11.25">
      <c r="B177" s="147"/>
      <c r="D177" s="141" t="s">
        <v>126</v>
      </c>
      <c r="E177" s="148" t="s">
        <v>1</v>
      </c>
      <c r="F177" s="149" t="s">
        <v>81</v>
      </c>
      <c r="H177" s="150">
        <v>1</v>
      </c>
      <c r="I177" s="151"/>
      <c r="L177" s="147"/>
      <c r="M177" s="152"/>
      <c r="T177" s="153"/>
      <c r="AT177" s="148" t="s">
        <v>126</v>
      </c>
      <c r="AU177" s="148" t="s">
        <v>83</v>
      </c>
      <c r="AV177" s="12" t="s">
        <v>83</v>
      </c>
      <c r="AW177" s="12" t="s">
        <v>30</v>
      </c>
      <c r="AX177" s="12" t="s">
        <v>81</v>
      </c>
      <c r="AY177" s="148" t="s">
        <v>113</v>
      </c>
    </row>
    <row r="178" spans="2:65" s="1" customFormat="1" ht="16.5" customHeight="1">
      <c r="B178" s="127"/>
      <c r="C178" s="128">
        <v>10</v>
      </c>
      <c r="D178" s="128" t="s">
        <v>115</v>
      </c>
      <c r="E178" s="129" t="s">
        <v>193</v>
      </c>
      <c r="F178" s="130" t="s">
        <v>194</v>
      </c>
      <c r="G178" s="131" t="s">
        <v>187</v>
      </c>
      <c r="H178" s="132">
        <v>1</v>
      </c>
      <c r="I178" s="133"/>
      <c r="J178" s="134">
        <f>ROUND(I178*H178,2)</f>
        <v>0</v>
      </c>
      <c r="K178" s="130" t="s">
        <v>1</v>
      </c>
      <c r="L178" s="31"/>
      <c r="M178" s="135" t="s">
        <v>1</v>
      </c>
      <c r="N178" s="136" t="s">
        <v>38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188</v>
      </c>
      <c r="AT178" s="139" t="s">
        <v>115</v>
      </c>
      <c r="AU178" s="139" t="s">
        <v>83</v>
      </c>
      <c r="AY178" s="16" t="s">
        <v>113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6" t="s">
        <v>81</v>
      </c>
      <c r="BK178" s="140">
        <f>ROUND(I178*H178,2)</f>
        <v>0</v>
      </c>
      <c r="BL178" s="16" t="s">
        <v>188</v>
      </c>
      <c r="BM178" s="139" t="s">
        <v>195</v>
      </c>
    </row>
    <row r="179" spans="2:65" s="1" customFormat="1" ht="19.5">
      <c r="B179" s="31"/>
      <c r="D179" s="141" t="s">
        <v>122</v>
      </c>
      <c r="F179" s="142" t="s">
        <v>196</v>
      </c>
      <c r="I179" s="143"/>
      <c r="L179" s="31"/>
      <c r="M179" s="144"/>
      <c r="T179" s="55"/>
      <c r="AT179" s="16" t="s">
        <v>122</v>
      </c>
      <c r="AU179" s="16" t="s">
        <v>83</v>
      </c>
    </row>
    <row r="180" spans="2:65" s="12" customFormat="1" ht="11.25">
      <c r="B180" s="147"/>
      <c r="D180" s="141" t="s">
        <v>126</v>
      </c>
      <c r="E180" s="148" t="s">
        <v>1</v>
      </c>
      <c r="F180" s="149" t="s">
        <v>81</v>
      </c>
      <c r="H180" s="150">
        <v>1</v>
      </c>
      <c r="I180" s="151"/>
      <c r="L180" s="147"/>
      <c r="M180" s="167"/>
      <c r="N180" s="168"/>
      <c r="O180" s="168"/>
      <c r="P180" s="168"/>
      <c r="Q180" s="168"/>
      <c r="R180" s="168"/>
      <c r="S180" s="168"/>
      <c r="T180" s="169"/>
      <c r="AT180" s="148" t="s">
        <v>126</v>
      </c>
      <c r="AU180" s="148" t="s">
        <v>83</v>
      </c>
      <c r="AV180" s="12" t="s">
        <v>83</v>
      </c>
      <c r="AW180" s="12" t="s">
        <v>30</v>
      </c>
      <c r="AX180" s="12" t="s">
        <v>81</v>
      </c>
      <c r="AY180" s="148" t="s">
        <v>113</v>
      </c>
    </row>
    <row r="181" spans="2:65" s="1" customFormat="1" ht="6.95" customHeight="1">
      <c r="B181" s="43"/>
      <c r="C181" s="44"/>
      <c r="D181" s="44"/>
      <c r="E181" s="44"/>
      <c r="F181" s="44"/>
      <c r="G181" s="44"/>
      <c r="H181" s="44"/>
      <c r="I181" s="44"/>
      <c r="J181" s="44"/>
      <c r="K181" s="44"/>
      <c r="L181" s="31"/>
    </row>
  </sheetData>
  <autoFilter ref="C121:K180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7" r:id="rId1" xr:uid="{00000000-0004-0000-0100-000000000000}"/>
    <hyperlink ref="F133" r:id="rId2" xr:uid="{00000000-0004-0000-0100-000001000000}"/>
    <hyperlink ref="F142" r:id="rId3" xr:uid="{00000000-0004-0000-0100-000002000000}"/>
    <hyperlink ref="F148" r:id="rId4" xr:uid="{00000000-0004-0000-0100-000003000000}"/>
    <hyperlink ref="F153" r:id="rId5" xr:uid="{00000000-0004-0000-0100-000004000000}"/>
    <hyperlink ref="F162" r:id="rId6" xr:uid="{00000000-0004-0000-0100-000005000000}"/>
    <hyperlink ref="F169" r:id="rId7" xr:uid="{00000000-0004-0000-01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 - 101</vt:lpstr>
      <vt:lpstr>'Rekapitulace stavby'!Názvy_tisku</vt:lpstr>
      <vt:lpstr>'SO - 101'!Názvy_tisku</vt:lpstr>
      <vt:lpstr>'Rekapitulace stavby'!Oblast_tisku</vt:lpstr>
      <vt:lpstr>'SO - 101'!Oblast_tisku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TOMAS\Tommmiiikkk</dc:creator>
  <cp:lastModifiedBy>Ing. Barandovski</cp:lastModifiedBy>
  <dcterms:created xsi:type="dcterms:W3CDTF">2025-09-25T13:04:18Z</dcterms:created>
  <dcterms:modified xsi:type="dcterms:W3CDTF">2025-09-25T13:06:03Z</dcterms:modified>
</cp:coreProperties>
</file>