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ctirad.zednik\OneDrive - Národní zemědělské Muzeum, s. p. o\Dokumenty\_Prac\210_Kacina_PlatanovyMostek\07_VZ\_Pracovni\"/>
    </mc:Choice>
  </mc:AlternateContent>
  <xr:revisionPtr revIDLastSave="0" documentId="13_ncr:1_{9FFEFBBA-FD52-4B6B-AB23-CDA9B96EE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0 - Vedlejší a ostatní n..." sheetId="2" r:id="rId2"/>
    <sheet name="01 - SO 01 Oprava mostku" sheetId="3" r:id="rId3"/>
    <sheet name="02 - SO 02 Úprava koryta ..." sheetId="4" r:id="rId4"/>
    <sheet name="03 - SO 03 Nové vázy a př..." sheetId="5" r:id="rId5"/>
  </sheets>
  <definedNames>
    <definedName name="_xlnm._FilterDatabase" localSheetId="1" hidden="1">'00 - Vedlejší a ostatní n...'!$C$122:$K$144</definedName>
    <definedName name="_xlnm._FilterDatabase" localSheetId="2" hidden="1">'01 - SO 01 Oprava mostku'!$C$134:$K$422</definedName>
    <definedName name="_xlnm._FilterDatabase" localSheetId="3" hidden="1">'02 - SO 02 Úprava koryta ...'!$C$125:$K$188</definedName>
    <definedName name="_xlnm._FilterDatabase" localSheetId="4" hidden="1">'03 - SO 03 Nové vázy a př...'!$C$124:$K$166</definedName>
    <definedName name="_xlnm.Print_Titles" localSheetId="1">'00 - Vedlejší a ostatní n...'!$122:$122</definedName>
    <definedName name="_xlnm.Print_Titles" localSheetId="2">'01 - SO 01 Oprava mostku'!$134:$134</definedName>
    <definedName name="_xlnm.Print_Titles" localSheetId="3">'02 - SO 02 Úprava koryta ...'!$125:$125</definedName>
    <definedName name="_xlnm.Print_Titles" localSheetId="4">'03 - SO 03 Nové vázy a př...'!$124:$124</definedName>
    <definedName name="_xlnm.Print_Titles" localSheetId="0">'Rekapitulace stavby'!$92:$92</definedName>
    <definedName name="_xlnm.Print_Area" localSheetId="1">'00 - Vedlejší a ostatní n...'!$C$4:$J$76,'00 - Vedlejší a ostatní n...'!$C$82:$J$104,'00 - Vedlejší a ostatní n...'!$C$110:$K$144</definedName>
    <definedName name="_xlnm.Print_Area" localSheetId="2">'01 - SO 01 Oprava mostku'!$C$4:$J$76,'01 - SO 01 Oprava mostku'!$C$82:$J$116,'01 - SO 01 Oprava mostku'!$C$122:$K$422</definedName>
    <definedName name="_xlnm.Print_Area" localSheetId="3">'02 - SO 02 Úprava koryta ...'!$C$4:$J$76,'02 - SO 02 Úprava koryta ...'!$C$82:$J$107,'02 - SO 02 Úprava koryta ...'!$C$113:$K$188</definedName>
    <definedName name="_xlnm.Print_Area" localSheetId="4">'03 - SO 03 Nové vázy a př...'!$C$4:$J$76,'03 - SO 03 Nové vázy a př...'!$C$82:$J$106,'03 - SO 03 Nové vázy a př...'!$C$112:$K$166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 s="1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T157" i="5" s="1"/>
  <c r="R158" i="5"/>
  <c r="R157" i="5" s="1"/>
  <c r="P158" i="5"/>
  <c r="P157" i="5" s="1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49" i="5"/>
  <c r="BH149" i="5"/>
  <c r="BG149" i="5"/>
  <c r="BF149" i="5"/>
  <c r="T149" i="5"/>
  <c r="T148" i="5"/>
  <c r="R149" i="5"/>
  <c r="R148" i="5"/>
  <c r="P149" i="5"/>
  <c r="P148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2" i="5"/>
  <c r="J91" i="5"/>
  <c r="F91" i="5"/>
  <c r="F89" i="5"/>
  <c r="E87" i="5"/>
  <c r="J18" i="5"/>
  <c r="E18" i="5"/>
  <c r="F122" i="5" s="1"/>
  <c r="J17" i="5"/>
  <c r="J12" i="5"/>
  <c r="J119" i="5" s="1"/>
  <c r="E7" i="5"/>
  <c r="E85" i="5"/>
  <c r="J37" i="4"/>
  <c r="J36" i="4"/>
  <c r="AY97" i="1" s="1"/>
  <c r="J35" i="4"/>
  <c r="AX97" i="1"/>
  <c r="BI188" i="4"/>
  <c r="BH188" i="4"/>
  <c r="BG188" i="4"/>
  <c r="BF188" i="4"/>
  <c r="T188" i="4"/>
  <c r="T187" i="4"/>
  <c r="T186" i="4" s="1"/>
  <c r="R188" i="4"/>
  <c r="R187" i="4" s="1"/>
  <c r="R186" i="4" s="1"/>
  <c r="P188" i="4"/>
  <c r="P187" i="4"/>
  <c r="P186" i="4" s="1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T174" i="4"/>
  <c r="R175" i="4"/>
  <c r="R174" i="4"/>
  <c r="P175" i="4"/>
  <c r="P174" i="4"/>
  <c r="BI171" i="4"/>
  <c r="BH171" i="4"/>
  <c r="BG171" i="4"/>
  <c r="BF171" i="4"/>
  <c r="T171" i="4"/>
  <c r="T170" i="4"/>
  <c r="R171" i="4"/>
  <c r="R170" i="4"/>
  <c r="P171" i="4"/>
  <c r="P170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58" i="4"/>
  <c r="BH158" i="4"/>
  <c r="BG158" i="4"/>
  <c r="BF158" i="4"/>
  <c r="T158" i="4"/>
  <c r="R158" i="4"/>
  <c r="P158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J123" i="4"/>
  <c r="J122" i="4"/>
  <c r="F122" i="4"/>
  <c r="F120" i="4"/>
  <c r="E118" i="4"/>
  <c r="J92" i="4"/>
  <c r="J91" i="4"/>
  <c r="F91" i="4"/>
  <c r="F89" i="4"/>
  <c r="E87" i="4"/>
  <c r="J18" i="4"/>
  <c r="E18" i="4"/>
  <c r="F92" i="4" s="1"/>
  <c r="J17" i="4"/>
  <c r="J12" i="4"/>
  <c r="J120" i="4" s="1"/>
  <c r="E7" i="4"/>
  <c r="E116" i="4" s="1"/>
  <c r="J37" i="3"/>
  <c r="J36" i="3"/>
  <c r="AY96" i="1" s="1"/>
  <c r="J35" i="3"/>
  <c r="AX96" i="1" s="1"/>
  <c r="BI422" i="3"/>
  <c r="BH422" i="3"/>
  <c r="BG422" i="3"/>
  <c r="BF422" i="3"/>
  <c r="T422" i="3"/>
  <c r="T421" i="3" s="1"/>
  <c r="T420" i="3" s="1"/>
  <c r="R422" i="3"/>
  <c r="R421" i="3" s="1"/>
  <c r="R420" i="3" s="1"/>
  <c r="P422" i="3"/>
  <c r="P421" i="3" s="1"/>
  <c r="P420" i="3" s="1"/>
  <c r="BI419" i="3"/>
  <c r="BH419" i="3"/>
  <c r="BG419" i="3"/>
  <c r="BF419" i="3"/>
  <c r="T419" i="3"/>
  <c r="R419" i="3"/>
  <c r="P419" i="3"/>
  <c r="BI417" i="3"/>
  <c r="BH417" i="3"/>
  <c r="BG417" i="3"/>
  <c r="BF417" i="3"/>
  <c r="T417" i="3"/>
  <c r="R417" i="3"/>
  <c r="P417" i="3"/>
  <c r="BI416" i="3"/>
  <c r="BH416" i="3"/>
  <c r="BG416" i="3"/>
  <c r="BF416" i="3"/>
  <c r="T416" i="3"/>
  <c r="R416" i="3"/>
  <c r="P416" i="3"/>
  <c r="BI414" i="3"/>
  <c r="BH414" i="3"/>
  <c r="BG414" i="3"/>
  <c r="BF414" i="3"/>
  <c r="T414" i="3"/>
  <c r="R414" i="3"/>
  <c r="P414" i="3"/>
  <c r="BI413" i="3"/>
  <c r="BH413" i="3"/>
  <c r="BG413" i="3"/>
  <c r="BF413" i="3"/>
  <c r="T413" i="3"/>
  <c r="R413" i="3"/>
  <c r="P413" i="3"/>
  <c r="BI412" i="3"/>
  <c r="BH412" i="3"/>
  <c r="BG412" i="3"/>
  <c r="BF412" i="3"/>
  <c r="T412" i="3"/>
  <c r="R412" i="3"/>
  <c r="P412" i="3"/>
  <c r="BI411" i="3"/>
  <c r="BH411" i="3"/>
  <c r="BG411" i="3"/>
  <c r="BF411" i="3"/>
  <c r="T411" i="3"/>
  <c r="R411" i="3"/>
  <c r="P411" i="3"/>
  <c r="BI409" i="3"/>
  <c r="BH409" i="3"/>
  <c r="BG409" i="3"/>
  <c r="BF409" i="3"/>
  <c r="T409" i="3"/>
  <c r="R409" i="3"/>
  <c r="P409" i="3"/>
  <c r="BI407" i="3"/>
  <c r="BH407" i="3"/>
  <c r="BG407" i="3"/>
  <c r="BF407" i="3"/>
  <c r="T407" i="3"/>
  <c r="R407" i="3"/>
  <c r="P407" i="3"/>
  <c r="BI405" i="3"/>
  <c r="BH405" i="3"/>
  <c r="BG405" i="3"/>
  <c r="BF405" i="3"/>
  <c r="T405" i="3"/>
  <c r="R405" i="3"/>
  <c r="P405" i="3"/>
  <c r="BI403" i="3"/>
  <c r="BH403" i="3"/>
  <c r="BG403" i="3"/>
  <c r="BF403" i="3"/>
  <c r="T403" i="3"/>
  <c r="R403" i="3"/>
  <c r="P403" i="3"/>
  <c r="BI401" i="3"/>
  <c r="BH401" i="3"/>
  <c r="BG401" i="3"/>
  <c r="BF401" i="3"/>
  <c r="T401" i="3"/>
  <c r="R401" i="3"/>
  <c r="P401" i="3"/>
  <c r="BI399" i="3"/>
  <c r="BH399" i="3"/>
  <c r="BG399" i="3"/>
  <c r="BF399" i="3"/>
  <c r="T399" i="3"/>
  <c r="R399" i="3"/>
  <c r="P399" i="3"/>
  <c r="BI397" i="3"/>
  <c r="BH397" i="3"/>
  <c r="BG397" i="3"/>
  <c r="BF397" i="3"/>
  <c r="T397" i="3"/>
  <c r="R397" i="3"/>
  <c r="P397" i="3"/>
  <c r="BI395" i="3"/>
  <c r="BH395" i="3"/>
  <c r="BG395" i="3"/>
  <c r="BF395" i="3"/>
  <c r="T395" i="3"/>
  <c r="R395" i="3"/>
  <c r="P395" i="3"/>
  <c r="BI393" i="3"/>
  <c r="BH393" i="3"/>
  <c r="BG393" i="3"/>
  <c r="BF393" i="3"/>
  <c r="T393" i="3"/>
  <c r="R393" i="3"/>
  <c r="P393" i="3"/>
  <c r="BI391" i="3"/>
  <c r="BH391" i="3"/>
  <c r="BG391" i="3"/>
  <c r="BF391" i="3"/>
  <c r="T391" i="3"/>
  <c r="R391" i="3"/>
  <c r="P391" i="3"/>
  <c r="BI389" i="3"/>
  <c r="BH389" i="3"/>
  <c r="BG389" i="3"/>
  <c r="BF389" i="3"/>
  <c r="T389" i="3"/>
  <c r="R389" i="3"/>
  <c r="P389" i="3"/>
  <c r="BI386" i="3"/>
  <c r="BH386" i="3"/>
  <c r="BG386" i="3"/>
  <c r="BF386" i="3"/>
  <c r="T386" i="3"/>
  <c r="T385" i="3"/>
  <c r="R386" i="3"/>
  <c r="R385" i="3"/>
  <c r="P386" i="3"/>
  <c r="P385" i="3" s="1"/>
  <c r="BI384" i="3"/>
  <c r="BH384" i="3"/>
  <c r="BG384" i="3"/>
  <c r="BF384" i="3"/>
  <c r="T384" i="3"/>
  <c r="R384" i="3"/>
  <c r="P384" i="3"/>
  <c r="BI382" i="3"/>
  <c r="BH382" i="3"/>
  <c r="BG382" i="3"/>
  <c r="BF382" i="3"/>
  <c r="T382" i="3"/>
  <c r="R382" i="3"/>
  <c r="P382" i="3"/>
  <c r="BI380" i="3"/>
  <c r="BH380" i="3"/>
  <c r="BG380" i="3"/>
  <c r="BF380" i="3"/>
  <c r="T380" i="3"/>
  <c r="R380" i="3"/>
  <c r="P380" i="3"/>
  <c r="BI379" i="3"/>
  <c r="BH379" i="3"/>
  <c r="BG379" i="3"/>
  <c r="BF379" i="3"/>
  <c r="T379" i="3"/>
  <c r="R379" i="3"/>
  <c r="P379" i="3"/>
  <c r="BI377" i="3"/>
  <c r="BH377" i="3"/>
  <c r="BG377" i="3"/>
  <c r="BF377" i="3"/>
  <c r="T377" i="3"/>
  <c r="R377" i="3"/>
  <c r="P377" i="3"/>
  <c r="BI376" i="3"/>
  <c r="BH376" i="3"/>
  <c r="BG376" i="3"/>
  <c r="BF376" i="3"/>
  <c r="T376" i="3"/>
  <c r="R376" i="3"/>
  <c r="P376" i="3"/>
  <c r="BI375" i="3"/>
  <c r="BH375" i="3"/>
  <c r="BG375" i="3"/>
  <c r="BF375" i="3"/>
  <c r="T375" i="3"/>
  <c r="R375" i="3"/>
  <c r="P375" i="3"/>
  <c r="BI371" i="3"/>
  <c r="BH371" i="3"/>
  <c r="BG371" i="3"/>
  <c r="BF371" i="3"/>
  <c r="T371" i="3"/>
  <c r="R371" i="3"/>
  <c r="P371" i="3"/>
  <c r="BI369" i="3"/>
  <c r="BH369" i="3"/>
  <c r="BG369" i="3"/>
  <c r="BF369" i="3"/>
  <c r="T369" i="3"/>
  <c r="R369" i="3"/>
  <c r="P369" i="3"/>
  <c r="BI368" i="3"/>
  <c r="BH368" i="3"/>
  <c r="BG368" i="3"/>
  <c r="BF368" i="3"/>
  <c r="T368" i="3"/>
  <c r="R368" i="3"/>
  <c r="P368" i="3"/>
  <c r="BI367" i="3"/>
  <c r="BH367" i="3"/>
  <c r="BG367" i="3"/>
  <c r="BF367" i="3"/>
  <c r="T367" i="3"/>
  <c r="R367" i="3"/>
  <c r="P367" i="3"/>
  <c r="BI366" i="3"/>
  <c r="BH366" i="3"/>
  <c r="BG366" i="3"/>
  <c r="BF366" i="3"/>
  <c r="T366" i="3"/>
  <c r="R366" i="3"/>
  <c r="P366" i="3"/>
  <c r="BI365" i="3"/>
  <c r="BH365" i="3"/>
  <c r="BG365" i="3"/>
  <c r="BF365" i="3"/>
  <c r="T365" i="3"/>
  <c r="R365" i="3"/>
  <c r="P365" i="3"/>
  <c r="BI364" i="3"/>
  <c r="BH364" i="3"/>
  <c r="BG364" i="3"/>
  <c r="BF364" i="3"/>
  <c r="T364" i="3"/>
  <c r="R364" i="3"/>
  <c r="P364" i="3"/>
  <c r="BI363" i="3"/>
  <c r="BH363" i="3"/>
  <c r="BG363" i="3"/>
  <c r="BF363" i="3"/>
  <c r="T363" i="3"/>
  <c r="R363" i="3"/>
  <c r="P363" i="3"/>
  <c r="BI362" i="3"/>
  <c r="BH362" i="3"/>
  <c r="BG362" i="3"/>
  <c r="BF362" i="3"/>
  <c r="T362" i="3"/>
  <c r="R362" i="3"/>
  <c r="P362" i="3"/>
  <c r="BI361" i="3"/>
  <c r="BH361" i="3"/>
  <c r="BG361" i="3"/>
  <c r="BF361" i="3"/>
  <c r="T361" i="3"/>
  <c r="R361" i="3"/>
  <c r="P361" i="3"/>
  <c r="BI360" i="3"/>
  <c r="BH360" i="3"/>
  <c r="BG360" i="3"/>
  <c r="BF360" i="3"/>
  <c r="T360" i="3"/>
  <c r="R360" i="3"/>
  <c r="P360" i="3"/>
  <c r="BI359" i="3"/>
  <c r="BH359" i="3"/>
  <c r="BG359" i="3"/>
  <c r="BF359" i="3"/>
  <c r="T359" i="3"/>
  <c r="R359" i="3"/>
  <c r="P359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4" i="3"/>
  <c r="BH354" i="3"/>
  <c r="BG354" i="3"/>
  <c r="BF354" i="3"/>
  <c r="T354" i="3"/>
  <c r="R354" i="3"/>
  <c r="P354" i="3"/>
  <c r="BI353" i="3"/>
  <c r="BH353" i="3"/>
  <c r="BG353" i="3"/>
  <c r="BF353" i="3"/>
  <c r="T353" i="3"/>
  <c r="R353" i="3"/>
  <c r="P353" i="3"/>
  <c r="BI352" i="3"/>
  <c r="BH352" i="3"/>
  <c r="BG352" i="3"/>
  <c r="BF352" i="3"/>
  <c r="T352" i="3"/>
  <c r="R352" i="3"/>
  <c r="P352" i="3"/>
  <c r="BI351" i="3"/>
  <c r="BH351" i="3"/>
  <c r="BG351" i="3"/>
  <c r="BF351" i="3"/>
  <c r="T351" i="3"/>
  <c r="R351" i="3"/>
  <c r="P351" i="3"/>
  <c r="BI350" i="3"/>
  <c r="BH350" i="3"/>
  <c r="BG350" i="3"/>
  <c r="BF350" i="3"/>
  <c r="T350" i="3"/>
  <c r="R350" i="3"/>
  <c r="P350" i="3"/>
  <c r="BI349" i="3"/>
  <c r="BH349" i="3"/>
  <c r="BG349" i="3"/>
  <c r="BF349" i="3"/>
  <c r="T349" i="3"/>
  <c r="R349" i="3"/>
  <c r="P349" i="3"/>
  <c r="BI348" i="3"/>
  <c r="BH348" i="3"/>
  <c r="BG348" i="3"/>
  <c r="BF348" i="3"/>
  <c r="T348" i="3"/>
  <c r="R348" i="3"/>
  <c r="P348" i="3"/>
  <c r="BI347" i="3"/>
  <c r="BH347" i="3"/>
  <c r="BG347" i="3"/>
  <c r="BF347" i="3"/>
  <c r="T347" i="3"/>
  <c r="R347" i="3"/>
  <c r="P347" i="3"/>
  <c r="BI346" i="3"/>
  <c r="BH346" i="3"/>
  <c r="BG346" i="3"/>
  <c r="BF346" i="3"/>
  <c r="T346" i="3"/>
  <c r="R346" i="3"/>
  <c r="P346" i="3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3" i="3"/>
  <c r="BH343" i="3"/>
  <c r="BG343" i="3"/>
  <c r="BF343" i="3"/>
  <c r="T343" i="3"/>
  <c r="R343" i="3"/>
  <c r="P343" i="3"/>
  <c r="BI342" i="3"/>
  <c r="BH342" i="3"/>
  <c r="BG342" i="3"/>
  <c r="BF342" i="3"/>
  <c r="T342" i="3"/>
  <c r="R342" i="3"/>
  <c r="P342" i="3"/>
  <c r="BI341" i="3"/>
  <c r="BH341" i="3"/>
  <c r="BG341" i="3"/>
  <c r="BF341" i="3"/>
  <c r="T341" i="3"/>
  <c r="R341" i="3"/>
  <c r="P341" i="3"/>
  <c r="BI340" i="3"/>
  <c r="BH340" i="3"/>
  <c r="BG340" i="3"/>
  <c r="BF340" i="3"/>
  <c r="T340" i="3"/>
  <c r="R340" i="3"/>
  <c r="P340" i="3"/>
  <c r="BI339" i="3"/>
  <c r="BH339" i="3"/>
  <c r="BG339" i="3"/>
  <c r="BF339" i="3"/>
  <c r="T339" i="3"/>
  <c r="R339" i="3"/>
  <c r="P339" i="3"/>
  <c r="BI338" i="3"/>
  <c r="BH338" i="3"/>
  <c r="BG338" i="3"/>
  <c r="BF338" i="3"/>
  <c r="T338" i="3"/>
  <c r="R338" i="3"/>
  <c r="P338" i="3"/>
  <c r="BI337" i="3"/>
  <c r="BH337" i="3"/>
  <c r="BG337" i="3"/>
  <c r="BF337" i="3"/>
  <c r="T337" i="3"/>
  <c r="R337" i="3"/>
  <c r="P337" i="3"/>
  <c r="BI336" i="3"/>
  <c r="BH336" i="3"/>
  <c r="BG336" i="3"/>
  <c r="BF336" i="3"/>
  <c r="T336" i="3"/>
  <c r="R336" i="3"/>
  <c r="P336" i="3"/>
  <c r="BI335" i="3"/>
  <c r="BH335" i="3"/>
  <c r="BG335" i="3"/>
  <c r="BF335" i="3"/>
  <c r="T335" i="3"/>
  <c r="R335" i="3"/>
  <c r="P335" i="3"/>
  <c r="BI334" i="3"/>
  <c r="BH334" i="3"/>
  <c r="BG334" i="3"/>
  <c r="BF334" i="3"/>
  <c r="T334" i="3"/>
  <c r="R334" i="3"/>
  <c r="P334" i="3"/>
  <c r="BI333" i="3"/>
  <c r="BH333" i="3"/>
  <c r="BG333" i="3"/>
  <c r="BF333" i="3"/>
  <c r="T333" i="3"/>
  <c r="R333" i="3"/>
  <c r="P333" i="3"/>
  <c r="BI332" i="3"/>
  <c r="BH332" i="3"/>
  <c r="BG332" i="3"/>
  <c r="BF332" i="3"/>
  <c r="T332" i="3"/>
  <c r="R332" i="3"/>
  <c r="P332" i="3"/>
  <c r="BI331" i="3"/>
  <c r="BH331" i="3"/>
  <c r="BG331" i="3"/>
  <c r="BF331" i="3"/>
  <c r="T331" i="3"/>
  <c r="R331" i="3"/>
  <c r="P331" i="3"/>
  <c r="BI330" i="3"/>
  <c r="BH330" i="3"/>
  <c r="BG330" i="3"/>
  <c r="BF330" i="3"/>
  <c r="T330" i="3"/>
  <c r="R330" i="3"/>
  <c r="P330" i="3"/>
  <c r="BI327" i="3"/>
  <c r="BH327" i="3"/>
  <c r="BG327" i="3"/>
  <c r="BF327" i="3"/>
  <c r="T327" i="3"/>
  <c r="R327" i="3"/>
  <c r="P327" i="3"/>
  <c r="BI326" i="3"/>
  <c r="BH326" i="3"/>
  <c r="BG326" i="3"/>
  <c r="BF326" i="3"/>
  <c r="T326" i="3"/>
  <c r="R326" i="3"/>
  <c r="P326" i="3"/>
  <c r="BI325" i="3"/>
  <c r="BH325" i="3"/>
  <c r="BG325" i="3"/>
  <c r="BF325" i="3"/>
  <c r="T325" i="3"/>
  <c r="R325" i="3"/>
  <c r="P325" i="3"/>
  <c r="BI324" i="3"/>
  <c r="BH324" i="3"/>
  <c r="BG324" i="3"/>
  <c r="BF324" i="3"/>
  <c r="T324" i="3"/>
  <c r="R324" i="3"/>
  <c r="P324" i="3"/>
  <c r="BI323" i="3"/>
  <c r="BH323" i="3"/>
  <c r="BG323" i="3"/>
  <c r="BF323" i="3"/>
  <c r="T323" i="3"/>
  <c r="R323" i="3"/>
  <c r="P323" i="3"/>
  <c r="BI322" i="3"/>
  <c r="BH322" i="3"/>
  <c r="BG322" i="3"/>
  <c r="BF322" i="3"/>
  <c r="T322" i="3"/>
  <c r="R322" i="3"/>
  <c r="P322" i="3"/>
  <c r="BI321" i="3"/>
  <c r="BH321" i="3"/>
  <c r="BG321" i="3"/>
  <c r="BF321" i="3"/>
  <c r="T321" i="3"/>
  <c r="R321" i="3"/>
  <c r="P321" i="3"/>
  <c r="BI320" i="3"/>
  <c r="BH320" i="3"/>
  <c r="BG320" i="3"/>
  <c r="BF320" i="3"/>
  <c r="T320" i="3"/>
  <c r="R320" i="3"/>
  <c r="P320" i="3"/>
  <c r="BI319" i="3"/>
  <c r="BH319" i="3"/>
  <c r="BG319" i="3"/>
  <c r="BF319" i="3"/>
  <c r="T319" i="3"/>
  <c r="R319" i="3"/>
  <c r="P319" i="3"/>
  <c r="BI317" i="3"/>
  <c r="BH317" i="3"/>
  <c r="BG317" i="3"/>
  <c r="BF317" i="3"/>
  <c r="T317" i="3"/>
  <c r="R317" i="3"/>
  <c r="P317" i="3"/>
  <c r="BI315" i="3"/>
  <c r="BH315" i="3"/>
  <c r="BG315" i="3"/>
  <c r="BF315" i="3"/>
  <c r="T315" i="3"/>
  <c r="R315" i="3"/>
  <c r="P315" i="3"/>
  <c r="BI308" i="3"/>
  <c r="BH308" i="3"/>
  <c r="BG308" i="3"/>
  <c r="BF308" i="3"/>
  <c r="T308" i="3"/>
  <c r="R308" i="3"/>
  <c r="P308" i="3"/>
  <c r="BI303" i="3"/>
  <c r="BH303" i="3"/>
  <c r="BG303" i="3"/>
  <c r="BF303" i="3"/>
  <c r="T303" i="3"/>
  <c r="R303" i="3"/>
  <c r="P303" i="3"/>
  <c r="BI294" i="3"/>
  <c r="BH294" i="3"/>
  <c r="BG294" i="3"/>
  <c r="BF294" i="3"/>
  <c r="T294" i="3"/>
  <c r="R294" i="3"/>
  <c r="P294" i="3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80" i="3"/>
  <c r="BH280" i="3"/>
  <c r="BG280" i="3"/>
  <c r="BF280" i="3"/>
  <c r="T280" i="3"/>
  <c r="R280" i="3"/>
  <c r="P280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R269" i="3"/>
  <c r="P269" i="3"/>
  <c r="BI265" i="3"/>
  <c r="BH265" i="3"/>
  <c r="BG265" i="3"/>
  <c r="BF265" i="3"/>
  <c r="T265" i="3"/>
  <c r="R265" i="3"/>
  <c r="P265" i="3"/>
  <c r="BI261" i="3"/>
  <c r="BH261" i="3"/>
  <c r="BG261" i="3"/>
  <c r="BF261" i="3"/>
  <c r="T261" i="3"/>
  <c r="R261" i="3"/>
  <c r="P261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J132" i="3"/>
  <c r="J131" i="3"/>
  <c r="F131" i="3"/>
  <c r="F129" i="3"/>
  <c r="E127" i="3"/>
  <c r="J92" i="3"/>
  <c r="J91" i="3"/>
  <c r="F91" i="3"/>
  <c r="F89" i="3"/>
  <c r="E87" i="3"/>
  <c r="J18" i="3"/>
  <c r="E18" i="3"/>
  <c r="F92" i="3" s="1"/>
  <c r="J17" i="3"/>
  <c r="J12" i="3"/>
  <c r="J129" i="3" s="1"/>
  <c r="E7" i="3"/>
  <c r="E125" i="3"/>
  <c r="J37" i="2"/>
  <c r="J36" i="2"/>
  <c r="AY95" i="1" s="1"/>
  <c r="J35" i="2"/>
  <c r="AX95" i="1" s="1"/>
  <c r="BI143" i="2"/>
  <c r="BH143" i="2"/>
  <c r="BG143" i="2"/>
  <c r="BF143" i="2"/>
  <c r="T143" i="2"/>
  <c r="T142" i="2" s="1"/>
  <c r="R143" i="2"/>
  <c r="R142" i="2" s="1"/>
  <c r="P143" i="2"/>
  <c r="P142" i="2" s="1"/>
  <c r="BI141" i="2"/>
  <c r="BH141" i="2"/>
  <c r="BG141" i="2"/>
  <c r="BF141" i="2"/>
  <c r="T141" i="2"/>
  <c r="T140" i="2" s="1"/>
  <c r="R141" i="2"/>
  <c r="R140" i="2" s="1"/>
  <c r="P141" i="2"/>
  <c r="P140" i="2" s="1"/>
  <c r="BI139" i="2"/>
  <c r="BH139" i="2"/>
  <c r="BG139" i="2"/>
  <c r="BF139" i="2"/>
  <c r="T139" i="2"/>
  <c r="T138" i="2" s="1"/>
  <c r="R139" i="2"/>
  <c r="R138" i="2" s="1"/>
  <c r="P139" i="2"/>
  <c r="P138" i="2" s="1"/>
  <c r="BI136" i="2"/>
  <c r="BH136" i="2"/>
  <c r="BG136" i="2"/>
  <c r="BF136" i="2"/>
  <c r="T136" i="2"/>
  <c r="T135" i="2" s="1"/>
  <c r="R136" i="2"/>
  <c r="R135" i="2" s="1"/>
  <c r="P136" i="2"/>
  <c r="P135" i="2" s="1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J120" i="2"/>
  <c r="J119" i="2"/>
  <c r="F119" i="2"/>
  <c r="F117" i="2"/>
  <c r="E115" i="2"/>
  <c r="J92" i="2"/>
  <c r="J91" i="2"/>
  <c r="F91" i="2"/>
  <c r="F89" i="2"/>
  <c r="E87" i="2"/>
  <c r="J18" i="2"/>
  <c r="E18" i="2"/>
  <c r="F120" i="2" s="1"/>
  <c r="J17" i="2"/>
  <c r="J12" i="2"/>
  <c r="J117" i="2" s="1"/>
  <c r="E7" i="2"/>
  <c r="E113" i="2" s="1"/>
  <c r="L90" i="1"/>
  <c r="AM90" i="1"/>
  <c r="AM89" i="1"/>
  <c r="L89" i="1"/>
  <c r="AM87" i="1"/>
  <c r="L87" i="1"/>
  <c r="L85" i="1"/>
  <c r="L84" i="1"/>
  <c r="J143" i="2"/>
  <c r="BK131" i="2"/>
  <c r="BK133" i="2"/>
  <c r="J127" i="2"/>
  <c r="AS94" i="1"/>
  <c r="J136" i="2"/>
  <c r="BK127" i="2"/>
  <c r="BK139" i="2"/>
  <c r="J132" i="2"/>
  <c r="BK129" i="2"/>
  <c r="J422" i="3"/>
  <c r="J416" i="3"/>
  <c r="BK413" i="3"/>
  <c r="BK411" i="3"/>
  <c r="BK409" i="3"/>
  <c r="J405" i="3"/>
  <c r="BK401" i="3"/>
  <c r="BK397" i="3"/>
  <c r="BK393" i="3"/>
  <c r="BK389" i="3"/>
  <c r="J384" i="3"/>
  <c r="BK379" i="3"/>
  <c r="J376" i="3"/>
  <c r="BK371" i="3"/>
  <c r="BK368" i="3"/>
  <c r="BK366" i="3"/>
  <c r="J364" i="3"/>
  <c r="BK362" i="3"/>
  <c r="J360" i="3"/>
  <c r="BK358" i="3"/>
  <c r="BK356" i="3"/>
  <c r="J354" i="3"/>
  <c r="J352" i="3"/>
  <c r="J350" i="3"/>
  <c r="BK348" i="3"/>
  <c r="J346" i="3"/>
  <c r="J344" i="3"/>
  <c r="BK343" i="3"/>
  <c r="J332" i="3"/>
  <c r="BK419" i="3"/>
  <c r="BK417" i="3"/>
  <c r="BK414" i="3"/>
  <c r="BK412" i="3"/>
  <c r="J409" i="3"/>
  <c r="BK405" i="3"/>
  <c r="BK399" i="3"/>
  <c r="BK395" i="3"/>
  <c r="BK391" i="3"/>
  <c r="J389" i="3"/>
  <c r="BK384" i="3"/>
  <c r="J380" i="3"/>
  <c r="J377" i="3"/>
  <c r="BK375" i="3"/>
  <c r="J369" i="3"/>
  <c r="J366" i="3"/>
  <c r="BK364" i="3"/>
  <c r="BK363" i="3"/>
  <c r="BK360" i="3"/>
  <c r="J358" i="3"/>
  <c r="J356" i="3"/>
  <c r="BK354" i="3"/>
  <c r="BK352" i="3"/>
  <c r="BK350" i="3"/>
  <c r="BK347" i="3"/>
  <c r="BK345" i="3"/>
  <c r="BK342" i="3"/>
  <c r="J340" i="3"/>
  <c r="BK338" i="3"/>
  <c r="J337" i="3"/>
  <c r="J336" i="3"/>
  <c r="J335" i="3"/>
  <c r="BK333" i="3"/>
  <c r="BK331" i="3"/>
  <c r="BK330" i="3"/>
  <c r="BK326" i="3"/>
  <c r="J325" i="3"/>
  <c r="BK323" i="3"/>
  <c r="BK321" i="3"/>
  <c r="BK319" i="3"/>
  <c r="J315" i="3"/>
  <c r="BK303" i="3"/>
  <c r="J289" i="3"/>
  <c r="J280" i="3"/>
  <c r="J272" i="3"/>
  <c r="BK265" i="3"/>
  <c r="BK254" i="3"/>
  <c r="BK251" i="3"/>
  <c r="BK244" i="3"/>
  <c r="BK240" i="3"/>
  <c r="J234" i="3"/>
  <c r="BK230" i="3"/>
  <c r="BK228" i="3"/>
  <c r="BK222" i="3"/>
  <c r="BK217" i="3"/>
  <c r="J211" i="3"/>
  <c r="J206" i="3"/>
  <c r="BK200" i="3"/>
  <c r="BK192" i="3"/>
  <c r="J187" i="3"/>
  <c r="J183" i="3"/>
  <c r="BK180" i="3"/>
  <c r="BK170" i="3"/>
  <c r="J165" i="3"/>
  <c r="J161" i="3"/>
  <c r="J158" i="3"/>
  <c r="BK152" i="3"/>
  <c r="BK148" i="3"/>
  <c r="J142" i="3"/>
  <c r="J343" i="3"/>
  <c r="J341" i="3"/>
  <c r="BK339" i="3"/>
  <c r="J330" i="3"/>
  <c r="J326" i="3"/>
  <c r="J324" i="3"/>
  <c r="J322" i="3"/>
  <c r="BK320" i="3"/>
  <c r="J319" i="3"/>
  <c r="BK315" i="3"/>
  <c r="J294" i="3"/>
  <c r="BK286" i="3"/>
  <c r="BK280" i="3"/>
  <c r="BK272" i="3"/>
  <c r="J265" i="3"/>
  <c r="J254" i="3"/>
  <c r="J251" i="3"/>
  <c r="J244" i="3"/>
  <c r="J240" i="3"/>
  <c r="J236" i="3"/>
  <c r="BK232" i="3"/>
  <c r="J230" i="3"/>
  <c r="J225" i="3"/>
  <c r="J220" i="3"/>
  <c r="J213" i="3"/>
  <c r="BK206" i="3"/>
  <c r="J200" i="3"/>
  <c r="BK198" i="3"/>
  <c r="J192" i="3"/>
  <c r="J184" i="3"/>
  <c r="BK182" i="3"/>
  <c r="J179" i="3"/>
  <c r="J170" i="3"/>
  <c r="BK167" i="3"/>
  <c r="BK161" i="3"/>
  <c r="BK158" i="3"/>
  <c r="J152" i="3"/>
  <c r="J148" i="3"/>
  <c r="BK142" i="3"/>
  <c r="BK188" i="4"/>
  <c r="BK184" i="4"/>
  <c r="J179" i="4"/>
  <c r="J175" i="4"/>
  <c r="BK166" i="4"/>
  <c r="J162" i="4"/>
  <c r="BK153" i="4"/>
  <c r="J150" i="4"/>
  <c r="J145" i="4"/>
  <c r="J142" i="4"/>
  <c r="J139" i="4"/>
  <c r="J134" i="4"/>
  <c r="BK131" i="4"/>
  <c r="J188" i="4"/>
  <c r="J184" i="4"/>
  <c r="BK179" i="4"/>
  <c r="BK175" i="4"/>
  <c r="J166" i="4"/>
  <c r="J158" i="4"/>
  <c r="J153" i="4"/>
  <c r="BK151" i="4"/>
  <c r="BK150" i="4"/>
  <c r="J148" i="4"/>
  <c r="BK145" i="4"/>
  <c r="J144" i="4"/>
  <c r="BK142" i="4"/>
  <c r="BK141" i="4"/>
  <c r="BK139" i="4"/>
  <c r="BK135" i="4"/>
  <c r="BK134" i="4"/>
  <c r="J131" i="4"/>
  <c r="J161" i="5"/>
  <c r="BK138" i="5"/>
  <c r="BK134" i="5"/>
  <c r="J130" i="5"/>
  <c r="J165" i="5"/>
  <c r="J156" i="5"/>
  <c r="J149" i="5"/>
  <c r="BK132" i="5"/>
  <c r="BK165" i="5"/>
  <c r="J162" i="5"/>
  <c r="J155" i="5"/>
  <c r="BK149" i="5"/>
  <c r="J134" i="5"/>
  <c r="BK131" i="5"/>
  <c r="BK161" i="5"/>
  <c r="BK156" i="5"/>
  <c r="J145" i="5"/>
  <c r="J141" i="5"/>
  <c r="BK130" i="5"/>
  <c r="BK133" i="4"/>
  <c r="BK129" i="4"/>
  <c r="J142" i="5"/>
  <c r="BK135" i="5"/>
  <c r="J131" i="5"/>
  <c r="BK128" i="5"/>
  <c r="BK166" i="5"/>
  <c r="BK163" i="5"/>
  <c r="BK155" i="5"/>
  <c r="BK145" i="5"/>
  <c r="J166" i="5"/>
  <c r="J163" i="5"/>
  <c r="J158" i="5"/>
  <c r="J154" i="5"/>
  <c r="BK141" i="5"/>
  <c r="J132" i="5"/>
  <c r="BK162" i="5"/>
  <c r="BK158" i="5"/>
  <c r="BK154" i="5"/>
  <c r="BK142" i="5"/>
  <c r="J138" i="5"/>
  <c r="J135" i="5"/>
  <c r="J128" i="5"/>
  <c r="J133" i="2"/>
  <c r="BK132" i="2"/>
  <c r="BK126" i="2"/>
  <c r="J129" i="2"/>
  <c r="BK143" i="2"/>
  <c r="J141" i="2"/>
  <c r="J139" i="2"/>
  <c r="BK141" i="2"/>
  <c r="BK136" i="2"/>
  <c r="J131" i="2"/>
  <c r="J126" i="2"/>
  <c r="J419" i="3"/>
  <c r="J417" i="3"/>
  <c r="J414" i="3"/>
  <c r="J412" i="3"/>
  <c r="J407" i="3"/>
  <c r="J403" i="3"/>
  <c r="J399" i="3"/>
  <c r="J395" i="3"/>
  <c r="J391" i="3"/>
  <c r="J386" i="3"/>
  <c r="J382" i="3"/>
  <c r="BK380" i="3"/>
  <c r="BK377" i="3"/>
  <c r="J375" i="3"/>
  <c r="BK369" i="3"/>
  <c r="J367" i="3"/>
  <c r="J365" i="3"/>
  <c r="J363" i="3"/>
  <c r="J361" i="3"/>
  <c r="BK359" i="3"/>
  <c r="BK357" i="3"/>
  <c r="J355" i="3"/>
  <c r="J353" i="3"/>
  <c r="J351" i="3"/>
  <c r="BK349" i="3"/>
  <c r="J347" i="3"/>
  <c r="J345" i="3"/>
  <c r="J334" i="3"/>
  <c r="J333" i="3"/>
  <c r="BK422" i="3"/>
  <c r="BK416" i="3"/>
  <c r="J413" i="3"/>
  <c r="J411" i="3"/>
  <c r="BK407" i="3"/>
  <c r="BK403" i="3"/>
  <c r="J401" i="3"/>
  <c r="J397" i="3"/>
  <c r="J393" i="3"/>
  <c r="BK386" i="3"/>
  <c r="BK382" i="3"/>
  <c r="J379" i="3"/>
  <c r="BK376" i="3"/>
  <c r="J371" i="3"/>
  <c r="J368" i="3"/>
  <c r="BK367" i="3"/>
  <c r="BK365" i="3"/>
  <c r="J362" i="3"/>
  <c r="BK361" i="3"/>
  <c r="J359" i="3"/>
  <c r="J357" i="3"/>
  <c r="BK355" i="3"/>
  <c r="BK353" i="3"/>
  <c r="BK351" i="3"/>
  <c r="J349" i="3"/>
  <c r="J348" i="3"/>
  <c r="BK346" i="3"/>
  <c r="BK344" i="3"/>
  <c r="BK341" i="3"/>
  <c r="J339" i="3"/>
  <c r="BK337" i="3"/>
  <c r="BK336" i="3"/>
  <c r="BK335" i="3"/>
  <c r="BK334" i="3"/>
  <c r="BK332" i="3"/>
  <c r="J331" i="3"/>
  <c r="BK327" i="3"/>
  <c r="BK324" i="3"/>
  <c r="BK322" i="3"/>
  <c r="J320" i="3"/>
  <c r="BK317" i="3"/>
  <c r="BK308" i="3"/>
  <c r="BK294" i="3"/>
  <c r="J286" i="3"/>
  <c r="BK274" i="3"/>
  <c r="BK269" i="3"/>
  <c r="J261" i="3"/>
  <c r="BK252" i="3"/>
  <c r="J246" i="3"/>
  <c r="J242" i="3"/>
  <c r="BK238" i="3"/>
  <c r="BK236" i="3"/>
  <c r="J232" i="3"/>
  <c r="BK225" i="3"/>
  <c r="BK220" i="3"/>
  <c r="BK213" i="3"/>
  <c r="J208" i="3"/>
  <c r="BK204" i="3"/>
  <c r="J198" i="3"/>
  <c r="J195" i="3"/>
  <c r="BK189" i="3"/>
  <c r="BK184" i="3"/>
  <c r="J182" i="3"/>
  <c r="BK179" i="3"/>
  <c r="BK176" i="3"/>
  <c r="J167" i="3"/>
  <c r="J163" i="3"/>
  <c r="J159" i="3"/>
  <c r="J154" i="3"/>
  <c r="BK151" i="3"/>
  <c r="BK146" i="3"/>
  <c r="BK138" i="3"/>
  <c r="J342" i="3"/>
  <c r="BK340" i="3"/>
  <c r="J338" i="3"/>
  <c r="J327" i="3"/>
  <c r="BK325" i="3"/>
  <c r="J323" i="3"/>
  <c r="J321" i="3"/>
  <c r="J317" i="3"/>
  <c r="J308" i="3"/>
  <c r="J303" i="3"/>
  <c r="BK289" i="3"/>
  <c r="J274" i="3"/>
  <c r="J269" i="3"/>
  <c r="BK261" i="3"/>
  <c r="J252" i="3"/>
  <c r="BK246" i="3"/>
  <c r="BK242" i="3"/>
  <c r="J238" i="3"/>
  <c r="BK234" i="3"/>
  <c r="J228" i="3"/>
  <c r="J222" i="3"/>
  <c r="J217" i="3"/>
  <c r="BK211" i="3"/>
  <c r="BK208" i="3"/>
  <c r="J204" i="3"/>
  <c r="BK195" i="3"/>
  <c r="J189" i="3"/>
  <c r="BK187" i="3"/>
  <c r="BK183" i="3"/>
  <c r="J180" i="3"/>
  <c r="J176" i="3"/>
  <c r="BK165" i="3"/>
  <c r="BK163" i="3"/>
  <c r="BK159" i="3"/>
  <c r="BK154" i="3"/>
  <c r="J151" i="3"/>
  <c r="J146" i="3"/>
  <c r="J138" i="3"/>
  <c r="BK185" i="4"/>
  <c r="BK182" i="4"/>
  <c r="BK178" i="4"/>
  <c r="J171" i="4"/>
  <c r="J164" i="4"/>
  <c r="BK158" i="4"/>
  <c r="J151" i="4"/>
  <c r="BK148" i="4"/>
  <c r="BK144" i="4"/>
  <c r="J141" i="4"/>
  <c r="J135" i="4"/>
  <c r="J133" i="4"/>
  <c r="J129" i="4"/>
  <c r="J185" i="4"/>
  <c r="J182" i="4"/>
  <c r="J178" i="4"/>
  <c r="BK171" i="4"/>
  <c r="BK164" i="4"/>
  <c r="BK162" i="4"/>
  <c r="T128" i="4" l="1"/>
  <c r="P125" i="2"/>
  <c r="R125" i="2"/>
  <c r="BK128" i="2"/>
  <c r="J128" i="2"/>
  <c r="J99" i="2" s="1"/>
  <c r="T128" i="2"/>
  <c r="P137" i="3"/>
  <c r="T137" i="3"/>
  <c r="P169" i="3"/>
  <c r="T169" i="3"/>
  <c r="R186" i="3"/>
  <c r="BK191" i="3"/>
  <c r="J191" i="3" s="1"/>
  <c r="J101" i="3" s="1"/>
  <c r="R191" i="3"/>
  <c r="BK219" i="3"/>
  <c r="J219" i="3" s="1"/>
  <c r="J102" i="3" s="1"/>
  <c r="P219" i="3"/>
  <c r="T219" i="3"/>
  <c r="P227" i="3"/>
  <c r="T227" i="3"/>
  <c r="P233" i="3"/>
  <c r="T233" i="3"/>
  <c r="P314" i="3"/>
  <c r="T314" i="3"/>
  <c r="P329" i="3"/>
  <c r="T329" i="3"/>
  <c r="P370" i="3"/>
  <c r="R370" i="3"/>
  <c r="P388" i="3"/>
  <c r="R388" i="3"/>
  <c r="BK406" i="3"/>
  <c r="J406" i="3" s="1"/>
  <c r="J111" i="3" s="1"/>
  <c r="R406" i="3"/>
  <c r="P410" i="3"/>
  <c r="T410" i="3"/>
  <c r="P415" i="3"/>
  <c r="R415" i="3"/>
  <c r="BK152" i="4"/>
  <c r="J152" i="4" s="1"/>
  <c r="J99" i="4" s="1"/>
  <c r="T152" i="4"/>
  <c r="T127" i="4" s="1"/>
  <c r="P177" i="4"/>
  <c r="R177" i="4"/>
  <c r="P183" i="4"/>
  <c r="R183" i="4"/>
  <c r="BK127" i="5"/>
  <c r="J127" i="5" s="1"/>
  <c r="J98" i="5" s="1"/>
  <c r="R127" i="5"/>
  <c r="BK137" i="5"/>
  <c r="J137" i="5"/>
  <c r="J99" i="5" s="1"/>
  <c r="P137" i="5"/>
  <c r="T137" i="5"/>
  <c r="P153" i="5"/>
  <c r="T153" i="5"/>
  <c r="P160" i="5"/>
  <c r="BK164" i="5"/>
  <c r="J164" i="5" s="1"/>
  <c r="J105" i="5" s="1"/>
  <c r="BK125" i="2"/>
  <c r="J125" i="2" s="1"/>
  <c r="J98" i="2" s="1"/>
  <c r="T125" i="2"/>
  <c r="T124" i="2" s="1"/>
  <c r="T123" i="2" s="1"/>
  <c r="P128" i="2"/>
  <c r="R128" i="2"/>
  <c r="BK137" i="3"/>
  <c r="J137" i="3" s="1"/>
  <c r="J98" i="3" s="1"/>
  <c r="R137" i="3"/>
  <c r="BK169" i="3"/>
  <c r="J169" i="3" s="1"/>
  <c r="J99" i="3" s="1"/>
  <c r="R169" i="3"/>
  <c r="BK186" i="3"/>
  <c r="J186" i="3" s="1"/>
  <c r="J100" i="3" s="1"/>
  <c r="P186" i="3"/>
  <c r="T186" i="3"/>
  <c r="P191" i="3"/>
  <c r="T191" i="3"/>
  <c r="R219" i="3"/>
  <c r="BK227" i="3"/>
  <c r="J227" i="3" s="1"/>
  <c r="J103" i="3" s="1"/>
  <c r="R227" i="3"/>
  <c r="BK233" i="3"/>
  <c r="J233" i="3" s="1"/>
  <c r="J104" i="3" s="1"/>
  <c r="R233" i="3"/>
  <c r="BK314" i="3"/>
  <c r="J314" i="3" s="1"/>
  <c r="J105" i="3" s="1"/>
  <c r="R314" i="3"/>
  <c r="BK329" i="3"/>
  <c r="J329" i="3" s="1"/>
  <c r="J106" i="3" s="1"/>
  <c r="R329" i="3"/>
  <c r="BK370" i="3"/>
  <c r="J370" i="3" s="1"/>
  <c r="J107" i="3" s="1"/>
  <c r="T370" i="3"/>
  <c r="BK388" i="3"/>
  <c r="J388" i="3" s="1"/>
  <c r="J110" i="3" s="1"/>
  <c r="T388" i="3"/>
  <c r="P406" i="3"/>
  <c r="T406" i="3"/>
  <c r="BK410" i="3"/>
  <c r="J410" i="3"/>
  <c r="J112" i="3" s="1"/>
  <c r="R410" i="3"/>
  <c r="BK415" i="3"/>
  <c r="J415" i="3" s="1"/>
  <c r="J113" i="3" s="1"/>
  <c r="T415" i="3"/>
  <c r="BK128" i="4"/>
  <c r="J128" i="4" s="1"/>
  <c r="J98" i="4" s="1"/>
  <c r="P128" i="4"/>
  <c r="R128" i="4"/>
  <c r="P152" i="4"/>
  <c r="R152" i="4"/>
  <c r="BK177" i="4"/>
  <c r="J177" i="4" s="1"/>
  <c r="J103" i="4" s="1"/>
  <c r="T177" i="4"/>
  <c r="BK183" i="4"/>
  <c r="J183" i="4" s="1"/>
  <c r="J104" i="4" s="1"/>
  <c r="T183" i="4"/>
  <c r="P127" i="5"/>
  <c r="T127" i="5"/>
  <c r="T126" i="5" s="1"/>
  <c r="R137" i="5"/>
  <c r="BK153" i="5"/>
  <c r="J153" i="5" s="1"/>
  <c r="J101" i="5" s="1"/>
  <c r="R153" i="5"/>
  <c r="BK160" i="5"/>
  <c r="J160" i="5" s="1"/>
  <c r="J104" i="5" s="1"/>
  <c r="R160" i="5"/>
  <c r="T160" i="5"/>
  <c r="P164" i="5"/>
  <c r="R164" i="5"/>
  <c r="T164" i="5"/>
  <c r="BK138" i="2"/>
  <c r="J138" i="2" s="1"/>
  <c r="J101" i="2" s="1"/>
  <c r="BK140" i="2"/>
  <c r="J140" i="2" s="1"/>
  <c r="J102" i="2" s="1"/>
  <c r="BK385" i="3"/>
  <c r="J385" i="3"/>
  <c r="J108" i="3" s="1"/>
  <c r="BK187" i="4"/>
  <c r="J187" i="4"/>
  <c r="J106" i="4" s="1"/>
  <c r="BK157" i="5"/>
  <c r="J157" i="5" s="1"/>
  <c r="J102" i="5" s="1"/>
  <c r="BK135" i="2"/>
  <c r="J135" i="2" s="1"/>
  <c r="J100" i="2" s="1"/>
  <c r="BK142" i="2"/>
  <c r="J142" i="2"/>
  <c r="J103" i="2" s="1"/>
  <c r="BK421" i="3"/>
  <c r="J421" i="3" s="1"/>
  <c r="J115" i="3" s="1"/>
  <c r="BK170" i="4"/>
  <c r="J170" i="4" s="1"/>
  <c r="J100" i="4" s="1"/>
  <c r="BK174" i="4"/>
  <c r="J174" i="4" s="1"/>
  <c r="J101" i="4" s="1"/>
  <c r="BK148" i="5"/>
  <c r="J148" i="5" s="1"/>
  <c r="J100" i="5" s="1"/>
  <c r="E115" i="5"/>
  <c r="BE132" i="5"/>
  <c r="BE155" i="5"/>
  <c r="BE156" i="5"/>
  <c r="BE128" i="5"/>
  <c r="BE138" i="5"/>
  <c r="BE162" i="5"/>
  <c r="J89" i="5"/>
  <c r="F92" i="5"/>
  <c r="BE130" i="5"/>
  <c r="BE134" i="5"/>
  <c r="BE135" i="5"/>
  <c r="BE141" i="5"/>
  <c r="BE142" i="5"/>
  <c r="BE149" i="5"/>
  <c r="BE158" i="5"/>
  <c r="BE163" i="5"/>
  <c r="BE131" i="5"/>
  <c r="BE145" i="5"/>
  <c r="BE154" i="5"/>
  <c r="BE161" i="5"/>
  <c r="BE165" i="5"/>
  <c r="BE166" i="5"/>
  <c r="E85" i="4"/>
  <c r="J89" i="4"/>
  <c r="F123" i="4"/>
  <c r="BE131" i="4"/>
  <c r="BE133" i="4"/>
  <c r="BE134" i="4"/>
  <c r="BE135" i="4"/>
  <c r="BE139" i="4"/>
  <c r="BE141" i="4"/>
  <c r="BE142" i="4"/>
  <c r="BE144" i="4"/>
  <c r="BE145" i="4"/>
  <c r="BE148" i="4"/>
  <c r="BE150" i="4"/>
  <c r="BE151" i="4"/>
  <c r="BE158" i="4"/>
  <c r="BE162" i="4"/>
  <c r="BE166" i="4"/>
  <c r="BE171" i="4"/>
  <c r="BE175" i="4"/>
  <c r="BE182" i="4"/>
  <c r="BE188" i="4"/>
  <c r="BE129" i="4"/>
  <c r="BE153" i="4"/>
  <c r="BE164" i="4"/>
  <c r="BE178" i="4"/>
  <c r="BE179" i="4"/>
  <c r="BE184" i="4"/>
  <c r="BE185" i="4"/>
  <c r="J89" i="3"/>
  <c r="F132" i="3"/>
  <c r="BE142" i="3"/>
  <c r="BE154" i="3"/>
  <c r="BE158" i="3"/>
  <c r="BE159" i="3"/>
  <c r="BE161" i="3"/>
  <c r="BE165" i="3"/>
  <c r="BE167" i="3"/>
  <c r="BE179" i="3"/>
  <c r="BE189" i="3"/>
  <c r="BE192" i="3"/>
  <c r="BE195" i="3"/>
  <c r="BE204" i="3"/>
  <c r="BE206" i="3"/>
  <c r="BE230" i="3"/>
  <c r="BE232" i="3"/>
  <c r="BE240" i="3"/>
  <c r="BE252" i="3"/>
  <c r="BE254" i="3"/>
  <c r="BE272" i="3"/>
  <c r="BE280" i="3"/>
  <c r="BE286" i="3"/>
  <c r="BE289" i="3"/>
  <c r="BE294" i="3"/>
  <c r="BE308" i="3"/>
  <c r="BE319" i="3"/>
  <c r="BE323" i="3"/>
  <c r="BE324" i="3"/>
  <c r="BE338" i="3"/>
  <c r="BE339" i="3"/>
  <c r="BE340" i="3"/>
  <c r="E85" i="3"/>
  <c r="BE138" i="3"/>
  <c r="BE146" i="3"/>
  <c r="BE148" i="3"/>
  <c r="BE151" i="3"/>
  <c r="BE152" i="3"/>
  <c r="BE163" i="3"/>
  <c r="BE170" i="3"/>
  <c r="BE176" i="3"/>
  <c r="BE180" i="3"/>
  <c r="BE182" i="3"/>
  <c r="BE183" i="3"/>
  <c r="BE184" i="3"/>
  <c r="BE187" i="3"/>
  <c r="BE198" i="3"/>
  <c r="BE200" i="3"/>
  <c r="BE208" i="3"/>
  <c r="BE211" i="3"/>
  <c r="BE213" i="3"/>
  <c r="BE217" i="3"/>
  <c r="BE220" i="3"/>
  <c r="BE222" i="3"/>
  <c r="BE225" i="3"/>
  <c r="BE228" i="3"/>
  <c r="BE234" i="3"/>
  <c r="BE236" i="3"/>
  <c r="BE238" i="3"/>
  <c r="BE242" i="3"/>
  <c r="BE244" i="3"/>
  <c r="BE246" i="3"/>
  <c r="BE251" i="3"/>
  <c r="BE261" i="3"/>
  <c r="BE265" i="3"/>
  <c r="BE269" i="3"/>
  <c r="BE274" i="3"/>
  <c r="BE303" i="3"/>
  <c r="BE315" i="3"/>
  <c r="BE317" i="3"/>
  <c r="BE320" i="3"/>
  <c r="BE321" i="3"/>
  <c r="BE322" i="3"/>
  <c r="BE325" i="3"/>
  <c r="BE326" i="3"/>
  <c r="BE327" i="3"/>
  <c r="BE330" i="3"/>
  <c r="BE331" i="3"/>
  <c r="BE332" i="3"/>
  <c r="BE333" i="3"/>
  <c r="BE334" i="3"/>
  <c r="BE335" i="3"/>
  <c r="BE336" i="3"/>
  <c r="BE337" i="3"/>
  <c r="BE341" i="3"/>
  <c r="BE342" i="3"/>
  <c r="BE343" i="3"/>
  <c r="BE344" i="3"/>
  <c r="BE345" i="3"/>
  <c r="BE347" i="3"/>
  <c r="BE350" i="3"/>
  <c r="BE351" i="3"/>
  <c r="BE354" i="3"/>
  <c r="BE355" i="3"/>
  <c r="BE356" i="3"/>
  <c r="BE360" i="3"/>
  <c r="BE364" i="3"/>
  <c r="BE366" i="3"/>
  <c r="BE367" i="3"/>
  <c r="BE371" i="3"/>
  <c r="BE375" i="3"/>
  <c r="BE380" i="3"/>
  <c r="BE382" i="3"/>
  <c r="BE384" i="3"/>
  <c r="BE386" i="3"/>
  <c r="BE391" i="3"/>
  <c r="BE393" i="3"/>
  <c r="BE397" i="3"/>
  <c r="BE401" i="3"/>
  <c r="BE403" i="3"/>
  <c r="BE405" i="3"/>
  <c r="BE414" i="3"/>
  <c r="BE417" i="3"/>
  <c r="BE419" i="3"/>
  <c r="BE422" i="3"/>
  <c r="BE346" i="3"/>
  <c r="BE348" i="3"/>
  <c r="BE349" i="3"/>
  <c r="BE352" i="3"/>
  <c r="BE353" i="3"/>
  <c r="BE357" i="3"/>
  <c r="BE358" i="3"/>
  <c r="BE359" i="3"/>
  <c r="BE361" i="3"/>
  <c r="BE362" i="3"/>
  <c r="BE363" i="3"/>
  <c r="BE365" i="3"/>
  <c r="BE368" i="3"/>
  <c r="BE369" i="3"/>
  <c r="BE376" i="3"/>
  <c r="BE377" i="3"/>
  <c r="BE379" i="3"/>
  <c r="BE389" i="3"/>
  <c r="BE395" i="3"/>
  <c r="BE399" i="3"/>
  <c r="BE407" i="3"/>
  <c r="BE409" i="3"/>
  <c r="BE411" i="3"/>
  <c r="BE412" i="3"/>
  <c r="BE413" i="3"/>
  <c r="BE416" i="3"/>
  <c r="J89" i="2"/>
  <c r="BE132" i="2"/>
  <c r="BE139" i="2"/>
  <c r="BE141" i="2"/>
  <c r="E85" i="2"/>
  <c r="BE129" i="2"/>
  <c r="BE133" i="2"/>
  <c r="BE136" i="2"/>
  <c r="BE143" i="2"/>
  <c r="BE131" i="2"/>
  <c r="F92" i="2"/>
  <c r="BE126" i="2"/>
  <c r="BE127" i="2"/>
  <c r="F36" i="2"/>
  <c r="BC95" i="1" s="1"/>
  <c r="F37" i="2"/>
  <c r="BD95" i="1" s="1"/>
  <c r="F34" i="3"/>
  <c r="BA96" i="1" s="1"/>
  <c r="F37" i="3"/>
  <c r="BD96" i="1" s="1"/>
  <c r="J34" i="4"/>
  <c r="AW97" i="1" s="1"/>
  <c r="F37" i="4"/>
  <c r="BD97" i="1" s="1"/>
  <c r="J34" i="5"/>
  <c r="AW98" i="1" s="1"/>
  <c r="F37" i="5"/>
  <c r="BD98" i="1" s="1"/>
  <c r="F36" i="5"/>
  <c r="BC98" i="1" s="1"/>
  <c r="J34" i="2"/>
  <c r="AW95" i="1" s="1"/>
  <c r="F35" i="2"/>
  <c r="BB95" i="1" s="1"/>
  <c r="F34" i="2"/>
  <c r="BA95" i="1" s="1"/>
  <c r="F35" i="3"/>
  <c r="BB96" i="1" s="1"/>
  <c r="J34" i="3"/>
  <c r="AW96" i="1" s="1"/>
  <c r="F36" i="3"/>
  <c r="BC96" i="1" s="1"/>
  <c r="F34" i="4"/>
  <c r="BA97" i="1" s="1"/>
  <c r="F35" i="4"/>
  <c r="BB97" i="1" s="1"/>
  <c r="F36" i="4"/>
  <c r="BC97" i="1" s="1"/>
  <c r="F34" i="5"/>
  <c r="BA98" i="1" s="1"/>
  <c r="F35" i="5"/>
  <c r="BB98" i="1" s="1"/>
  <c r="P126" i="5" l="1"/>
  <c r="T159" i="5"/>
  <c r="T176" i="4"/>
  <c r="T126" i="4" s="1"/>
  <c r="BK127" i="4"/>
  <c r="J127" i="4" s="1"/>
  <c r="J97" i="4" s="1"/>
  <c r="R136" i="3"/>
  <c r="P176" i="4"/>
  <c r="P126" i="4" s="1"/>
  <c r="AU97" i="1" s="1"/>
  <c r="R387" i="3"/>
  <c r="P136" i="3"/>
  <c r="R159" i="5"/>
  <c r="R125" i="5" s="1"/>
  <c r="T125" i="5"/>
  <c r="R127" i="4"/>
  <c r="P127" i="4"/>
  <c r="T387" i="3"/>
  <c r="P159" i="5"/>
  <c r="P125" i="5"/>
  <c r="AU98" i="1" s="1"/>
  <c r="R126" i="5"/>
  <c r="R176" i="4"/>
  <c r="P387" i="3"/>
  <c r="T136" i="3"/>
  <c r="T135" i="3" s="1"/>
  <c r="R124" i="2"/>
  <c r="R123" i="2" s="1"/>
  <c r="P124" i="2"/>
  <c r="P123" i="2" s="1"/>
  <c r="AU95" i="1" s="1"/>
  <c r="BK136" i="3"/>
  <c r="J136" i="3" s="1"/>
  <c r="J97" i="3" s="1"/>
  <c r="BK387" i="3"/>
  <c r="J387" i="3" s="1"/>
  <c r="J109" i="3" s="1"/>
  <c r="BK420" i="3"/>
  <c r="J420" i="3"/>
  <c r="J114" i="3" s="1"/>
  <c r="BK186" i="4"/>
  <c r="J186" i="4" s="1"/>
  <c r="J105" i="4" s="1"/>
  <c r="BK126" i="5"/>
  <c r="J126" i="5" s="1"/>
  <c r="J97" i="5" s="1"/>
  <c r="BK159" i="5"/>
  <c r="J159" i="5" s="1"/>
  <c r="J103" i="5" s="1"/>
  <c r="BK124" i="2"/>
  <c r="J124" i="2"/>
  <c r="J97" i="2"/>
  <c r="BK176" i="4"/>
  <c r="J176" i="4" s="1"/>
  <c r="J102" i="4" s="1"/>
  <c r="F33" i="2"/>
  <c r="AZ95" i="1" s="1"/>
  <c r="J33" i="3"/>
  <c r="AV96" i="1" s="1"/>
  <c r="AT96" i="1" s="1"/>
  <c r="F33" i="4"/>
  <c r="AZ97" i="1" s="1"/>
  <c r="BA94" i="1"/>
  <c r="W30" i="1" s="1"/>
  <c r="BC94" i="1"/>
  <c r="W32" i="1"/>
  <c r="BB94" i="1"/>
  <c r="AX94" i="1"/>
  <c r="J33" i="5"/>
  <c r="AV98" i="1" s="1"/>
  <c r="AT98" i="1" s="1"/>
  <c r="J33" i="2"/>
  <c r="AV95" i="1" s="1"/>
  <c r="AT95" i="1" s="1"/>
  <c r="F33" i="3"/>
  <c r="AZ96" i="1" s="1"/>
  <c r="J33" i="4"/>
  <c r="AV97" i="1" s="1"/>
  <c r="AT97" i="1" s="1"/>
  <c r="F33" i="5"/>
  <c r="AZ98" i="1" s="1"/>
  <c r="BD94" i="1"/>
  <c r="W33" i="1"/>
  <c r="R126" i="4" l="1"/>
  <c r="P135" i="3"/>
  <c r="AU96" i="1"/>
  <c r="AU94" i="1" s="1"/>
  <c r="R135" i="3"/>
  <c r="BK135" i="3"/>
  <c r="J135" i="3"/>
  <c r="J96" i="3" s="1"/>
  <c r="BK125" i="5"/>
  <c r="J125" i="5" s="1"/>
  <c r="J96" i="5" s="1"/>
  <c r="BK126" i="4"/>
  <c r="J126" i="4" s="1"/>
  <c r="J30" i="4" s="1"/>
  <c r="AG97" i="1" s="1"/>
  <c r="BK123" i="2"/>
  <c r="J123" i="2" s="1"/>
  <c r="J96" i="2" s="1"/>
  <c r="AY94" i="1"/>
  <c r="W31" i="1"/>
  <c r="AZ94" i="1"/>
  <c r="W29" i="1"/>
  <c r="AW94" i="1"/>
  <c r="AK30" i="1" s="1"/>
  <c r="J39" i="4" l="1"/>
  <c r="J96" i="4"/>
  <c r="AN97" i="1"/>
  <c r="J30" i="2"/>
  <c r="AG95" i="1" s="1"/>
  <c r="J30" i="5"/>
  <c r="AG98" i="1" s="1"/>
  <c r="J30" i="3"/>
  <c r="AG96" i="1" s="1"/>
  <c r="AV94" i="1"/>
  <c r="AK29" i="1"/>
  <c r="J39" i="2" l="1"/>
  <c r="J39" i="3"/>
  <c r="J39" i="5"/>
  <c r="AN96" i="1"/>
  <c r="AN98" i="1"/>
  <c r="AN95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<sst xmlns="http://schemas.openxmlformats.org/spreadsheetml/2006/main" count="5304" uniqueCount="1004">
  <si>
    <t>Export Komplet</t>
  </si>
  <si>
    <t/>
  </si>
  <si>
    <t>2.0</t>
  </si>
  <si>
    <t>False</t>
  </si>
  <si>
    <t>{c11e460c-5ec3-4cbb-93f5-24e456f014d7}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</si>
  <si>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</si>
  <si>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</si>
  <si>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</si>
  <si>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</si>
  <si>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</si>
  <si>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</si>
  <si>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</si>
  <si>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</si>
  <si>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</si>
  <si>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24-001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</si>
  <si>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</si>
  <si>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</si>
  <si>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NZM Kačina - Platanový mostek - Údržba platanového mostku</t>
  </si>
  <si>
    <t>KSO:</t>
  </si>
  <si>
    <t>CC-CZ:</t>
  </si>
  <si>
    <t>Místo:</t>
  </si>
  <si>
    <t>Kačina</t>
  </si>
  <si>
    <t>Datum:</t>
  </si>
  <si>
    <t>3. 1. 2024</t>
  </si>
  <si>
    <t>Zadavatel:</t>
  </si>
  <si>
    <t>IČ:</t>
  </si>
  <si>
    <t>Národní zemědělské muzeum Praha</t>
  </si>
  <si>
    <t>DIČ:</t>
  </si>
  <si>
    <t>Uchazeč:</t>
  </si>
  <si>
    <t>Vyplň údaj</t>
  </si>
  <si>
    <t>Projektant:</t>
  </si>
  <si>
    <t>Ing. Filip Chmel, Praha</t>
  </si>
  <si>
    <t>True</t>
  </si>
  <si>
    <t>Zpracovatel:</t>
  </si>
  <si>
    <t>A. Vojtěch</t>
  </si>
  <si>
    <t>Poznámka:</t>
  </si>
  <si>
    <t>Veškeré rozměry budou upřesněny po odkrytí a prozkoumání jednotlivých prvků. Výpis materiálu neslouží dodavateli pro jeho objednávku. Při zpracování cenové nabídky je nutné vycházet ze všech částí projektové dokumentace.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</si>
  <si>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</si>
  <si>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</si>
  <si>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</si>
  <si>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</si>
  <si>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</si>
  <si>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</si>
  <si>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</si>
  <si>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</si>
  <si>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</si>
  <si>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</si>
  <si>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</si>
  <si>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</si>
  <si>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</si>
  <si>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</si>
  <si>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</si>
  <si>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</si>
  <si>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</si>
  <si>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</si>
  <si>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</si>
  <si>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</si>
  <si>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</si>
  <si>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</si>
  <si>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</si>
  <si>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</si>
  <si>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</si>
  <si>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</si>
  <si>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</si>
  <si>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</si>
  <si>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</si>
  <si>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</si>
  <si>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</si>
  <si>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</si>
  <si>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</si>
  <si>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</si>
  <si>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</si>
  <si>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</si>
  <si>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</si>
  <si>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</si>
  <si>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</si>
  <si>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</si>
  <si>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</si>
  <si>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</si>
  <si>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</si>
  <si>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</si>
  <si>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</si>
  <si>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</si>
  <si>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a ostatní náklady</t>
  </si>
  <si>
    <t>VON</t>
  </si>
  <si>
    <t>1</t>
  </si>
  <si>
    <t>{e2241998-a193-4c26-9764-cbbafaa06cf2}</t>
  </si>
  <si>
    <t>2</t>
  </si>
  <si>
    <t>01</t>
  </si>
  <si>
    <t>SO 01 Oprava mostku</t>
  </si>
  <si>
    <t>STA</t>
  </si>
  <si>
    <t>{0f602f33-1a50-41db-965d-3a82f421a56f}</t>
  </si>
  <si>
    <t>02</t>
  </si>
  <si>
    <t>SO 02 Úprava koryta kanálu</t>
  </si>
  <si>
    <t>{8afe9227-0966-46ab-9e59-48de893a0c70}</t>
  </si>
  <si>
    <t>03</t>
  </si>
  <si>
    <t>SO 03 Nové vázy a příslušenství</t>
  </si>
  <si>
    <t>{59c65913-8364-4397-b987-9fb2fd6f0b08}</t>
  </si>
  <si>
    <t>KRYCÍ LIST SOUPISU PRACÍ</t>
  </si>
  <si>
    <t>Objekt:</t>
  </si>
  <si>
    <t>00 -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</si>
  <si>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</si>
  <si>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</si>
  <si>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</si>
  <si>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</si>
  <si>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</si>
  <si>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</si>
  <si>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</si>
  <si>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</si>
  <si>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</si>
  <si>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</si>
  <si>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</si>
  <si>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</si>
  <si>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</si>
  <si>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</si>
  <si>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</si>
  <si>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</si>
  <si>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</si>
  <si>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</si>
  <si>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</si>
  <si>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</si>
  <si>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</si>
  <si>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</si>
  <si>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</si>
  <si>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</si>
  <si>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</si>
  <si>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</si>
  <si>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</si>
  <si>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</si>
  <si>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</si>
  <si>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</si>
  <si>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</si>
  <si>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</si>
  <si>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013254000</t>
  </si>
  <si>
    <t>Dokumentace skutečného provedení stavby</t>
  </si>
  <si>
    <t>celek</t>
  </si>
  <si>
    <t>CS ÚRS 2023 02</t>
  </si>
  <si>
    <t>1024</t>
  </si>
  <si>
    <t>-1238622191</t>
  </si>
  <si>
    <t>013564001</t>
  </si>
  <si>
    <t xml:space="preserve">Vytýčení staveniště  dle stanoviska Lesy ČR, zpracování havarijního plánu dle stanoviska Povodí Labe a zajištění prostředků pro likvidaci případné havárie (stanovisko vodoprávního úřadu) </t>
  </si>
  <si>
    <t>-1832121420</t>
  </si>
  <si>
    <t>VRN3</t>
  </si>
  <si>
    <t>Zařízení staveniště</t>
  </si>
  <si>
    <t>3</t>
  </si>
  <si>
    <t>032002000</t>
  </si>
  <si>
    <t>Vybavení staveniště</t>
  </si>
  <si>
    <t>977571748</t>
  </si>
  <si>
    <t>P</t>
  </si>
  <si>
    <t xml:space="preserve">Poznámka k položce:_x000D_
Veškeré náklady na vybudování a zajištění zařízení staveniště a jeho provoz včetně skládky a meziskládky materiálu. </t>
  </si>
  <si>
    <t>4</t>
  </si>
  <si>
    <t>034002000</t>
  </si>
  <si>
    <t>Zabezpečení staveniště po dobu realizace</t>
  </si>
  <si>
    <t>1263901971</t>
  </si>
  <si>
    <t>035002000</t>
  </si>
  <si>
    <t xml:space="preserve">Pronájmy ploch a zábory pozemků </t>
  </si>
  <si>
    <t>-2060604570</t>
  </si>
  <si>
    <t>6</t>
  </si>
  <si>
    <t>039002000</t>
  </si>
  <si>
    <t>Zrušení zařízení staveniště</t>
  </si>
  <si>
    <t>1197145118</t>
  </si>
  <si>
    <t>Poznámka k položce:_x000D_
Odstranění zařízení staveniště a uvedení místa do původního stavu před zřízením ZS.</t>
  </si>
  <si>
    <t>VRN6</t>
  </si>
  <si>
    <t>Územní vlivy</t>
  </si>
  <si>
    <t>7</t>
  </si>
  <si>
    <t>062002000</t>
  </si>
  <si>
    <t>Ztížené dopravní podmínky</t>
  </si>
  <si>
    <t>499762147</t>
  </si>
  <si>
    <t>Poznámka k položce:_x000D_
Stavba je přístupná po parkových komunikacích apod.</t>
  </si>
  <si>
    <t>VRN7</t>
  </si>
  <si>
    <t>Provozní vlivy</t>
  </si>
  <si>
    <t>8</t>
  </si>
  <si>
    <t>070001000</t>
  </si>
  <si>
    <t>2130108134</t>
  </si>
  <si>
    <t>VRN8</t>
  </si>
  <si>
    <t>Přesun stavebních kapacit</t>
  </si>
  <si>
    <t>9</t>
  </si>
  <si>
    <t>084003000</t>
  </si>
  <si>
    <t>Příplatky za práci v noci, o sobotách a nedělích, ve státem uznaný svátek</t>
  </si>
  <si>
    <t>1531268964</t>
  </si>
  <si>
    <t>VRN9</t>
  </si>
  <si>
    <t>Ostatní náklady</t>
  </si>
  <si>
    <t>10</t>
  </si>
  <si>
    <t>091404000</t>
  </si>
  <si>
    <t>Práce na památkovém objektu</t>
  </si>
  <si>
    <t>1783155894</t>
  </si>
  <si>
    <t>Poznámka k položce:_x000D_
Jedná se o historické technologie, které se obvykle v současném stavebnictví neprovádí. Ve většině případů je nutné použít při jejich provádění specifické materiály a výrobky, někdy vyžadují určité časové lhůty nebo technologické přestávky z důvodů kvalitního provedení konstrukcí apod.</t>
  </si>
  <si>
    <t>01 - SO 01 Oprava mostku</t>
  </si>
  <si>
    <t>HSV - Práce a dodávky HSV</t>
  </si>
  <si>
    <t xml:space="preserve">    1 - Zemní práce</t>
  </si>
  <si>
    <t xml:space="preserve">    18 - Zemní práce - povrchové úpravy terénu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</si>
  <si>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</si>
  <si>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</si>
  <si>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</si>
  <si>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</si>
  <si>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</si>
  <si>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94 - Lešení a stavební výtahy</t>
  </si>
  <si>
    <t xml:space="preserve">    951 - Kamenické práce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</si>
  <si>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</si>
  <si>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</si>
  <si>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</si>
  <si>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</si>
  <si>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</si>
  <si>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</si>
  <si>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767-1 - Litinové prvky</t>
  </si>
  <si>
    <t>HSV</t>
  </si>
  <si>
    <t>Práce a dodávky HSV</t>
  </si>
  <si>
    <t>Zemní práce</t>
  </si>
  <si>
    <t>113107181</t>
  </si>
  <si>
    <t>Odstranění podkladu živičného tl do 50 mm strojně pl přes 50 do 200 m2</t>
  </si>
  <si>
    <t>m2</t>
  </si>
  <si>
    <t>1428718033</t>
  </si>
  <si>
    <t>VV</t>
  </si>
  <si>
    <t>"Vy2" 35,0</t>
  </si>
  <si>
    <t>"DE1" 30,0</t>
  </si>
  <si>
    <t>Součet</t>
  </si>
  <si>
    <t>121151103</t>
  </si>
  <si>
    <t>Sejmutí ornice plochy do 100 m2 tl vrstvy do 200 mm strojně</t>
  </si>
  <si>
    <t>1982741390</t>
  </si>
  <si>
    <t>"Vy3" 20,0</t>
  </si>
  <si>
    <t>"Vy4" 24,0</t>
  </si>
  <si>
    <t>129001101</t>
  </si>
  <si>
    <t>Příplatek za ztížení odkopávky nebo prokopávky v blízkosti inženýrských sítí</t>
  </si>
  <si>
    <t>m3</t>
  </si>
  <si>
    <t>2071047394</t>
  </si>
  <si>
    <t>"konstrukce mostku + kořeny" (25,0+3,0)*0,5</t>
  </si>
  <si>
    <t>132251101</t>
  </si>
  <si>
    <t>Hloubení rýh nezapažených š do 800 mm v hornině třídy těžitelnosti I skupiny 3 objem do 20 m3 strojně</t>
  </si>
  <si>
    <t>1312873061</t>
  </si>
  <si>
    <t>"Vy5" 5,0*0,6*0,5*2</t>
  </si>
  <si>
    <t>162751117</t>
  </si>
  <si>
    <t>Vodorovné přemístění přes 9 000 do 10000 m výkopku/sypaniny z horniny třídy těžitelnosti I skupiny 1 až 3</t>
  </si>
  <si>
    <t>2131324959</t>
  </si>
  <si>
    <t>162751119</t>
  </si>
  <si>
    <t>Příplatek k vodorovnému přemístění výkopku/sypaniny z horniny třídy těžitelnosti I skupiny 1 až 3 ZKD 1000 m přes 10000 m</t>
  </si>
  <si>
    <t>-479526983</t>
  </si>
  <si>
    <t>3,0*5</t>
  </si>
  <si>
    <t>122351102</t>
  </si>
  <si>
    <t>Odkopávky a prokopávky nezapažené v hornině třídy těžitelnosti II skupiny 4 objem do 50 m3 strojně</t>
  </si>
  <si>
    <t>-1944684925</t>
  </si>
  <si>
    <t>"Vy2" 25,0</t>
  </si>
  <si>
    <t>"DE1" 13,23</t>
  </si>
  <si>
    <t>162751137</t>
  </si>
  <si>
    <t>Vodorovné přemístění přes 9 000 do 10000 m výkopku/sypaniny z horniny třídy těžitelnosti II skupiny 4 a 5</t>
  </si>
  <si>
    <t>-1639332376</t>
  </si>
  <si>
    <t>162751139</t>
  </si>
  <si>
    <t>Příplatek k vodorovnému přemístění výkopku/sypaniny z horniny třídy těžitelnosti II skupiny 4 a 5 ZKD 1000 m přes 10000 m</t>
  </si>
  <si>
    <t>1542148744</t>
  </si>
  <si>
    <t>38,23*5</t>
  </si>
  <si>
    <t>171251201</t>
  </si>
  <si>
    <t>Uložení sypaniny na skládky nebo meziskládky</t>
  </si>
  <si>
    <t>-1415075602</t>
  </si>
  <si>
    <t>3,0+38,23</t>
  </si>
  <si>
    <t>11</t>
  </si>
  <si>
    <t>171201231</t>
  </si>
  <si>
    <t>Poplatek za uložení zeminy a kamení na recyklační skládce (skládkovné) kód odpadu 17 05 04</t>
  </si>
  <si>
    <t>t</t>
  </si>
  <si>
    <t>-1511424386</t>
  </si>
  <si>
    <t>(3,0+38,23)*1,8</t>
  </si>
  <si>
    <t>182251101</t>
  </si>
  <si>
    <t>Svahování násypů strojně</t>
  </si>
  <si>
    <t>-1948318165</t>
  </si>
  <si>
    <t>"P3" 120,0</t>
  </si>
  <si>
    <t>13</t>
  </si>
  <si>
    <t>1837141.1</t>
  </si>
  <si>
    <t>Odstranění silného kořene platanu pr.80 mm dl.5,5 m včetně ekologické likvidace dřevní hnoty</t>
  </si>
  <si>
    <t>kus</t>
  </si>
  <si>
    <t>1976039980</t>
  </si>
  <si>
    <t>"De4" 1,0</t>
  </si>
  <si>
    <t>18</t>
  </si>
  <si>
    <t>Zemní práce - povrchové úpravy terénu</t>
  </si>
  <si>
    <t>14</t>
  </si>
  <si>
    <t>181912112</t>
  </si>
  <si>
    <t>Úprava pláně v hornině třídy těžitelnosti I skupiny 3 se zhutněním ručně</t>
  </si>
  <si>
    <t>-510121780</t>
  </si>
  <si>
    <t>"S3" 14,0</t>
  </si>
  <si>
    <t>"S4" 4,5</t>
  </si>
  <si>
    <t>"S5" 27,0</t>
  </si>
  <si>
    <t>15</t>
  </si>
  <si>
    <t>181351003</t>
  </si>
  <si>
    <t>Rozprostření ornice tl vrstvy do 200 mm pl do 100 m2 v rovině nebo ve svahu do 1:5 strojně</t>
  </si>
  <si>
    <t>877551673</t>
  </si>
  <si>
    <t>16</t>
  </si>
  <si>
    <t>181411131</t>
  </si>
  <si>
    <t>Založení parkového trávníku výsevem pl do 1000 m2 v rovině a ve svahu do 1:5</t>
  </si>
  <si>
    <t>925143445</t>
  </si>
  <si>
    <t>17</t>
  </si>
  <si>
    <t>M</t>
  </si>
  <si>
    <t>00572472</t>
  </si>
  <si>
    <t>osivo směs travní krajinná-rovinná</t>
  </si>
  <si>
    <t>kg</t>
  </si>
  <si>
    <t>48294711</t>
  </si>
  <si>
    <t>120,0*0,032</t>
  </si>
  <si>
    <t>184813511</t>
  </si>
  <si>
    <t>Chemické odplevelení před založením kultury postřikem na široko v rovině a svahu do 1:5 ručně</t>
  </si>
  <si>
    <t>-1672728501</t>
  </si>
  <si>
    <t>19</t>
  </si>
  <si>
    <t>185804215</t>
  </si>
  <si>
    <t>Vypletí záhonu trávníku po výsevu s naložením a odvozem odpadu do 20 km v rovině a svahu do 1:5</t>
  </si>
  <si>
    <t>-732729086</t>
  </si>
  <si>
    <t>20</t>
  </si>
  <si>
    <t>185804312</t>
  </si>
  <si>
    <t>Zalití rostlin vodou plocha přes 20 m2</t>
  </si>
  <si>
    <t>-895691774</t>
  </si>
  <si>
    <t>120,0*0,01</t>
  </si>
  <si>
    <t>Zakládání</t>
  </si>
  <si>
    <t>271532212</t>
  </si>
  <si>
    <t>Podsyp pod základové konstrukce se zhutněním z hrubého kameniva frakce 16 až 32 mm</t>
  </si>
  <si>
    <t>-296211046</t>
  </si>
  <si>
    <t>"pod Tk1" 4,9*1,5*0,1</t>
  </si>
  <si>
    <t>22</t>
  </si>
  <si>
    <t>274211411</t>
  </si>
  <si>
    <t>Zdivo základových pásů z lomového kamene na maltu MV</t>
  </si>
  <si>
    <t>-12993847</t>
  </si>
  <si>
    <t>"Z6" 2,8</t>
  </si>
  <si>
    <t>Komunikace pozemní</t>
  </si>
  <si>
    <t>23</t>
  </si>
  <si>
    <t>5324510.1</t>
  </si>
  <si>
    <t>Spádový potěr tl.50 mm z malty na bázi románského cementu pro hydroizolaci rubu klenby provedený v ploše</t>
  </si>
  <si>
    <t>-681312852</t>
  </si>
  <si>
    <t>Poznámka k položce:_x000D_
M4</t>
  </si>
  <si>
    <t>"S2" 50,0</t>
  </si>
  <si>
    <t>24</t>
  </si>
  <si>
    <t>564710001.1</t>
  </si>
  <si>
    <t>Podklad z kameniva hrubého drceného vel. 8-16 mm plochy do 100 m2 tl 50 mm</t>
  </si>
  <si>
    <t>-135950107</t>
  </si>
  <si>
    <t>Poznámka k položce:_x000D_
Vápencový štěrk.</t>
  </si>
  <si>
    <t>25</t>
  </si>
  <si>
    <t>564751101</t>
  </si>
  <si>
    <t>Podklad z kameniva hrubého drceného vel. 32-63 mm plochy do 100 m2 tl 150 mm</t>
  </si>
  <si>
    <t>1506199383</t>
  </si>
  <si>
    <t>26</t>
  </si>
  <si>
    <t>564760001</t>
  </si>
  <si>
    <t>Podklad z kameniva hrubého drceného vel. 8-16 mm /16-32 mm/ plochy do 100 m2 tl 200 mm</t>
  </si>
  <si>
    <t>-2018869568</t>
  </si>
  <si>
    <t>27</t>
  </si>
  <si>
    <t>564760101</t>
  </si>
  <si>
    <t>Podklad z kameniva hrubého drceného vel. 16-32 mm plochy do 100 m2 tl 200 mm</t>
  </si>
  <si>
    <t>919034464</t>
  </si>
  <si>
    <t>28</t>
  </si>
  <si>
    <t>577134131.1</t>
  </si>
  <si>
    <t xml:space="preserve">Asfaltová směs tl 40 mm š do 3 m </t>
  </si>
  <si>
    <t>-1016741676</t>
  </si>
  <si>
    <t>29</t>
  </si>
  <si>
    <t>594111115.1</t>
  </si>
  <si>
    <t xml:space="preserve">Kladení žlabu/ obruby z štětové dlažby z lomového kamene s provedením lože z vápenopískového lože </t>
  </si>
  <si>
    <t>-2061422338</t>
  </si>
  <si>
    <t>30</t>
  </si>
  <si>
    <t>583810862</t>
  </si>
  <si>
    <t>LKD - kámen lomový upravený pro štětovou dlažbu</t>
  </si>
  <si>
    <t>-1780862162</t>
  </si>
  <si>
    <t>4,5*0,15*2,1*1,05</t>
  </si>
  <si>
    <t>31</t>
  </si>
  <si>
    <t>594411113.1</t>
  </si>
  <si>
    <t>Kladení dlažby z lomového kamene tl do 250 mm s provedením lože z vápenopískového lože</t>
  </si>
  <si>
    <t>602344683</t>
  </si>
  <si>
    <t>32</t>
  </si>
  <si>
    <t>90981656</t>
  </si>
  <si>
    <t>64,0*0,15*2,1*1,05</t>
  </si>
  <si>
    <t>Úpravy povrchů, podlahy a osazování výplní</t>
  </si>
  <si>
    <t>33</t>
  </si>
  <si>
    <t>619996137</t>
  </si>
  <si>
    <t>Ochrana samostatných konstrukcí a prvků obedněním z OSB desek</t>
  </si>
  <si>
    <t>-1999598073</t>
  </si>
  <si>
    <t>"P2" 60,0</t>
  </si>
  <si>
    <t>34</t>
  </si>
  <si>
    <t>619996145</t>
  </si>
  <si>
    <t>Ochrana konstrukcí nebo samostatných prvků obalením geotextilií</t>
  </si>
  <si>
    <t>-2078086904</t>
  </si>
  <si>
    <t>Poznámka k položce:_x000D_
Kořeny platanů.</t>
  </si>
  <si>
    <t>"P1" 45,0</t>
  </si>
  <si>
    <t>35</t>
  </si>
  <si>
    <t>631362022</t>
  </si>
  <si>
    <t>Výztuž mazanin z kompozitních sítí D drátu 3 mm velikost ok 100 x 100 mm</t>
  </si>
  <si>
    <t>-1016597653</t>
  </si>
  <si>
    <t>"S2" 50,0*1,15</t>
  </si>
  <si>
    <t>Trubní vedení</t>
  </si>
  <si>
    <t>36</t>
  </si>
  <si>
    <t>871265221</t>
  </si>
  <si>
    <t>Kanalizační potrubí z tvrdého PVC jednovrstvé  DN 110 mm</t>
  </si>
  <si>
    <t>m</t>
  </si>
  <si>
    <t>931447008</t>
  </si>
  <si>
    <t>"Vy2" 3,0*2</t>
  </si>
  <si>
    <t>37</t>
  </si>
  <si>
    <t>877260310</t>
  </si>
  <si>
    <t>Montáž kolen na kanalizačním potrubí z PP nebo tvrdého PVC trub hladkých plnostěnných DN 100</t>
  </si>
  <si>
    <t>1313215163</t>
  </si>
  <si>
    <t>"Vy2" 2</t>
  </si>
  <si>
    <t>38</t>
  </si>
  <si>
    <t>28611878</t>
  </si>
  <si>
    <t>koleno kanalizační s hrdlem PP 110x87° SN10</t>
  </si>
  <si>
    <t>-1795063515</t>
  </si>
  <si>
    <t>Ostatní konstrukce a práce, bourání</t>
  </si>
  <si>
    <t>39</t>
  </si>
  <si>
    <t>916991121</t>
  </si>
  <si>
    <t>Lože pod obrubníky, krajníky nebo obruby z dlažebních kostek z betonu prostého</t>
  </si>
  <si>
    <t>1712954068</t>
  </si>
  <si>
    <t>"S4" 0,2*0,2*20,0</t>
  </si>
  <si>
    <t>40</t>
  </si>
  <si>
    <t>919735111</t>
  </si>
  <si>
    <t>Řezání stávajícího živičného krytu hl do 50 mm</t>
  </si>
  <si>
    <t>-1747492474</t>
  </si>
  <si>
    <t>"Vy2" 2,4+2,6</t>
  </si>
  <si>
    <t>41</t>
  </si>
  <si>
    <t>961044111</t>
  </si>
  <si>
    <t>Bourání základů z betonu prostého</t>
  </si>
  <si>
    <t>1743876103</t>
  </si>
  <si>
    <t>"De2" 0,2</t>
  </si>
  <si>
    <t>42</t>
  </si>
  <si>
    <t>962084121</t>
  </si>
  <si>
    <t>Bourání příček deskových, dřevotřískových tl do 50 mm</t>
  </si>
  <si>
    <t>-149587978</t>
  </si>
  <si>
    <t>"De3" 0,5*2</t>
  </si>
  <si>
    <t>43</t>
  </si>
  <si>
    <t>977131112</t>
  </si>
  <si>
    <t>Vrty příklepovými vrtáky D 10 mm do kanene nebo prostého betonu</t>
  </si>
  <si>
    <t>1569548425</t>
  </si>
  <si>
    <t>"V4" 60*0,05</t>
  </si>
  <si>
    <t>44</t>
  </si>
  <si>
    <t>977131114</t>
  </si>
  <si>
    <t>Vrty příklepovými vrtáky D 14 mm do kamene nebo prostého betonu</t>
  </si>
  <si>
    <t>840903921</t>
  </si>
  <si>
    <t>"V1" 0,1*12+0,08*80</t>
  </si>
  <si>
    <t>45</t>
  </si>
  <si>
    <t>985131111</t>
  </si>
  <si>
    <t>Očištění ploch stěn, rubu kleneb a podlah tlakovou vodou</t>
  </si>
  <si>
    <t>-1254228987</t>
  </si>
  <si>
    <t>"Z1" 6,0</t>
  </si>
  <si>
    <t>"Z5" 5,46</t>
  </si>
  <si>
    <t>"Z7" 44,1</t>
  </si>
  <si>
    <t>46</t>
  </si>
  <si>
    <t>985139112</t>
  </si>
  <si>
    <t>Příplatek k očištění ploch za plochu do 10 m2 jednotlivě</t>
  </si>
  <si>
    <t>-1961960409</t>
  </si>
  <si>
    <t>47</t>
  </si>
  <si>
    <t>985132111</t>
  </si>
  <si>
    <t>Očištění ploch líce kleneb a podhledů tlakovou vodou</t>
  </si>
  <si>
    <t>-1621300375</t>
  </si>
  <si>
    <t>"Z2" 28,8</t>
  </si>
  <si>
    <t>48</t>
  </si>
  <si>
    <t>985142212</t>
  </si>
  <si>
    <t>Vysekání spojovací hmoty ze spár zdiva hl přes 40 mm dl přes 6 do 12 m/m2</t>
  </si>
  <si>
    <t>-496491407</t>
  </si>
  <si>
    <t>"Z4" 15,8</t>
  </si>
  <si>
    <t>49</t>
  </si>
  <si>
    <t>985142912</t>
  </si>
  <si>
    <t>Příplatek k cenám vysekání spojovací hmoty ze spár za plochu do 10 m2 jednotlivě</t>
  </si>
  <si>
    <t>1625868101</t>
  </si>
  <si>
    <t>50</t>
  </si>
  <si>
    <t>985211112</t>
  </si>
  <si>
    <t>Vyklínování uvolněných kamenů ve zdivu se spárami dl přes 6 do 12 m/m2</t>
  </si>
  <si>
    <t>-1083291528</t>
  </si>
  <si>
    <t>51</t>
  </si>
  <si>
    <t>985221012</t>
  </si>
  <si>
    <t>Postupné rozebírání kamenného zdiva pro další použití přes 1 do 3 m3</t>
  </si>
  <si>
    <t>-165043451</t>
  </si>
  <si>
    <t>"Z3" 1,65</t>
  </si>
  <si>
    <t>52</t>
  </si>
  <si>
    <t>985221112</t>
  </si>
  <si>
    <t>Doplnění zdiva kamenem do aktivované malty se spárami dl přes 6 do 12 m/m2</t>
  </si>
  <si>
    <t>347445876</t>
  </si>
  <si>
    <t>53</t>
  </si>
  <si>
    <t>985222111</t>
  </si>
  <si>
    <t>Sbírání a třídění kamene ručně ze suti s očištěním</t>
  </si>
  <si>
    <t>1065191285</t>
  </si>
  <si>
    <t>"Z1" 0,01</t>
  </si>
  <si>
    <t>"Z2" 0,02</t>
  </si>
  <si>
    <t>"Z7" 1,32</t>
  </si>
  <si>
    <t>54</t>
  </si>
  <si>
    <t>985223210</t>
  </si>
  <si>
    <t>Přezdívání kamenného zdiva do aktivované malty objemu do 1 m3</t>
  </si>
  <si>
    <t>146827291</t>
  </si>
  <si>
    <t>Poznámka k položce:_x000D_
LK,M1</t>
  </si>
  <si>
    <t>"Z2" 0,04</t>
  </si>
  <si>
    <t>"Z5" 0,04</t>
  </si>
  <si>
    <t>55</t>
  </si>
  <si>
    <t>985223211</t>
  </si>
  <si>
    <t>Přezdívání kamenného zdiva do aktivované malty objemu přes 1 do 3 m3</t>
  </si>
  <si>
    <t>-1791789321</t>
  </si>
  <si>
    <t>56</t>
  </si>
  <si>
    <t>583810861</t>
  </si>
  <si>
    <t>LK - kámen lomový upravený pro doplnění zdiva</t>
  </si>
  <si>
    <t>650206878</t>
  </si>
  <si>
    <t>"Z2" 0,02*2,1</t>
  </si>
  <si>
    <t>"Z5" 0,04*2,1</t>
  </si>
  <si>
    <t>"Z7" 0,07*2,1</t>
  </si>
  <si>
    <t>57</t>
  </si>
  <si>
    <t>985232112</t>
  </si>
  <si>
    <t>Hloubkové spárování zdiva aktivovanou maltou spára hl do 80 mm dl přes 6 do 12 m/m2</t>
  </si>
  <si>
    <t>-1238080209</t>
  </si>
  <si>
    <t>Poznámka k položce:_x000D_
M3</t>
  </si>
  <si>
    <t>"Z3" 9,6</t>
  </si>
  <si>
    <t>58</t>
  </si>
  <si>
    <t>985232192</t>
  </si>
  <si>
    <t>Příplatek k hloubkovému spárování za plochu do 10 m2 jednotlivě</t>
  </si>
  <si>
    <t>-482654336</t>
  </si>
  <si>
    <t>59</t>
  </si>
  <si>
    <t>9854211.1</t>
  </si>
  <si>
    <t>Injektáž trhlin M5,M6</t>
  </si>
  <si>
    <t>-1625267403</t>
  </si>
  <si>
    <t>"Z1" 1,0*2</t>
  </si>
  <si>
    <t>"Z2" 2,0*2</t>
  </si>
  <si>
    <t>"Z5" 2,0*4</t>
  </si>
  <si>
    <t>"Z7" 5,0*2</t>
  </si>
  <si>
    <t>94</t>
  </si>
  <si>
    <t>Lešení a stavební výtahy</t>
  </si>
  <si>
    <t>60</t>
  </si>
  <si>
    <t>941111121</t>
  </si>
  <si>
    <t>Montáž lešení řadového trubkového lehkého s podlahami zatížení do 200 kg/m2 š od 0,9 do 1,2 m v do 10 m</t>
  </si>
  <si>
    <t>-831807235</t>
  </si>
  <si>
    <t>"MT2" 114,0</t>
  </si>
  <si>
    <t>61</t>
  </si>
  <si>
    <t>941111221</t>
  </si>
  <si>
    <t>Příplatek k lešení řadovému trubkovému lehkému s podlahami do 200 kg/m2 š od 0,9 do 1,2 m v 10 m za každý den použití</t>
  </si>
  <si>
    <t>1857181503</t>
  </si>
  <si>
    <t>114,0*30*6</t>
  </si>
  <si>
    <t>62</t>
  </si>
  <si>
    <t>941111312</t>
  </si>
  <si>
    <t>Odborná prohlídka lešení řadového trubkového lehkého s podlahami zatížení do 200 kg/m2 š od 0,6 do 1,5 m v do 25 m pl do 500 m2 zakrytého sítí</t>
  </si>
  <si>
    <t>-605041654</t>
  </si>
  <si>
    <t>63</t>
  </si>
  <si>
    <t>941111821</t>
  </si>
  <si>
    <t>Demontáž lešení řadového trubkového lehkého s podlahami zatížení do 200 kg/m2 š od 0,9 do 1,2 m v do 10 m</t>
  </si>
  <si>
    <t>-1182551016</t>
  </si>
  <si>
    <t>64</t>
  </si>
  <si>
    <t>944511111</t>
  </si>
  <si>
    <t>Montáž ochranné sítě z textilie z umělých vláken</t>
  </si>
  <si>
    <t>-989621835</t>
  </si>
  <si>
    <t>65</t>
  </si>
  <si>
    <t>31687276</t>
  </si>
  <si>
    <t>síť ochranná na lešení 2,5x20m</t>
  </si>
  <si>
    <t>-850289442</t>
  </si>
  <si>
    <t>66</t>
  </si>
  <si>
    <t>944511811</t>
  </si>
  <si>
    <t>Demontáž ochranné sítě z textilie z umělých vláken</t>
  </si>
  <si>
    <t>-893379807</t>
  </si>
  <si>
    <t>67</t>
  </si>
  <si>
    <t>993111111</t>
  </si>
  <si>
    <t>Dovoz a odvoz lešení řadového do 10 km včetně naložení a složení</t>
  </si>
  <si>
    <t>-1956307112</t>
  </si>
  <si>
    <t>68</t>
  </si>
  <si>
    <t>993111119</t>
  </si>
  <si>
    <t>Příplatek k ceně dovozu a odvozu lešení řadového ZKD 10 km přes 10 km</t>
  </si>
  <si>
    <t>-1798253234</t>
  </si>
  <si>
    <t>69</t>
  </si>
  <si>
    <t>9932112.1</t>
  </si>
  <si>
    <t xml:space="preserve">MT2 - Základové prahy fasádního lešení hranoly SM 160/160 mm dl.4,5 m - MTZ, dodávka, DMTZ </t>
  </si>
  <si>
    <t>-1969230623</t>
  </si>
  <si>
    <t>70</t>
  </si>
  <si>
    <t>9956312.1</t>
  </si>
  <si>
    <t>MT3+S8 - Provizorní zastřešení sedlového tvaru nad mostkem, MTZ, dodávka, DMTZ</t>
  </si>
  <si>
    <t>1294418047</t>
  </si>
  <si>
    <t>Poznámka k položce:_x000D_
Vlnitá bitumenová krytina, lešenářské příhradové nosníky ALU 450, střešní latě, SM fošny, žlab, kotlík, drenážní trubka.</t>
  </si>
  <si>
    <t>951</t>
  </si>
  <si>
    <t>Kamenické práce</t>
  </si>
  <si>
    <t>71</t>
  </si>
  <si>
    <t>951810.01</t>
  </si>
  <si>
    <t xml:space="preserve">Vzorkování kamene a způsobu úpravy povrchu kamene </t>
  </si>
  <si>
    <t>1507353725</t>
  </si>
  <si>
    <t>72</t>
  </si>
  <si>
    <t>951631.01</t>
  </si>
  <si>
    <t>K1 - Doplnění nového kamene - kvádry základového zdiva 350x250x850 mm, řezaný blok ručně opracovaný ručním sekáním - rýhováním, vápenec alt. pískovec</t>
  </si>
  <si>
    <t>-1801512627</t>
  </si>
  <si>
    <t>73</t>
  </si>
  <si>
    <t>951639.01</t>
  </si>
  <si>
    <t>K9/A - Doplnění nového kamene -  madlo zábradlí rozm.90x345x960 mm, řezaný blok ručně opracovaný ručním sekáním - rýhováním, vápenec alt. pískovec</t>
  </si>
  <si>
    <t>1605437682</t>
  </si>
  <si>
    <t>74</t>
  </si>
  <si>
    <t>951639.02</t>
  </si>
  <si>
    <t xml:space="preserve">K9/B - Doplnění nového kamene - madlo zábradlí rozm.90x345x960 mm, řezaný blok ručně opracovaný ručním sekáním - rýhováním, vápenec alt. pískovec </t>
  </si>
  <si>
    <t>-304206577</t>
  </si>
  <si>
    <t>75</t>
  </si>
  <si>
    <t>951639.03</t>
  </si>
  <si>
    <t>K9/C - Doplnění nového kamene - madlo zábradlí rozm.90x465x600 mm, řezaný blok ručně opracovaný ručním sekáním - rýhováním, vápenec alt. pískovec</t>
  </si>
  <si>
    <t>1435278634</t>
  </si>
  <si>
    <t>76</t>
  </si>
  <si>
    <t>951639.04</t>
  </si>
  <si>
    <t>K9/D - Doplnění nového kamene - madlo zábradlí rozm.90x345x860 mm, řezaný blok ručně opracovaný ručním sekáním - rýhováním, vápenec alt. pískovec</t>
  </si>
  <si>
    <t>1535182668</t>
  </si>
  <si>
    <t>77</t>
  </si>
  <si>
    <t>951639.05</t>
  </si>
  <si>
    <t>K9/E - Doplnění nového kamene - korunní deska podstavce rozm.90x705x705 mm, řezaný blok ručně opracovaný ručním sekáním - rýhováním, vápenec alt. pískovec</t>
  </si>
  <si>
    <t>-1957518550</t>
  </si>
  <si>
    <t>78</t>
  </si>
  <si>
    <t>951801.01</t>
  </si>
  <si>
    <t>K1 - Oprava kamene - kvádry základového zdiva rozm.350x250x850 mm, DMTZ+MTZ, oprava K01</t>
  </si>
  <si>
    <t>-1314395083</t>
  </si>
  <si>
    <t>79</t>
  </si>
  <si>
    <t>951801.02</t>
  </si>
  <si>
    <t>K1 - Oprava kamene - kvádry základového zdiva rozm.350x250x850 mm, kamenická oprava na místě K01</t>
  </si>
  <si>
    <t>417255359</t>
  </si>
  <si>
    <t>80</t>
  </si>
  <si>
    <t>951802.01</t>
  </si>
  <si>
    <t>K2 - Oprava kamene - bosáž klenby, kamenická oprava na místě K01 /100% plochy/, K02 /1% plochy/</t>
  </si>
  <si>
    <t>-1500214398</t>
  </si>
  <si>
    <t>81</t>
  </si>
  <si>
    <t>951803.01</t>
  </si>
  <si>
    <t>K3/A - Oprava kamene - parapet zábradlí rozm.380x280x1770 mm, DMTZ+MTZ, oprava K01,K02</t>
  </si>
  <si>
    <t>-227105721</t>
  </si>
  <si>
    <t>82</t>
  </si>
  <si>
    <t>951803.02</t>
  </si>
  <si>
    <t>K3/B - Oprava kamene - parapet zábradlí rozm.380x280x2200 mm, DMTZ+MTZ, oprava K01,K02</t>
  </si>
  <si>
    <t>1094652569</t>
  </si>
  <si>
    <t>83</t>
  </si>
  <si>
    <t>951803.03</t>
  </si>
  <si>
    <t>K3/C - Oprava kamene - parapet zábradlí rozm.380x280x2080 mm, DMTZ+MTZ, oprava K01,K02</t>
  </si>
  <si>
    <t>-759414209</t>
  </si>
  <si>
    <t>84</t>
  </si>
  <si>
    <t>951803.04</t>
  </si>
  <si>
    <t>K3/D - Oprava kamene - parapet zábradlí rozm.380x280x1870 mm, DMTZ+MTZ, oprava K01,K02</t>
  </si>
  <si>
    <t>1982421618</t>
  </si>
  <si>
    <t>85</t>
  </si>
  <si>
    <t>951803.05</t>
  </si>
  <si>
    <t>K3/E - Oprava kamene - parapet zábradlí rozm.380x280x1930 mm, DMTZ+MTZ, oprava K01,K02</t>
  </si>
  <si>
    <t>-1743195235</t>
  </si>
  <si>
    <t>86</t>
  </si>
  <si>
    <t>951803.06</t>
  </si>
  <si>
    <t>K3/F - Oprava kamene - parapet zábradlí rozm.380x280x2040 mm, DMTZ+MTZ, oprava K01,K02</t>
  </si>
  <si>
    <t>1607610434</t>
  </si>
  <si>
    <t>87</t>
  </si>
  <si>
    <t>951803.07</t>
  </si>
  <si>
    <t>K3/G - Oprava kamene - parapet zábradlí rozm.380x280x1950 mm, DMTZ+MTZ, oprava K01,K02</t>
  </si>
  <si>
    <t>1883280186</t>
  </si>
  <si>
    <t>88</t>
  </si>
  <si>
    <t>951803.08</t>
  </si>
  <si>
    <t>K3/H - Oprava kamene - parapet zábradlí rozm.380x280x2000 mm, DMTZ+MTZ, oprava K01,K02</t>
  </si>
  <si>
    <t>1884225480</t>
  </si>
  <si>
    <t>89</t>
  </si>
  <si>
    <t>951804.01</t>
  </si>
  <si>
    <t>K4/A - Oprava kamene - sloupek zábradlí střední rozm.730x315x580 mm, DMTZ+MTZ, oprava K01,K02,K03</t>
  </si>
  <si>
    <t>-1831467975</t>
  </si>
  <si>
    <t>90</t>
  </si>
  <si>
    <t>951804.02</t>
  </si>
  <si>
    <t>K4/B - Oprava kamene - sloupek zábradlí střední rozm.730x315x590 mm, DMTZ+MTZ, oprava K01,K02,K03</t>
  </si>
  <si>
    <t>1640069081</t>
  </si>
  <si>
    <t>91</t>
  </si>
  <si>
    <t>951804.03</t>
  </si>
  <si>
    <t>K4/C - Oprava kamene - sloupek zábradlí střední rozm.600x315x590 mm, DMTZ+MTZ, oprava K01,K02,K03</t>
  </si>
  <si>
    <t>-1124253780</t>
  </si>
  <si>
    <t>92</t>
  </si>
  <si>
    <t>951804.04</t>
  </si>
  <si>
    <t>K4/D - Oprava kamene - sloupek zábradlí střední rozm.160x315x580 mm, DMTZ+MTZ, oprava K01</t>
  </si>
  <si>
    <t>-1211601429</t>
  </si>
  <si>
    <t>93</t>
  </si>
  <si>
    <t>951804.05</t>
  </si>
  <si>
    <t>K4/E - Oprava kamene - sloupek zábradlí střední rozm.590x315x590 mm, DMTZ+MTZ, oprava K01,K02,K03</t>
  </si>
  <si>
    <t>55223106</t>
  </si>
  <si>
    <t>951804.06</t>
  </si>
  <si>
    <t>K4/F - Oprava kamene - sloupek zábradlí střední rozm.150x315x580 mm, DMTZ+MTZ, oprava K01</t>
  </si>
  <si>
    <t>-617765857</t>
  </si>
  <si>
    <t>95</t>
  </si>
  <si>
    <t>951805.01</t>
  </si>
  <si>
    <t>K5/A - Oprava kamene - sloupek zábradlí krajní rozm.400x200x200 mm, DMTZ+MTZ, oprava K01,K02</t>
  </si>
  <si>
    <t>-1122677149</t>
  </si>
  <si>
    <t>96</t>
  </si>
  <si>
    <t>951805.02</t>
  </si>
  <si>
    <t>K5/B - Oprava kamene - sloupek zábradlí krajní rozm.400x200x200 mm, DMTZ+MTZ, oprava K01,K02</t>
  </si>
  <si>
    <t>-399925674</t>
  </si>
  <si>
    <t>97</t>
  </si>
  <si>
    <t>951805.03</t>
  </si>
  <si>
    <t>K5/C - Oprava kamene - sloupek zábradlí krajní rozm.420x200x200 mm, DMTZ+MTZ, oprava K01,K02</t>
  </si>
  <si>
    <t>-613059901</t>
  </si>
  <si>
    <t>98</t>
  </si>
  <si>
    <t>951805.04</t>
  </si>
  <si>
    <t>K5/D - Oprava kamene - sloupek zábradlí krajní rozm.420x200x200 mm, DMTZ+MTZ, oprava K01,K02</t>
  </si>
  <si>
    <t>-2131717475</t>
  </si>
  <si>
    <t>99</t>
  </si>
  <si>
    <t>951806.01</t>
  </si>
  <si>
    <t>K6/A - Oprava kamene - sloupek zábradlí krajní rozm.860x560x560 mm, DMTZ+MTZ výška odhadovaná, oprava K01,K02</t>
  </si>
  <si>
    <t>-1452523502</t>
  </si>
  <si>
    <t>100</t>
  </si>
  <si>
    <t>951806.02</t>
  </si>
  <si>
    <t>K6/B - Oprava kamene - sloupek zábradlí krajní rozm.860x560x560 mm, DMTZ+MTZ výška odhadovaná, oprava K01,K02</t>
  </si>
  <si>
    <t>-263111666</t>
  </si>
  <si>
    <t>101</t>
  </si>
  <si>
    <t>951806.03</t>
  </si>
  <si>
    <t>K6/C - Oprava kamene - sloupek zábradlí krajní rozm.860x560x560 mm, DMTZ+MTZ výška odhadovaná, oprava K01,K02</t>
  </si>
  <si>
    <t>892380893</t>
  </si>
  <si>
    <t>102</t>
  </si>
  <si>
    <t>951806.04</t>
  </si>
  <si>
    <t>K6/D - Oprava kamene - sloupek zábradlí krajní rozm.860x560x560 mm, DMTZ+MTZ výška odhadovaná, oprava K01,K02</t>
  </si>
  <si>
    <t>1349446389</t>
  </si>
  <si>
    <t>103</t>
  </si>
  <si>
    <t>951807.01</t>
  </si>
  <si>
    <t>K7/A - Oprava kamene - nákolník rozm.700x330x500 mm, DMTZ+MTZ, oprava K01,K02</t>
  </si>
  <si>
    <t>1731779994</t>
  </si>
  <si>
    <t>104</t>
  </si>
  <si>
    <t>951807.02</t>
  </si>
  <si>
    <t>K7/B - Oprava kamene - nákolník rozm.700x330x500 mm, DMTZ+MTZ, oprava K01,K02</t>
  </si>
  <si>
    <t>-1093237199</t>
  </si>
  <si>
    <t>105</t>
  </si>
  <si>
    <t>951807.03</t>
  </si>
  <si>
    <t>K7/C - Oprava kamene - nákolník rozm.700x330x500 mm, DMTZ+MTZ, oprava K01,K02</t>
  </si>
  <si>
    <t>-2140519009</t>
  </si>
  <si>
    <t>106</t>
  </si>
  <si>
    <t>951807.04</t>
  </si>
  <si>
    <t>K7/D - Oprava kamene - nákolník rozm.700x330x500 mm, DMTZ+MTZ, oprava K01,K02</t>
  </si>
  <si>
    <t>2106565599</t>
  </si>
  <si>
    <t>107</t>
  </si>
  <si>
    <t>951808.01</t>
  </si>
  <si>
    <t>K8/A - Oprava kamene - tympanon rozm.650x540x1400 mm, kamenická oprava na místě, oprava K01,K02,K03</t>
  </si>
  <si>
    <t>1434619192</t>
  </si>
  <si>
    <t>108</t>
  </si>
  <si>
    <t>951808.02</t>
  </si>
  <si>
    <t>K8/B - Oprava kamene - tympanon rozm.650x540x1400 mm, kamenická oprava na místě, oprava K01,K02,K03</t>
  </si>
  <si>
    <t>-2062519561</t>
  </si>
  <si>
    <t>109</t>
  </si>
  <si>
    <t>951808.03</t>
  </si>
  <si>
    <t>K8/C - Oprava kamene - tympanon rozm.650x540x1400 mm, kamenická oprava na místě, oprava K01,K02,K03</t>
  </si>
  <si>
    <t>-1544052987</t>
  </si>
  <si>
    <t>110</t>
  </si>
  <si>
    <t>951808.04</t>
  </si>
  <si>
    <t>K8/D - Oprava kamene - tympanon rozm.650x540x1400 mm, kamenická oprava na místě, oprava K01,K02,K03</t>
  </si>
  <si>
    <t>-145999151</t>
  </si>
  <si>
    <t>997</t>
  </si>
  <si>
    <t>Přesun sutě</t>
  </si>
  <si>
    <t>111</t>
  </si>
  <si>
    <t>997006012</t>
  </si>
  <si>
    <t>Ruční třídění stavebního odpadu</t>
  </si>
  <si>
    <t>-580249978</t>
  </si>
  <si>
    <t>"suť celkem" 23,828</t>
  </si>
  <si>
    <t>"asfalt" -3,43</t>
  </si>
  <si>
    <t>112</t>
  </si>
  <si>
    <t>997013151</t>
  </si>
  <si>
    <t>Vnitrostaveništní doprava suti a vybouraných hmot pro budovy v do 6 m s omezením mechanizace</t>
  </si>
  <si>
    <t>-460148822</t>
  </si>
  <si>
    <t>113</t>
  </si>
  <si>
    <t>997013501</t>
  </si>
  <si>
    <t>Odvoz suti a vybouraných hmot na skládku nebo meziskládku do 1 km se složením</t>
  </si>
  <si>
    <t>142470640</t>
  </si>
  <si>
    <t>114</t>
  </si>
  <si>
    <t>997013509</t>
  </si>
  <si>
    <t>Příplatek k odvozu suti a vybouraných hmot na skládku ZKD 1 km přes 1 km</t>
  </si>
  <si>
    <t>9583626</t>
  </si>
  <si>
    <t>20,398*14</t>
  </si>
  <si>
    <t>115</t>
  </si>
  <si>
    <t>997013871</t>
  </si>
  <si>
    <t>Poplatek za uložení stavebního odpadu na recyklační skládce (skládkovné) směsného stavebního a demoličního kód odpadu 17 09 04</t>
  </si>
  <si>
    <t>-2144160814</t>
  </si>
  <si>
    <t>116</t>
  </si>
  <si>
    <t>997221551</t>
  </si>
  <si>
    <t>Vodorovná doprava suti ze sypkých materiálů do 1 km</t>
  </si>
  <si>
    <t>-1599898322</t>
  </si>
  <si>
    <t>"asfalt" 3,43</t>
  </si>
  <si>
    <t>117</t>
  </si>
  <si>
    <t>997221559</t>
  </si>
  <si>
    <t>Příplatek ZKD 1 km u vodorovné dopravy suti ze sypkých materiálů</t>
  </si>
  <si>
    <t>1177013022</t>
  </si>
  <si>
    <t>3,43*14</t>
  </si>
  <si>
    <t>118</t>
  </si>
  <si>
    <t>997221645</t>
  </si>
  <si>
    <t>Poplatek za uložení na skládce (skládkovné) odpadu asfaltového bez dehtu kód odpadu 17 03 02</t>
  </si>
  <si>
    <t>1300402688</t>
  </si>
  <si>
    <t>998</t>
  </si>
  <si>
    <t>Přesun hmot</t>
  </si>
  <si>
    <t>119</t>
  </si>
  <si>
    <t>998212111</t>
  </si>
  <si>
    <t>Přesun hmot pro mosty zděné, monolitické betonové nebo ocelové v do 20 m</t>
  </si>
  <si>
    <t>-1506741758</t>
  </si>
  <si>
    <t>PSV</t>
  </si>
  <si>
    <t>Práce a dodávky PSV</t>
  </si>
  <si>
    <t>762</t>
  </si>
  <si>
    <t>Konstrukce tesařské</t>
  </si>
  <si>
    <t>120</t>
  </si>
  <si>
    <t>762222141</t>
  </si>
  <si>
    <t xml:space="preserve">Montáž zábradlí rovného </t>
  </si>
  <si>
    <t>977228228</t>
  </si>
  <si>
    <t>"Tk2" 4,3*4+1,5*4</t>
  </si>
  <si>
    <t>121</t>
  </si>
  <si>
    <t>605601001</t>
  </si>
  <si>
    <t xml:space="preserve">TK2 - trám kladí 1 rozm. 4300x205x125 mm dub hoblovaný napuštěný roztokem J2 + nátěr 2x J3 </t>
  </si>
  <si>
    <t>-1285947381</t>
  </si>
  <si>
    <t>Poznámka k položce:_x000D_
Dlaby pro čepy 35/40/20 mm litinové výplně 8 kusů/ trám.</t>
  </si>
  <si>
    <t>122</t>
  </si>
  <si>
    <t>605601002</t>
  </si>
  <si>
    <t xml:space="preserve">TK2 - trám kladí 2 rozm. 1500x205x125 mm dub hoblovaný napuštěný roztokem J2 + nátěr 2x J3 </t>
  </si>
  <si>
    <t>-1293504674</t>
  </si>
  <si>
    <t>Poznámka k položce:_x000D_
Dlaby pro čepy 35/40/20 mm litinové výplně 1 kus/ trám.</t>
  </si>
  <si>
    <t>123</t>
  </si>
  <si>
    <t>762512261</t>
  </si>
  <si>
    <t>Montáž podlahové kce podkladového roštu</t>
  </si>
  <si>
    <t>-1760911569</t>
  </si>
  <si>
    <t>"Tk1" 1,5*19+5,0*4</t>
  </si>
  <si>
    <t>124</t>
  </si>
  <si>
    <t>605561021</t>
  </si>
  <si>
    <t>TK1 - základový práh řezivo dubové nehoblované klínový tvar 200x200-200x100 mm dl.1500 mm</t>
  </si>
  <si>
    <t>-495901312</t>
  </si>
  <si>
    <t>0,2*0,2*1,5*19*1,08</t>
  </si>
  <si>
    <t>125</t>
  </si>
  <si>
    <t>605561022</t>
  </si>
  <si>
    <t>TK1 - podkladní fošny řezivo dubové nehoblované 200x80 mm dl.5000 mm</t>
  </si>
  <si>
    <t>190260649</t>
  </si>
  <si>
    <t>5,0*0,2*0,08*1,08*4</t>
  </si>
  <si>
    <t>126</t>
  </si>
  <si>
    <t>762595001</t>
  </si>
  <si>
    <t>Spojovací prostředky pro položení dřevěných podlah a zakrytí kanálů</t>
  </si>
  <si>
    <t>869784528</t>
  </si>
  <si>
    <t>4,8*1,5</t>
  </si>
  <si>
    <t>127</t>
  </si>
  <si>
    <t>762711830</t>
  </si>
  <si>
    <t>Demontáž prostorových vázaných kcí z hraněného řeziva průřezové pl přes 224 do 288 cm2</t>
  </si>
  <si>
    <t>-899267542</t>
  </si>
  <si>
    <t>"De5" 4,0*4</t>
  </si>
  <si>
    <t>128</t>
  </si>
  <si>
    <t>998762101</t>
  </si>
  <si>
    <t>Přesun hmot tonážní pro kce tesařské v objektech v do 6 m</t>
  </si>
  <si>
    <t>-650366647</t>
  </si>
  <si>
    <t>764</t>
  </si>
  <si>
    <t>Konstrukce klempířské</t>
  </si>
  <si>
    <t>129</t>
  </si>
  <si>
    <t>7648521.1</t>
  </si>
  <si>
    <t>Tk2 - PB plech pod madla zábradlí</t>
  </si>
  <si>
    <t>-1656032545</t>
  </si>
  <si>
    <t>3,52+0,88</t>
  </si>
  <si>
    <t>130</t>
  </si>
  <si>
    <t>998764101</t>
  </si>
  <si>
    <t>Přesun hmot tonážní pro konstrukce klempířské v objektech v do 6 m</t>
  </si>
  <si>
    <t>-1475617166</t>
  </si>
  <si>
    <t>767</t>
  </si>
  <si>
    <t>Konstrukce zámečnické</t>
  </si>
  <si>
    <t>131</t>
  </si>
  <si>
    <t>767553-01</t>
  </si>
  <si>
    <t xml:space="preserve">O1 - Kotva DB nosníku zábradlí /závitová tyč M12 dl.200 mm, podložka, matice M12 - nerez/, uložení do vrtu V1 na chem. maltu M8 </t>
  </si>
  <si>
    <t>-1292496115</t>
  </si>
  <si>
    <t>132</t>
  </si>
  <si>
    <t>767553-02</t>
  </si>
  <si>
    <t xml:space="preserve">O2 - Ocelové trny kamenických prvků /závitová tyč M12 dl.150 mm - nerez/, uložení do vrtu V1 na chem. maltu M8 </t>
  </si>
  <si>
    <t>-1738998239</t>
  </si>
  <si>
    <t>133</t>
  </si>
  <si>
    <t>767553-03</t>
  </si>
  <si>
    <t xml:space="preserve">O3 - Kombivrut 8x100 mm- nerez, uložení do vrtu V4 na chem. maltu M8 </t>
  </si>
  <si>
    <t>1557460573</t>
  </si>
  <si>
    <t>134</t>
  </si>
  <si>
    <t>998767101</t>
  </si>
  <si>
    <t>Přesun hmot tonážní pro zámečnické konstrukce v objektech v do 6 m</t>
  </si>
  <si>
    <t>2031868099</t>
  </si>
  <si>
    <t>767-1</t>
  </si>
  <si>
    <t>Litinové prvky</t>
  </si>
  <si>
    <t>135</t>
  </si>
  <si>
    <t>767553.01</t>
  </si>
  <si>
    <t xml:space="preserve">Vzorkování litiny včetně barevného nátěru (v rozsahu podle stanoviska památkářů) </t>
  </si>
  <si>
    <t>2133613778</t>
  </si>
  <si>
    <t>136</t>
  </si>
  <si>
    <t>767553-L1</t>
  </si>
  <si>
    <t>L1 - Stávající litinová zdobná výplň zábradlí krajních polí - kompletní oprava viz. restaurátorský záměr /celkem 16 dílů, 4 pole a 4 díly/</t>
  </si>
  <si>
    <t>-587395342</t>
  </si>
  <si>
    <t>Poznámka k položce:_x000D_
Demontáž, očištění, nový nátěr, zpětná instalace.</t>
  </si>
  <si>
    <t>137</t>
  </si>
  <si>
    <t>767553-L2</t>
  </si>
  <si>
    <t>L2 - Nová litinová zdobná výplň zábradlí středního pole - jako kopie dochovaných částí uložených v depozitu zámku /výroba, montáž vč. nátěrů/</t>
  </si>
  <si>
    <t>267525129</t>
  </si>
  <si>
    <t>138</t>
  </si>
  <si>
    <t>011544000</t>
  </si>
  <si>
    <t>Průzkum restaurátorský, závěrečné restaurátorské zprávy</t>
  </si>
  <si>
    <t>-353789963</t>
  </si>
  <si>
    <t>02 - SO 02 Úprava koryta kanálu</t>
  </si>
  <si>
    <t xml:space="preserve">    4 - Vodorovné konstrukce</t>
  </si>
  <si>
    <t xml:space="preserve">    711 - Izolace proti vodě, vlhkosti a plynům</t>
  </si>
  <si>
    <t>111211101</t>
  </si>
  <si>
    <t>Odstranění křovin a stromů průměru kmene do 100 mm i s kořeny sklonu terénu do 1:5 ručně</t>
  </si>
  <si>
    <t>2141371784</t>
  </si>
  <si>
    <t>"P4" 10,0</t>
  </si>
  <si>
    <t>115001105</t>
  </si>
  <si>
    <t>Převedení vody potrubím DN přes 300 do 600 mm</t>
  </si>
  <si>
    <t>1647351891</t>
  </si>
  <si>
    <t>"Tr1" 5,0*3</t>
  </si>
  <si>
    <t>115101201</t>
  </si>
  <si>
    <t>Čerpání vody na dopravní výšku do 10 m průměrný přítok do 500 l/min</t>
  </si>
  <si>
    <t>hod</t>
  </si>
  <si>
    <t>-485036498</t>
  </si>
  <si>
    <t>115101301</t>
  </si>
  <si>
    <t>Pohotovost čerpací soupravy pro dopravní výšku do 10 m přítok do 500 l/min</t>
  </si>
  <si>
    <t>den</t>
  </si>
  <si>
    <t>-543075727</t>
  </si>
  <si>
    <t>129253101</t>
  </si>
  <si>
    <t>Čištění otevřených koryt vodotečí šíře dna do 5 m hl do 2,5 m v hornině třídy těžitelnosti I skupiny 3 strojně</t>
  </si>
  <si>
    <t>-1923212258</t>
  </si>
  <si>
    <t>"Vy1" 43,2</t>
  </si>
  <si>
    <t>"Vy6" 8,0</t>
  </si>
  <si>
    <t>129001101.1</t>
  </si>
  <si>
    <t xml:space="preserve">Příplatek za čištění koryt vodotečí za zvýšenou opatrnost provádění </t>
  </si>
  <si>
    <t>1916580930</t>
  </si>
  <si>
    <t>Poznámka k položce:_x000D_
Možný výskyt částí původních kamenických prvků mostu.</t>
  </si>
  <si>
    <t>-1855471793</t>
  </si>
  <si>
    <t>480104985</t>
  </si>
  <si>
    <t>51,2*5</t>
  </si>
  <si>
    <t>-458356378</t>
  </si>
  <si>
    <t>171201221</t>
  </si>
  <si>
    <t>Poplatek za uložení na skládce (skládkovné) zeminy a kamení kód odpadu 17 05 04</t>
  </si>
  <si>
    <t>-795199579</t>
  </si>
  <si>
    <t xml:space="preserve">Poznámka k položce:_x000D_
Bláto.  </t>
  </si>
  <si>
    <t>51,2*1,8</t>
  </si>
  <si>
    <t>155135111</t>
  </si>
  <si>
    <t>Zřízení dočasného hrazení z pytlů plněných pískem</t>
  </si>
  <si>
    <t>1201106526</t>
  </si>
  <si>
    <t>"MT1" 4,22+8,45</t>
  </si>
  <si>
    <t>155135112</t>
  </si>
  <si>
    <t>Odstranění dočasného hrazení z pytlů plněných pískem</t>
  </si>
  <si>
    <t>-2041801420</t>
  </si>
  <si>
    <t>155135125</t>
  </si>
  <si>
    <t>Přeprava pytlů za každý i započatý kilometr</t>
  </si>
  <si>
    <t>-1055325156</t>
  </si>
  <si>
    <t>Vodorovné konstrukce</t>
  </si>
  <si>
    <t>451561111</t>
  </si>
  <si>
    <t>Lože pod dlažby z kameniva drceného drobného vrstva tl do 100 mm</t>
  </si>
  <si>
    <t>-211454612</t>
  </si>
  <si>
    <t>Poznámka k položce:_x000D_
FR 8/16</t>
  </si>
  <si>
    <t>"S6" 34,0</t>
  </si>
  <si>
    <t>"S7" 36,0</t>
  </si>
  <si>
    <t>451561121.1</t>
  </si>
  <si>
    <t>Lože pod dlažby z kameniva drceného hrubého vrstva tl do 200 mm</t>
  </si>
  <si>
    <t>-2125709102</t>
  </si>
  <si>
    <t>Poznámka k položce:_x000D_
FR 16/32</t>
  </si>
  <si>
    <t>458591111</t>
  </si>
  <si>
    <t>Zřízení výplně těsnící vrstvy z jílu</t>
  </si>
  <si>
    <t>-1345451721</t>
  </si>
  <si>
    <t>"S7" 12,0</t>
  </si>
  <si>
    <t>58125110</t>
  </si>
  <si>
    <t>jíl cihlářský</t>
  </si>
  <si>
    <t>364703196</t>
  </si>
  <si>
    <t>12,0*2,142</t>
  </si>
  <si>
    <t>465511127.1</t>
  </si>
  <si>
    <t>Dlažba z plochých kamenů pro zpevnění koryt vodotečí na sucho s vyklínováním a vyplněním spár tl 150 mm</t>
  </si>
  <si>
    <t>-1602177564</t>
  </si>
  <si>
    <t>-463032182</t>
  </si>
  <si>
    <t>998332011</t>
  </si>
  <si>
    <t>Přesun hmot pro úpravy vodních toků a kanály</t>
  </si>
  <si>
    <t>545695636</t>
  </si>
  <si>
    <t>711</t>
  </si>
  <si>
    <t>Izolace proti vodě, vlhkosti a plynům</t>
  </si>
  <si>
    <t>711472301</t>
  </si>
  <si>
    <t>Provedení hydroizolačního systému spodní stavby na ploše svislé fólií PVC volně s horkovzdušným navařením spojů</t>
  </si>
  <si>
    <t>-2089694282</t>
  </si>
  <si>
    <t>28322004</t>
  </si>
  <si>
    <t>fólie hydroizolační pro spodní stavbu mPVC tl 1,5mm</t>
  </si>
  <si>
    <t>2105609588</t>
  </si>
  <si>
    <t>Poznámka k položce:_x000D_
G3</t>
  </si>
  <si>
    <t>25,0*1,15</t>
  </si>
  <si>
    <t>998711101</t>
  </si>
  <si>
    <t>Přesun hmot tonážní pro izolace proti vodě, vlhkosti a plynům v objektech v do 6 m</t>
  </si>
  <si>
    <t>-617472039</t>
  </si>
  <si>
    <t>7625141.1</t>
  </si>
  <si>
    <t>Tk3 - Dočasná tesařská lávka pro pěší dl.cca 8,0 m /řezivo SM = 1,3 m3/, MTZ, výroba + materiál, DMTZ</t>
  </si>
  <si>
    <t>881929198</t>
  </si>
  <si>
    <t>-1003580428</t>
  </si>
  <si>
    <t>012002001</t>
  </si>
  <si>
    <t xml:space="preserve">Geodetické zaměření koryta (dle stanoviska povodí Labe) </t>
  </si>
  <si>
    <t>892421039</t>
  </si>
  <si>
    <t>03 - SO 03 Nové vázy a příslušenství</t>
  </si>
  <si>
    <t>122211101</t>
  </si>
  <si>
    <t>Odkopávky a prokopávky v hornině třídy těžitelnosti I, skupiny 3 ručně</t>
  </si>
  <si>
    <t>570336297</t>
  </si>
  <si>
    <t>"pro P5" 1,15*0,8*0,3*5*1,15</t>
  </si>
  <si>
    <t>167111101</t>
  </si>
  <si>
    <t>Nakládání výkopku z hornin třídy těžitelnosti I skupiny 1 až 3 ručně</t>
  </si>
  <si>
    <t>-341886596</t>
  </si>
  <si>
    <t>363465385</t>
  </si>
  <si>
    <t>-1324199176</t>
  </si>
  <si>
    <t>1,587*5</t>
  </si>
  <si>
    <t>-1641290100</t>
  </si>
  <si>
    <t>-513930448</t>
  </si>
  <si>
    <t>1,587*1,8</t>
  </si>
  <si>
    <t>434191423</t>
  </si>
  <si>
    <t xml:space="preserve">Osazení schodišťových stupňů kamenných  </t>
  </si>
  <si>
    <t>2085961643</t>
  </si>
  <si>
    <t>Poznámka k položce:_x000D_
6 kusů</t>
  </si>
  <si>
    <t>"P5" 1,15*6</t>
  </si>
  <si>
    <t>583880241</t>
  </si>
  <si>
    <t>stupeň schodišťový z štípaného lomového plochého  kamene rozm. 1150x800 mm tl. min 150 mm LKS</t>
  </si>
  <si>
    <t>1684552066</t>
  </si>
  <si>
    <t>803846408</t>
  </si>
  <si>
    <t>Poznámka k položce:_x000D_
FR 4/8</t>
  </si>
  <si>
    <t>"P5" 1,15*0,8*6</t>
  </si>
  <si>
    <t>-1443811276</t>
  </si>
  <si>
    <t>Poznámka k položce:_x000D_
FR 32/64</t>
  </si>
  <si>
    <t>977151111</t>
  </si>
  <si>
    <t>Jádrové vrty diamantovými korunkami do stavebních materiálů D do 35 mm</t>
  </si>
  <si>
    <t>387982188</t>
  </si>
  <si>
    <t>"V2" 0,11*6</t>
  </si>
  <si>
    <t>"V3" 0,3*8</t>
  </si>
  <si>
    <t>951640.00</t>
  </si>
  <si>
    <t xml:space="preserve">Vzorkování kamene a barevného nátěru (v rozsahu podle stanoviska památkářů) </t>
  </si>
  <si>
    <t>-1201695181</t>
  </si>
  <si>
    <t>951640.01</t>
  </si>
  <si>
    <t>K10 - Nový kamenný dopravní sloupek, ručně opracovaný kámen rozm. 720x320x320 mm, vápenec alt. pískovec</t>
  </si>
  <si>
    <t>-39710215</t>
  </si>
  <si>
    <t>951641.01</t>
  </si>
  <si>
    <t>K11 - Nový kamenný sloup vázy, ručně opracovaný kámen rozm. 920x480x480 mm, vápenec alt. pískovec</t>
  </si>
  <si>
    <t>388843144</t>
  </si>
  <si>
    <t>1556971874</t>
  </si>
  <si>
    <t>767553-K10</t>
  </si>
  <si>
    <t xml:space="preserve">K10 - Příslušenství dopravního sloupku - nerez /kotevní pouzdro, zátka-šroub/, uloženo do vrtu pr.18 mm na chem. maltu M8  </t>
  </si>
  <si>
    <t>kpl</t>
  </si>
  <si>
    <t>-1391441289</t>
  </si>
  <si>
    <t>767553-O4</t>
  </si>
  <si>
    <t xml:space="preserve">O4 - Ocelová kotevní deska dopravního sloupku K10 - nerez /ocelová deska 20/400/400 mm + spojovací materiál/, uložení do vrtu V2+V3 na chem. maltu M8  </t>
  </si>
  <si>
    <t>-973072427</t>
  </si>
  <si>
    <t>437403291</t>
  </si>
  <si>
    <t>7675531.1</t>
  </si>
  <si>
    <t>Výroba formy pro odlití litinových váz</t>
  </si>
  <si>
    <t>-1442993356</t>
  </si>
  <si>
    <t>767553-L3</t>
  </si>
  <si>
    <t>L3 - Nová litinová váza /výroba, montáž vč. nátěrů a kotvení/</t>
  </si>
  <si>
    <t>-507662680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</si>
</sst>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topLeftCell="A4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195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207" t="s">
        <v>14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R5" s="19"/>
      <c r="BE5" s="204" t="s">
        <v>15</v>
      </c>
      <c r="BS5" s="16" t="s">
        <v>6</v>
      </c>
    </row>
    <row r="6" spans="1:74" s="1" customFormat="1" ht="36.950000000000003" customHeight="1">
      <c r="B6" s="19"/>
      <c r="D6" s="25" t="s">
        <v>16</v>
      </c>
      <c r="K6" s="208" t="s">
        <v>17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R6" s="19"/>
      <c r="BE6" s="205"/>
      <c r="BS6" s="16" t="s">
        <v>6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5"/>
      <c r="BS7" s="16" t="s">
        <v>6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5"/>
      <c r="BS8" s="16" t="s">
        <v>6</v>
      </c>
    </row>
    <row r="9" spans="1:74" s="1" customFormat="1" ht="14.45" customHeight="1">
      <c r="B9" s="19"/>
      <c r="AR9" s="19"/>
      <c r="BE9" s="205"/>
      <c r="BS9" s="16" t="s">
        <v>6</v>
      </c>
    </row>
    <row r="10" spans="1:74" s="1" customFormat="1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5"/>
      <c r="BS10" s="16" t="s">
        <v>6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05"/>
      <c r="BS11" s="16" t="s">
        <v>6</v>
      </c>
    </row>
    <row r="12" spans="1:74" s="1" customFormat="1" ht="6.95" customHeight="1">
      <c r="B12" s="19"/>
      <c r="AR12" s="19"/>
      <c r="BE12" s="205"/>
      <c r="BS12" s="16" t="s">
        <v>6</v>
      </c>
    </row>
    <row r="13" spans="1:74" s="1" customFormat="1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05"/>
      <c r="BS13" s="16" t="s">
        <v>6</v>
      </c>
    </row>
    <row r="14" spans="1:74" ht="12.75">
      <c r="B14" s="19"/>
      <c r="E14" s="209" t="s">
        <v>29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6" t="s">
        <v>27</v>
      </c>
      <c r="AN14" s="28" t="s">
        <v>29</v>
      </c>
      <c r="AR14" s="19"/>
      <c r="BE14" s="205"/>
      <c r="BS14" s="16" t="s">
        <v>6</v>
      </c>
    </row>
    <row r="15" spans="1:74" s="1" customFormat="1" ht="6.95" customHeight="1">
      <c r="B15" s="19"/>
      <c r="AR15" s="19"/>
      <c r="BE15" s="205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05"/>
      <c r="BS16" s="16" t="s">
        <v>3</v>
      </c>
    </row>
    <row r="17" spans="1:71" s="1" customFormat="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05"/>
      <c r="BS17" s="16" t="s">
        <v>32</v>
      </c>
    </row>
    <row r="18" spans="1:71" s="1" customFormat="1" ht="6.95" customHeight="1">
      <c r="B18" s="19"/>
      <c r="AR18" s="19"/>
      <c r="BE18" s="205"/>
      <c r="BS18" s="16" t="s">
        <v>6</v>
      </c>
    </row>
    <row r="19" spans="1:71" s="1" customFormat="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05"/>
      <c r="BS19" s="16" t="s">
        <v>6</v>
      </c>
    </row>
    <row r="20" spans="1:71" s="1" customFormat="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05"/>
      <c r="BS20" s="16" t="s">
        <v>32</v>
      </c>
    </row>
    <row r="21" spans="1:71" s="1" customFormat="1" ht="6.95" customHeight="1">
      <c r="B21" s="19"/>
      <c r="AR21" s="19"/>
      <c r="BE21" s="205"/>
    </row>
    <row r="22" spans="1:71" s="1" customFormat="1" ht="12" customHeight="1">
      <c r="B22" s="19"/>
      <c r="D22" s="26" t="s">
        <v>35</v>
      </c>
      <c r="AR22" s="19"/>
      <c r="BE22" s="205"/>
    </row>
    <row r="23" spans="1:71" s="1" customFormat="1" ht="23.25" customHeight="1">
      <c r="B23" s="19"/>
      <c r="E23" s="211" t="s">
        <v>36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9"/>
      <c r="BE23" s="205"/>
    </row>
    <row r="24" spans="1:71" s="1" customFormat="1" ht="6.95" customHeight="1">
      <c r="B24" s="19"/>
      <c r="AR24" s="19"/>
      <c r="BE24" s="205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5"/>
    </row>
    <row r="26" spans="1:71" s="2" customFormat="1" ht="25.9" customHeight="1">
      <c r="A26" s="31"/>
      <c r="B26" s="32"/>
      <c r="C26" s="31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2">
        <f>ROUND(AG94,2)</f>
        <v>0</v>
      </c>
      <c r="AL26" s="213"/>
      <c r="AM26" s="213"/>
      <c r="AN26" s="213"/>
      <c r="AO26" s="213"/>
      <c r="AP26" s="31"/>
      <c r="AQ26" s="31"/>
      <c r="AR26" s="32"/>
      <c r="BE26" s="205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05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14" t="s">
        <v>38</v>
      </c>
      <c r="M28" s="214"/>
      <c r="N28" s="214"/>
      <c r="O28" s="214"/>
      <c r="P28" s="214"/>
      <c r="Q28" s="31"/>
      <c r="R28" s="31"/>
      <c r="S28" s="31"/>
      <c r="T28" s="31"/>
      <c r="U28" s="31"/>
      <c r="V28" s="31"/>
      <c r="W28" s="214" t="s">
        <v>39</v>
      </c>
      <c r="X28" s="214"/>
      <c r="Y28" s="214"/>
      <c r="Z28" s="214"/>
      <c r="AA28" s="214"/>
      <c r="AB28" s="214"/>
      <c r="AC28" s="214"/>
      <c r="AD28" s="214"/>
      <c r="AE28" s="214"/>
      <c r="AF28" s="31"/>
      <c r="AG28" s="31"/>
      <c r="AH28" s="31"/>
      <c r="AI28" s="31"/>
      <c r="AJ28" s="31"/>
      <c r="AK28" s="214" t="s">
        <v>40</v>
      </c>
      <c r="AL28" s="214"/>
      <c r="AM28" s="214"/>
      <c r="AN28" s="214"/>
      <c r="AO28" s="214"/>
      <c r="AP28" s="31"/>
      <c r="AQ28" s="31"/>
      <c r="AR28" s="32"/>
      <c r="BE28" s="205"/>
    </row>
    <row r="29" spans="1:71" s="3" customFormat="1" ht="14.45" customHeight="1">
      <c r="B29" s="36"/>
      <c r="D29" s="26" t="s">
        <v>41</v>
      </c>
      <c r="F29" s="26" t="s">
        <v>42</v>
      </c>
      <c r="L29" s="199">
        <v>0.21</v>
      </c>
      <c r="M29" s="198"/>
      <c r="N29" s="198"/>
      <c r="O29" s="198"/>
      <c r="P29" s="198"/>
      <c r="W29" s="197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K29" s="197">
        <f>ROUND(AV94, 2)</f>
        <v>0</v>
      </c>
      <c r="AL29" s="198"/>
      <c r="AM29" s="198"/>
      <c r="AN29" s="198"/>
      <c r="AO29" s="198"/>
      <c r="AR29" s="36"/>
      <c r="BE29" s="206"/>
    </row>
    <row r="30" spans="1:71" s="3" customFormat="1" ht="14.45" customHeight="1">
      <c r="B30" s="36"/>
      <c r="F30" s="26" t="s">
        <v>43</v>
      </c>
      <c r="L30" s="199">
        <v>0.12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6"/>
      <c r="BE30" s="206"/>
    </row>
    <row r="31" spans="1:71" s="3" customFormat="1" ht="14.45" hidden="1" customHeight="1">
      <c r="B31" s="36"/>
      <c r="F31" s="26" t="s">
        <v>44</v>
      </c>
      <c r="L31" s="199">
        <v>0.21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6"/>
      <c r="BE31" s="206"/>
    </row>
    <row r="32" spans="1:71" s="3" customFormat="1" ht="14.45" hidden="1" customHeight="1">
      <c r="B32" s="36"/>
      <c r="F32" s="26" t="s">
        <v>45</v>
      </c>
      <c r="L32" s="199">
        <v>0.12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6"/>
      <c r="BE32" s="206"/>
    </row>
    <row r="33" spans="1:57" s="3" customFormat="1" ht="14.45" hidden="1" customHeight="1">
      <c r="B33" s="36"/>
      <c r="F33" s="26" t="s">
        <v>46</v>
      </c>
      <c r="L33" s="199">
        <v>0</v>
      </c>
      <c r="M33" s="198"/>
      <c r="N33" s="198"/>
      <c r="O33" s="198"/>
      <c r="P33" s="198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K33" s="197">
        <v>0</v>
      </c>
      <c r="AL33" s="198"/>
      <c r="AM33" s="198"/>
      <c r="AN33" s="198"/>
      <c r="AO33" s="198"/>
      <c r="AR33" s="36"/>
      <c r="BE33" s="206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05"/>
    </row>
    <row r="35" spans="1:57" s="2" customFormat="1" ht="25.9" customHeight="1">
      <c r="A35" s="31"/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03" t="s">
        <v>49</v>
      </c>
      <c r="Y35" s="201"/>
      <c r="Z35" s="201"/>
      <c r="AA35" s="201"/>
      <c r="AB35" s="201"/>
      <c r="AC35" s="39"/>
      <c r="AD35" s="39"/>
      <c r="AE35" s="39"/>
      <c r="AF35" s="39"/>
      <c r="AG35" s="39"/>
      <c r="AH35" s="39"/>
      <c r="AI35" s="39"/>
      <c r="AJ35" s="39"/>
      <c r="AK35" s="200">
        <f>SUM(AK26:AK33)</f>
        <v>0</v>
      </c>
      <c r="AL35" s="201"/>
      <c r="AM35" s="201"/>
      <c r="AN35" s="201"/>
      <c r="AO35" s="202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50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51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4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52</v>
      </c>
      <c r="AI60" s="34"/>
      <c r="AJ60" s="34"/>
      <c r="AK60" s="34"/>
      <c r="AL60" s="34"/>
      <c r="AM60" s="44" t="s">
        <v>53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2" t="s">
        <v>54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55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4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52</v>
      </c>
      <c r="AI75" s="34"/>
      <c r="AJ75" s="34"/>
      <c r="AK75" s="34"/>
      <c r="AL75" s="34"/>
      <c r="AM75" s="44" t="s">
        <v>53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20" t="s">
        <v>56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13</v>
      </c>
      <c r="L84" s="4" t="str">
        <f>K5</f>
        <v>24-001</v>
      </c>
      <c r="AR84" s="50"/>
    </row>
    <row r="85" spans="1:91" s="5" customFormat="1" ht="36.950000000000003" customHeight="1">
      <c r="B85" s="51"/>
      <c r="C85" s="52" t="s">
        <v>16</v>
      </c>
      <c r="L85" s="225" t="str">
        <f>K6</f>
        <v>NZM Kačina - Platanový mostek - Údržba platanového mostku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20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Kačina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22</v>
      </c>
      <c r="AJ87" s="31"/>
      <c r="AK87" s="31"/>
      <c r="AL87" s="31"/>
      <c r="AM87" s="227" t="str">
        <f>IF(AN8= "","",AN8)</f>
        <v>3. 1. 2024</v>
      </c>
      <c r="AN87" s="227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24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Národní zemědělské muzeum Praha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30</v>
      </c>
      <c r="AJ89" s="31"/>
      <c r="AK89" s="31"/>
      <c r="AL89" s="31"/>
      <c r="AM89" s="228" t="str">
        <f>IF(E17="","",E17)</f>
        <v>Ing. Filip Chmel, Praha</v>
      </c>
      <c r="AN89" s="229"/>
      <c r="AO89" s="229"/>
      <c r="AP89" s="229"/>
      <c r="AQ89" s="31"/>
      <c r="AR89" s="32"/>
      <c r="AS89" s="230" t="s">
        <v>57</v>
      </c>
      <c r="AT89" s="231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2" customHeight="1">
      <c r="A90" s="31"/>
      <c r="B90" s="32"/>
      <c r="C90" s="26" t="s">
        <v>28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33</v>
      </c>
      <c r="AJ90" s="31"/>
      <c r="AK90" s="31"/>
      <c r="AL90" s="31"/>
      <c r="AM90" s="228" t="str">
        <f>IF(E20="","",E20)</f>
        <v>A. Vojtěch</v>
      </c>
      <c r="AN90" s="229"/>
      <c r="AO90" s="229"/>
      <c r="AP90" s="229"/>
      <c r="AQ90" s="31"/>
      <c r="AR90" s="32"/>
      <c r="AS90" s="232"/>
      <c r="AT90" s="233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32"/>
      <c r="AT91" s="233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220" t="s">
        <v>58</v>
      </c>
      <c r="D92" s="221"/>
      <c r="E92" s="221"/>
      <c r="F92" s="221"/>
      <c r="G92" s="221"/>
      <c r="H92" s="59"/>
      <c r="I92" s="223" t="s">
        <v>59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2" t="s">
        <v>60</v>
      </c>
      <c r="AH92" s="221"/>
      <c r="AI92" s="221"/>
      <c r="AJ92" s="221"/>
      <c r="AK92" s="221"/>
      <c r="AL92" s="221"/>
      <c r="AM92" s="221"/>
      <c r="AN92" s="223" t="s">
        <v>61</v>
      </c>
      <c r="AO92" s="221"/>
      <c r="AP92" s="224"/>
      <c r="AQ92" s="60" t="s">
        <v>62</v>
      </c>
      <c r="AR92" s="32"/>
      <c r="AS92" s="61" t="s">
        <v>63</v>
      </c>
      <c r="AT92" s="62" t="s">
        <v>64</v>
      </c>
      <c r="AU92" s="62" t="s">
        <v>65</v>
      </c>
      <c r="AV92" s="62" t="s">
        <v>66</v>
      </c>
      <c r="AW92" s="62" t="s">
        <v>67</v>
      </c>
      <c r="AX92" s="62" t="s">
        <v>68</v>
      </c>
      <c r="AY92" s="62" t="s">
        <v>69</v>
      </c>
      <c r="AZ92" s="62" t="s">
        <v>70</v>
      </c>
      <c r="BA92" s="62" t="s">
        <v>71</v>
      </c>
      <c r="BB92" s="62" t="s">
        <v>72</v>
      </c>
      <c r="BC92" s="62" t="s">
        <v>73</v>
      </c>
      <c r="BD92" s="63" t="s">
        <v>74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75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18">
        <f>ROUND(SUM(AG95:AG98),2)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71" t="s">
        <v>1</v>
      </c>
      <c r="AR94" s="67"/>
      <c r="AS94" s="72">
        <f>ROUND(SUM(AS95:AS98),2)</f>
        <v>0</v>
      </c>
      <c r="AT94" s="73">
        <f>ROUND(SUM(AV94:AW94),2)</f>
        <v>0</v>
      </c>
      <c r="AU94" s="74">
        <f>ROUND(SUM(AU95:AU98),5)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ROUND(SUM(AZ95:AZ98),2)</f>
        <v>0</v>
      </c>
      <c r="BA94" s="73">
        <f>ROUND(SUM(BA95:BA98),2)</f>
        <v>0</v>
      </c>
      <c r="BB94" s="73">
        <f>ROUND(SUM(BB95:BB98),2)</f>
        <v>0</v>
      </c>
      <c r="BC94" s="73">
        <f>ROUND(SUM(BC95:BC98),2)</f>
        <v>0</v>
      </c>
      <c r="BD94" s="75">
        <f>ROUND(SUM(BD95:BD98),2)</f>
        <v>0</v>
      </c>
      <c r="BS94" s="76" t="s">
        <v>76</v>
      </c>
      <c r="BT94" s="76" t="s">
        <v>77</v>
      </c>
      <c r="BU94" s="77" t="s">
        <v>78</v>
      </c>
      <c r="BV94" s="76" t="s">
        <v>79</v>
      </c>
      <c r="BW94" s="76" t="s">
        <v>4</v>
      </c>
      <c r="BX94" s="76" t="s">
        <v>80</v>
      </c>
      <c r="CL94" s="76" t="s">
        <v>1</v>
      </c>
    </row>
    <row r="95" spans="1:91" s="7" customFormat="1" ht="16.5" customHeight="1">
      <c r="A95" s="78" t="s">
        <v>81</v>
      </c>
      <c r="B95" s="79"/>
      <c r="C95" s="80"/>
      <c r="D95" s="217" t="s">
        <v>82</v>
      </c>
      <c r="E95" s="217"/>
      <c r="F95" s="217"/>
      <c r="G95" s="217"/>
      <c r="H95" s="217"/>
      <c r="I95" s="81"/>
      <c r="J95" s="217" t="s">
        <v>83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5">
        <f>'00 - Vedlejší a ostatní n...'!J30</f>
        <v>0</v>
      </c>
      <c r="AH95" s="216"/>
      <c r="AI95" s="216"/>
      <c r="AJ95" s="216"/>
      <c r="AK95" s="216"/>
      <c r="AL95" s="216"/>
      <c r="AM95" s="216"/>
      <c r="AN95" s="215">
        <f>SUM(AG95,AT95)</f>
        <v>0</v>
      </c>
      <c r="AO95" s="216"/>
      <c r="AP95" s="216"/>
      <c r="AQ95" s="82" t="s">
        <v>84</v>
      </c>
      <c r="AR95" s="79"/>
      <c r="AS95" s="83">
        <v>0</v>
      </c>
      <c r="AT95" s="84">
        <f>ROUND(SUM(AV95:AW95),2)</f>
        <v>0</v>
      </c>
      <c r="AU95" s="85">
        <f>'00 - Vedlejší a ostatní n...'!P123</f>
        <v>0</v>
      </c>
      <c r="AV95" s="84">
        <f>'00 - Vedlejší a ostatní n...'!J33</f>
        <v>0</v>
      </c>
      <c r="AW95" s="84">
        <f>'00 - Vedlejší a ostatní n...'!J34</f>
        <v>0</v>
      </c>
      <c r="AX95" s="84">
        <f>'00 - Vedlejší a ostatní n...'!J35</f>
        <v>0</v>
      </c>
      <c r="AY95" s="84">
        <f>'00 - Vedlejší a ostatní n...'!J36</f>
        <v>0</v>
      </c>
      <c r="AZ95" s="84">
        <f>'00 - Vedlejší a ostatní n...'!F33</f>
        <v>0</v>
      </c>
      <c r="BA95" s="84">
        <f>'00 - Vedlejší a ostatní n...'!F34</f>
        <v>0</v>
      </c>
      <c r="BB95" s="84">
        <f>'00 - Vedlejší a ostatní n...'!F35</f>
        <v>0</v>
      </c>
      <c r="BC95" s="84">
        <f>'00 - Vedlejší a ostatní n...'!F36</f>
        <v>0</v>
      </c>
      <c r="BD95" s="86">
        <f>'00 - Vedlejší a ostatní n...'!F37</f>
        <v>0</v>
      </c>
      <c r="BT95" s="87" t="s">
        <v>85</v>
      </c>
      <c r="BV95" s="87" t="s">
        <v>79</v>
      </c>
      <c r="BW95" s="87" t="s">
        <v>86</v>
      </c>
      <c r="BX95" s="87" t="s">
        <v>4</v>
      </c>
      <c r="CL95" s="87" t="s">
        <v>1</v>
      </c>
      <c r="CM95" s="87" t="s">
        <v>87</v>
      </c>
    </row>
    <row r="96" spans="1:91" s="7" customFormat="1" ht="16.5" customHeight="1">
      <c r="A96" s="78" t="s">
        <v>81</v>
      </c>
      <c r="B96" s="79"/>
      <c r="C96" s="80"/>
      <c r="D96" s="217" t="s">
        <v>88</v>
      </c>
      <c r="E96" s="217"/>
      <c r="F96" s="217"/>
      <c r="G96" s="217"/>
      <c r="H96" s="217"/>
      <c r="I96" s="81"/>
      <c r="J96" s="217" t="s">
        <v>89</v>
      </c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5">
        <f>'01 - SO 01 Oprava mostku'!J30</f>
        <v>0</v>
      </c>
      <c r="AH96" s="216"/>
      <c r="AI96" s="216"/>
      <c r="AJ96" s="216"/>
      <c r="AK96" s="216"/>
      <c r="AL96" s="216"/>
      <c r="AM96" s="216"/>
      <c r="AN96" s="215">
        <f>SUM(AG96,AT96)</f>
        <v>0</v>
      </c>
      <c r="AO96" s="216"/>
      <c r="AP96" s="216"/>
      <c r="AQ96" s="82" t="s">
        <v>90</v>
      </c>
      <c r="AR96" s="79"/>
      <c r="AS96" s="83">
        <v>0</v>
      </c>
      <c r="AT96" s="84">
        <f>ROUND(SUM(AV96:AW96),2)</f>
        <v>0</v>
      </c>
      <c r="AU96" s="85">
        <f>'01 - SO 01 Oprava mostku'!P135</f>
        <v>0</v>
      </c>
      <c r="AV96" s="84">
        <f>'01 - SO 01 Oprava mostku'!J33</f>
        <v>0</v>
      </c>
      <c r="AW96" s="84">
        <f>'01 - SO 01 Oprava mostku'!J34</f>
        <v>0</v>
      </c>
      <c r="AX96" s="84">
        <f>'01 - SO 01 Oprava mostku'!J35</f>
        <v>0</v>
      </c>
      <c r="AY96" s="84">
        <f>'01 - SO 01 Oprava mostku'!J36</f>
        <v>0</v>
      </c>
      <c r="AZ96" s="84">
        <f>'01 - SO 01 Oprava mostku'!F33</f>
        <v>0</v>
      </c>
      <c r="BA96" s="84">
        <f>'01 - SO 01 Oprava mostku'!F34</f>
        <v>0</v>
      </c>
      <c r="BB96" s="84">
        <f>'01 - SO 01 Oprava mostku'!F35</f>
        <v>0</v>
      </c>
      <c r="BC96" s="84">
        <f>'01 - SO 01 Oprava mostku'!F36</f>
        <v>0</v>
      </c>
      <c r="BD96" s="86">
        <f>'01 - SO 01 Oprava mostku'!F37</f>
        <v>0</v>
      </c>
      <c r="BT96" s="87" t="s">
        <v>85</v>
      </c>
      <c r="BV96" s="87" t="s">
        <v>79</v>
      </c>
      <c r="BW96" s="87" t="s">
        <v>91</v>
      </c>
      <c r="BX96" s="87" t="s">
        <v>4</v>
      </c>
      <c r="CL96" s="87" t="s">
        <v>1</v>
      </c>
      <c r="CM96" s="87" t="s">
        <v>87</v>
      </c>
    </row>
    <row r="97" spans="1:91" s="7" customFormat="1" ht="16.5" customHeight="1">
      <c r="A97" s="78" t="s">
        <v>81</v>
      </c>
      <c r="B97" s="79"/>
      <c r="C97" s="80"/>
      <c r="D97" s="217" t="s">
        <v>92</v>
      </c>
      <c r="E97" s="217"/>
      <c r="F97" s="217"/>
      <c r="G97" s="217"/>
      <c r="H97" s="217"/>
      <c r="I97" s="81"/>
      <c r="J97" s="217" t="s">
        <v>93</v>
      </c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5">
        <f>'02 - SO 02 Úprava koryta ...'!J30</f>
        <v>0</v>
      </c>
      <c r="AH97" s="216"/>
      <c r="AI97" s="216"/>
      <c r="AJ97" s="216"/>
      <c r="AK97" s="216"/>
      <c r="AL97" s="216"/>
      <c r="AM97" s="216"/>
      <c r="AN97" s="215">
        <f>SUM(AG97,AT97)</f>
        <v>0</v>
      </c>
      <c r="AO97" s="216"/>
      <c r="AP97" s="216"/>
      <c r="AQ97" s="82" t="s">
        <v>90</v>
      </c>
      <c r="AR97" s="79"/>
      <c r="AS97" s="83">
        <v>0</v>
      </c>
      <c r="AT97" s="84">
        <f>ROUND(SUM(AV97:AW97),2)</f>
        <v>0</v>
      </c>
      <c r="AU97" s="85">
        <f>'02 - SO 02 Úprava koryta ...'!P126</f>
        <v>0</v>
      </c>
      <c r="AV97" s="84">
        <f>'02 - SO 02 Úprava koryta ...'!J33</f>
        <v>0</v>
      </c>
      <c r="AW97" s="84">
        <f>'02 - SO 02 Úprava koryta ...'!J34</f>
        <v>0</v>
      </c>
      <c r="AX97" s="84">
        <f>'02 - SO 02 Úprava koryta ...'!J35</f>
        <v>0</v>
      </c>
      <c r="AY97" s="84">
        <f>'02 - SO 02 Úprava koryta ...'!J36</f>
        <v>0</v>
      </c>
      <c r="AZ97" s="84">
        <f>'02 - SO 02 Úprava koryta ...'!F33</f>
        <v>0</v>
      </c>
      <c r="BA97" s="84">
        <f>'02 - SO 02 Úprava koryta ...'!F34</f>
        <v>0</v>
      </c>
      <c r="BB97" s="84">
        <f>'02 - SO 02 Úprava koryta ...'!F35</f>
        <v>0</v>
      </c>
      <c r="BC97" s="84">
        <f>'02 - SO 02 Úprava koryta ...'!F36</f>
        <v>0</v>
      </c>
      <c r="BD97" s="86">
        <f>'02 - SO 02 Úprava koryta ...'!F37</f>
        <v>0</v>
      </c>
      <c r="BT97" s="87" t="s">
        <v>85</v>
      </c>
      <c r="BV97" s="87" t="s">
        <v>79</v>
      </c>
      <c r="BW97" s="87" t="s">
        <v>94</v>
      </c>
      <c r="BX97" s="87" t="s">
        <v>4</v>
      </c>
      <c r="CL97" s="87" t="s">
        <v>1</v>
      </c>
      <c r="CM97" s="87" t="s">
        <v>87</v>
      </c>
    </row>
    <row r="98" spans="1:91" s="7" customFormat="1" ht="16.5" customHeight="1">
      <c r="A98" s="78" t="s">
        <v>81</v>
      </c>
      <c r="B98" s="79"/>
      <c r="C98" s="80"/>
      <c r="D98" s="217" t="s">
        <v>95</v>
      </c>
      <c r="E98" s="217"/>
      <c r="F98" s="217"/>
      <c r="G98" s="217"/>
      <c r="H98" s="217"/>
      <c r="I98" s="81"/>
      <c r="J98" s="217" t="s">
        <v>96</v>
      </c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5">
        <f>'03 - SO 03 Nové vázy a př...'!J30</f>
        <v>0</v>
      </c>
      <c r="AH98" s="216"/>
      <c r="AI98" s="216"/>
      <c r="AJ98" s="216"/>
      <c r="AK98" s="216"/>
      <c r="AL98" s="216"/>
      <c r="AM98" s="216"/>
      <c r="AN98" s="215">
        <f>SUM(AG98,AT98)</f>
        <v>0</v>
      </c>
      <c r="AO98" s="216"/>
      <c r="AP98" s="216"/>
      <c r="AQ98" s="82" t="s">
        <v>90</v>
      </c>
      <c r="AR98" s="79"/>
      <c r="AS98" s="88">
        <v>0</v>
      </c>
      <c r="AT98" s="89">
        <f>ROUND(SUM(AV98:AW98),2)</f>
        <v>0</v>
      </c>
      <c r="AU98" s="90">
        <f>'03 - SO 03 Nové vázy a př...'!P125</f>
        <v>0</v>
      </c>
      <c r="AV98" s="89">
        <f>'03 - SO 03 Nové vázy a př...'!J33</f>
        <v>0</v>
      </c>
      <c r="AW98" s="89">
        <f>'03 - SO 03 Nové vázy a př...'!J34</f>
        <v>0</v>
      </c>
      <c r="AX98" s="89">
        <f>'03 - SO 03 Nové vázy a př...'!J35</f>
        <v>0</v>
      </c>
      <c r="AY98" s="89">
        <f>'03 - SO 03 Nové vázy a př...'!J36</f>
        <v>0</v>
      </c>
      <c r="AZ98" s="89">
        <f>'03 - SO 03 Nové vázy a př...'!F33</f>
        <v>0</v>
      </c>
      <c r="BA98" s="89">
        <f>'03 - SO 03 Nové vázy a př...'!F34</f>
        <v>0</v>
      </c>
      <c r="BB98" s="89">
        <f>'03 - SO 03 Nové vázy a př...'!F35</f>
        <v>0</v>
      </c>
      <c r="BC98" s="89">
        <f>'03 - SO 03 Nové vázy a př...'!F36</f>
        <v>0</v>
      </c>
      <c r="BD98" s="91">
        <f>'03 - SO 03 Nové vázy a př...'!F37</f>
        <v>0</v>
      </c>
      <c r="BT98" s="87" t="s">
        <v>85</v>
      </c>
      <c r="BV98" s="87" t="s">
        <v>79</v>
      </c>
      <c r="BW98" s="87" t="s">
        <v>97</v>
      </c>
      <c r="BX98" s="87" t="s">
        <v>4</v>
      </c>
      <c r="CL98" s="87" t="s">
        <v>1</v>
      </c>
      <c r="CM98" s="87" t="s">
        <v>87</v>
      </c>
    </row>
    <row r="99" spans="1:91" s="2" customFormat="1" ht="30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2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91" s="2" customFormat="1" ht="6.95" customHeight="1">
      <c r="A100" s="31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32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</sheetData>
  <mergeCells count="5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K30:AO30"/>
    <mergeCell ref="L30:P30"/>
    <mergeCell ref="W30:AE30"/>
    <mergeCell ref="L31:P31"/>
    <mergeCell ref="AN98:AP98"/>
    <mergeCell ref="AG98:AM98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00 - Vedlejší a ostatní n...'!C2" display="/" xr:uid="{00000000-0004-0000-0000-000000000000}"/>
    <hyperlink ref="A96" location="'01 - SO 01 Oprava mostku'!C2" display="/" xr:uid="{00000000-0004-0000-0000-000001000000}"/>
    <hyperlink ref="A97" location="'02 - SO 02 Úprava koryta ...'!C2" display="/" xr:uid="{00000000-0004-0000-0000-000002000000}"/>
    <hyperlink ref="A98" location="'03 - SO 03 Nové vázy a př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5"/>
  <sheetViews>
    <sheetView showGridLines="0" topLeftCell="A110" workbookViewId="0">
      <selection activeCell="I127" sqref="I12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86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1:46" s="1" customFormat="1" ht="24.95" customHeight="1">
      <c r="B4" s="19"/>
      <c r="D4" s="20" t="s">
        <v>98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5" t="str">
        <f>'Rekapitulace stavby'!K6</f>
        <v>NZM Kačina - Platanový mostek - Údržba platanového mostku</v>
      </c>
      <c r="F7" s="236"/>
      <c r="G7" s="236"/>
      <c r="H7" s="236"/>
      <c r="L7" s="19"/>
    </row>
    <row r="8" spans="1:46" s="2" customFormat="1" ht="12" customHeight="1">
      <c r="A8" s="31"/>
      <c r="B8" s="32"/>
      <c r="C8" s="31"/>
      <c r="D8" s="26" t="s">
        <v>99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5" t="s">
        <v>100</v>
      </c>
      <c r="F9" s="234"/>
      <c r="G9" s="234"/>
      <c r="H9" s="234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3. 1. 2024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7" t="str">
        <f>'Rekapitulace stavby'!E14</f>
        <v>Vyplň údaj</v>
      </c>
      <c r="F18" s="207"/>
      <c r="G18" s="207"/>
      <c r="H18" s="207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31</v>
      </c>
      <c r="F21" s="31"/>
      <c r="G21" s="31"/>
      <c r="H21" s="31"/>
      <c r="I21" s="26" t="s">
        <v>27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25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34</v>
      </c>
      <c r="F24" s="31"/>
      <c r="G24" s="31"/>
      <c r="H24" s="31"/>
      <c r="I24" s="26" t="s">
        <v>27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35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11" t="s">
        <v>1</v>
      </c>
      <c r="F27" s="211"/>
      <c r="G27" s="211"/>
      <c r="H27" s="21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37</v>
      </c>
      <c r="E30" s="31"/>
      <c r="F30" s="31"/>
      <c r="G30" s="31"/>
      <c r="H30" s="31"/>
      <c r="I30" s="31"/>
      <c r="J30" s="70">
        <f>ROUND(J123,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41</v>
      </c>
      <c r="E33" s="26" t="s">
        <v>42</v>
      </c>
      <c r="F33" s="98">
        <f>ROUND((SUM(BE123:BE144)),  2)</f>
        <v>0</v>
      </c>
      <c r="G33" s="31"/>
      <c r="H33" s="31"/>
      <c r="I33" s="99">
        <v>0.21</v>
      </c>
      <c r="J33" s="98">
        <f>ROUND(((SUM(BE123:BE144))*I33),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43</v>
      </c>
      <c r="F34" s="98">
        <f>ROUND((SUM(BF123:BF144)),  2)</f>
        <v>0</v>
      </c>
      <c r="G34" s="31"/>
      <c r="H34" s="31"/>
      <c r="I34" s="99">
        <v>0.12</v>
      </c>
      <c r="J34" s="98">
        <f>ROUND(((SUM(BF123:BF144))*I34),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98">
        <f>ROUND((SUM(BG123:BG144)),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98">
        <f>ROUND((SUM(BH123:BH144)),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46</v>
      </c>
      <c r="F37" s="98">
        <f>ROUND((SUM(BI123:BI144)),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47</v>
      </c>
      <c r="E39" s="59"/>
      <c r="F39" s="59"/>
      <c r="G39" s="102" t="s">
        <v>48</v>
      </c>
      <c r="H39" s="103" t="s">
        <v>49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50</v>
      </c>
      <c r="E50" s="43"/>
      <c r="F50" s="43"/>
      <c r="G50" s="42" t="s">
        <v>51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52</v>
      </c>
      <c r="E61" s="34"/>
      <c r="F61" s="106" t="s">
        <v>53</v>
      </c>
      <c r="G61" s="44" t="s">
        <v>52</v>
      </c>
      <c r="H61" s="34"/>
      <c r="I61" s="34"/>
      <c r="J61" s="107" t="s">
        <v>53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54</v>
      </c>
      <c r="E65" s="45"/>
      <c r="F65" s="45"/>
      <c r="G65" s="42" t="s">
        <v>55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52</v>
      </c>
      <c r="E76" s="34"/>
      <c r="F76" s="106" t="s">
        <v>53</v>
      </c>
      <c r="G76" s="44" t="s">
        <v>52</v>
      </c>
      <c r="H76" s="34"/>
      <c r="I76" s="34"/>
      <c r="J76" s="107" t="s">
        <v>53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101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5" t="str">
        <f>E7</f>
        <v>NZM Kačina - Platanový mostek - Údržba platanového mostku</v>
      </c>
      <c r="F85" s="236"/>
      <c r="G85" s="236"/>
      <c r="H85" s="236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99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5" t="str">
        <f>E9</f>
        <v>00 - Vedlejší a ostatní náklady</v>
      </c>
      <c r="F87" s="234"/>
      <c r="G87" s="234"/>
      <c r="H87" s="234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Kačina</v>
      </c>
      <c r="G89" s="31"/>
      <c r="H89" s="31"/>
      <c r="I89" s="26" t="s">
        <v>22</v>
      </c>
      <c r="J89" s="54" t="str">
        <f>IF(J12="","",J12)</f>
        <v>3. 1. 2024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6" t="s">
        <v>24</v>
      </c>
      <c r="D91" s="31"/>
      <c r="E91" s="31"/>
      <c r="F91" s="24" t="str">
        <f>E15</f>
        <v>Národní zemědělské muzeum Praha</v>
      </c>
      <c r="G91" s="31"/>
      <c r="H91" s="31"/>
      <c r="I91" s="26" t="s">
        <v>30</v>
      </c>
      <c r="J91" s="29" t="str">
        <f>E21</f>
        <v>Ing. Filip Chmel, Praha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>A. Vojtěch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102</v>
      </c>
      <c r="D94" s="100"/>
      <c r="E94" s="100"/>
      <c r="F94" s="100"/>
      <c r="G94" s="100"/>
      <c r="H94" s="100"/>
      <c r="I94" s="100"/>
      <c r="J94" s="109" t="s">
        <v>103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104</v>
      </c>
      <c r="D96" s="31"/>
      <c r="E96" s="31"/>
      <c r="F96" s="31"/>
      <c r="G96" s="31"/>
      <c r="H96" s="31"/>
      <c r="I96" s="31"/>
      <c r="J96" s="70">
        <f>J123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105</v>
      </c>
    </row>
    <row r="97" spans="1:31" s="9" customFormat="1" ht="24.95" customHeight="1">
      <c r="B97" s="111"/>
      <c r="D97" s="112" t="s">
        <v>106</v>
      </c>
      <c r="E97" s="113"/>
      <c r="F97" s="113"/>
      <c r="G97" s="113"/>
      <c r="H97" s="113"/>
      <c r="I97" s="113"/>
      <c r="J97" s="114">
        <f>J124</f>
        <v>0</v>
      </c>
      <c r="L97" s="111"/>
    </row>
    <row r="98" spans="1:31" s="10" customFormat="1" ht="19.899999999999999" customHeight="1">
      <c r="B98" s="115"/>
      <c r="D98" s="116" t="s">
        <v>107</v>
      </c>
      <c r="E98" s="117"/>
      <c r="F98" s="117"/>
      <c r="G98" s="117"/>
      <c r="H98" s="117"/>
      <c r="I98" s="117"/>
      <c r="J98" s="118">
        <f>J125</f>
        <v>0</v>
      </c>
      <c r="L98" s="115"/>
    </row>
    <row r="99" spans="1:31" s="10" customFormat="1" ht="19.899999999999999" customHeight="1">
      <c r="B99" s="115"/>
      <c r="D99" s="116" t="s">
        <v>108</v>
      </c>
      <c r="E99" s="117"/>
      <c r="F99" s="117"/>
      <c r="G99" s="117"/>
      <c r="H99" s="117"/>
      <c r="I99" s="117"/>
      <c r="J99" s="118">
        <f>J128</f>
        <v>0</v>
      </c>
      <c r="L99" s="115"/>
    </row>
    <row r="100" spans="1:31" s="10" customFormat="1" ht="19.899999999999999" customHeight="1">
      <c r="B100" s="115"/>
      <c r="D100" s="116" t="s">
        <v>109</v>
      </c>
      <c r="E100" s="117"/>
      <c r="F100" s="117"/>
      <c r="G100" s="117"/>
      <c r="H100" s="117"/>
      <c r="I100" s="117"/>
      <c r="J100" s="118">
        <f>J135</f>
        <v>0</v>
      </c>
      <c r="L100" s="115"/>
    </row>
    <row r="101" spans="1:31" s="10" customFormat="1" ht="19.899999999999999" customHeight="1">
      <c r="B101" s="115"/>
      <c r="D101" s="116" t="s">
        <v>110</v>
      </c>
      <c r="E101" s="117"/>
      <c r="F101" s="117"/>
      <c r="G101" s="117"/>
      <c r="H101" s="117"/>
      <c r="I101" s="117"/>
      <c r="J101" s="118">
        <f>J138</f>
        <v>0</v>
      </c>
      <c r="L101" s="115"/>
    </row>
    <row r="102" spans="1:31" s="10" customFormat="1" ht="19.899999999999999" customHeight="1">
      <c r="B102" s="115"/>
      <c r="D102" s="116" t="s">
        <v>111</v>
      </c>
      <c r="E102" s="117"/>
      <c r="F102" s="117"/>
      <c r="G102" s="117"/>
      <c r="H102" s="117"/>
      <c r="I102" s="117"/>
      <c r="J102" s="118">
        <f>J140</f>
        <v>0</v>
      </c>
      <c r="L102" s="115"/>
    </row>
    <row r="103" spans="1:31" s="10" customFormat="1" ht="19.899999999999999" customHeight="1">
      <c r="B103" s="115"/>
      <c r="D103" s="116" t="s">
        <v>112</v>
      </c>
      <c r="E103" s="117"/>
      <c r="F103" s="117"/>
      <c r="G103" s="117"/>
      <c r="H103" s="117"/>
      <c r="I103" s="117"/>
      <c r="J103" s="118">
        <f>J142</f>
        <v>0</v>
      </c>
      <c r="L103" s="115"/>
    </row>
    <row r="104" spans="1:31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5" customHeight="1">
      <c r="A105" s="31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5" customHeight="1">
      <c r="A109" s="31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5" customHeight="1">
      <c r="A110" s="31"/>
      <c r="B110" s="32"/>
      <c r="C110" s="20" t="s">
        <v>113</v>
      </c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16</v>
      </c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1"/>
      <c r="D113" s="31"/>
      <c r="E113" s="235" t="str">
        <f>E7</f>
        <v>NZM Kačina - Platanový mostek - Údržba platanového mostku</v>
      </c>
      <c r="F113" s="236"/>
      <c r="G113" s="236"/>
      <c r="H113" s="236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99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1"/>
      <c r="D115" s="31"/>
      <c r="E115" s="225" t="str">
        <f>E9</f>
        <v>00 - Vedlejší a ostatní náklady</v>
      </c>
      <c r="F115" s="234"/>
      <c r="G115" s="234"/>
      <c r="H115" s="234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20</v>
      </c>
      <c r="D117" s="31"/>
      <c r="E117" s="31"/>
      <c r="F117" s="24" t="str">
        <f>F12</f>
        <v>Kačina</v>
      </c>
      <c r="G117" s="31"/>
      <c r="H117" s="31"/>
      <c r="I117" s="26" t="s">
        <v>22</v>
      </c>
      <c r="J117" s="54" t="str">
        <f>IF(J12="","",J12)</f>
        <v>3. 1. 2024</v>
      </c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5.7" customHeight="1">
      <c r="A119" s="31"/>
      <c r="B119" s="32"/>
      <c r="C119" s="26" t="s">
        <v>24</v>
      </c>
      <c r="D119" s="31"/>
      <c r="E119" s="31"/>
      <c r="F119" s="24" t="str">
        <f>E15</f>
        <v>Národní zemědělské muzeum Praha</v>
      </c>
      <c r="G119" s="31"/>
      <c r="H119" s="31"/>
      <c r="I119" s="26" t="s">
        <v>30</v>
      </c>
      <c r="J119" s="29" t="str">
        <f>E21</f>
        <v>Ing. Filip Chmel, Praha</v>
      </c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28</v>
      </c>
      <c r="D120" s="31"/>
      <c r="E120" s="31"/>
      <c r="F120" s="24" t="str">
        <f>IF(E18="","",E18)</f>
        <v>Vyplň údaj</v>
      </c>
      <c r="G120" s="31"/>
      <c r="H120" s="31"/>
      <c r="I120" s="26" t="s">
        <v>33</v>
      </c>
      <c r="J120" s="29" t="str">
        <f>E24</f>
        <v>A. Vojtěch</v>
      </c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19"/>
      <c r="B122" s="120"/>
      <c r="C122" s="121" t="s">
        <v>114</v>
      </c>
      <c r="D122" s="122" t="s">
        <v>62</v>
      </c>
      <c r="E122" s="122" t="s">
        <v>58</v>
      </c>
      <c r="F122" s="122" t="s">
        <v>59</v>
      </c>
      <c r="G122" s="122" t="s">
        <v>115</v>
      </c>
      <c r="H122" s="122" t="s">
        <v>116</v>
      </c>
      <c r="I122" s="122" t="s">
        <v>117</v>
      </c>
      <c r="J122" s="122" t="s">
        <v>103</v>
      </c>
      <c r="K122" s="123" t="s">
        <v>118</v>
      </c>
      <c r="L122" s="124"/>
      <c r="M122" s="61" t="s">
        <v>1</v>
      </c>
      <c r="N122" s="62" t="s">
        <v>41</v>
      </c>
      <c r="O122" s="62" t="s">
        <v>119</v>
      </c>
      <c r="P122" s="62" t="s">
        <v>120</v>
      </c>
      <c r="Q122" s="62" t="s">
        <v>121</v>
      </c>
      <c r="R122" s="62" t="s">
        <v>122</v>
      </c>
      <c r="S122" s="62" t="s">
        <v>123</v>
      </c>
      <c r="T122" s="63" t="s">
        <v>124</v>
      </c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</row>
    <row r="123" spans="1:65" s="2" customFormat="1" ht="22.9" customHeight="1">
      <c r="A123" s="31"/>
      <c r="B123" s="32"/>
      <c r="C123" s="68" t="s">
        <v>125</v>
      </c>
      <c r="D123" s="31"/>
      <c r="E123" s="31"/>
      <c r="F123" s="31"/>
      <c r="G123" s="31"/>
      <c r="H123" s="31"/>
      <c r="I123" s="31"/>
      <c r="J123" s="125">
        <f>BK123</f>
        <v>0</v>
      </c>
      <c r="K123" s="31"/>
      <c r="L123" s="32"/>
      <c r="M123" s="64"/>
      <c r="N123" s="55"/>
      <c r="O123" s="65"/>
      <c r="P123" s="126">
        <f>P124</f>
        <v>0</v>
      </c>
      <c r="Q123" s="65"/>
      <c r="R123" s="126">
        <f>R124</f>
        <v>0</v>
      </c>
      <c r="S123" s="65"/>
      <c r="T123" s="127">
        <f>T124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6" t="s">
        <v>76</v>
      </c>
      <c r="AU123" s="16" t="s">
        <v>105</v>
      </c>
      <c r="BK123" s="128">
        <f>BK124</f>
        <v>0</v>
      </c>
    </row>
    <row r="124" spans="1:65" s="12" customFormat="1" ht="25.9" customHeight="1">
      <c r="B124" s="129"/>
      <c r="D124" s="130" t="s">
        <v>76</v>
      </c>
      <c r="E124" s="131" t="s">
        <v>126</v>
      </c>
      <c r="F124" s="131" t="s">
        <v>127</v>
      </c>
      <c r="I124" s="132"/>
      <c r="J124" s="133">
        <f>BK124</f>
        <v>0</v>
      </c>
      <c r="L124" s="129"/>
      <c r="M124" s="134"/>
      <c r="N124" s="135"/>
      <c r="O124" s="135"/>
      <c r="P124" s="136">
        <f>P125+P128+P135+P138+P140+P142</f>
        <v>0</v>
      </c>
      <c r="Q124" s="135"/>
      <c r="R124" s="136">
        <f>R125+R128+R135+R138+R140+R142</f>
        <v>0</v>
      </c>
      <c r="S124" s="135"/>
      <c r="T124" s="137">
        <f>T125+T128+T135+T138+T140+T142</f>
        <v>0</v>
      </c>
      <c r="AR124" s="130" t="s">
        <v>128</v>
      </c>
      <c r="AT124" s="138" t="s">
        <v>76</v>
      </c>
      <c r="AU124" s="138" t="s">
        <v>77</v>
      </c>
      <c r="AY124" s="130" t="s">
        <v>129</v>
      </c>
      <c r="BK124" s="139">
        <f>BK125+BK128+BK135+BK138+BK140+BK142</f>
        <v>0</v>
      </c>
    </row>
    <row r="125" spans="1:65" s="12" customFormat="1" ht="22.9" customHeight="1">
      <c r="B125" s="129"/>
      <c r="D125" s="130" t="s">
        <v>76</v>
      </c>
      <c r="E125" s="140" t="s">
        <v>130</v>
      </c>
      <c r="F125" s="140" t="s">
        <v>131</v>
      </c>
      <c r="I125" s="132"/>
      <c r="J125" s="141">
        <f>BK125</f>
        <v>0</v>
      </c>
      <c r="L125" s="129"/>
      <c r="M125" s="134"/>
      <c r="N125" s="135"/>
      <c r="O125" s="135"/>
      <c r="P125" s="136">
        <f>SUM(P126:P127)</f>
        <v>0</v>
      </c>
      <c r="Q125" s="135"/>
      <c r="R125" s="136">
        <f>SUM(R126:R127)</f>
        <v>0</v>
      </c>
      <c r="S125" s="135"/>
      <c r="T125" s="137">
        <f>SUM(T126:T127)</f>
        <v>0</v>
      </c>
      <c r="AR125" s="130" t="s">
        <v>128</v>
      </c>
      <c r="AT125" s="138" t="s">
        <v>76</v>
      </c>
      <c r="AU125" s="138" t="s">
        <v>85</v>
      </c>
      <c r="AY125" s="130" t="s">
        <v>129</v>
      </c>
      <c r="BK125" s="139">
        <f>SUM(BK126:BK127)</f>
        <v>0</v>
      </c>
    </row>
    <row r="126" spans="1:65" s="2" customFormat="1" ht="16.5" customHeight="1">
      <c r="A126" s="31"/>
      <c r="B126" s="142"/>
      <c r="C126" s="143" t="s">
        <v>85</v>
      </c>
      <c r="D126" s="143" t="s">
        <v>132</v>
      </c>
      <c r="E126" s="144" t="s">
        <v>133</v>
      </c>
      <c r="F126" s="145" t="s">
        <v>134</v>
      </c>
      <c r="G126" s="146" t="s">
        <v>135</v>
      </c>
      <c r="H126" s="147">
        <v>1</v>
      </c>
      <c r="I126" s="148"/>
      <c r="J126" s="149">
        <f>ROUND(I126*H126,2)</f>
        <v>0</v>
      </c>
      <c r="K126" s="145" t="s">
        <v>136</v>
      </c>
      <c r="L126" s="32"/>
      <c r="M126" s="150" t="s">
        <v>1</v>
      </c>
      <c r="N126" s="151" t="s">
        <v>42</v>
      </c>
      <c r="O126" s="57"/>
      <c r="P126" s="152">
        <f>O126*H126</f>
        <v>0</v>
      </c>
      <c r="Q126" s="152">
        <v>0</v>
      </c>
      <c r="R126" s="152">
        <f>Q126*H126</f>
        <v>0</v>
      </c>
      <c r="S126" s="152">
        <v>0</v>
      </c>
      <c r="T126" s="15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54" t="s">
        <v>137</v>
      </c>
      <c r="AT126" s="154" t="s">
        <v>132</v>
      </c>
      <c r="AU126" s="154" t="s">
        <v>87</v>
      </c>
      <c r="AY126" s="16" t="s">
        <v>129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6" t="s">
        <v>85</v>
      </c>
      <c r="BK126" s="155">
        <f>ROUND(I126*H126,2)</f>
        <v>0</v>
      </c>
      <c r="BL126" s="16" t="s">
        <v>137</v>
      </c>
      <c r="BM126" s="154" t="s">
        <v>138</v>
      </c>
    </row>
    <row r="127" spans="1:65" s="2" customFormat="1" ht="55.5" customHeight="1">
      <c r="A127" s="31"/>
      <c r="B127" s="142"/>
      <c r="C127" s="143" t="s">
        <v>87</v>
      </c>
      <c r="D127" s="143" t="s">
        <v>132</v>
      </c>
      <c r="E127" s="144" t="s">
        <v>139</v>
      </c>
      <c r="F127" s="145" t="s">
        <v>140</v>
      </c>
      <c r="G127" s="146" t="s">
        <v>135</v>
      </c>
      <c r="H127" s="147">
        <v>1</v>
      </c>
      <c r="I127" s="148"/>
      <c r="J127" s="149">
        <f>ROUND(I127*H127,2)</f>
        <v>0</v>
      </c>
      <c r="K127" s="145" t="s">
        <v>1</v>
      </c>
      <c r="L127" s="32"/>
      <c r="M127" s="150" t="s">
        <v>1</v>
      </c>
      <c r="N127" s="151" t="s">
        <v>42</v>
      </c>
      <c r="O127" s="57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4" t="s">
        <v>137</v>
      </c>
      <c r="AT127" s="154" t="s">
        <v>132</v>
      </c>
      <c r="AU127" s="154" t="s">
        <v>87</v>
      </c>
      <c r="AY127" s="16" t="s">
        <v>129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6" t="s">
        <v>85</v>
      </c>
      <c r="BK127" s="155">
        <f>ROUND(I127*H127,2)</f>
        <v>0</v>
      </c>
      <c r="BL127" s="16" t="s">
        <v>137</v>
      </c>
      <c r="BM127" s="154" t="s">
        <v>141</v>
      </c>
    </row>
    <row r="128" spans="1:65" s="12" customFormat="1" ht="22.9" customHeight="1">
      <c r="B128" s="129"/>
      <c r="D128" s="130" t="s">
        <v>76</v>
      </c>
      <c r="E128" s="140" t="s">
        <v>142</v>
      </c>
      <c r="F128" s="140" t="s">
        <v>143</v>
      </c>
      <c r="I128" s="132"/>
      <c r="J128" s="141">
        <f>BK128</f>
        <v>0</v>
      </c>
      <c r="L128" s="129"/>
      <c r="M128" s="134"/>
      <c r="N128" s="135"/>
      <c r="O128" s="135"/>
      <c r="P128" s="136">
        <f>SUM(P129:P134)</f>
        <v>0</v>
      </c>
      <c r="Q128" s="135"/>
      <c r="R128" s="136">
        <f>SUM(R129:R134)</f>
        <v>0</v>
      </c>
      <c r="S128" s="135"/>
      <c r="T128" s="137">
        <f>SUM(T129:T134)</f>
        <v>0</v>
      </c>
      <c r="AR128" s="130" t="s">
        <v>128</v>
      </c>
      <c r="AT128" s="138" t="s">
        <v>76</v>
      </c>
      <c r="AU128" s="138" t="s">
        <v>85</v>
      </c>
      <c r="AY128" s="130" t="s">
        <v>129</v>
      </c>
      <c r="BK128" s="139">
        <f>SUM(BK129:BK134)</f>
        <v>0</v>
      </c>
    </row>
    <row r="129" spans="1:65" s="2" customFormat="1" ht="16.5" customHeight="1">
      <c r="A129" s="31"/>
      <c r="B129" s="142"/>
      <c r="C129" s="143" t="s">
        <v>144</v>
      </c>
      <c r="D129" s="143" t="s">
        <v>132</v>
      </c>
      <c r="E129" s="144" t="s">
        <v>145</v>
      </c>
      <c r="F129" s="145" t="s">
        <v>146</v>
      </c>
      <c r="G129" s="146" t="s">
        <v>135</v>
      </c>
      <c r="H129" s="147">
        <v>1</v>
      </c>
      <c r="I129" s="148"/>
      <c r="J129" s="149">
        <f>ROUND(I129*H129,2)</f>
        <v>0</v>
      </c>
      <c r="K129" s="145" t="s">
        <v>136</v>
      </c>
      <c r="L129" s="32"/>
      <c r="M129" s="150" t="s">
        <v>1</v>
      </c>
      <c r="N129" s="151" t="s">
        <v>42</v>
      </c>
      <c r="O129" s="57"/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4" t="s">
        <v>137</v>
      </c>
      <c r="AT129" s="154" t="s">
        <v>132</v>
      </c>
      <c r="AU129" s="154" t="s">
        <v>87</v>
      </c>
      <c r="AY129" s="16" t="s">
        <v>129</v>
      </c>
      <c r="BE129" s="155">
        <f>IF(N129="základní",J129,0)</f>
        <v>0</v>
      </c>
      <c r="BF129" s="155">
        <f>IF(N129="snížená",J129,0)</f>
        <v>0</v>
      </c>
      <c r="BG129" s="155">
        <f>IF(N129="zákl. přenesená",J129,0)</f>
        <v>0</v>
      </c>
      <c r="BH129" s="155">
        <f>IF(N129="sníž. přenesená",J129,0)</f>
        <v>0</v>
      </c>
      <c r="BI129" s="155">
        <f>IF(N129="nulová",J129,0)</f>
        <v>0</v>
      </c>
      <c r="BJ129" s="16" t="s">
        <v>85</v>
      </c>
      <c r="BK129" s="155">
        <f>ROUND(I129*H129,2)</f>
        <v>0</v>
      </c>
      <c r="BL129" s="16" t="s">
        <v>137</v>
      </c>
      <c r="BM129" s="154" t="s">
        <v>147</v>
      </c>
    </row>
    <row r="130" spans="1:65" s="2" customFormat="1" ht="29.25">
      <c r="A130" s="31"/>
      <c r="B130" s="32"/>
      <c r="C130" s="31"/>
      <c r="D130" s="156" t="s">
        <v>148</v>
      </c>
      <c r="E130" s="31"/>
      <c r="F130" s="157" t="s">
        <v>149</v>
      </c>
      <c r="G130" s="31"/>
      <c r="H130" s="31"/>
      <c r="I130" s="158"/>
      <c r="J130" s="31"/>
      <c r="K130" s="31"/>
      <c r="L130" s="32"/>
      <c r="M130" s="159"/>
      <c r="N130" s="160"/>
      <c r="O130" s="57"/>
      <c r="P130" s="57"/>
      <c r="Q130" s="57"/>
      <c r="R130" s="57"/>
      <c r="S130" s="57"/>
      <c r="T130" s="58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6" t="s">
        <v>148</v>
      </c>
      <c r="AU130" s="16" t="s">
        <v>87</v>
      </c>
    </row>
    <row r="131" spans="1:65" s="2" customFormat="1" ht="16.5" customHeight="1">
      <c r="A131" s="31"/>
      <c r="B131" s="142"/>
      <c r="C131" s="143" t="s">
        <v>150</v>
      </c>
      <c r="D131" s="143" t="s">
        <v>132</v>
      </c>
      <c r="E131" s="144" t="s">
        <v>151</v>
      </c>
      <c r="F131" s="145" t="s">
        <v>152</v>
      </c>
      <c r="G131" s="146" t="s">
        <v>135</v>
      </c>
      <c r="H131" s="147">
        <v>1</v>
      </c>
      <c r="I131" s="148"/>
      <c r="J131" s="149">
        <f>ROUND(I131*H131,2)</f>
        <v>0</v>
      </c>
      <c r="K131" s="145" t="s">
        <v>136</v>
      </c>
      <c r="L131" s="32"/>
      <c r="M131" s="150" t="s">
        <v>1</v>
      </c>
      <c r="N131" s="151" t="s">
        <v>42</v>
      </c>
      <c r="O131" s="57"/>
      <c r="P131" s="152">
        <f>O131*H131</f>
        <v>0</v>
      </c>
      <c r="Q131" s="152">
        <v>0</v>
      </c>
      <c r="R131" s="152">
        <f>Q131*H131</f>
        <v>0</v>
      </c>
      <c r="S131" s="152">
        <v>0</v>
      </c>
      <c r="T131" s="15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4" t="s">
        <v>137</v>
      </c>
      <c r="AT131" s="154" t="s">
        <v>132</v>
      </c>
      <c r="AU131" s="154" t="s">
        <v>87</v>
      </c>
      <c r="AY131" s="16" t="s">
        <v>129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6" t="s">
        <v>85</v>
      </c>
      <c r="BK131" s="155">
        <f>ROUND(I131*H131,2)</f>
        <v>0</v>
      </c>
      <c r="BL131" s="16" t="s">
        <v>137</v>
      </c>
      <c r="BM131" s="154" t="s">
        <v>153</v>
      </c>
    </row>
    <row r="132" spans="1:65" s="2" customFormat="1" ht="16.5" customHeight="1">
      <c r="A132" s="31"/>
      <c r="B132" s="142"/>
      <c r="C132" s="143" t="s">
        <v>128</v>
      </c>
      <c r="D132" s="143" t="s">
        <v>132</v>
      </c>
      <c r="E132" s="144" t="s">
        <v>154</v>
      </c>
      <c r="F132" s="145" t="s">
        <v>155</v>
      </c>
      <c r="G132" s="146" t="s">
        <v>135</v>
      </c>
      <c r="H132" s="147">
        <v>1</v>
      </c>
      <c r="I132" s="148"/>
      <c r="J132" s="149">
        <f>ROUND(I132*H132,2)</f>
        <v>0</v>
      </c>
      <c r="K132" s="145" t="s">
        <v>136</v>
      </c>
      <c r="L132" s="32"/>
      <c r="M132" s="150" t="s">
        <v>1</v>
      </c>
      <c r="N132" s="151" t="s">
        <v>42</v>
      </c>
      <c r="O132" s="57"/>
      <c r="P132" s="152">
        <f>O132*H132</f>
        <v>0</v>
      </c>
      <c r="Q132" s="152">
        <v>0</v>
      </c>
      <c r="R132" s="152">
        <f>Q132*H132</f>
        <v>0</v>
      </c>
      <c r="S132" s="152">
        <v>0</v>
      </c>
      <c r="T132" s="15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54" t="s">
        <v>137</v>
      </c>
      <c r="AT132" s="154" t="s">
        <v>132</v>
      </c>
      <c r="AU132" s="154" t="s">
        <v>87</v>
      </c>
      <c r="AY132" s="16" t="s">
        <v>129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6" t="s">
        <v>85</v>
      </c>
      <c r="BK132" s="155">
        <f>ROUND(I132*H132,2)</f>
        <v>0</v>
      </c>
      <c r="BL132" s="16" t="s">
        <v>137</v>
      </c>
      <c r="BM132" s="154" t="s">
        <v>156</v>
      </c>
    </row>
    <row r="133" spans="1:65" s="2" customFormat="1" ht="16.5" customHeight="1">
      <c r="A133" s="31"/>
      <c r="B133" s="142"/>
      <c r="C133" s="143" t="s">
        <v>157</v>
      </c>
      <c r="D133" s="143" t="s">
        <v>132</v>
      </c>
      <c r="E133" s="144" t="s">
        <v>158</v>
      </c>
      <c r="F133" s="145" t="s">
        <v>159</v>
      </c>
      <c r="G133" s="146" t="s">
        <v>135</v>
      </c>
      <c r="H133" s="147">
        <v>1</v>
      </c>
      <c r="I133" s="148"/>
      <c r="J133" s="149">
        <f>ROUND(I133*H133,2)</f>
        <v>0</v>
      </c>
      <c r="K133" s="145" t="s">
        <v>136</v>
      </c>
      <c r="L133" s="32"/>
      <c r="M133" s="150" t="s">
        <v>1</v>
      </c>
      <c r="N133" s="151" t="s">
        <v>42</v>
      </c>
      <c r="O133" s="57"/>
      <c r="P133" s="152">
        <f>O133*H133</f>
        <v>0</v>
      </c>
      <c r="Q133" s="152">
        <v>0</v>
      </c>
      <c r="R133" s="152">
        <f>Q133*H133</f>
        <v>0</v>
      </c>
      <c r="S133" s="152">
        <v>0</v>
      </c>
      <c r="T133" s="15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4" t="s">
        <v>137</v>
      </c>
      <c r="AT133" s="154" t="s">
        <v>132</v>
      </c>
      <c r="AU133" s="154" t="s">
        <v>87</v>
      </c>
      <c r="AY133" s="16" t="s">
        <v>129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6" t="s">
        <v>85</v>
      </c>
      <c r="BK133" s="155">
        <f>ROUND(I133*H133,2)</f>
        <v>0</v>
      </c>
      <c r="BL133" s="16" t="s">
        <v>137</v>
      </c>
      <c r="BM133" s="154" t="s">
        <v>160</v>
      </c>
    </row>
    <row r="134" spans="1:65" s="2" customFormat="1" ht="29.25">
      <c r="A134" s="31"/>
      <c r="B134" s="32"/>
      <c r="C134" s="31"/>
      <c r="D134" s="156" t="s">
        <v>148</v>
      </c>
      <c r="E134" s="31"/>
      <c r="F134" s="157" t="s">
        <v>161</v>
      </c>
      <c r="G134" s="31"/>
      <c r="H134" s="31"/>
      <c r="I134" s="158"/>
      <c r="J134" s="31"/>
      <c r="K134" s="31"/>
      <c r="L134" s="32"/>
      <c r="M134" s="159"/>
      <c r="N134" s="160"/>
      <c r="O134" s="57"/>
      <c r="P134" s="57"/>
      <c r="Q134" s="57"/>
      <c r="R134" s="57"/>
      <c r="S134" s="57"/>
      <c r="T134" s="58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6" t="s">
        <v>148</v>
      </c>
      <c r="AU134" s="16" t="s">
        <v>87</v>
      </c>
    </row>
    <row r="135" spans="1:65" s="12" customFormat="1" ht="22.9" customHeight="1">
      <c r="B135" s="129"/>
      <c r="D135" s="130" t="s">
        <v>76</v>
      </c>
      <c r="E135" s="140" t="s">
        <v>162</v>
      </c>
      <c r="F135" s="140" t="s">
        <v>163</v>
      </c>
      <c r="I135" s="132"/>
      <c r="J135" s="141">
        <f>BK135</f>
        <v>0</v>
      </c>
      <c r="L135" s="129"/>
      <c r="M135" s="134"/>
      <c r="N135" s="135"/>
      <c r="O135" s="135"/>
      <c r="P135" s="136">
        <f>SUM(P136:P137)</f>
        <v>0</v>
      </c>
      <c r="Q135" s="135"/>
      <c r="R135" s="136">
        <f>SUM(R136:R137)</f>
        <v>0</v>
      </c>
      <c r="S135" s="135"/>
      <c r="T135" s="137">
        <f>SUM(T136:T137)</f>
        <v>0</v>
      </c>
      <c r="AR135" s="130" t="s">
        <v>128</v>
      </c>
      <c r="AT135" s="138" t="s">
        <v>76</v>
      </c>
      <c r="AU135" s="138" t="s">
        <v>85</v>
      </c>
      <c r="AY135" s="130" t="s">
        <v>129</v>
      </c>
      <c r="BK135" s="139">
        <f>SUM(BK136:BK137)</f>
        <v>0</v>
      </c>
    </row>
    <row r="136" spans="1:65" s="2" customFormat="1" ht="16.5" customHeight="1">
      <c r="A136" s="31"/>
      <c r="B136" s="142"/>
      <c r="C136" s="143" t="s">
        <v>164</v>
      </c>
      <c r="D136" s="143" t="s">
        <v>132</v>
      </c>
      <c r="E136" s="144" t="s">
        <v>165</v>
      </c>
      <c r="F136" s="145" t="s">
        <v>166</v>
      </c>
      <c r="G136" s="146" t="s">
        <v>135</v>
      </c>
      <c r="H136" s="147">
        <v>1</v>
      </c>
      <c r="I136" s="148"/>
      <c r="J136" s="149">
        <f>ROUND(I136*H136,2)</f>
        <v>0</v>
      </c>
      <c r="K136" s="145" t="s">
        <v>136</v>
      </c>
      <c r="L136" s="32"/>
      <c r="M136" s="150" t="s">
        <v>1</v>
      </c>
      <c r="N136" s="151" t="s">
        <v>42</v>
      </c>
      <c r="O136" s="57"/>
      <c r="P136" s="152">
        <f>O136*H136</f>
        <v>0</v>
      </c>
      <c r="Q136" s="152">
        <v>0</v>
      </c>
      <c r="R136" s="152">
        <f>Q136*H136</f>
        <v>0</v>
      </c>
      <c r="S136" s="152">
        <v>0</v>
      </c>
      <c r="T136" s="15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54" t="s">
        <v>137</v>
      </c>
      <c r="AT136" s="154" t="s">
        <v>132</v>
      </c>
      <c r="AU136" s="154" t="s">
        <v>87</v>
      </c>
      <c r="AY136" s="16" t="s">
        <v>129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6" t="s">
        <v>85</v>
      </c>
      <c r="BK136" s="155">
        <f>ROUND(I136*H136,2)</f>
        <v>0</v>
      </c>
      <c r="BL136" s="16" t="s">
        <v>137</v>
      </c>
      <c r="BM136" s="154" t="s">
        <v>167</v>
      </c>
    </row>
    <row r="137" spans="1:65" s="2" customFormat="1" ht="19.5">
      <c r="A137" s="31"/>
      <c r="B137" s="32"/>
      <c r="C137" s="31"/>
      <c r="D137" s="156" t="s">
        <v>148</v>
      </c>
      <c r="E137" s="31"/>
      <c r="F137" s="157" t="s">
        <v>168</v>
      </c>
      <c r="G137" s="31"/>
      <c r="H137" s="31"/>
      <c r="I137" s="158"/>
      <c r="J137" s="31"/>
      <c r="K137" s="31"/>
      <c r="L137" s="32"/>
      <c r="M137" s="159"/>
      <c r="N137" s="160"/>
      <c r="O137" s="57"/>
      <c r="P137" s="57"/>
      <c r="Q137" s="57"/>
      <c r="R137" s="57"/>
      <c r="S137" s="57"/>
      <c r="T137" s="58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6" t="s">
        <v>148</v>
      </c>
      <c r="AU137" s="16" t="s">
        <v>87</v>
      </c>
    </row>
    <row r="138" spans="1:65" s="12" customFormat="1" ht="22.9" customHeight="1">
      <c r="B138" s="129"/>
      <c r="D138" s="130" t="s">
        <v>76</v>
      </c>
      <c r="E138" s="140" t="s">
        <v>169</v>
      </c>
      <c r="F138" s="140" t="s">
        <v>170</v>
      </c>
      <c r="I138" s="132"/>
      <c r="J138" s="141">
        <f>BK138</f>
        <v>0</v>
      </c>
      <c r="L138" s="129"/>
      <c r="M138" s="134"/>
      <c r="N138" s="135"/>
      <c r="O138" s="135"/>
      <c r="P138" s="136">
        <f>P139</f>
        <v>0</v>
      </c>
      <c r="Q138" s="135"/>
      <c r="R138" s="136">
        <f>R139</f>
        <v>0</v>
      </c>
      <c r="S138" s="135"/>
      <c r="T138" s="137">
        <f>T139</f>
        <v>0</v>
      </c>
      <c r="AR138" s="130" t="s">
        <v>128</v>
      </c>
      <c r="AT138" s="138" t="s">
        <v>76</v>
      </c>
      <c r="AU138" s="138" t="s">
        <v>85</v>
      </c>
      <c r="AY138" s="130" t="s">
        <v>129</v>
      </c>
      <c r="BK138" s="139">
        <f>BK139</f>
        <v>0</v>
      </c>
    </row>
    <row r="139" spans="1:65" s="2" customFormat="1" ht="16.5" customHeight="1">
      <c r="A139" s="31"/>
      <c r="B139" s="142"/>
      <c r="C139" s="143" t="s">
        <v>171</v>
      </c>
      <c r="D139" s="143" t="s">
        <v>132</v>
      </c>
      <c r="E139" s="144" t="s">
        <v>172</v>
      </c>
      <c r="F139" s="145" t="s">
        <v>170</v>
      </c>
      <c r="G139" s="146" t="s">
        <v>135</v>
      </c>
      <c r="H139" s="147">
        <v>1</v>
      </c>
      <c r="I139" s="148"/>
      <c r="J139" s="149">
        <f>ROUND(I139*H139,2)</f>
        <v>0</v>
      </c>
      <c r="K139" s="145" t="s">
        <v>136</v>
      </c>
      <c r="L139" s="32"/>
      <c r="M139" s="150" t="s">
        <v>1</v>
      </c>
      <c r="N139" s="151" t="s">
        <v>42</v>
      </c>
      <c r="O139" s="57"/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4" t="s">
        <v>137</v>
      </c>
      <c r="AT139" s="154" t="s">
        <v>132</v>
      </c>
      <c r="AU139" s="154" t="s">
        <v>87</v>
      </c>
      <c r="AY139" s="16" t="s">
        <v>129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6" t="s">
        <v>85</v>
      </c>
      <c r="BK139" s="155">
        <f>ROUND(I139*H139,2)</f>
        <v>0</v>
      </c>
      <c r="BL139" s="16" t="s">
        <v>137</v>
      </c>
      <c r="BM139" s="154" t="s">
        <v>173</v>
      </c>
    </row>
    <row r="140" spans="1:65" s="12" customFormat="1" ht="22.9" customHeight="1">
      <c r="B140" s="129"/>
      <c r="D140" s="130" t="s">
        <v>76</v>
      </c>
      <c r="E140" s="140" t="s">
        <v>174</v>
      </c>
      <c r="F140" s="140" t="s">
        <v>175</v>
      </c>
      <c r="I140" s="132"/>
      <c r="J140" s="141">
        <f>BK140</f>
        <v>0</v>
      </c>
      <c r="L140" s="129"/>
      <c r="M140" s="134"/>
      <c r="N140" s="135"/>
      <c r="O140" s="135"/>
      <c r="P140" s="136">
        <f>P141</f>
        <v>0</v>
      </c>
      <c r="Q140" s="135"/>
      <c r="R140" s="136">
        <f>R141</f>
        <v>0</v>
      </c>
      <c r="S140" s="135"/>
      <c r="T140" s="137">
        <f>T141</f>
        <v>0</v>
      </c>
      <c r="AR140" s="130" t="s">
        <v>128</v>
      </c>
      <c r="AT140" s="138" t="s">
        <v>76</v>
      </c>
      <c r="AU140" s="138" t="s">
        <v>85</v>
      </c>
      <c r="AY140" s="130" t="s">
        <v>129</v>
      </c>
      <c r="BK140" s="139">
        <f>BK141</f>
        <v>0</v>
      </c>
    </row>
    <row r="141" spans="1:65" s="2" customFormat="1" ht="24.2" customHeight="1">
      <c r="A141" s="31"/>
      <c r="B141" s="142"/>
      <c r="C141" s="143" t="s">
        <v>176</v>
      </c>
      <c r="D141" s="143" t="s">
        <v>132</v>
      </c>
      <c r="E141" s="144" t="s">
        <v>177</v>
      </c>
      <c r="F141" s="145" t="s">
        <v>178</v>
      </c>
      <c r="G141" s="146" t="s">
        <v>135</v>
      </c>
      <c r="H141" s="147">
        <v>1</v>
      </c>
      <c r="I141" s="148"/>
      <c r="J141" s="149">
        <f>ROUND(I141*H141,2)</f>
        <v>0</v>
      </c>
      <c r="K141" s="145" t="s">
        <v>136</v>
      </c>
      <c r="L141" s="32"/>
      <c r="M141" s="150" t="s">
        <v>1</v>
      </c>
      <c r="N141" s="151" t="s">
        <v>42</v>
      </c>
      <c r="O141" s="57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4" t="s">
        <v>137</v>
      </c>
      <c r="AT141" s="154" t="s">
        <v>132</v>
      </c>
      <c r="AU141" s="154" t="s">
        <v>87</v>
      </c>
      <c r="AY141" s="16" t="s">
        <v>129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6" t="s">
        <v>85</v>
      </c>
      <c r="BK141" s="155">
        <f>ROUND(I141*H141,2)</f>
        <v>0</v>
      </c>
      <c r="BL141" s="16" t="s">
        <v>137</v>
      </c>
      <c r="BM141" s="154" t="s">
        <v>179</v>
      </c>
    </row>
    <row r="142" spans="1:65" s="12" customFormat="1" ht="22.9" customHeight="1">
      <c r="B142" s="129"/>
      <c r="D142" s="130" t="s">
        <v>76</v>
      </c>
      <c r="E142" s="140" t="s">
        <v>180</v>
      </c>
      <c r="F142" s="140" t="s">
        <v>181</v>
      </c>
      <c r="I142" s="132"/>
      <c r="J142" s="141">
        <f>BK142</f>
        <v>0</v>
      </c>
      <c r="L142" s="129"/>
      <c r="M142" s="134"/>
      <c r="N142" s="135"/>
      <c r="O142" s="135"/>
      <c r="P142" s="136">
        <f>SUM(P143:P144)</f>
        <v>0</v>
      </c>
      <c r="Q142" s="135"/>
      <c r="R142" s="136">
        <f>SUM(R143:R144)</f>
        <v>0</v>
      </c>
      <c r="S142" s="135"/>
      <c r="T142" s="137">
        <f>SUM(T143:T144)</f>
        <v>0</v>
      </c>
      <c r="AR142" s="130" t="s">
        <v>128</v>
      </c>
      <c r="AT142" s="138" t="s">
        <v>76</v>
      </c>
      <c r="AU142" s="138" t="s">
        <v>85</v>
      </c>
      <c r="AY142" s="130" t="s">
        <v>129</v>
      </c>
      <c r="BK142" s="139">
        <f>SUM(BK143:BK144)</f>
        <v>0</v>
      </c>
    </row>
    <row r="143" spans="1:65" s="2" customFormat="1" ht="16.5" customHeight="1">
      <c r="A143" s="31"/>
      <c r="B143" s="142"/>
      <c r="C143" s="143" t="s">
        <v>182</v>
      </c>
      <c r="D143" s="143" t="s">
        <v>132</v>
      </c>
      <c r="E143" s="144" t="s">
        <v>183</v>
      </c>
      <c r="F143" s="145" t="s">
        <v>184</v>
      </c>
      <c r="G143" s="146" t="s">
        <v>135</v>
      </c>
      <c r="H143" s="147">
        <v>1</v>
      </c>
      <c r="I143" s="148"/>
      <c r="J143" s="149">
        <f>ROUND(I143*H143,2)</f>
        <v>0</v>
      </c>
      <c r="K143" s="145" t="s">
        <v>136</v>
      </c>
      <c r="L143" s="32"/>
      <c r="M143" s="150" t="s">
        <v>1</v>
      </c>
      <c r="N143" s="151" t="s">
        <v>42</v>
      </c>
      <c r="O143" s="57"/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54" t="s">
        <v>137</v>
      </c>
      <c r="AT143" s="154" t="s">
        <v>132</v>
      </c>
      <c r="AU143" s="154" t="s">
        <v>87</v>
      </c>
      <c r="AY143" s="16" t="s">
        <v>129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6" t="s">
        <v>85</v>
      </c>
      <c r="BK143" s="155">
        <f>ROUND(I143*H143,2)</f>
        <v>0</v>
      </c>
      <c r="BL143" s="16" t="s">
        <v>137</v>
      </c>
      <c r="BM143" s="154" t="s">
        <v>185</v>
      </c>
    </row>
    <row r="144" spans="1:65" s="2" customFormat="1" ht="58.5">
      <c r="A144" s="31"/>
      <c r="B144" s="32"/>
      <c r="C144" s="31"/>
      <c r="D144" s="156" t="s">
        <v>148</v>
      </c>
      <c r="E144" s="31"/>
      <c r="F144" s="157" t="s">
        <v>186</v>
      </c>
      <c r="G144" s="31"/>
      <c r="H144" s="31"/>
      <c r="I144" s="158"/>
      <c r="J144" s="31"/>
      <c r="K144" s="31"/>
      <c r="L144" s="32"/>
      <c r="M144" s="161"/>
      <c r="N144" s="162"/>
      <c r="O144" s="163"/>
      <c r="P144" s="163"/>
      <c r="Q144" s="163"/>
      <c r="R144" s="163"/>
      <c r="S144" s="163"/>
      <c r="T144" s="164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6" t="s">
        <v>148</v>
      </c>
      <c r="AU144" s="16" t="s">
        <v>87</v>
      </c>
    </row>
    <row r="145" spans="1:31" s="2" customFormat="1" ht="6.95" customHeight="1">
      <c r="A145" s="31"/>
      <c r="B145" s="46"/>
      <c r="C145" s="47"/>
      <c r="D145" s="47"/>
      <c r="E145" s="47"/>
      <c r="F145" s="47"/>
      <c r="G145" s="47"/>
      <c r="H145" s="47"/>
      <c r="I145" s="47"/>
      <c r="J145" s="47"/>
      <c r="K145" s="47"/>
      <c r="L145" s="32"/>
      <c r="M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</sheetData>
  <autoFilter ref="C122:K144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42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91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1:46" s="1" customFormat="1" ht="24.95" customHeight="1">
      <c r="B4" s="19"/>
      <c r="D4" s="20" t="s">
        <v>98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5" t="str">
        <f>'Rekapitulace stavby'!K6</f>
        <v>NZM Kačina - Platanový mostek - Údržba platanového mostku</v>
      </c>
      <c r="F7" s="236"/>
      <c r="G7" s="236"/>
      <c r="H7" s="236"/>
      <c r="L7" s="19"/>
    </row>
    <row r="8" spans="1:46" s="2" customFormat="1" ht="12" customHeight="1">
      <c r="A8" s="31"/>
      <c r="B8" s="32"/>
      <c r="C8" s="31"/>
      <c r="D8" s="26" t="s">
        <v>99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5" t="s">
        <v>187</v>
      </c>
      <c r="F9" s="234"/>
      <c r="G9" s="234"/>
      <c r="H9" s="234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3. 1. 2024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7" t="str">
        <f>'Rekapitulace stavby'!E14</f>
        <v>Vyplň údaj</v>
      </c>
      <c r="F18" s="207"/>
      <c r="G18" s="207"/>
      <c r="H18" s="207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31</v>
      </c>
      <c r="F21" s="31"/>
      <c r="G21" s="31"/>
      <c r="H21" s="31"/>
      <c r="I21" s="26" t="s">
        <v>27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25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34</v>
      </c>
      <c r="F24" s="31"/>
      <c r="G24" s="31"/>
      <c r="H24" s="31"/>
      <c r="I24" s="26" t="s">
        <v>27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35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11" t="s">
        <v>1</v>
      </c>
      <c r="F27" s="211"/>
      <c r="G27" s="211"/>
      <c r="H27" s="21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37</v>
      </c>
      <c r="E30" s="31"/>
      <c r="F30" s="31"/>
      <c r="G30" s="31"/>
      <c r="H30" s="31"/>
      <c r="I30" s="31"/>
      <c r="J30" s="70">
        <f>ROUND(J135,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41</v>
      </c>
      <c r="E33" s="26" t="s">
        <v>42</v>
      </c>
      <c r="F33" s="98">
        <f>ROUND((SUM(BE135:BE422)),  2)</f>
        <v>0</v>
      </c>
      <c r="G33" s="31"/>
      <c r="H33" s="31"/>
      <c r="I33" s="99">
        <v>0.21</v>
      </c>
      <c r="J33" s="98">
        <f>ROUND(((SUM(BE135:BE422))*I33),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43</v>
      </c>
      <c r="F34" s="98">
        <f>ROUND((SUM(BF135:BF422)),  2)</f>
        <v>0</v>
      </c>
      <c r="G34" s="31"/>
      <c r="H34" s="31"/>
      <c r="I34" s="99">
        <v>0.12</v>
      </c>
      <c r="J34" s="98">
        <f>ROUND(((SUM(BF135:BF422))*I34),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98">
        <f>ROUND((SUM(BG135:BG422)),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98">
        <f>ROUND((SUM(BH135:BH422)),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46</v>
      </c>
      <c r="F37" s="98">
        <f>ROUND((SUM(BI135:BI422)),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47</v>
      </c>
      <c r="E39" s="59"/>
      <c r="F39" s="59"/>
      <c r="G39" s="102" t="s">
        <v>48</v>
      </c>
      <c r="H39" s="103" t="s">
        <v>49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50</v>
      </c>
      <c r="E50" s="43"/>
      <c r="F50" s="43"/>
      <c r="G50" s="42" t="s">
        <v>51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52</v>
      </c>
      <c r="E61" s="34"/>
      <c r="F61" s="106" t="s">
        <v>53</v>
      </c>
      <c r="G61" s="44" t="s">
        <v>52</v>
      </c>
      <c r="H61" s="34"/>
      <c r="I61" s="34"/>
      <c r="J61" s="107" t="s">
        <v>53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54</v>
      </c>
      <c r="E65" s="45"/>
      <c r="F65" s="45"/>
      <c r="G65" s="42" t="s">
        <v>55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52</v>
      </c>
      <c r="E76" s="34"/>
      <c r="F76" s="106" t="s">
        <v>53</v>
      </c>
      <c r="G76" s="44" t="s">
        <v>52</v>
      </c>
      <c r="H76" s="34"/>
      <c r="I76" s="34"/>
      <c r="J76" s="107" t="s">
        <v>53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101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5" t="str">
        <f>E7</f>
        <v>NZM Kačina - Platanový mostek - Údržba platanového mostku</v>
      </c>
      <c r="F85" s="236"/>
      <c r="G85" s="236"/>
      <c r="H85" s="236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99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5" t="str">
        <f>E9</f>
        <v>01 - SO 01 Oprava mostku</v>
      </c>
      <c r="F87" s="234"/>
      <c r="G87" s="234"/>
      <c r="H87" s="234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Kačina</v>
      </c>
      <c r="G89" s="31"/>
      <c r="H89" s="31"/>
      <c r="I89" s="26" t="s">
        <v>22</v>
      </c>
      <c r="J89" s="54" t="str">
        <f>IF(J12="","",J12)</f>
        <v>3. 1. 2024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6" t="s">
        <v>24</v>
      </c>
      <c r="D91" s="31"/>
      <c r="E91" s="31"/>
      <c r="F91" s="24" t="str">
        <f>E15</f>
        <v>Národní zemědělské muzeum Praha</v>
      </c>
      <c r="G91" s="31"/>
      <c r="H91" s="31"/>
      <c r="I91" s="26" t="s">
        <v>30</v>
      </c>
      <c r="J91" s="29" t="str">
        <f>E21</f>
        <v>Ing. Filip Chmel, Praha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>A. Vojtěch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102</v>
      </c>
      <c r="D94" s="100"/>
      <c r="E94" s="100"/>
      <c r="F94" s="100"/>
      <c r="G94" s="100"/>
      <c r="H94" s="100"/>
      <c r="I94" s="100"/>
      <c r="J94" s="109" t="s">
        <v>103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104</v>
      </c>
      <c r="D96" s="31"/>
      <c r="E96" s="31"/>
      <c r="F96" s="31"/>
      <c r="G96" s="31"/>
      <c r="H96" s="31"/>
      <c r="I96" s="31"/>
      <c r="J96" s="70">
        <f>J135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105</v>
      </c>
    </row>
    <row r="97" spans="2:12" s="9" customFormat="1" ht="24.95" customHeight="1">
      <c r="B97" s="111"/>
      <c r="D97" s="112" t="s">
        <v>188</v>
      </c>
      <c r="E97" s="113"/>
      <c r="F97" s="113"/>
      <c r="G97" s="113"/>
      <c r="H97" s="113"/>
      <c r="I97" s="113"/>
      <c r="J97" s="114">
        <f>J136</f>
        <v>0</v>
      </c>
      <c r="L97" s="111"/>
    </row>
    <row r="98" spans="2:12" s="10" customFormat="1" ht="19.899999999999999" customHeight="1">
      <c r="B98" s="115"/>
      <c r="D98" s="116" t="s">
        <v>189</v>
      </c>
      <c r="E98" s="117"/>
      <c r="F98" s="117"/>
      <c r="G98" s="117"/>
      <c r="H98" s="117"/>
      <c r="I98" s="117"/>
      <c r="J98" s="118">
        <f>J137</f>
        <v>0</v>
      </c>
      <c r="L98" s="115"/>
    </row>
    <row r="99" spans="2:12" s="10" customFormat="1" ht="19.899999999999999" customHeight="1">
      <c r="B99" s="115"/>
      <c r="D99" s="116" t="s">
        <v>190</v>
      </c>
      <c r="E99" s="117"/>
      <c r="F99" s="117"/>
      <c r="G99" s="117"/>
      <c r="H99" s="117"/>
      <c r="I99" s="117"/>
      <c r="J99" s="118">
        <f>J169</f>
        <v>0</v>
      </c>
      <c r="L99" s="115"/>
    </row>
    <row r="100" spans="2:12" s="10" customFormat="1" ht="19.899999999999999" customHeight="1">
      <c r="B100" s="115"/>
      <c r="D100" s="116" t="s">
        <v>191</v>
      </c>
      <c r="E100" s="117"/>
      <c r="F100" s="117"/>
      <c r="G100" s="117"/>
      <c r="H100" s="117"/>
      <c r="I100" s="117"/>
      <c r="J100" s="118">
        <f>J186</f>
        <v>0</v>
      </c>
      <c r="L100" s="115"/>
    </row>
    <row r="101" spans="2:12" s="10" customFormat="1" ht="19.899999999999999" customHeight="1">
      <c r="B101" s="115"/>
      <c r="D101" s="116" t="s">
        <v>192</v>
      </c>
      <c r="E101" s="117"/>
      <c r="F101" s="117"/>
      <c r="G101" s="117"/>
      <c r="H101" s="117"/>
      <c r="I101" s="117"/>
      <c r="J101" s="118">
        <f>J191</f>
        <v>0</v>
      </c>
      <c r="L101" s="115"/>
    </row>
    <row r="102" spans="2:12" s="10" customFormat="1" ht="19.899999999999999" customHeight="1">
      <c r="B102" s="115"/>
      <c r="D102" s="116" t="s">
        <v>193</v>
      </c>
      <c r="E102" s="117"/>
      <c r="F102" s="117"/>
      <c r="G102" s="117"/>
      <c r="H102" s="117"/>
      <c r="I102" s="117"/>
      <c r="J102" s="118">
        <f>J219</f>
        <v>0</v>
      </c>
      <c r="L102" s="115"/>
    </row>
    <row r="103" spans="2:12" s="10" customFormat="1" ht="19.899999999999999" customHeight="1">
      <c r="B103" s="115"/>
      <c r="D103" s="116" t="s">
        <v>194</v>
      </c>
      <c r="E103" s="117"/>
      <c r="F103" s="117"/>
      <c r="G103" s="117"/>
      <c r="H103" s="117"/>
      <c r="I103" s="117"/>
      <c r="J103" s="118">
        <f>J227</f>
        <v>0</v>
      </c>
      <c r="L103" s="115"/>
    </row>
    <row r="104" spans="2:12" s="10" customFormat="1" ht="19.899999999999999" customHeight="1">
      <c r="B104" s="115"/>
      <c r="D104" s="116" t="s">
        <v>195</v>
      </c>
      <c r="E104" s="117"/>
      <c r="F104" s="117"/>
      <c r="G104" s="117"/>
      <c r="H104" s="117"/>
      <c r="I104" s="117"/>
      <c r="J104" s="118">
        <f>J233</f>
        <v>0</v>
      </c>
      <c r="L104" s="115"/>
    </row>
    <row r="105" spans="2:12" s="10" customFormat="1" ht="19.899999999999999" customHeight="1">
      <c r="B105" s="115"/>
      <c r="D105" s="116" t="s">
        <v>196</v>
      </c>
      <c r="E105" s="117"/>
      <c r="F105" s="117"/>
      <c r="G105" s="117"/>
      <c r="H105" s="117"/>
      <c r="I105" s="117"/>
      <c r="J105" s="118">
        <f>J314</f>
        <v>0</v>
      </c>
      <c r="L105" s="115"/>
    </row>
    <row r="106" spans="2:12" s="10" customFormat="1" ht="19.899999999999999" customHeight="1">
      <c r="B106" s="115"/>
      <c r="D106" s="116" t="s">
        <v>197</v>
      </c>
      <c r="E106" s="117"/>
      <c r="F106" s="117"/>
      <c r="G106" s="117"/>
      <c r="H106" s="117"/>
      <c r="I106" s="117"/>
      <c r="J106" s="118">
        <f>J329</f>
        <v>0</v>
      </c>
      <c r="L106" s="115"/>
    </row>
    <row r="107" spans="2:12" s="10" customFormat="1" ht="19.899999999999999" customHeight="1">
      <c r="B107" s="115"/>
      <c r="D107" s="116" t="s">
        <v>198</v>
      </c>
      <c r="E107" s="117"/>
      <c r="F107" s="117"/>
      <c r="G107" s="117"/>
      <c r="H107" s="117"/>
      <c r="I107" s="117"/>
      <c r="J107" s="118">
        <f>J370</f>
        <v>0</v>
      </c>
      <c r="L107" s="115"/>
    </row>
    <row r="108" spans="2:12" s="10" customFormat="1" ht="19.899999999999999" customHeight="1">
      <c r="B108" s="115"/>
      <c r="D108" s="116" t="s">
        <v>199</v>
      </c>
      <c r="E108" s="117"/>
      <c r="F108" s="117"/>
      <c r="G108" s="117"/>
      <c r="H108" s="117"/>
      <c r="I108" s="117"/>
      <c r="J108" s="118">
        <f>J385</f>
        <v>0</v>
      </c>
      <c r="L108" s="115"/>
    </row>
    <row r="109" spans="2:12" s="9" customFormat="1" ht="24.95" customHeight="1">
      <c r="B109" s="111"/>
      <c r="D109" s="112" t="s">
        <v>200</v>
      </c>
      <c r="E109" s="113"/>
      <c r="F109" s="113"/>
      <c r="G109" s="113"/>
      <c r="H109" s="113"/>
      <c r="I109" s="113"/>
      <c r="J109" s="114">
        <f>J387</f>
        <v>0</v>
      </c>
      <c r="L109" s="111"/>
    </row>
    <row r="110" spans="2:12" s="10" customFormat="1" ht="19.899999999999999" customHeight="1">
      <c r="B110" s="115"/>
      <c r="D110" s="116" t="s">
        <v>201</v>
      </c>
      <c r="E110" s="117"/>
      <c r="F110" s="117"/>
      <c r="G110" s="117"/>
      <c r="H110" s="117"/>
      <c r="I110" s="117"/>
      <c r="J110" s="118">
        <f>J388</f>
        <v>0</v>
      </c>
      <c r="L110" s="115"/>
    </row>
    <row r="111" spans="2:12" s="10" customFormat="1" ht="19.899999999999999" customHeight="1">
      <c r="B111" s="115"/>
      <c r="D111" s="116" t="s">
        <v>202</v>
      </c>
      <c r="E111" s="117"/>
      <c r="F111" s="117"/>
      <c r="G111" s="117"/>
      <c r="H111" s="117"/>
      <c r="I111" s="117"/>
      <c r="J111" s="118">
        <f>J406</f>
        <v>0</v>
      </c>
      <c r="L111" s="115"/>
    </row>
    <row r="112" spans="2:12" s="10" customFormat="1" ht="19.899999999999999" customHeight="1">
      <c r="B112" s="115"/>
      <c r="D112" s="116" t="s">
        <v>203</v>
      </c>
      <c r="E112" s="117"/>
      <c r="F112" s="117"/>
      <c r="G112" s="117"/>
      <c r="H112" s="117"/>
      <c r="I112" s="117"/>
      <c r="J112" s="118">
        <f>J410</f>
        <v>0</v>
      </c>
      <c r="L112" s="115"/>
    </row>
    <row r="113" spans="1:31" s="10" customFormat="1" ht="19.899999999999999" customHeight="1">
      <c r="B113" s="115"/>
      <c r="D113" s="116" t="s">
        <v>204</v>
      </c>
      <c r="E113" s="117"/>
      <c r="F113" s="117"/>
      <c r="G113" s="117"/>
      <c r="H113" s="117"/>
      <c r="I113" s="117"/>
      <c r="J113" s="118">
        <f>J415</f>
        <v>0</v>
      </c>
      <c r="L113" s="115"/>
    </row>
    <row r="114" spans="1:31" s="9" customFormat="1" ht="24.95" customHeight="1">
      <c r="B114" s="111"/>
      <c r="D114" s="112" t="s">
        <v>106</v>
      </c>
      <c r="E114" s="113"/>
      <c r="F114" s="113"/>
      <c r="G114" s="113"/>
      <c r="H114" s="113"/>
      <c r="I114" s="113"/>
      <c r="J114" s="114">
        <f>J420</f>
        <v>0</v>
      </c>
      <c r="L114" s="111"/>
    </row>
    <row r="115" spans="1:31" s="10" customFormat="1" ht="19.899999999999999" customHeight="1">
      <c r="B115" s="115"/>
      <c r="D115" s="116" t="s">
        <v>107</v>
      </c>
      <c r="E115" s="117"/>
      <c r="F115" s="117"/>
      <c r="G115" s="117"/>
      <c r="H115" s="117"/>
      <c r="I115" s="117"/>
      <c r="J115" s="118">
        <f>J421</f>
        <v>0</v>
      </c>
      <c r="L115" s="115"/>
    </row>
    <row r="116" spans="1:31" s="2" customFormat="1" ht="21.7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31" s="2" customFormat="1" ht="6.95" customHeight="1">
      <c r="A121" s="31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24.95" customHeight="1">
      <c r="A122" s="31"/>
      <c r="B122" s="32"/>
      <c r="C122" s="20" t="s">
        <v>113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16</v>
      </c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6.5" customHeight="1">
      <c r="A125" s="31"/>
      <c r="B125" s="32"/>
      <c r="C125" s="31"/>
      <c r="D125" s="31"/>
      <c r="E125" s="235" t="str">
        <f>E7</f>
        <v>NZM Kačina - Platanový mostek - Údržba platanového mostku</v>
      </c>
      <c r="F125" s="236"/>
      <c r="G125" s="236"/>
      <c r="H125" s="236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6" t="s">
        <v>99</v>
      </c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6.5" customHeight="1">
      <c r="A127" s="31"/>
      <c r="B127" s="32"/>
      <c r="C127" s="31"/>
      <c r="D127" s="31"/>
      <c r="E127" s="225" t="str">
        <f>E9</f>
        <v>01 - SO 01 Oprava mostku</v>
      </c>
      <c r="F127" s="234"/>
      <c r="G127" s="234"/>
      <c r="H127" s="234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20</v>
      </c>
      <c r="D129" s="31"/>
      <c r="E129" s="31"/>
      <c r="F129" s="24" t="str">
        <f>F12</f>
        <v>Kačina</v>
      </c>
      <c r="G129" s="31"/>
      <c r="H129" s="31"/>
      <c r="I129" s="26" t="s">
        <v>22</v>
      </c>
      <c r="J129" s="54" t="str">
        <f>IF(J12="","",J12)</f>
        <v>3. 1. 2024</v>
      </c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25.7" customHeight="1">
      <c r="A131" s="31"/>
      <c r="B131" s="32"/>
      <c r="C131" s="26" t="s">
        <v>24</v>
      </c>
      <c r="D131" s="31"/>
      <c r="E131" s="31"/>
      <c r="F131" s="24" t="str">
        <f>E15</f>
        <v>Národní zemědělské muzeum Praha</v>
      </c>
      <c r="G131" s="31"/>
      <c r="H131" s="31"/>
      <c r="I131" s="26" t="s">
        <v>30</v>
      </c>
      <c r="J131" s="29" t="str">
        <f>E21</f>
        <v>Ing. Filip Chmel, Praha</v>
      </c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28</v>
      </c>
      <c r="D132" s="31"/>
      <c r="E132" s="31"/>
      <c r="F132" s="24" t="str">
        <f>IF(E18="","",E18)</f>
        <v>Vyplň údaj</v>
      </c>
      <c r="G132" s="31"/>
      <c r="H132" s="31"/>
      <c r="I132" s="26" t="s">
        <v>33</v>
      </c>
      <c r="J132" s="29" t="str">
        <f>E24</f>
        <v>A. Vojtěch</v>
      </c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19"/>
      <c r="B134" s="120"/>
      <c r="C134" s="121" t="s">
        <v>114</v>
      </c>
      <c r="D134" s="122" t="s">
        <v>62</v>
      </c>
      <c r="E134" s="122" t="s">
        <v>58</v>
      </c>
      <c r="F134" s="122" t="s">
        <v>59</v>
      </c>
      <c r="G134" s="122" t="s">
        <v>115</v>
      </c>
      <c r="H134" s="122" t="s">
        <v>116</v>
      </c>
      <c r="I134" s="122" t="s">
        <v>117</v>
      </c>
      <c r="J134" s="122" t="s">
        <v>103</v>
      </c>
      <c r="K134" s="123" t="s">
        <v>118</v>
      </c>
      <c r="L134" s="124"/>
      <c r="M134" s="61" t="s">
        <v>1</v>
      </c>
      <c r="N134" s="62" t="s">
        <v>41</v>
      </c>
      <c r="O134" s="62" t="s">
        <v>119</v>
      </c>
      <c r="P134" s="62" t="s">
        <v>120</v>
      </c>
      <c r="Q134" s="62" t="s">
        <v>121</v>
      </c>
      <c r="R134" s="62" t="s">
        <v>122</v>
      </c>
      <c r="S134" s="62" t="s">
        <v>123</v>
      </c>
      <c r="T134" s="63" t="s">
        <v>124</v>
      </c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</row>
    <row r="135" spans="1:65" s="2" customFormat="1" ht="22.9" customHeight="1">
      <c r="A135" s="31"/>
      <c r="B135" s="32"/>
      <c r="C135" s="68" t="s">
        <v>125</v>
      </c>
      <c r="D135" s="31"/>
      <c r="E135" s="31"/>
      <c r="F135" s="31"/>
      <c r="G135" s="31"/>
      <c r="H135" s="31"/>
      <c r="I135" s="31"/>
      <c r="J135" s="125">
        <f>BK135</f>
        <v>0</v>
      </c>
      <c r="K135" s="31"/>
      <c r="L135" s="32"/>
      <c r="M135" s="64"/>
      <c r="N135" s="55"/>
      <c r="O135" s="65"/>
      <c r="P135" s="126">
        <f>P136+P387+P420</f>
        <v>0</v>
      </c>
      <c r="Q135" s="65"/>
      <c r="R135" s="126">
        <f>R136+R387+R420</f>
        <v>67.394746099999992</v>
      </c>
      <c r="S135" s="65"/>
      <c r="T135" s="127">
        <f>T136+T387+T420</f>
        <v>23.828063999999998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76</v>
      </c>
      <c r="AU135" s="16" t="s">
        <v>105</v>
      </c>
      <c r="BK135" s="128">
        <f>BK136+BK387+BK420</f>
        <v>0</v>
      </c>
    </row>
    <row r="136" spans="1:65" s="12" customFormat="1" ht="25.9" customHeight="1">
      <c r="B136" s="129"/>
      <c r="D136" s="130" t="s">
        <v>76</v>
      </c>
      <c r="E136" s="131" t="s">
        <v>205</v>
      </c>
      <c r="F136" s="131" t="s">
        <v>206</v>
      </c>
      <c r="I136" s="132"/>
      <c r="J136" s="133">
        <f>BK136</f>
        <v>0</v>
      </c>
      <c r="L136" s="129"/>
      <c r="M136" s="134"/>
      <c r="N136" s="135"/>
      <c r="O136" s="135"/>
      <c r="P136" s="136">
        <f>P137+P169+P186+P191+P219+P227+P233+P314+P329+P370+P385</f>
        <v>0</v>
      </c>
      <c r="Q136" s="135"/>
      <c r="R136" s="136">
        <f>R137+R169+R186+R191+R219+R227+R233+R314+R329+R370+R385</f>
        <v>65.633967099999992</v>
      </c>
      <c r="S136" s="135"/>
      <c r="T136" s="137">
        <f>T137+T169+T186+T191+T219+T227+T233+T314+T329+T370+T385</f>
        <v>23.620063999999999</v>
      </c>
      <c r="AR136" s="130" t="s">
        <v>85</v>
      </c>
      <c r="AT136" s="138" t="s">
        <v>76</v>
      </c>
      <c r="AU136" s="138" t="s">
        <v>77</v>
      </c>
      <c r="AY136" s="130" t="s">
        <v>129</v>
      </c>
      <c r="BK136" s="139">
        <f>BK137+BK169+BK186+BK191+BK219+BK227+BK233+BK314+BK329+BK370+BK385</f>
        <v>0</v>
      </c>
    </row>
    <row r="137" spans="1:65" s="12" customFormat="1" ht="22.9" customHeight="1">
      <c r="B137" s="129"/>
      <c r="D137" s="130" t="s">
        <v>76</v>
      </c>
      <c r="E137" s="140" t="s">
        <v>85</v>
      </c>
      <c r="F137" s="140" t="s">
        <v>207</v>
      </c>
      <c r="I137" s="132"/>
      <c r="J137" s="141">
        <f>BK137</f>
        <v>0</v>
      </c>
      <c r="L137" s="129"/>
      <c r="M137" s="134"/>
      <c r="N137" s="135"/>
      <c r="O137" s="135"/>
      <c r="P137" s="136">
        <f>SUM(P138:P168)</f>
        <v>0</v>
      </c>
      <c r="Q137" s="135"/>
      <c r="R137" s="136">
        <f>SUM(R138:R168)</f>
        <v>0</v>
      </c>
      <c r="S137" s="135"/>
      <c r="T137" s="137">
        <f>SUM(T138:T168)</f>
        <v>6.37</v>
      </c>
      <c r="AR137" s="130" t="s">
        <v>85</v>
      </c>
      <c r="AT137" s="138" t="s">
        <v>76</v>
      </c>
      <c r="AU137" s="138" t="s">
        <v>85</v>
      </c>
      <c r="AY137" s="130" t="s">
        <v>129</v>
      </c>
      <c r="BK137" s="139">
        <f>SUM(BK138:BK168)</f>
        <v>0</v>
      </c>
    </row>
    <row r="138" spans="1:65" s="2" customFormat="1" ht="24.2" customHeight="1">
      <c r="A138" s="31"/>
      <c r="B138" s="142"/>
      <c r="C138" s="143" t="s">
        <v>85</v>
      </c>
      <c r="D138" s="143" t="s">
        <v>132</v>
      </c>
      <c r="E138" s="144" t="s">
        <v>208</v>
      </c>
      <c r="F138" s="145" t="s">
        <v>209</v>
      </c>
      <c r="G138" s="146" t="s">
        <v>210</v>
      </c>
      <c r="H138" s="147">
        <v>65</v>
      </c>
      <c r="I138" s="148"/>
      <c r="J138" s="149">
        <f>ROUND(I138*H138,2)</f>
        <v>0</v>
      </c>
      <c r="K138" s="145" t="s">
        <v>136</v>
      </c>
      <c r="L138" s="32"/>
      <c r="M138" s="150" t="s">
        <v>1</v>
      </c>
      <c r="N138" s="151" t="s">
        <v>42</v>
      </c>
      <c r="O138" s="57"/>
      <c r="P138" s="152">
        <f>O138*H138</f>
        <v>0</v>
      </c>
      <c r="Q138" s="152">
        <v>0</v>
      </c>
      <c r="R138" s="152">
        <f>Q138*H138</f>
        <v>0</v>
      </c>
      <c r="S138" s="152">
        <v>9.8000000000000004E-2</v>
      </c>
      <c r="T138" s="153">
        <f>S138*H138</f>
        <v>6.37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54" t="s">
        <v>150</v>
      </c>
      <c r="AT138" s="154" t="s">
        <v>132</v>
      </c>
      <c r="AU138" s="154" t="s">
        <v>87</v>
      </c>
      <c r="AY138" s="16" t="s">
        <v>129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6" t="s">
        <v>85</v>
      </c>
      <c r="BK138" s="155">
        <f>ROUND(I138*H138,2)</f>
        <v>0</v>
      </c>
      <c r="BL138" s="16" t="s">
        <v>150</v>
      </c>
      <c r="BM138" s="154" t="s">
        <v>211</v>
      </c>
    </row>
    <row r="139" spans="1:65" s="13" customFormat="1">
      <c r="B139" s="165"/>
      <c r="D139" s="156" t="s">
        <v>212</v>
      </c>
      <c r="E139" s="166" t="s">
        <v>1</v>
      </c>
      <c r="F139" s="167" t="s">
        <v>213</v>
      </c>
      <c r="H139" s="168">
        <v>35</v>
      </c>
      <c r="I139" s="169"/>
      <c r="L139" s="165"/>
      <c r="M139" s="170"/>
      <c r="N139" s="171"/>
      <c r="O139" s="171"/>
      <c r="P139" s="171"/>
      <c r="Q139" s="171"/>
      <c r="R139" s="171"/>
      <c r="S139" s="171"/>
      <c r="T139" s="172"/>
      <c r="AT139" s="166" t="s">
        <v>212</v>
      </c>
      <c r="AU139" s="166" t="s">
        <v>87</v>
      </c>
      <c r="AV139" s="13" t="s">
        <v>87</v>
      </c>
      <c r="AW139" s="13" t="s">
        <v>32</v>
      </c>
      <c r="AX139" s="13" t="s">
        <v>77</v>
      </c>
      <c r="AY139" s="166" t="s">
        <v>129</v>
      </c>
    </row>
    <row r="140" spans="1:65" s="13" customFormat="1">
      <c r="B140" s="165"/>
      <c r="D140" s="156" t="s">
        <v>212</v>
      </c>
      <c r="E140" s="166" t="s">
        <v>1</v>
      </c>
      <c r="F140" s="167" t="s">
        <v>214</v>
      </c>
      <c r="H140" s="168">
        <v>30</v>
      </c>
      <c r="I140" s="169"/>
      <c r="L140" s="165"/>
      <c r="M140" s="170"/>
      <c r="N140" s="171"/>
      <c r="O140" s="171"/>
      <c r="P140" s="171"/>
      <c r="Q140" s="171"/>
      <c r="R140" s="171"/>
      <c r="S140" s="171"/>
      <c r="T140" s="172"/>
      <c r="AT140" s="166" t="s">
        <v>212</v>
      </c>
      <c r="AU140" s="166" t="s">
        <v>87</v>
      </c>
      <c r="AV140" s="13" t="s">
        <v>87</v>
      </c>
      <c r="AW140" s="13" t="s">
        <v>32</v>
      </c>
      <c r="AX140" s="13" t="s">
        <v>77</v>
      </c>
      <c r="AY140" s="166" t="s">
        <v>129</v>
      </c>
    </row>
    <row r="141" spans="1:65" s="14" customFormat="1">
      <c r="B141" s="173"/>
      <c r="D141" s="156" t="s">
        <v>212</v>
      </c>
      <c r="E141" s="174" t="s">
        <v>1</v>
      </c>
      <c r="F141" s="175" t="s">
        <v>215</v>
      </c>
      <c r="H141" s="176">
        <v>65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212</v>
      </c>
      <c r="AU141" s="174" t="s">
        <v>87</v>
      </c>
      <c r="AV141" s="14" t="s">
        <v>150</v>
      </c>
      <c r="AW141" s="14" t="s">
        <v>32</v>
      </c>
      <c r="AX141" s="14" t="s">
        <v>85</v>
      </c>
      <c r="AY141" s="174" t="s">
        <v>129</v>
      </c>
    </row>
    <row r="142" spans="1:65" s="2" customFormat="1" ht="24.2" customHeight="1">
      <c r="A142" s="31"/>
      <c r="B142" s="142"/>
      <c r="C142" s="143" t="s">
        <v>87</v>
      </c>
      <c r="D142" s="143" t="s">
        <v>132</v>
      </c>
      <c r="E142" s="144" t="s">
        <v>216</v>
      </c>
      <c r="F142" s="145" t="s">
        <v>217</v>
      </c>
      <c r="G142" s="146" t="s">
        <v>210</v>
      </c>
      <c r="H142" s="147">
        <v>44</v>
      </c>
      <c r="I142" s="148"/>
      <c r="J142" s="149">
        <f>ROUND(I142*H142,2)</f>
        <v>0</v>
      </c>
      <c r="K142" s="145" t="s">
        <v>136</v>
      </c>
      <c r="L142" s="32"/>
      <c r="M142" s="150" t="s">
        <v>1</v>
      </c>
      <c r="N142" s="151" t="s">
        <v>42</v>
      </c>
      <c r="O142" s="57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4" t="s">
        <v>150</v>
      </c>
      <c r="AT142" s="154" t="s">
        <v>132</v>
      </c>
      <c r="AU142" s="154" t="s">
        <v>87</v>
      </c>
      <c r="AY142" s="16" t="s">
        <v>129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6" t="s">
        <v>85</v>
      </c>
      <c r="BK142" s="155">
        <f>ROUND(I142*H142,2)</f>
        <v>0</v>
      </c>
      <c r="BL142" s="16" t="s">
        <v>150</v>
      </c>
      <c r="BM142" s="154" t="s">
        <v>218</v>
      </c>
    </row>
    <row r="143" spans="1:65" s="13" customFormat="1">
      <c r="B143" s="165"/>
      <c r="D143" s="156" t="s">
        <v>212</v>
      </c>
      <c r="E143" s="166" t="s">
        <v>1</v>
      </c>
      <c r="F143" s="167" t="s">
        <v>219</v>
      </c>
      <c r="H143" s="168">
        <v>20</v>
      </c>
      <c r="I143" s="169"/>
      <c r="L143" s="165"/>
      <c r="M143" s="170"/>
      <c r="N143" s="171"/>
      <c r="O143" s="171"/>
      <c r="P143" s="171"/>
      <c r="Q143" s="171"/>
      <c r="R143" s="171"/>
      <c r="S143" s="171"/>
      <c r="T143" s="172"/>
      <c r="AT143" s="166" t="s">
        <v>212</v>
      </c>
      <c r="AU143" s="166" t="s">
        <v>87</v>
      </c>
      <c r="AV143" s="13" t="s">
        <v>87</v>
      </c>
      <c r="AW143" s="13" t="s">
        <v>32</v>
      </c>
      <c r="AX143" s="13" t="s">
        <v>77</v>
      </c>
      <c r="AY143" s="166" t="s">
        <v>129</v>
      </c>
    </row>
    <row r="144" spans="1:65" s="13" customFormat="1">
      <c r="B144" s="165"/>
      <c r="D144" s="156" t="s">
        <v>212</v>
      </c>
      <c r="E144" s="166" t="s">
        <v>1</v>
      </c>
      <c r="F144" s="167" t="s">
        <v>220</v>
      </c>
      <c r="H144" s="168">
        <v>24</v>
      </c>
      <c r="I144" s="169"/>
      <c r="L144" s="165"/>
      <c r="M144" s="170"/>
      <c r="N144" s="171"/>
      <c r="O144" s="171"/>
      <c r="P144" s="171"/>
      <c r="Q144" s="171"/>
      <c r="R144" s="171"/>
      <c r="S144" s="171"/>
      <c r="T144" s="172"/>
      <c r="AT144" s="166" t="s">
        <v>212</v>
      </c>
      <c r="AU144" s="166" t="s">
        <v>87</v>
      </c>
      <c r="AV144" s="13" t="s">
        <v>87</v>
      </c>
      <c r="AW144" s="13" t="s">
        <v>32</v>
      </c>
      <c r="AX144" s="13" t="s">
        <v>77</v>
      </c>
      <c r="AY144" s="166" t="s">
        <v>129</v>
      </c>
    </row>
    <row r="145" spans="1:65" s="14" customFormat="1">
      <c r="B145" s="173"/>
      <c r="D145" s="156" t="s">
        <v>212</v>
      </c>
      <c r="E145" s="174" t="s">
        <v>1</v>
      </c>
      <c r="F145" s="175" t="s">
        <v>215</v>
      </c>
      <c r="H145" s="176">
        <v>44</v>
      </c>
      <c r="I145" s="177"/>
      <c r="L145" s="173"/>
      <c r="M145" s="178"/>
      <c r="N145" s="179"/>
      <c r="O145" s="179"/>
      <c r="P145" s="179"/>
      <c r="Q145" s="179"/>
      <c r="R145" s="179"/>
      <c r="S145" s="179"/>
      <c r="T145" s="180"/>
      <c r="AT145" s="174" t="s">
        <v>212</v>
      </c>
      <c r="AU145" s="174" t="s">
        <v>87</v>
      </c>
      <c r="AV145" s="14" t="s">
        <v>150</v>
      </c>
      <c r="AW145" s="14" t="s">
        <v>32</v>
      </c>
      <c r="AX145" s="14" t="s">
        <v>85</v>
      </c>
      <c r="AY145" s="174" t="s">
        <v>129</v>
      </c>
    </row>
    <row r="146" spans="1:65" s="2" customFormat="1" ht="24.2" customHeight="1">
      <c r="A146" s="31"/>
      <c r="B146" s="142"/>
      <c r="C146" s="143" t="s">
        <v>144</v>
      </c>
      <c r="D146" s="143" t="s">
        <v>132</v>
      </c>
      <c r="E146" s="144" t="s">
        <v>221</v>
      </c>
      <c r="F146" s="145" t="s">
        <v>222</v>
      </c>
      <c r="G146" s="146" t="s">
        <v>223</v>
      </c>
      <c r="H146" s="147">
        <v>14</v>
      </c>
      <c r="I146" s="148"/>
      <c r="J146" s="149">
        <f>ROUND(I146*H146,2)</f>
        <v>0</v>
      </c>
      <c r="K146" s="145" t="s">
        <v>136</v>
      </c>
      <c r="L146" s="32"/>
      <c r="M146" s="150" t="s">
        <v>1</v>
      </c>
      <c r="N146" s="151" t="s">
        <v>42</v>
      </c>
      <c r="O146" s="57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4" t="s">
        <v>150</v>
      </c>
      <c r="AT146" s="154" t="s">
        <v>132</v>
      </c>
      <c r="AU146" s="154" t="s">
        <v>87</v>
      </c>
      <c r="AY146" s="16" t="s">
        <v>129</v>
      </c>
      <c r="BE146" s="155">
        <f>IF(N146="základní",J146,0)</f>
        <v>0</v>
      </c>
      <c r="BF146" s="155">
        <f>IF(N146="snížená",J146,0)</f>
        <v>0</v>
      </c>
      <c r="BG146" s="155">
        <f>IF(N146="zákl. přenesená",J146,0)</f>
        <v>0</v>
      </c>
      <c r="BH146" s="155">
        <f>IF(N146="sníž. přenesená",J146,0)</f>
        <v>0</v>
      </c>
      <c r="BI146" s="155">
        <f>IF(N146="nulová",J146,0)</f>
        <v>0</v>
      </c>
      <c r="BJ146" s="16" t="s">
        <v>85</v>
      </c>
      <c r="BK146" s="155">
        <f>ROUND(I146*H146,2)</f>
        <v>0</v>
      </c>
      <c r="BL146" s="16" t="s">
        <v>150</v>
      </c>
      <c r="BM146" s="154" t="s">
        <v>224</v>
      </c>
    </row>
    <row r="147" spans="1:65" s="13" customFormat="1">
      <c r="B147" s="165"/>
      <c r="D147" s="156" t="s">
        <v>212</v>
      </c>
      <c r="E147" s="166" t="s">
        <v>1</v>
      </c>
      <c r="F147" s="167" t="s">
        <v>225</v>
      </c>
      <c r="H147" s="168">
        <v>14</v>
      </c>
      <c r="I147" s="169"/>
      <c r="L147" s="165"/>
      <c r="M147" s="170"/>
      <c r="N147" s="171"/>
      <c r="O147" s="171"/>
      <c r="P147" s="171"/>
      <c r="Q147" s="171"/>
      <c r="R147" s="171"/>
      <c r="S147" s="171"/>
      <c r="T147" s="172"/>
      <c r="AT147" s="166" t="s">
        <v>212</v>
      </c>
      <c r="AU147" s="166" t="s">
        <v>87</v>
      </c>
      <c r="AV147" s="13" t="s">
        <v>87</v>
      </c>
      <c r="AW147" s="13" t="s">
        <v>32</v>
      </c>
      <c r="AX147" s="13" t="s">
        <v>85</v>
      </c>
      <c r="AY147" s="166" t="s">
        <v>129</v>
      </c>
    </row>
    <row r="148" spans="1:65" s="2" customFormat="1" ht="33" customHeight="1">
      <c r="A148" s="31"/>
      <c r="B148" s="142"/>
      <c r="C148" s="143" t="s">
        <v>150</v>
      </c>
      <c r="D148" s="143" t="s">
        <v>132</v>
      </c>
      <c r="E148" s="144" t="s">
        <v>226</v>
      </c>
      <c r="F148" s="145" t="s">
        <v>227</v>
      </c>
      <c r="G148" s="146" t="s">
        <v>223</v>
      </c>
      <c r="H148" s="147">
        <v>3</v>
      </c>
      <c r="I148" s="148"/>
      <c r="J148" s="149">
        <f>ROUND(I148*H148,2)</f>
        <v>0</v>
      </c>
      <c r="K148" s="145" t="s">
        <v>136</v>
      </c>
      <c r="L148" s="32"/>
      <c r="M148" s="150" t="s">
        <v>1</v>
      </c>
      <c r="N148" s="151" t="s">
        <v>42</v>
      </c>
      <c r="O148" s="57"/>
      <c r="P148" s="152">
        <f>O148*H148</f>
        <v>0</v>
      </c>
      <c r="Q148" s="152">
        <v>0</v>
      </c>
      <c r="R148" s="152">
        <f>Q148*H148</f>
        <v>0</v>
      </c>
      <c r="S148" s="152">
        <v>0</v>
      </c>
      <c r="T148" s="15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4" t="s">
        <v>150</v>
      </c>
      <c r="AT148" s="154" t="s">
        <v>132</v>
      </c>
      <c r="AU148" s="154" t="s">
        <v>87</v>
      </c>
      <c r="AY148" s="16" t="s">
        <v>129</v>
      </c>
      <c r="BE148" s="155">
        <f>IF(N148="základní",J148,0)</f>
        <v>0</v>
      </c>
      <c r="BF148" s="155">
        <f>IF(N148="snížená",J148,0)</f>
        <v>0</v>
      </c>
      <c r="BG148" s="155">
        <f>IF(N148="zákl. přenesená",J148,0)</f>
        <v>0</v>
      </c>
      <c r="BH148" s="155">
        <f>IF(N148="sníž. přenesená",J148,0)</f>
        <v>0</v>
      </c>
      <c r="BI148" s="155">
        <f>IF(N148="nulová",J148,0)</f>
        <v>0</v>
      </c>
      <c r="BJ148" s="16" t="s">
        <v>85</v>
      </c>
      <c r="BK148" s="155">
        <f>ROUND(I148*H148,2)</f>
        <v>0</v>
      </c>
      <c r="BL148" s="16" t="s">
        <v>150</v>
      </c>
      <c r="BM148" s="154" t="s">
        <v>228</v>
      </c>
    </row>
    <row r="149" spans="1:65" s="13" customFormat="1">
      <c r="B149" s="165"/>
      <c r="D149" s="156" t="s">
        <v>212</v>
      </c>
      <c r="E149" s="166" t="s">
        <v>1</v>
      </c>
      <c r="F149" s="167" t="s">
        <v>229</v>
      </c>
      <c r="H149" s="168">
        <v>3</v>
      </c>
      <c r="I149" s="169"/>
      <c r="L149" s="165"/>
      <c r="M149" s="170"/>
      <c r="N149" s="171"/>
      <c r="O149" s="171"/>
      <c r="P149" s="171"/>
      <c r="Q149" s="171"/>
      <c r="R149" s="171"/>
      <c r="S149" s="171"/>
      <c r="T149" s="172"/>
      <c r="AT149" s="166" t="s">
        <v>212</v>
      </c>
      <c r="AU149" s="166" t="s">
        <v>87</v>
      </c>
      <c r="AV149" s="13" t="s">
        <v>87</v>
      </c>
      <c r="AW149" s="13" t="s">
        <v>32</v>
      </c>
      <c r="AX149" s="13" t="s">
        <v>77</v>
      </c>
      <c r="AY149" s="166" t="s">
        <v>129</v>
      </c>
    </row>
    <row r="150" spans="1:65" s="14" customFormat="1">
      <c r="B150" s="173"/>
      <c r="D150" s="156" t="s">
        <v>212</v>
      </c>
      <c r="E150" s="174" t="s">
        <v>1</v>
      </c>
      <c r="F150" s="175" t="s">
        <v>215</v>
      </c>
      <c r="H150" s="176">
        <v>3</v>
      </c>
      <c r="I150" s="177"/>
      <c r="L150" s="173"/>
      <c r="M150" s="178"/>
      <c r="N150" s="179"/>
      <c r="O150" s="179"/>
      <c r="P150" s="179"/>
      <c r="Q150" s="179"/>
      <c r="R150" s="179"/>
      <c r="S150" s="179"/>
      <c r="T150" s="180"/>
      <c r="AT150" s="174" t="s">
        <v>212</v>
      </c>
      <c r="AU150" s="174" t="s">
        <v>87</v>
      </c>
      <c r="AV150" s="14" t="s">
        <v>150</v>
      </c>
      <c r="AW150" s="14" t="s">
        <v>32</v>
      </c>
      <c r="AX150" s="14" t="s">
        <v>85</v>
      </c>
      <c r="AY150" s="174" t="s">
        <v>129</v>
      </c>
    </row>
    <row r="151" spans="1:65" s="2" customFormat="1" ht="37.9" customHeight="1">
      <c r="A151" s="31"/>
      <c r="B151" s="142"/>
      <c r="C151" s="143" t="s">
        <v>128</v>
      </c>
      <c r="D151" s="143" t="s">
        <v>132</v>
      </c>
      <c r="E151" s="144" t="s">
        <v>230</v>
      </c>
      <c r="F151" s="145" t="s">
        <v>231</v>
      </c>
      <c r="G151" s="146" t="s">
        <v>223</v>
      </c>
      <c r="H151" s="147">
        <v>3</v>
      </c>
      <c r="I151" s="148"/>
      <c r="J151" s="149">
        <f>ROUND(I151*H151,2)</f>
        <v>0</v>
      </c>
      <c r="K151" s="145" t="s">
        <v>136</v>
      </c>
      <c r="L151" s="32"/>
      <c r="M151" s="150" t="s">
        <v>1</v>
      </c>
      <c r="N151" s="151" t="s">
        <v>42</v>
      </c>
      <c r="O151" s="57"/>
      <c r="P151" s="152">
        <f>O151*H151</f>
        <v>0</v>
      </c>
      <c r="Q151" s="152">
        <v>0</v>
      </c>
      <c r="R151" s="152">
        <f>Q151*H151</f>
        <v>0</v>
      </c>
      <c r="S151" s="152">
        <v>0</v>
      </c>
      <c r="T151" s="15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54" t="s">
        <v>150</v>
      </c>
      <c r="AT151" s="154" t="s">
        <v>132</v>
      </c>
      <c r="AU151" s="154" t="s">
        <v>87</v>
      </c>
      <c r="AY151" s="16" t="s">
        <v>129</v>
      </c>
      <c r="BE151" s="155">
        <f>IF(N151="základní",J151,0)</f>
        <v>0</v>
      </c>
      <c r="BF151" s="155">
        <f>IF(N151="snížená",J151,0)</f>
        <v>0</v>
      </c>
      <c r="BG151" s="155">
        <f>IF(N151="zákl. přenesená",J151,0)</f>
        <v>0</v>
      </c>
      <c r="BH151" s="155">
        <f>IF(N151="sníž. přenesená",J151,0)</f>
        <v>0</v>
      </c>
      <c r="BI151" s="155">
        <f>IF(N151="nulová",J151,0)</f>
        <v>0</v>
      </c>
      <c r="BJ151" s="16" t="s">
        <v>85</v>
      </c>
      <c r="BK151" s="155">
        <f>ROUND(I151*H151,2)</f>
        <v>0</v>
      </c>
      <c r="BL151" s="16" t="s">
        <v>150</v>
      </c>
      <c r="BM151" s="154" t="s">
        <v>232</v>
      </c>
    </row>
    <row r="152" spans="1:65" s="2" customFormat="1" ht="37.9" customHeight="1">
      <c r="A152" s="31"/>
      <c r="B152" s="142"/>
      <c r="C152" s="143" t="s">
        <v>157</v>
      </c>
      <c r="D152" s="143" t="s">
        <v>132</v>
      </c>
      <c r="E152" s="144" t="s">
        <v>233</v>
      </c>
      <c r="F152" s="145" t="s">
        <v>234</v>
      </c>
      <c r="G152" s="146" t="s">
        <v>223</v>
      </c>
      <c r="H152" s="147">
        <v>15</v>
      </c>
      <c r="I152" s="148"/>
      <c r="J152" s="149">
        <f>ROUND(I152*H152,2)</f>
        <v>0</v>
      </c>
      <c r="K152" s="145" t="s">
        <v>136</v>
      </c>
      <c r="L152" s="32"/>
      <c r="M152" s="150" t="s">
        <v>1</v>
      </c>
      <c r="N152" s="151" t="s">
        <v>42</v>
      </c>
      <c r="O152" s="57"/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5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4" t="s">
        <v>150</v>
      </c>
      <c r="AT152" s="154" t="s">
        <v>132</v>
      </c>
      <c r="AU152" s="154" t="s">
        <v>87</v>
      </c>
      <c r="AY152" s="16" t="s">
        <v>129</v>
      </c>
      <c r="BE152" s="155">
        <f>IF(N152="základní",J152,0)</f>
        <v>0</v>
      </c>
      <c r="BF152" s="155">
        <f>IF(N152="snížená",J152,0)</f>
        <v>0</v>
      </c>
      <c r="BG152" s="155">
        <f>IF(N152="zákl. přenesená",J152,0)</f>
        <v>0</v>
      </c>
      <c r="BH152" s="155">
        <f>IF(N152="sníž. přenesená",J152,0)</f>
        <v>0</v>
      </c>
      <c r="BI152" s="155">
        <f>IF(N152="nulová",J152,0)</f>
        <v>0</v>
      </c>
      <c r="BJ152" s="16" t="s">
        <v>85</v>
      </c>
      <c r="BK152" s="155">
        <f>ROUND(I152*H152,2)</f>
        <v>0</v>
      </c>
      <c r="BL152" s="16" t="s">
        <v>150</v>
      </c>
      <c r="BM152" s="154" t="s">
        <v>235</v>
      </c>
    </row>
    <row r="153" spans="1:65" s="13" customFormat="1">
      <c r="B153" s="165"/>
      <c r="D153" s="156" t="s">
        <v>212</v>
      </c>
      <c r="E153" s="166" t="s">
        <v>1</v>
      </c>
      <c r="F153" s="167" t="s">
        <v>236</v>
      </c>
      <c r="H153" s="168">
        <v>15</v>
      </c>
      <c r="I153" s="169"/>
      <c r="L153" s="165"/>
      <c r="M153" s="170"/>
      <c r="N153" s="171"/>
      <c r="O153" s="171"/>
      <c r="P153" s="171"/>
      <c r="Q153" s="171"/>
      <c r="R153" s="171"/>
      <c r="S153" s="171"/>
      <c r="T153" s="172"/>
      <c r="AT153" s="166" t="s">
        <v>212</v>
      </c>
      <c r="AU153" s="166" t="s">
        <v>87</v>
      </c>
      <c r="AV153" s="13" t="s">
        <v>87</v>
      </c>
      <c r="AW153" s="13" t="s">
        <v>32</v>
      </c>
      <c r="AX153" s="13" t="s">
        <v>85</v>
      </c>
      <c r="AY153" s="166" t="s">
        <v>129</v>
      </c>
    </row>
    <row r="154" spans="1:65" s="2" customFormat="1" ht="33" customHeight="1">
      <c r="A154" s="31"/>
      <c r="B154" s="142"/>
      <c r="C154" s="143" t="s">
        <v>164</v>
      </c>
      <c r="D154" s="143" t="s">
        <v>132</v>
      </c>
      <c r="E154" s="144" t="s">
        <v>237</v>
      </c>
      <c r="F154" s="145" t="s">
        <v>238</v>
      </c>
      <c r="G154" s="146" t="s">
        <v>223</v>
      </c>
      <c r="H154" s="147">
        <v>38.229999999999997</v>
      </c>
      <c r="I154" s="148"/>
      <c r="J154" s="149">
        <f>ROUND(I154*H154,2)</f>
        <v>0</v>
      </c>
      <c r="K154" s="145" t="s">
        <v>136</v>
      </c>
      <c r="L154" s="32"/>
      <c r="M154" s="150" t="s">
        <v>1</v>
      </c>
      <c r="N154" s="151" t="s">
        <v>42</v>
      </c>
      <c r="O154" s="57"/>
      <c r="P154" s="152">
        <f>O154*H154</f>
        <v>0</v>
      </c>
      <c r="Q154" s="152">
        <v>0</v>
      </c>
      <c r="R154" s="152">
        <f>Q154*H154</f>
        <v>0</v>
      </c>
      <c r="S154" s="152">
        <v>0</v>
      </c>
      <c r="T154" s="15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4" t="s">
        <v>150</v>
      </c>
      <c r="AT154" s="154" t="s">
        <v>132</v>
      </c>
      <c r="AU154" s="154" t="s">
        <v>87</v>
      </c>
      <c r="AY154" s="16" t="s">
        <v>129</v>
      </c>
      <c r="BE154" s="155">
        <f>IF(N154="základní",J154,0)</f>
        <v>0</v>
      </c>
      <c r="BF154" s="155">
        <f>IF(N154="snížená",J154,0)</f>
        <v>0</v>
      </c>
      <c r="BG154" s="155">
        <f>IF(N154="zákl. přenesená",J154,0)</f>
        <v>0</v>
      </c>
      <c r="BH154" s="155">
        <f>IF(N154="sníž. přenesená",J154,0)</f>
        <v>0</v>
      </c>
      <c r="BI154" s="155">
        <f>IF(N154="nulová",J154,0)</f>
        <v>0</v>
      </c>
      <c r="BJ154" s="16" t="s">
        <v>85</v>
      </c>
      <c r="BK154" s="155">
        <f>ROUND(I154*H154,2)</f>
        <v>0</v>
      </c>
      <c r="BL154" s="16" t="s">
        <v>150</v>
      </c>
      <c r="BM154" s="154" t="s">
        <v>239</v>
      </c>
    </row>
    <row r="155" spans="1:65" s="13" customFormat="1">
      <c r="B155" s="165"/>
      <c r="D155" s="156" t="s">
        <v>212</v>
      </c>
      <c r="E155" s="166" t="s">
        <v>1</v>
      </c>
      <c r="F155" s="167" t="s">
        <v>240</v>
      </c>
      <c r="H155" s="168">
        <v>25</v>
      </c>
      <c r="I155" s="169"/>
      <c r="L155" s="165"/>
      <c r="M155" s="170"/>
      <c r="N155" s="171"/>
      <c r="O155" s="171"/>
      <c r="P155" s="171"/>
      <c r="Q155" s="171"/>
      <c r="R155" s="171"/>
      <c r="S155" s="171"/>
      <c r="T155" s="172"/>
      <c r="AT155" s="166" t="s">
        <v>212</v>
      </c>
      <c r="AU155" s="166" t="s">
        <v>87</v>
      </c>
      <c r="AV155" s="13" t="s">
        <v>87</v>
      </c>
      <c r="AW155" s="13" t="s">
        <v>32</v>
      </c>
      <c r="AX155" s="13" t="s">
        <v>77</v>
      </c>
      <c r="AY155" s="166" t="s">
        <v>129</v>
      </c>
    </row>
    <row r="156" spans="1:65" s="13" customFormat="1">
      <c r="B156" s="165"/>
      <c r="D156" s="156" t="s">
        <v>212</v>
      </c>
      <c r="E156" s="166" t="s">
        <v>1</v>
      </c>
      <c r="F156" s="167" t="s">
        <v>241</v>
      </c>
      <c r="H156" s="168">
        <v>13.23</v>
      </c>
      <c r="I156" s="169"/>
      <c r="L156" s="165"/>
      <c r="M156" s="170"/>
      <c r="N156" s="171"/>
      <c r="O156" s="171"/>
      <c r="P156" s="171"/>
      <c r="Q156" s="171"/>
      <c r="R156" s="171"/>
      <c r="S156" s="171"/>
      <c r="T156" s="172"/>
      <c r="AT156" s="166" t="s">
        <v>212</v>
      </c>
      <c r="AU156" s="166" t="s">
        <v>87</v>
      </c>
      <c r="AV156" s="13" t="s">
        <v>87</v>
      </c>
      <c r="AW156" s="13" t="s">
        <v>32</v>
      </c>
      <c r="AX156" s="13" t="s">
        <v>77</v>
      </c>
      <c r="AY156" s="166" t="s">
        <v>129</v>
      </c>
    </row>
    <row r="157" spans="1:65" s="14" customFormat="1">
      <c r="B157" s="173"/>
      <c r="D157" s="156" t="s">
        <v>212</v>
      </c>
      <c r="E157" s="174" t="s">
        <v>1</v>
      </c>
      <c r="F157" s="175" t="s">
        <v>215</v>
      </c>
      <c r="H157" s="176">
        <v>38.230000000000004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212</v>
      </c>
      <c r="AU157" s="174" t="s">
        <v>87</v>
      </c>
      <c r="AV157" s="14" t="s">
        <v>150</v>
      </c>
      <c r="AW157" s="14" t="s">
        <v>32</v>
      </c>
      <c r="AX157" s="14" t="s">
        <v>85</v>
      </c>
      <c r="AY157" s="174" t="s">
        <v>129</v>
      </c>
    </row>
    <row r="158" spans="1:65" s="2" customFormat="1" ht="37.9" customHeight="1">
      <c r="A158" s="31"/>
      <c r="B158" s="142"/>
      <c r="C158" s="143" t="s">
        <v>171</v>
      </c>
      <c r="D158" s="143" t="s">
        <v>132</v>
      </c>
      <c r="E158" s="144" t="s">
        <v>242</v>
      </c>
      <c r="F158" s="145" t="s">
        <v>243</v>
      </c>
      <c r="G158" s="146" t="s">
        <v>223</v>
      </c>
      <c r="H158" s="147">
        <v>38.229999999999997</v>
      </c>
      <c r="I158" s="148"/>
      <c r="J158" s="149">
        <f>ROUND(I158*H158,2)</f>
        <v>0</v>
      </c>
      <c r="K158" s="145" t="s">
        <v>136</v>
      </c>
      <c r="L158" s="32"/>
      <c r="M158" s="150" t="s">
        <v>1</v>
      </c>
      <c r="N158" s="151" t="s">
        <v>42</v>
      </c>
      <c r="O158" s="57"/>
      <c r="P158" s="152">
        <f>O158*H158</f>
        <v>0</v>
      </c>
      <c r="Q158" s="152">
        <v>0</v>
      </c>
      <c r="R158" s="152">
        <f>Q158*H158</f>
        <v>0</v>
      </c>
      <c r="S158" s="152">
        <v>0</v>
      </c>
      <c r="T158" s="15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54" t="s">
        <v>150</v>
      </c>
      <c r="AT158" s="154" t="s">
        <v>132</v>
      </c>
      <c r="AU158" s="154" t="s">
        <v>87</v>
      </c>
      <c r="AY158" s="16" t="s">
        <v>129</v>
      </c>
      <c r="BE158" s="155">
        <f>IF(N158="základní",J158,0)</f>
        <v>0</v>
      </c>
      <c r="BF158" s="155">
        <f>IF(N158="snížená",J158,0)</f>
        <v>0</v>
      </c>
      <c r="BG158" s="155">
        <f>IF(N158="zákl. přenesená",J158,0)</f>
        <v>0</v>
      </c>
      <c r="BH158" s="155">
        <f>IF(N158="sníž. přenesená",J158,0)</f>
        <v>0</v>
      </c>
      <c r="BI158" s="155">
        <f>IF(N158="nulová",J158,0)</f>
        <v>0</v>
      </c>
      <c r="BJ158" s="16" t="s">
        <v>85</v>
      </c>
      <c r="BK158" s="155">
        <f>ROUND(I158*H158,2)</f>
        <v>0</v>
      </c>
      <c r="BL158" s="16" t="s">
        <v>150</v>
      </c>
      <c r="BM158" s="154" t="s">
        <v>244</v>
      </c>
    </row>
    <row r="159" spans="1:65" s="2" customFormat="1" ht="37.9" customHeight="1">
      <c r="A159" s="31"/>
      <c r="B159" s="142"/>
      <c r="C159" s="143" t="s">
        <v>176</v>
      </c>
      <c r="D159" s="143" t="s">
        <v>132</v>
      </c>
      <c r="E159" s="144" t="s">
        <v>245</v>
      </c>
      <c r="F159" s="145" t="s">
        <v>246</v>
      </c>
      <c r="G159" s="146" t="s">
        <v>223</v>
      </c>
      <c r="H159" s="147">
        <v>191.15</v>
      </c>
      <c r="I159" s="148"/>
      <c r="J159" s="149">
        <f>ROUND(I159*H159,2)</f>
        <v>0</v>
      </c>
      <c r="K159" s="145" t="s">
        <v>136</v>
      </c>
      <c r="L159" s="32"/>
      <c r="M159" s="150" t="s">
        <v>1</v>
      </c>
      <c r="N159" s="151" t="s">
        <v>42</v>
      </c>
      <c r="O159" s="57"/>
      <c r="P159" s="152">
        <f>O159*H159</f>
        <v>0</v>
      </c>
      <c r="Q159" s="152">
        <v>0</v>
      </c>
      <c r="R159" s="152">
        <f>Q159*H159</f>
        <v>0</v>
      </c>
      <c r="S159" s="152">
        <v>0</v>
      </c>
      <c r="T159" s="15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54" t="s">
        <v>150</v>
      </c>
      <c r="AT159" s="154" t="s">
        <v>132</v>
      </c>
      <c r="AU159" s="154" t="s">
        <v>87</v>
      </c>
      <c r="AY159" s="16" t="s">
        <v>129</v>
      </c>
      <c r="BE159" s="155">
        <f>IF(N159="základní",J159,0)</f>
        <v>0</v>
      </c>
      <c r="BF159" s="155">
        <f>IF(N159="snížená",J159,0)</f>
        <v>0</v>
      </c>
      <c r="BG159" s="155">
        <f>IF(N159="zákl. přenesená",J159,0)</f>
        <v>0</v>
      </c>
      <c r="BH159" s="155">
        <f>IF(N159="sníž. přenesená",J159,0)</f>
        <v>0</v>
      </c>
      <c r="BI159" s="155">
        <f>IF(N159="nulová",J159,0)</f>
        <v>0</v>
      </c>
      <c r="BJ159" s="16" t="s">
        <v>85</v>
      </c>
      <c r="BK159" s="155">
        <f>ROUND(I159*H159,2)</f>
        <v>0</v>
      </c>
      <c r="BL159" s="16" t="s">
        <v>150</v>
      </c>
      <c r="BM159" s="154" t="s">
        <v>247</v>
      </c>
    </row>
    <row r="160" spans="1:65" s="13" customFormat="1">
      <c r="B160" s="165"/>
      <c r="D160" s="156" t="s">
        <v>212</v>
      </c>
      <c r="E160" s="166" t="s">
        <v>1</v>
      </c>
      <c r="F160" s="167" t="s">
        <v>248</v>
      </c>
      <c r="H160" s="168">
        <v>191.15</v>
      </c>
      <c r="I160" s="169"/>
      <c r="L160" s="165"/>
      <c r="M160" s="170"/>
      <c r="N160" s="171"/>
      <c r="O160" s="171"/>
      <c r="P160" s="171"/>
      <c r="Q160" s="171"/>
      <c r="R160" s="171"/>
      <c r="S160" s="171"/>
      <c r="T160" s="172"/>
      <c r="AT160" s="166" t="s">
        <v>212</v>
      </c>
      <c r="AU160" s="166" t="s">
        <v>87</v>
      </c>
      <c r="AV160" s="13" t="s">
        <v>87</v>
      </c>
      <c r="AW160" s="13" t="s">
        <v>32</v>
      </c>
      <c r="AX160" s="13" t="s">
        <v>85</v>
      </c>
      <c r="AY160" s="166" t="s">
        <v>129</v>
      </c>
    </row>
    <row r="161" spans="1:65" s="2" customFormat="1" ht="16.5" customHeight="1">
      <c r="A161" s="31"/>
      <c r="B161" s="142"/>
      <c r="C161" s="143" t="s">
        <v>182</v>
      </c>
      <c r="D161" s="143" t="s">
        <v>132</v>
      </c>
      <c r="E161" s="144" t="s">
        <v>249</v>
      </c>
      <c r="F161" s="145" t="s">
        <v>250</v>
      </c>
      <c r="G161" s="146" t="s">
        <v>223</v>
      </c>
      <c r="H161" s="147">
        <v>41.23</v>
      </c>
      <c r="I161" s="148"/>
      <c r="J161" s="149">
        <f>ROUND(I161*H161,2)</f>
        <v>0</v>
      </c>
      <c r="K161" s="145" t="s">
        <v>136</v>
      </c>
      <c r="L161" s="32"/>
      <c r="M161" s="150" t="s">
        <v>1</v>
      </c>
      <c r="N161" s="151" t="s">
        <v>42</v>
      </c>
      <c r="O161" s="57"/>
      <c r="P161" s="152">
        <f>O161*H161</f>
        <v>0</v>
      </c>
      <c r="Q161" s="152">
        <v>0</v>
      </c>
      <c r="R161" s="152">
        <f>Q161*H161</f>
        <v>0</v>
      </c>
      <c r="S161" s="152">
        <v>0</v>
      </c>
      <c r="T161" s="15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54" t="s">
        <v>150</v>
      </c>
      <c r="AT161" s="154" t="s">
        <v>132</v>
      </c>
      <c r="AU161" s="154" t="s">
        <v>87</v>
      </c>
      <c r="AY161" s="16" t="s">
        <v>129</v>
      </c>
      <c r="BE161" s="155">
        <f>IF(N161="základní",J161,0)</f>
        <v>0</v>
      </c>
      <c r="BF161" s="155">
        <f>IF(N161="snížená",J161,0)</f>
        <v>0</v>
      </c>
      <c r="BG161" s="155">
        <f>IF(N161="zákl. přenesená",J161,0)</f>
        <v>0</v>
      </c>
      <c r="BH161" s="155">
        <f>IF(N161="sníž. přenesená",J161,0)</f>
        <v>0</v>
      </c>
      <c r="BI161" s="155">
        <f>IF(N161="nulová",J161,0)</f>
        <v>0</v>
      </c>
      <c r="BJ161" s="16" t="s">
        <v>85</v>
      </c>
      <c r="BK161" s="155">
        <f>ROUND(I161*H161,2)</f>
        <v>0</v>
      </c>
      <c r="BL161" s="16" t="s">
        <v>150</v>
      </c>
      <c r="BM161" s="154" t="s">
        <v>251</v>
      </c>
    </row>
    <row r="162" spans="1:65" s="13" customFormat="1">
      <c r="B162" s="165"/>
      <c r="D162" s="156" t="s">
        <v>212</v>
      </c>
      <c r="E162" s="166" t="s">
        <v>1</v>
      </c>
      <c r="F162" s="167" t="s">
        <v>252</v>
      </c>
      <c r="H162" s="168">
        <v>41.23</v>
      </c>
      <c r="I162" s="169"/>
      <c r="L162" s="165"/>
      <c r="M162" s="170"/>
      <c r="N162" s="171"/>
      <c r="O162" s="171"/>
      <c r="P162" s="171"/>
      <c r="Q162" s="171"/>
      <c r="R162" s="171"/>
      <c r="S162" s="171"/>
      <c r="T162" s="172"/>
      <c r="AT162" s="166" t="s">
        <v>212</v>
      </c>
      <c r="AU162" s="166" t="s">
        <v>87</v>
      </c>
      <c r="AV162" s="13" t="s">
        <v>87</v>
      </c>
      <c r="AW162" s="13" t="s">
        <v>32</v>
      </c>
      <c r="AX162" s="13" t="s">
        <v>85</v>
      </c>
      <c r="AY162" s="166" t="s">
        <v>129</v>
      </c>
    </row>
    <row r="163" spans="1:65" s="2" customFormat="1" ht="33" customHeight="1">
      <c r="A163" s="31"/>
      <c r="B163" s="142"/>
      <c r="C163" s="143" t="s">
        <v>253</v>
      </c>
      <c r="D163" s="143" t="s">
        <v>132</v>
      </c>
      <c r="E163" s="144" t="s">
        <v>254</v>
      </c>
      <c r="F163" s="145" t="s">
        <v>255</v>
      </c>
      <c r="G163" s="146" t="s">
        <v>256</v>
      </c>
      <c r="H163" s="147">
        <v>74.213999999999999</v>
      </c>
      <c r="I163" s="148"/>
      <c r="J163" s="149">
        <f>ROUND(I163*H163,2)</f>
        <v>0</v>
      </c>
      <c r="K163" s="145" t="s">
        <v>136</v>
      </c>
      <c r="L163" s="32"/>
      <c r="M163" s="150" t="s">
        <v>1</v>
      </c>
      <c r="N163" s="151" t="s">
        <v>42</v>
      </c>
      <c r="O163" s="57"/>
      <c r="P163" s="152">
        <f>O163*H163</f>
        <v>0</v>
      </c>
      <c r="Q163" s="152">
        <v>0</v>
      </c>
      <c r="R163" s="152">
        <f>Q163*H163</f>
        <v>0</v>
      </c>
      <c r="S163" s="152">
        <v>0</v>
      </c>
      <c r="T163" s="15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54" t="s">
        <v>150</v>
      </c>
      <c r="AT163" s="154" t="s">
        <v>132</v>
      </c>
      <c r="AU163" s="154" t="s">
        <v>87</v>
      </c>
      <c r="AY163" s="16" t="s">
        <v>129</v>
      </c>
      <c r="BE163" s="155">
        <f>IF(N163="základní",J163,0)</f>
        <v>0</v>
      </c>
      <c r="BF163" s="155">
        <f>IF(N163="snížená",J163,0)</f>
        <v>0</v>
      </c>
      <c r="BG163" s="155">
        <f>IF(N163="zákl. přenesená",J163,0)</f>
        <v>0</v>
      </c>
      <c r="BH163" s="155">
        <f>IF(N163="sníž. přenesená",J163,0)</f>
        <v>0</v>
      </c>
      <c r="BI163" s="155">
        <f>IF(N163="nulová",J163,0)</f>
        <v>0</v>
      </c>
      <c r="BJ163" s="16" t="s">
        <v>85</v>
      </c>
      <c r="BK163" s="155">
        <f>ROUND(I163*H163,2)</f>
        <v>0</v>
      </c>
      <c r="BL163" s="16" t="s">
        <v>150</v>
      </c>
      <c r="BM163" s="154" t="s">
        <v>257</v>
      </c>
    </row>
    <row r="164" spans="1:65" s="13" customFormat="1">
      <c r="B164" s="165"/>
      <c r="D164" s="156" t="s">
        <v>212</v>
      </c>
      <c r="E164" s="166" t="s">
        <v>1</v>
      </c>
      <c r="F164" s="167" t="s">
        <v>258</v>
      </c>
      <c r="H164" s="168">
        <v>74.213999999999999</v>
      </c>
      <c r="I164" s="169"/>
      <c r="L164" s="165"/>
      <c r="M164" s="170"/>
      <c r="N164" s="171"/>
      <c r="O164" s="171"/>
      <c r="P164" s="171"/>
      <c r="Q164" s="171"/>
      <c r="R164" s="171"/>
      <c r="S164" s="171"/>
      <c r="T164" s="172"/>
      <c r="AT164" s="166" t="s">
        <v>212</v>
      </c>
      <c r="AU164" s="166" t="s">
        <v>87</v>
      </c>
      <c r="AV164" s="13" t="s">
        <v>87</v>
      </c>
      <c r="AW164" s="13" t="s">
        <v>32</v>
      </c>
      <c r="AX164" s="13" t="s">
        <v>85</v>
      </c>
      <c r="AY164" s="166" t="s">
        <v>129</v>
      </c>
    </row>
    <row r="165" spans="1:65" s="2" customFormat="1" ht="16.5" customHeight="1">
      <c r="A165" s="31"/>
      <c r="B165" s="142"/>
      <c r="C165" s="143" t="s">
        <v>8</v>
      </c>
      <c r="D165" s="143" t="s">
        <v>132</v>
      </c>
      <c r="E165" s="144" t="s">
        <v>259</v>
      </c>
      <c r="F165" s="145" t="s">
        <v>260</v>
      </c>
      <c r="G165" s="146" t="s">
        <v>210</v>
      </c>
      <c r="H165" s="147">
        <v>120</v>
      </c>
      <c r="I165" s="148"/>
      <c r="J165" s="149">
        <f>ROUND(I165*H165,2)</f>
        <v>0</v>
      </c>
      <c r="K165" s="145" t="s">
        <v>136</v>
      </c>
      <c r="L165" s="32"/>
      <c r="M165" s="150" t="s">
        <v>1</v>
      </c>
      <c r="N165" s="151" t="s">
        <v>42</v>
      </c>
      <c r="O165" s="57"/>
      <c r="P165" s="152">
        <f>O165*H165</f>
        <v>0</v>
      </c>
      <c r="Q165" s="152">
        <v>0</v>
      </c>
      <c r="R165" s="152">
        <f>Q165*H165</f>
        <v>0</v>
      </c>
      <c r="S165" s="152">
        <v>0</v>
      </c>
      <c r="T165" s="153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4" t="s">
        <v>150</v>
      </c>
      <c r="AT165" s="154" t="s">
        <v>132</v>
      </c>
      <c r="AU165" s="154" t="s">
        <v>87</v>
      </c>
      <c r="AY165" s="16" t="s">
        <v>129</v>
      </c>
      <c r="BE165" s="155">
        <f>IF(N165="základní",J165,0)</f>
        <v>0</v>
      </c>
      <c r="BF165" s="155">
        <f>IF(N165="snížená",J165,0)</f>
        <v>0</v>
      </c>
      <c r="BG165" s="155">
        <f>IF(N165="zákl. přenesená",J165,0)</f>
        <v>0</v>
      </c>
      <c r="BH165" s="155">
        <f>IF(N165="sníž. přenesená",J165,0)</f>
        <v>0</v>
      </c>
      <c r="BI165" s="155">
        <f>IF(N165="nulová",J165,0)</f>
        <v>0</v>
      </c>
      <c r="BJ165" s="16" t="s">
        <v>85</v>
      </c>
      <c r="BK165" s="155">
        <f>ROUND(I165*H165,2)</f>
        <v>0</v>
      </c>
      <c r="BL165" s="16" t="s">
        <v>150</v>
      </c>
      <c r="BM165" s="154" t="s">
        <v>261</v>
      </c>
    </row>
    <row r="166" spans="1:65" s="13" customFormat="1">
      <c r="B166" s="165"/>
      <c r="D166" s="156" t="s">
        <v>212</v>
      </c>
      <c r="E166" s="166" t="s">
        <v>1</v>
      </c>
      <c r="F166" s="167" t="s">
        <v>262</v>
      </c>
      <c r="H166" s="168">
        <v>120</v>
      </c>
      <c r="I166" s="169"/>
      <c r="L166" s="165"/>
      <c r="M166" s="170"/>
      <c r="N166" s="171"/>
      <c r="O166" s="171"/>
      <c r="P166" s="171"/>
      <c r="Q166" s="171"/>
      <c r="R166" s="171"/>
      <c r="S166" s="171"/>
      <c r="T166" s="172"/>
      <c r="AT166" s="166" t="s">
        <v>212</v>
      </c>
      <c r="AU166" s="166" t="s">
        <v>87</v>
      </c>
      <c r="AV166" s="13" t="s">
        <v>87</v>
      </c>
      <c r="AW166" s="13" t="s">
        <v>32</v>
      </c>
      <c r="AX166" s="13" t="s">
        <v>85</v>
      </c>
      <c r="AY166" s="166" t="s">
        <v>129</v>
      </c>
    </row>
    <row r="167" spans="1:65" s="2" customFormat="1" ht="24.2" customHeight="1">
      <c r="A167" s="31"/>
      <c r="B167" s="142"/>
      <c r="C167" s="143" t="s">
        <v>263</v>
      </c>
      <c r="D167" s="143" t="s">
        <v>132</v>
      </c>
      <c r="E167" s="144" t="s">
        <v>264</v>
      </c>
      <c r="F167" s="145" t="s">
        <v>265</v>
      </c>
      <c r="G167" s="146" t="s">
        <v>266</v>
      </c>
      <c r="H167" s="147">
        <v>1</v>
      </c>
      <c r="I167" s="148"/>
      <c r="J167" s="149">
        <f>ROUND(I167*H167,2)</f>
        <v>0</v>
      </c>
      <c r="K167" s="145" t="s">
        <v>1</v>
      </c>
      <c r="L167" s="32"/>
      <c r="M167" s="150" t="s">
        <v>1</v>
      </c>
      <c r="N167" s="151" t="s">
        <v>42</v>
      </c>
      <c r="O167" s="57"/>
      <c r="P167" s="152">
        <f>O167*H167</f>
        <v>0</v>
      </c>
      <c r="Q167" s="152">
        <v>0</v>
      </c>
      <c r="R167" s="152">
        <f>Q167*H167</f>
        <v>0</v>
      </c>
      <c r="S167" s="152">
        <v>0</v>
      </c>
      <c r="T167" s="153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54" t="s">
        <v>150</v>
      </c>
      <c r="AT167" s="154" t="s">
        <v>132</v>
      </c>
      <c r="AU167" s="154" t="s">
        <v>87</v>
      </c>
      <c r="AY167" s="16" t="s">
        <v>129</v>
      </c>
      <c r="BE167" s="155">
        <f>IF(N167="základní",J167,0)</f>
        <v>0</v>
      </c>
      <c r="BF167" s="155">
        <f>IF(N167="snížená",J167,0)</f>
        <v>0</v>
      </c>
      <c r="BG167" s="155">
        <f>IF(N167="zákl. přenesená",J167,0)</f>
        <v>0</v>
      </c>
      <c r="BH167" s="155">
        <f>IF(N167="sníž. přenesená",J167,0)</f>
        <v>0</v>
      </c>
      <c r="BI167" s="155">
        <f>IF(N167="nulová",J167,0)</f>
        <v>0</v>
      </c>
      <c r="BJ167" s="16" t="s">
        <v>85</v>
      </c>
      <c r="BK167" s="155">
        <f>ROUND(I167*H167,2)</f>
        <v>0</v>
      </c>
      <c r="BL167" s="16" t="s">
        <v>150</v>
      </c>
      <c r="BM167" s="154" t="s">
        <v>267</v>
      </c>
    </row>
    <row r="168" spans="1:65" s="13" customFormat="1">
      <c r="B168" s="165"/>
      <c r="D168" s="156" t="s">
        <v>212</v>
      </c>
      <c r="E168" s="166" t="s">
        <v>1</v>
      </c>
      <c r="F168" s="167" t="s">
        <v>268</v>
      </c>
      <c r="H168" s="168">
        <v>1</v>
      </c>
      <c r="I168" s="169"/>
      <c r="L168" s="165"/>
      <c r="M168" s="170"/>
      <c r="N168" s="171"/>
      <c r="O168" s="171"/>
      <c r="P168" s="171"/>
      <c r="Q168" s="171"/>
      <c r="R168" s="171"/>
      <c r="S168" s="171"/>
      <c r="T168" s="172"/>
      <c r="AT168" s="166" t="s">
        <v>212</v>
      </c>
      <c r="AU168" s="166" t="s">
        <v>87</v>
      </c>
      <c r="AV168" s="13" t="s">
        <v>87</v>
      </c>
      <c r="AW168" s="13" t="s">
        <v>32</v>
      </c>
      <c r="AX168" s="13" t="s">
        <v>85</v>
      </c>
      <c r="AY168" s="166" t="s">
        <v>129</v>
      </c>
    </row>
    <row r="169" spans="1:65" s="12" customFormat="1" ht="22.9" customHeight="1">
      <c r="B169" s="129"/>
      <c r="D169" s="130" t="s">
        <v>76</v>
      </c>
      <c r="E169" s="140" t="s">
        <v>269</v>
      </c>
      <c r="F169" s="140" t="s">
        <v>270</v>
      </c>
      <c r="I169" s="132"/>
      <c r="J169" s="141">
        <f>BK169</f>
        <v>0</v>
      </c>
      <c r="L169" s="129"/>
      <c r="M169" s="134"/>
      <c r="N169" s="135"/>
      <c r="O169" s="135"/>
      <c r="P169" s="136">
        <f>SUM(P170:P185)</f>
        <v>0</v>
      </c>
      <c r="Q169" s="135"/>
      <c r="R169" s="136">
        <f>SUM(R170:R185)</f>
        <v>3.8400000000000001E-3</v>
      </c>
      <c r="S169" s="135"/>
      <c r="T169" s="137">
        <f>SUM(T170:T185)</f>
        <v>0</v>
      </c>
      <c r="AR169" s="130" t="s">
        <v>85</v>
      </c>
      <c r="AT169" s="138" t="s">
        <v>76</v>
      </c>
      <c r="AU169" s="138" t="s">
        <v>85</v>
      </c>
      <c r="AY169" s="130" t="s">
        <v>129</v>
      </c>
      <c r="BK169" s="139">
        <f>SUM(BK170:BK185)</f>
        <v>0</v>
      </c>
    </row>
    <row r="170" spans="1:65" s="2" customFormat="1" ht="24.2" customHeight="1">
      <c r="A170" s="31"/>
      <c r="B170" s="142"/>
      <c r="C170" s="143" t="s">
        <v>271</v>
      </c>
      <c r="D170" s="143" t="s">
        <v>132</v>
      </c>
      <c r="E170" s="144" t="s">
        <v>272</v>
      </c>
      <c r="F170" s="145" t="s">
        <v>273</v>
      </c>
      <c r="G170" s="146" t="s">
        <v>210</v>
      </c>
      <c r="H170" s="147">
        <v>165.5</v>
      </c>
      <c r="I170" s="148"/>
      <c r="J170" s="149">
        <f>ROUND(I170*H170,2)</f>
        <v>0</v>
      </c>
      <c r="K170" s="145" t="s">
        <v>136</v>
      </c>
      <c r="L170" s="32"/>
      <c r="M170" s="150" t="s">
        <v>1</v>
      </c>
      <c r="N170" s="151" t="s">
        <v>42</v>
      </c>
      <c r="O170" s="57"/>
      <c r="P170" s="152">
        <f>O170*H170</f>
        <v>0</v>
      </c>
      <c r="Q170" s="152">
        <v>0</v>
      </c>
      <c r="R170" s="152">
        <f>Q170*H170</f>
        <v>0</v>
      </c>
      <c r="S170" s="152">
        <v>0</v>
      </c>
      <c r="T170" s="153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4" t="s">
        <v>150</v>
      </c>
      <c r="AT170" s="154" t="s">
        <v>132</v>
      </c>
      <c r="AU170" s="154" t="s">
        <v>87</v>
      </c>
      <c r="AY170" s="16" t="s">
        <v>129</v>
      </c>
      <c r="BE170" s="155">
        <f>IF(N170="základní",J170,0)</f>
        <v>0</v>
      </c>
      <c r="BF170" s="155">
        <f>IF(N170="snížená",J170,0)</f>
        <v>0</v>
      </c>
      <c r="BG170" s="155">
        <f>IF(N170="zákl. přenesená",J170,0)</f>
        <v>0</v>
      </c>
      <c r="BH170" s="155">
        <f>IF(N170="sníž. přenesená",J170,0)</f>
        <v>0</v>
      </c>
      <c r="BI170" s="155">
        <f>IF(N170="nulová",J170,0)</f>
        <v>0</v>
      </c>
      <c r="BJ170" s="16" t="s">
        <v>85</v>
      </c>
      <c r="BK170" s="155">
        <f>ROUND(I170*H170,2)</f>
        <v>0</v>
      </c>
      <c r="BL170" s="16" t="s">
        <v>150</v>
      </c>
      <c r="BM170" s="154" t="s">
        <v>274</v>
      </c>
    </row>
    <row r="171" spans="1:65" s="13" customFormat="1">
      <c r="B171" s="165"/>
      <c r="D171" s="156" t="s">
        <v>212</v>
      </c>
      <c r="E171" s="166" t="s">
        <v>1</v>
      </c>
      <c r="F171" s="167" t="s">
        <v>262</v>
      </c>
      <c r="H171" s="168">
        <v>120</v>
      </c>
      <c r="I171" s="169"/>
      <c r="L171" s="165"/>
      <c r="M171" s="170"/>
      <c r="N171" s="171"/>
      <c r="O171" s="171"/>
      <c r="P171" s="171"/>
      <c r="Q171" s="171"/>
      <c r="R171" s="171"/>
      <c r="S171" s="171"/>
      <c r="T171" s="172"/>
      <c r="AT171" s="166" t="s">
        <v>212</v>
      </c>
      <c r="AU171" s="166" t="s">
        <v>87</v>
      </c>
      <c r="AV171" s="13" t="s">
        <v>87</v>
      </c>
      <c r="AW171" s="13" t="s">
        <v>32</v>
      </c>
      <c r="AX171" s="13" t="s">
        <v>77</v>
      </c>
      <c r="AY171" s="166" t="s">
        <v>129</v>
      </c>
    </row>
    <row r="172" spans="1:65" s="13" customFormat="1">
      <c r="B172" s="165"/>
      <c r="D172" s="156" t="s">
        <v>212</v>
      </c>
      <c r="E172" s="166" t="s">
        <v>1</v>
      </c>
      <c r="F172" s="167" t="s">
        <v>275</v>
      </c>
      <c r="H172" s="168">
        <v>14</v>
      </c>
      <c r="I172" s="169"/>
      <c r="L172" s="165"/>
      <c r="M172" s="170"/>
      <c r="N172" s="171"/>
      <c r="O172" s="171"/>
      <c r="P172" s="171"/>
      <c r="Q172" s="171"/>
      <c r="R172" s="171"/>
      <c r="S172" s="171"/>
      <c r="T172" s="172"/>
      <c r="AT172" s="166" t="s">
        <v>212</v>
      </c>
      <c r="AU172" s="166" t="s">
        <v>87</v>
      </c>
      <c r="AV172" s="13" t="s">
        <v>87</v>
      </c>
      <c r="AW172" s="13" t="s">
        <v>32</v>
      </c>
      <c r="AX172" s="13" t="s">
        <v>77</v>
      </c>
      <c r="AY172" s="166" t="s">
        <v>129</v>
      </c>
    </row>
    <row r="173" spans="1:65" s="13" customFormat="1">
      <c r="B173" s="165"/>
      <c r="D173" s="156" t="s">
        <v>212</v>
      </c>
      <c r="E173" s="166" t="s">
        <v>1</v>
      </c>
      <c r="F173" s="167" t="s">
        <v>276</v>
      </c>
      <c r="H173" s="168">
        <v>4.5</v>
      </c>
      <c r="I173" s="169"/>
      <c r="L173" s="165"/>
      <c r="M173" s="170"/>
      <c r="N173" s="171"/>
      <c r="O173" s="171"/>
      <c r="P173" s="171"/>
      <c r="Q173" s="171"/>
      <c r="R173" s="171"/>
      <c r="S173" s="171"/>
      <c r="T173" s="172"/>
      <c r="AT173" s="166" t="s">
        <v>212</v>
      </c>
      <c r="AU173" s="166" t="s">
        <v>87</v>
      </c>
      <c r="AV173" s="13" t="s">
        <v>87</v>
      </c>
      <c r="AW173" s="13" t="s">
        <v>32</v>
      </c>
      <c r="AX173" s="13" t="s">
        <v>77</v>
      </c>
      <c r="AY173" s="166" t="s">
        <v>129</v>
      </c>
    </row>
    <row r="174" spans="1:65" s="13" customFormat="1">
      <c r="B174" s="165"/>
      <c r="D174" s="156" t="s">
        <v>212</v>
      </c>
      <c r="E174" s="166" t="s">
        <v>1</v>
      </c>
      <c r="F174" s="167" t="s">
        <v>277</v>
      </c>
      <c r="H174" s="168">
        <v>27</v>
      </c>
      <c r="I174" s="169"/>
      <c r="L174" s="165"/>
      <c r="M174" s="170"/>
      <c r="N174" s="171"/>
      <c r="O174" s="171"/>
      <c r="P174" s="171"/>
      <c r="Q174" s="171"/>
      <c r="R174" s="171"/>
      <c r="S174" s="171"/>
      <c r="T174" s="172"/>
      <c r="AT174" s="166" t="s">
        <v>212</v>
      </c>
      <c r="AU174" s="166" t="s">
        <v>87</v>
      </c>
      <c r="AV174" s="13" t="s">
        <v>87</v>
      </c>
      <c r="AW174" s="13" t="s">
        <v>32</v>
      </c>
      <c r="AX174" s="13" t="s">
        <v>77</v>
      </c>
      <c r="AY174" s="166" t="s">
        <v>129</v>
      </c>
    </row>
    <row r="175" spans="1:65" s="14" customFormat="1">
      <c r="B175" s="173"/>
      <c r="D175" s="156" t="s">
        <v>212</v>
      </c>
      <c r="E175" s="174" t="s">
        <v>1</v>
      </c>
      <c r="F175" s="175" t="s">
        <v>215</v>
      </c>
      <c r="H175" s="176">
        <v>165.5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212</v>
      </c>
      <c r="AU175" s="174" t="s">
        <v>87</v>
      </c>
      <c r="AV175" s="14" t="s">
        <v>150</v>
      </c>
      <c r="AW175" s="14" t="s">
        <v>32</v>
      </c>
      <c r="AX175" s="14" t="s">
        <v>85</v>
      </c>
      <c r="AY175" s="174" t="s">
        <v>129</v>
      </c>
    </row>
    <row r="176" spans="1:65" s="2" customFormat="1" ht="24.2" customHeight="1">
      <c r="A176" s="31"/>
      <c r="B176" s="142"/>
      <c r="C176" s="143" t="s">
        <v>278</v>
      </c>
      <c r="D176" s="143" t="s">
        <v>132</v>
      </c>
      <c r="E176" s="144" t="s">
        <v>279</v>
      </c>
      <c r="F176" s="145" t="s">
        <v>280</v>
      </c>
      <c r="G176" s="146" t="s">
        <v>210</v>
      </c>
      <c r="H176" s="147">
        <v>120</v>
      </c>
      <c r="I176" s="148"/>
      <c r="J176" s="149">
        <f>ROUND(I176*H176,2)</f>
        <v>0</v>
      </c>
      <c r="K176" s="145" t="s">
        <v>136</v>
      </c>
      <c r="L176" s="32"/>
      <c r="M176" s="150" t="s">
        <v>1</v>
      </c>
      <c r="N176" s="151" t="s">
        <v>42</v>
      </c>
      <c r="O176" s="57"/>
      <c r="P176" s="152">
        <f>O176*H176</f>
        <v>0</v>
      </c>
      <c r="Q176" s="152">
        <v>0</v>
      </c>
      <c r="R176" s="152">
        <f>Q176*H176</f>
        <v>0</v>
      </c>
      <c r="S176" s="152">
        <v>0</v>
      </c>
      <c r="T176" s="153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54" t="s">
        <v>150</v>
      </c>
      <c r="AT176" s="154" t="s">
        <v>132</v>
      </c>
      <c r="AU176" s="154" t="s">
        <v>87</v>
      </c>
      <c r="AY176" s="16" t="s">
        <v>129</v>
      </c>
      <c r="BE176" s="155">
        <f>IF(N176="základní",J176,0)</f>
        <v>0</v>
      </c>
      <c r="BF176" s="155">
        <f>IF(N176="snížená",J176,0)</f>
        <v>0</v>
      </c>
      <c r="BG176" s="155">
        <f>IF(N176="zákl. přenesená",J176,0)</f>
        <v>0</v>
      </c>
      <c r="BH176" s="155">
        <f>IF(N176="sníž. přenesená",J176,0)</f>
        <v>0</v>
      </c>
      <c r="BI176" s="155">
        <f>IF(N176="nulová",J176,0)</f>
        <v>0</v>
      </c>
      <c r="BJ176" s="16" t="s">
        <v>85</v>
      </c>
      <c r="BK176" s="155">
        <f>ROUND(I176*H176,2)</f>
        <v>0</v>
      </c>
      <c r="BL176" s="16" t="s">
        <v>150</v>
      </c>
      <c r="BM176" s="154" t="s">
        <v>281</v>
      </c>
    </row>
    <row r="177" spans="1:65" s="13" customFormat="1">
      <c r="B177" s="165"/>
      <c r="D177" s="156" t="s">
        <v>212</v>
      </c>
      <c r="E177" s="166" t="s">
        <v>1</v>
      </c>
      <c r="F177" s="167" t="s">
        <v>262</v>
      </c>
      <c r="H177" s="168">
        <v>120</v>
      </c>
      <c r="I177" s="169"/>
      <c r="L177" s="165"/>
      <c r="M177" s="170"/>
      <c r="N177" s="171"/>
      <c r="O177" s="171"/>
      <c r="P177" s="171"/>
      <c r="Q177" s="171"/>
      <c r="R177" s="171"/>
      <c r="S177" s="171"/>
      <c r="T177" s="172"/>
      <c r="AT177" s="166" t="s">
        <v>212</v>
      </c>
      <c r="AU177" s="166" t="s">
        <v>87</v>
      </c>
      <c r="AV177" s="13" t="s">
        <v>87</v>
      </c>
      <c r="AW177" s="13" t="s">
        <v>32</v>
      </c>
      <c r="AX177" s="13" t="s">
        <v>77</v>
      </c>
      <c r="AY177" s="166" t="s">
        <v>129</v>
      </c>
    </row>
    <row r="178" spans="1:65" s="14" customFormat="1">
      <c r="B178" s="173"/>
      <c r="D178" s="156" t="s">
        <v>212</v>
      </c>
      <c r="E178" s="174" t="s">
        <v>1</v>
      </c>
      <c r="F178" s="175" t="s">
        <v>215</v>
      </c>
      <c r="H178" s="176">
        <v>120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212</v>
      </c>
      <c r="AU178" s="174" t="s">
        <v>87</v>
      </c>
      <c r="AV178" s="14" t="s">
        <v>150</v>
      </c>
      <c r="AW178" s="14" t="s">
        <v>32</v>
      </c>
      <c r="AX178" s="14" t="s">
        <v>85</v>
      </c>
      <c r="AY178" s="174" t="s">
        <v>129</v>
      </c>
    </row>
    <row r="179" spans="1:65" s="2" customFormat="1" ht="24.2" customHeight="1">
      <c r="A179" s="31"/>
      <c r="B179" s="142"/>
      <c r="C179" s="143" t="s">
        <v>282</v>
      </c>
      <c r="D179" s="143" t="s">
        <v>132</v>
      </c>
      <c r="E179" s="144" t="s">
        <v>283</v>
      </c>
      <c r="F179" s="145" t="s">
        <v>284</v>
      </c>
      <c r="G179" s="146" t="s">
        <v>210</v>
      </c>
      <c r="H179" s="147">
        <v>120</v>
      </c>
      <c r="I179" s="148"/>
      <c r="J179" s="149">
        <f>ROUND(I179*H179,2)</f>
        <v>0</v>
      </c>
      <c r="K179" s="145" t="s">
        <v>136</v>
      </c>
      <c r="L179" s="32"/>
      <c r="M179" s="150" t="s">
        <v>1</v>
      </c>
      <c r="N179" s="151" t="s">
        <v>42</v>
      </c>
      <c r="O179" s="57"/>
      <c r="P179" s="152">
        <f>O179*H179</f>
        <v>0</v>
      </c>
      <c r="Q179" s="152">
        <v>0</v>
      </c>
      <c r="R179" s="152">
        <f>Q179*H179</f>
        <v>0</v>
      </c>
      <c r="S179" s="152">
        <v>0</v>
      </c>
      <c r="T179" s="15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54" t="s">
        <v>150</v>
      </c>
      <c r="AT179" s="154" t="s">
        <v>132</v>
      </c>
      <c r="AU179" s="154" t="s">
        <v>87</v>
      </c>
      <c r="AY179" s="16" t="s">
        <v>129</v>
      </c>
      <c r="BE179" s="155">
        <f>IF(N179="základní",J179,0)</f>
        <v>0</v>
      </c>
      <c r="BF179" s="155">
        <f>IF(N179="snížená",J179,0)</f>
        <v>0</v>
      </c>
      <c r="BG179" s="155">
        <f>IF(N179="zákl. přenesená",J179,0)</f>
        <v>0</v>
      </c>
      <c r="BH179" s="155">
        <f>IF(N179="sníž. přenesená",J179,0)</f>
        <v>0</v>
      </c>
      <c r="BI179" s="155">
        <f>IF(N179="nulová",J179,0)</f>
        <v>0</v>
      </c>
      <c r="BJ179" s="16" t="s">
        <v>85</v>
      </c>
      <c r="BK179" s="155">
        <f>ROUND(I179*H179,2)</f>
        <v>0</v>
      </c>
      <c r="BL179" s="16" t="s">
        <v>150</v>
      </c>
      <c r="BM179" s="154" t="s">
        <v>285</v>
      </c>
    </row>
    <row r="180" spans="1:65" s="2" customFormat="1" ht="16.5" customHeight="1">
      <c r="A180" s="31"/>
      <c r="B180" s="142"/>
      <c r="C180" s="181" t="s">
        <v>286</v>
      </c>
      <c r="D180" s="181" t="s">
        <v>287</v>
      </c>
      <c r="E180" s="182" t="s">
        <v>288</v>
      </c>
      <c r="F180" s="183" t="s">
        <v>289</v>
      </c>
      <c r="G180" s="184" t="s">
        <v>290</v>
      </c>
      <c r="H180" s="185">
        <v>3.84</v>
      </c>
      <c r="I180" s="186"/>
      <c r="J180" s="187">
        <f>ROUND(I180*H180,2)</f>
        <v>0</v>
      </c>
      <c r="K180" s="183" t="s">
        <v>136</v>
      </c>
      <c r="L180" s="188"/>
      <c r="M180" s="189" t="s">
        <v>1</v>
      </c>
      <c r="N180" s="190" t="s">
        <v>42</v>
      </c>
      <c r="O180" s="57"/>
      <c r="P180" s="152">
        <f>O180*H180</f>
        <v>0</v>
      </c>
      <c r="Q180" s="152">
        <v>1E-3</v>
      </c>
      <c r="R180" s="152">
        <f>Q180*H180</f>
        <v>3.8400000000000001E-3</v>
      </c>
      <c r="S180" s="152">
        <v>0</v>
      </c>
      <c r="T180" s="153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54" t="s">
        <v>171</v>
      </c>
      <c r="AT180" s="154" t="s">
        <v>287</v>
      </c>
      <c r="AU180" s="154" t="s">
        <v>87</v>
      </c>
      <c r="AY180" s="16" t="s">
        <v>129</v>
      </c>
      <c r="BE180" s="155">
        <f>IF(N180="základní",J180,0)</f>
        <v>0</v>
      </c>
      <c r="BF180" s="155">
        <f>IF(N180="snížená",J180,0)</f>
        <v>0</v>
      </c>
      <c r="BG180" s="155">
        <f>IF(N180="zákl. přenesená",J180,0)</f>
        <v>0</v>
      </c>
      <c r="BH180" s="155">
        <f>IF(N180="sníž. přenesená",J180,0)</f>
        <v>0</v>
      </c>
      <c r="BI180" s="155">
        <f>IF(N180="nulová",J180,0)</f>
        <v>0</v>
      </c>
      <c r="BJ180" s="16" t="s">
        <v>85</v>
      </c>
      <c r="BK180" s="155">
        <f>ROUND(I180*H180,2)</f>
        <v>0</v>
      </c>
      <c r="BL180" s="16" t="s">
        <v>150</v>
      </c>
      <c r="BM180" s="154" t="s">
        <v>291</v>
      </c>
    </row>
    <row r="181" spans="1:65" s="13" customFormat="1">
      <c r="B181" s="165"/>
      <c r="D181" s="156" t="s">
        <v>212</v>
      </c>
      <c r="E181" s="166" t="s">
        <v>1</v>
      </c>
      <c r="F181" s="167" t="s">
        <v>292</v>
      </c>
      <c r="H181" s="168">
        <v>3.84</v>
      </c>
      <c r="I181" s="169"/>
      <c r="L181" s="165"/>
      <c r="M181" s="170"/>
      <c r="N181" s="171"/>
      <c r="O181" s="171"/>
      <c r="P181" s="171"/>
      <c r="Q181" s="171"/>
      <c r="R181" s="171"/>
      <c r="S181" s="171"/>
      <c r="T181" s="172"/>
      <c r="AT181" s="166" t="s">
        <v>212</v>
      </c>
      <c r="AU181" s="166" t="s">
        <v>87</v>
      </c>
      <c r="AV181" s="13" t="s">
        <v>87</v>
      </c>
      <c r="AW181" s="13" t="s">
        <v>32</v>
      </c>
      <c r="AX181" s="13" t="s">
        <v>85</v>
      </c>
      <c r="AY181" s="166" t="s">
        <v>129</v>
      </c>
    </row>
    <row r="182" spans="1:65" s="2" customFormat="1" ht="33" customHeight="1">
      <c r="A182" s="31"/>
      <c r="B182" s="142"/>
      <c r="C182" s="143" t="s">
        <v>269</v>
      </c>
      <c r="D182" s="143" t="s">
        <v>132</v>
      </c>
      <c r="E182" s="144" t="s">
        <v>293</v>
      </c>
      <c r="F182" s="145" t="s">
        <v>294</v>
      </c>
      <c r="G182" s="146" t="s">
        <v>210</v>
      </c>
      <c r="H182" s="147">
        <v>120</v>
      </c>
      <c r="I182" s="148"/>
      <c r="J182" s="149">
        <f>ROUND(I182*H182,2)</f>
        <v>0</v>
      </c>
      <c r="K182" s="145" t="s">
        <v>136</v>
      </c>
      <c r="L182" s="32"/>
      <c r="M182" s="150" t="s">
        <v>1</v>
      </c>
      <c r="N182" s="151" t="s">
        <v>42</v>
      </c>
      <c r="O182" s="57"/>
      <c r="P182" s="152">
        <f>O182*H182</f>
        <v>0</v>
      </c>
      <c r="Q182" s="152">
        <v>0</v>
      </c>
      <c r="R182" s="152">
        <f>Q182*H182</f>
        <v>0</v>
      </c>
      <c r="S182" s="152">
        <v>0</v>
      </c>
      <c r="T182" s="15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4" t="s">
        <v>150</v>
      </c>
      <c r="AT182" s="154" t="s">
        <v>132</v>
      </c>
      <c r="AU182" s="154" t="s">
        <v>87</v>
      </c>
      <c r="AY182" s="16" t="s">
        <v>129</v>
      </c>
      <c r="BE182" s="155">
        <f>IF(N182="základní",J182,0)</f>
        <v>0</v>
      </c>
      <c r="BF182" s="155">
        <f>IF(N182="snížená",J182,0)</f>
        <v>0</v>
      </c>
      <c r="BG182" s="155">
        <f>IF(N182="zákl. přenesená",J182,0)</f>
        <v>0</v>
      </c>
      <c r="BH182" s="155">
        <f>IF(N182="sníž. přenesená",J182,0)</f>
        <v>0</v>
      </c>
      <c r="BI182" s="155">
        <f>IF(N182="nulová",J182,0)</f>
        <v>0</v>
      </c>
      <c r="BJ182" s="16" t="s">
        <v>85</v>
      </c>
      <c r="BK182" s="155">
        <f>ROUND(I182*H182,2)</f>
        <v>0</v>
      </c>
      <c r="BL182" s="16" t="s">
        <v>150</v>
      </c>
      <c r="BM182" s="154" t="s">
        <v>295</v>
      </c>
    </row>
    <row r="183" spans="1:65" s="2" customFormat="1" ht="33" customHeight="1">
      <c r="A183" s="31"/>
      <c r="B183" s="142"/>
      <c r="C183" s="143" t="s">
        <v>296</v>
      </c>
      <c r="D183" s="143" t="s">
        <v>132</v>
      </c>
      <c r="E183" s="144" t="s">
        <v>297</v>
      </c>
      <c r="F183" s="145" t="s">
        <v>298</v>
      </c>
      <c r="G183" s="146" t="s">
        <v>210</v>
      </c>
      <c r="H183" s="147">
        <v>120</v>
      </c>
      <c r="I183" s="148"/>
      <c r="J183" s="149">
        <f>ROUND(I183*H183,2)</f>
        <v>0</v>
      </c>
      <c r="K183" s="145" t="s">
        <v>136</v>
      </c>
      <c r="L183" s="32"/>
      <c r="M183" s="150" t="s">
        <v>1</v>
      </c>
      <c r="N183" s="151" t="s">
        <v>42</v>
      </c>
      <c r="O183" s="57"/>
      <c r="P183" s="152">
        <f>O183*H183</f>
        <v>0</v>
      </c>
      <c r="Q183" s="152">
        <v>0</v>
      </c>
      <c r="R183" s="152">
        <f>Q183*H183</f>
        <v>0</v>
      </c>
      <c r="S183" s="152">
        <v>0</v>
      </c>
      <c r="T183" s="15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4" t="s">
        <v>150</v>
      </c>
      <c r="AT183" s="154" t="s">
        <v>132</v>
      </c>
      <c r="AU183" s="154" t="s">
        <v>87</v>
      </c>
      <c r="AY183" s="16" t="s">
        <v>129</v>
      </c>
      <c r="BE183" s="155">
        <f>IF(N183="základní",J183,0)</f>
        <v>0</v>
      </c>
      <c r="BF183" s="155">
        <f>IF(N183="snížená",J183,0)</f>
        <v>0</v>
      </c>
      <c r="BG183" s="155">
        <f>IF(N183="zákl. přenesená",J183,0)</f>
        <v>0</v>
      </c>
      <c r="BH183" s="155">
        <f>IF(N183="sníž. přenesená",J183,0)</f>
        <v>0</v>
      </c>
      <c r="BI183" s="155">
        <f>IF(N183="nulová",J183,0)</f>
        <v>0</v>
      </c>
      <c r="BJ183" s="16" t="s">
        <v>85</v>
      </c>
      <c r="BK183" s="155">
        <f>ROUND(I183*H183,2)</f>
        <v>0</v>
      </c>
      <c r="BL183" s="16" t="s">
        <v>150</v>
      </c>
      <c r="BM183" s="154" t="s">
        <v>299</v>
      </c>
    </row>
    <row r="184" spans="1:65" s="2" customFormat="1" ht="16.5" customHeight="1">
      <c r="A184" s="31"/>
      <c r="B184" s="142"/>
      <c r="C184" s="143" t="s">
        <v>300</v>
      </c>
      <c r="D184" s="143" t="s">
        <v>132</v>
      </c>
      <c r="E184" s="144" t="s">
        <v>301</v>
      </c>
      <c r="F184" s="145" t="s">
        <v>302</v>
      </c>
      <c r="G184" s="146" t="s">
        <v>223</v>
      </c>
      <c r="H184" s="147">
        <v>1.2</v>
      </c>
      <c r="I184" s="148"/>
      <c r="J184" s="149">
        <f>ROUND(I184*H184,2)</f>
        <v>0</v>
      </c>
      <c r="K184" s="145" t="s">
        <v>136</v>
      </c>
      <c r="L184" s="32"/>
      <c r="M184" s="150" t="s">
        <v>1</v>
      </c>
      <c r="N184" s="151" t="s">
        <v>42</v>
      </c>
      <c r="O184" s="57"/>
      <c r="P184" s="152">
        <f>O184*H184</f>
        <v>0</v>
      </c>
      <c r="Q184" s="152">
        <v>0</v>
      </c>
      <c r="R184" s="152">
        <f>Q184*H184</f>
        <v>0</v>
      </c>
      <c r="S184" s="152">
        <v>0</v>
      </c>
      <c r="T184" s="153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4" t="s">
        <v>150</v>
      </c>
      <c r="AT184" s="154" t="s">
        <v>132</v>
      </c>
      <c r="AU184" s="154" t="s">
        <v>87</v>
      </c>
      <c r="AY184" s="16" t="s">
        <v>129</v>
      </c>
      <c r="BE184" s="155">
        <f>IF(N184="základní",J184,0)</f>
        <v>0</v>
      </c>
      <c r="BF184" s="155">
        <f>IF(N184="snížená",J184,0)</f>
        <v>0</v>
      </c>
      <c r="BG184" s="155">
        <f>IF(N184="zákl. přenesená",J184,0)</f>
        <v>0</v>
      </c>
      <c r="BH184" s="155">
        <f>IF(N184="sníž. přenesená",J184,0)</f>
        <v>0</v>
      </c>
      <c r="BI184" s="155">
        <f>IF(N184="nulová",J184,0)</f>
        <v>0</v>
      </c>
      <c r="BJ184" s="16" t="s">
        <v>85</v>
      </c>
      <c r="BK184" s="155">
        <f>ROUND(I184*H184,2)</f>
        <v>0</v>
      </c>
      <c r="BL184" s="16" t="s">
        <v>150</v>
      </c>
      <c r="BM184" s="154" t="s">
        <v>303</v>
      </c>
    </row>
    <row r="185" spans="1:65" s="13" customFormat="1">
      <c r="B185" s="165"/>
      <c r="D185" s="156" t="s">
        <v>212</v>
      </c>
      <c r="E185" s="166" t="s">
        <v>1</v>
      </c>
      <c r="F185" s="167" t="s">
        <v>304</v>
      </c>
      <c r="H185" s="168">
        <v>1.2</v>
      </c>
      <c r="I185" s="169"/>
      <c r="L185" s="165"/>
      <c r="M185" s="170"/>
      <c r="N185" s="171"/>
      <c r="O185" s="171"/>
      <c r="P185" s="171"/>
      <c r="Q185" s="171"/>
      <c r="R185" s="171"/>
      <c r="S185" s="171"/>
      <c r="T185" s="172"/>
      <c r="AT185" s="166" t="s">
        <v>212</v>
      </c>
      <c r="AU185" s="166" t="s">
        <v>87</v>
      </c>
      <c r="AV185" s="13" t="s">
        <v>87</v>
      </c>
      <c r="AW185" s="13" t="s">
        <v>32</v>
      </c>
      <c r="AX185" s="13" t="s">
        <v>85</v>
      </c>
      <c r="AY185" s="166" t="s">
        <v>129</v>
      </c>
    </row>
    <row r="186" spans="1:65" s="12" customFormat="1" ht="22.9" customHeight="1">
      <c r="B186" s="129"/>
      <c r="D186" s="130" t="s">
        <v>76</v>
      </c>
      <c r="E186" s="140" t="s">
        <v>87</v>
      </c>
      <c r="F186" s="140" t="s">
        <v>305</v>
      </c>
      <c r="I186" s="132"/>
      <c r="J186" s="141">
        <f>BK186</f>
        <v>0</v>
      </c>
      <c r="L186" s="129"/>
      <c r="M186" s="134"/>
      <c r="N186" s="135"/>
      <c r="O186" s="135"/>
      <c r="P186" s="136">
        <f>SUM(P187:P190)</f>
        <v>0</v>
      </c>
      <c r="Q186" s="135"/>
      <c r="R186" s="136">
        <f>SUM(R187:R190)</f>
        <v>9.0411999999999999</v>
      </c>
      <c r="S186" s="135"/>
      <c r="T186" s="137">
        <f>SUM(T187:T190)</f>
        <v>0</v>
      </c>
      <c r="AR186" s="130" t="s">
        <v>85</v>
      </c>
      <c r="AT186" s="138" t="s">
        <v>76</v>
      </c>
      <c r="AU186" s="138" t="s">
        <v>85</v>
      </c>
      <c r="AY186" s="130" t="s">
        <v>129</v>
      </c>
      <c r="BK186" s="139">
        <f>SUM(BK187:BK190)</f>
        <v>0</v>
      </c>
    </row>
    <row r="187" spans="1:65" s="2" customFormat="1" ht="24.2" customHeight="1">
      <c r="A187" s="31"/>
      <c r="B187" s="142"/>
      <c r="C187" s="143" t="s">
        <v>7</v>
      </c>
      <c r="D187" s="143" t="s">
        <v>132</v>
      </c>
      <c r="E187" s="144" t="s">
        <v>306</v>
      </c>
      <c r="F187" s="145" t="s">
        <v>307</v>
      </c>
      <c r="G187" s="146" t="s">
        <v>223</v>
      </c>
      <c r="H187" s="147">
        <v>0.73499999999999999</v>
      </c>
      <c r="I187" s="148"/>
      <c r="J187" s="149">
        <f>ROUND(I187*H187,2)</f>
        <v>0</v>
      </c>
      <c r="K187" s="145" t="s">
        <v>136</v>
      </c>
      <c r="L187" s="32"/>
      <c r="M187" s="150" t="s">
        <v>1</v>
      </c>
      <c r="N187" s="151" t="s">
        <v>42</v>
      </c>
      <c r="O187" s="57"/>
      <c r="P187" s="152">
        <f>O187*H187</f>
        <v>0</v>
      </c>
      <c r="Q187" s="152">
        <v>2.16</v>
      </c>
      <c r="R187" s="152">
        <f>Q187*H187</f>
        <v>1.5876000000000001</v>
      </c>
      <c r="S187" s="152">
        <v>0</v>
      </c>
      <c r="T187" s="153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54" t="s">
        <v>150</v>
      </c>
      <c r="AT187" s="154" t="s">
        <v>132</v>
      </c>
      <c r="AU187" s="154" t="s">
        <v>87</v>
      </c>
      <c r="AY187" s="16" t="s">
        <v>129</v>
      </c>
      <c r="BE187" s="155">
        <f>IF(N187="základní",J187,0)</f>
        <v>0</v>
      </c>
      <c r="BF187" s="155">
        <f>IF(N187="snížená",J187,0)</f>
        <v>0</v>
      </c>
      <c r="BG187" s="155">
        <f>IF(N187="zákl. přenesená",J187,0)</f>
        <v>0</v>
      </c>
      <c r="BH187" s="155">
        <f>IF(N187="sníž. přenesená",J187,0)</f>
        <v>0</v>
      </c>
      <c r="BI187" s="155">
        <f>IF(N187="nulová",J187,0)</f>
        <v>0</v>
      </c>
      <c r="BJ187" s="16" t="s">
        <v>85</v>
      </c>
      <c r="BK187" s="155">
        <f>ROUND(I187*H187,2)</f>
        <v>0</v>
      </c>
      <c r="BL187" s="16" t="s">
        <v>150</v>
      </c>
      <c r="BM187" s="154" t="s">
        <v>308</v>
      </c>
    </row>
    <row r="188" spans="1:65" s="13" customFormat="1">
      <c r="B188" s="165"/>
      <c r="D188" s="156" t="s">
        <v>212</v>
      </c>
      <c r="E188" s="166" t="s">
        <v>1</v>
      </c>
      <c r="F188" s="167" t="s">
        <v>309</v>
      </c>
      <c r="H188" s="168">
        <v>0.73499999999999999</v>
      </c>
      <c r="I188" s="169"/>
      <c r="L188" s="165"/>
      <c r="M188" s="170"/>
      <c r="N188" s="171"/>
      <c r="O188" s="171"/>
      <c r="P188" s="171"/>
      <c r="Q188" s="171"/>
      <c r="R188" s="171"/>
      <c r="S188" s="171"/>
      <c r="T188" s="172"/>
      <c r="AT188" s="166" t="s">
        <v>212</v>
      </c>
      <c r="AU188" s="166" t="s">
        <v>87</v>
      </c>
      <c r="AV188" s="13" t="s">
        <v>87</v>
      </c>
      <c r="AW188" s="13" t="s">
        <v>32</v>
      </c>
      <c r="AX188" s="13" t="s">
        <v>85</v>
      </c>
      <c r="AY188" s="166" t="s">
        <v>129</v>
      </c>
    </row>
    <row r="189" spans="1:65" s="2" customFormat="1" ht="24.2" customHeight="1">
      <c r="A189" s="31"/>
      <c r="B189" s="142"/>
      <c r="C189" s="143" t="s">
        <v>310</v>
      </c>
      <c r="D189" s="143" t="s">
        <v>132</v>
      </c>
      <c r="E189" s="144" t="s">
        <v>311</v>
      </c>
      <c r="F189" s="145" t="s">
        <v>312</v>
      </c>
      <c r="G189" s="146" t="s">
        <v>223</v>
      </c>
      <c r="H189" s="147">
        <v>2.8</v>
      </c>
      <c r="I189" s="148"/>
      <c r="J189" s="149">
        <f>ROUND(I189*H189,2)</f>
        <v>0</v>
      </c>
      <c r="K189" s="145" t="s">
        <v>136</v>
      </c>
      <c r="L189" s="32"/>
      <c r="M189" s="150" t="s">
        <v>1</v>
      </c>
      <c r="N189" s="151" t="s">
        <v>42</v>
      </c>
      <c r="O189" s="57"/>
      <c r="P189" s="152">
        <f>O189*H189</f>
        <v>0</v>
      </c>
      <c r="Q189" s="152">
        <v>2.6619999999999999</v>
      </c>
      <c r="R189" s="152">
        <f>Q189*H189</f>
        <v>7.4535999999999989</v>
      </c>
      <c r="S189" s="152">
        <v>0</v>
      </c>
      <c r="T189" s="15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54" t="s">
        <v>150</v>
      </c>
      <c r="AT189" s="154" t="s">
        <v>132</v>
      </c>
      <c r="AU189" s="154" t="s">
        <v>87</v>
      </c>
      <c r="AY189" s="16" t="s">
        <v>129</v>
      </c>
      <c r="BE189" s="155">
        <f>IF(N189="základní",J189,0)</f>
        <v>0</v>
      </c>
      <c r="BF189" s="155">
        <f>IF(N189="snížená",J189,0)</f>
        <v>0</v>
      </c>
      <c r="BG189" s="155">
        <f>IF(N189="zákl. přenesená",J189,0)</f>
        <v>0</v>
      </c>
      <c r="BH189" s="155">
        <f>IF(N189="sníž. přenesená",J189,0)</f>
        <v>0</v>
      </c>
      <c r="BI189" s="155">
        <f>IF(N189="nulová",J189,0)</f>
        <v>0</v>
      </c>
      <c r="BJ189" s="16" t="s">
        <v>85</v>
      </c>
      <c r="BK189" s="155">
        <f>ROUND(I189*H189,2)</f>
        <v>0</v>
      </c>
      <c r="BL189" s="16" t="s">
        <v>150</v>
      </c>
      <c r="BM189" s="154" t="s">
        <v>313</v>
      </c>
    </row>
    <row r="190" spans="1:65" s="13" customFormat="1">
      <c r="B190" s="165"/>
      <c r="D190" s="156" t="s">
        <v>212</v>
      </c>
      <c r="E190" s="166" t="s">
        <v>1</v>
      </c>
      <c r="F190" s="167" t="s">
        <v>314</v>
      </c>
      <c r="H190" s="168">
        <v>2.8</v>
      </c>
      <c r="I190" s="169"/>
      <c r="L190" s="165"/>
      <c r="M190" s="170"/>
      <c r="N190" s="171"/>
      <c r="O190" s="171"/>
      <c r="P190" s="171"/>
      <c r="Q190" s="171"/>
      <c r="R190" s="171"/>
      <c r="S190" s="171"/>
      <c r="T190" s="172"/>
      <c r="AT190" s="166" t="s">
        <v>212</v>
      </c>
      <c r="AU190" s="166" t="s">
        <v>87</v>
      </c>
      <c r="AV190" s="13" t="s">
        <v>87</v>
      </c>
      <c r="AW190" s="13" t="s">
        <v>32</v>
      </c>
      <c r="AX190" s="13" t="s">
        <v>85</v>
      </c>
      <c r="AY190" s="166" t="s">
        <v>129</v>
      </c>
    </row>
    <row r="191" spans="1:65" s="12" customFormat="1" ht="22.9" customHeight="1">
      <c r="B191" s="129"/>
      <c r="D191" s="130" t="s">
        <v>76</v>
      </c>
      <c r="E191" s="140" t="s">
        <v>128</v>
      </c>
      <c r="F191" s="140" t="s">
        <v>315</v>
      </c>
      <c r="I191" s="132"/>
      <c r="J191" s="141">
        <f>BK191</f>
        <v>0</v>
      </c>
      <c r="L191" s="129"/>
      <c r="M191" s="134"/>
      <c r="N191" s="135"/>
      <c r="O191" s="135"/>
      <c r="P191" s="136">
        <f>SUM(P192:P218)</f>
        <v>0</v>
      </c>
      <c r="Q191" s="135"/>
      <c r="R191" s="136">
        <f>SUM(R192:R218)</f>
        <v>38.639179999999996</v>
      </c>
      <c r="S191" s="135"/>
      <c r="T191" s="137">
        <f>SUM(T192:T218)</f>
        <v>0</v>
      </c>
      <c r="AR191" s="130" t="s">
        <v>85</v>
      </c>
      <c r="AT191" s="138" t="s">
        <v>76</v>
      </c>
      <c r="AU191" s="138" t="s">
        <v>85</v>
      </c>
      <c r="AY191" s="130" t="s">
        <v>129</v>
      </c>
      <c r="BK191" s="139">
        <f>SUM(BK192:BK218)</f>
        <v>0</v>
      </c>
    </row>
    <row r="192" spans="1:65" s="2" customFormat="1" ht="37.9" customHeight="1">
      <c r="A192" s="31"/>
      <c r="B192" s="142"/>
      <c r="C192" s="143" t="s">
        <v>316</v>
      </c>
      <c r="D192" s="143" t="s">
        <v>132</v>
      </c>
      <c r="E192" s="144" t="s">
        <v>317</v>
      </c>
      <c r="F192" s="145" t="s">
        <v>318</v>
      </c>
      <c r="G192" s="146" t="s">
        <v>210</v>
      </c>
      <c r="H192" s="147">
        <v>50</v>
      </c>
      <c r="I192" s="148"/>
      <c r="J192" s="149">
        <f>ROUND(I192*H192,2)</f>
        <v>0</v>
      </c>
      <c r="K192" s="145" t="s">
        <v>1</v>
      </c>
      <c r="L192" s="32"/>
      <c r="M192" s="150" t="s">
        <v>1</v>
      </c>
      <c r="N192" s="151" t="s">
        <v>42</v>
      </c>
      <c r="O192" s="57"/>
      <c r="P192" s="152">
        <f>O192*H192</f>
        <v>0</v>
      </c>
      <c r="Q192" s="152">
        <v>0.1231</v>
      </c>
      <c r="R192" s="152">
        <f>Q192*H192</f>
        <v>6.1550000000000002</v>
      </c>
      <c r="S192" s="152">
        <v>0</v>
      </c>
      <c r="T192" s="153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4" t="s">
        <v>150</v>
      </c>
      <c r="AT192" s="154" t="s">
        <v>132</v>
      </c>
      <c r="AU192" s="154" t="s">
        <v>87</v>
      </c>
      <c r="AY192" s="16" t="s">
        <v>129</v>
      </c>
      <c r="BE192" s="155">
        <f>IF(N192="základní",J192,0)</f>
        <v>0</v>
      </c>
      <c r="BF192" s="155">
        <f>IF(N192="snížená",J192,0)</f>
        <v>0</v>
      </c>
      <c r="BG192" s="155">
        <f>IF(N192="zákl. přenesená",J192,0)</f>
        <v>0</v>
      </c>
      <c r="BH192" s="155">
        <f>IF(N192="sníž. přenesená",J192,0)</f>
        <v>0</v>
      </c>
      <c r="BI192" s="155">
        <f>IF(N192="nulová",J192,0)</f>
        <v>0</v>
      </c>
      <c r="BJ192" s="16" t="s">
        <v>85</v>
      </c>
      <c r="BK192" s="155">
        <f>ROUND(I192*H192,2)</f>
        <v>0</v>
      </c>
      <c r="BL192" s="16" t="s">
        <v>150</v>
      </c>
      <c r="BM192" s="154" t="s">
        <v>319</v>
      </c>
    </row>
    <row r="193" spans="1:65" s="2" customFormat="1" ht="19.5">
      <c r="A193" s="31"/>
      <c r="B193" s="32"/>
      <c r="C193" s="31"/>
      <c r="D193" s="156" t="s">
        <v>148</v>
      </c>
      <c r="E193" s="31"/>
      <c r="F193" s="157" t="s">
        <v>320</v>
      </c>
      <c r="G193" s="31"/>
      <c r="H193" s="31"/>
      <c r="I193" s="158"/>
      <c r="J193" s="31"/>
      <c r="K193" s="31"/>
      <c r="L193" s="32"/>
      <c r="M193" s="159"/>
      <c r="N193" s="160"/>
      <c r="O193" s="57"/>
      <c r="P193" s="57"/>
      <c r="Q193" s="57"/>
      <c r="R193" s="57"/>
      <c r="S193" s="57"/>
      <c r="T193" s="58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6" t="s">
        <v>148</v>
      </c>
      <c r="AU193" s="16" t="s">
        <v>87</v>
      </c>
    </row>
    <row r="194" spans="1:65" s="13" customFormat="1">
      <c r="B194" s="165"/>
      <c r="D194" s="156" t="s">
        <v>212</v>
      </c>
      <c r="E194" s="166" t="s">
        <v>1</v>
      </c>
      <c r="F194" s="167" t="s">
        <v>321</v>
      </c>
      <c r="H194" s="168">
        <v>50</v>
      </c>
      <c r="I194" s="169"/>
      <c r="L194" s="165"/>
      <c r="M194" s="170"/>
      <c r="N194" s="171"/>
      <c r="O194" s="171"/>
      <c r="P194" s="171"/>
      <c r="Q194" s="171"/>
      <c r="R194" s="171"/>
      <c r="S194" s="171"/>
      <c r="T194" s="172"/>
      <c r="AT194" s="166" t="s">
        <v>212</v>
      </c>
      <c r="AU194" s="166" t="s">
        <v>87</v>
      </c>
      <c r="AV194" s="13" t="s">
        <v>87</v>
      </c>
      <c r="AW194" s="13" t="s">
        <v>32</v>
      </c>
      <c r="AX194" s="13" t="s">
        <v>85</v>
      </c>
      <c r="AY194" s="166" t="s">
        <v>129</v>
      </c>
    </row>
    <row r="195" spans="1:65" s="2" customFormat="1" ht="24.2" customHeight="1">
      <c r="A195" s="31"/>
      <c r="B195" s="142"/>
      <c r="C195" s="143" t="s">
        <v>322</v>
      </c>
      <c r="D195" s="143" t="s">
        <v>132</v>
      </c>
      <c r="E195" s="144" t="s">
        <v>323</v>
      </c>
      <c r="F195" s="145" t="s">
        <v>324</v>
      </c>
      <c r="G195" s="146" t="s">
        <v>210</v>
      </c>
      <c r="H195" s="147">
        <v>50</v>
      </c>
      <c r="I195" s="148"/>
      <c r="J195" s="149">
        <f>ROUND(I195*H195,2)</f>
        <v>0</v>
      </c>
      <c r="K195" s="145" t="s">
        <v>1</v>
      </c>
      <c r="L195" s="32"/>
      <c r="M195" s="150" t="s">
        <v>1</v>
      </c>
      <c r="N195" s="151" t="s">
        <v>42</v>
      </c>
      <c r="O195" s="57"/>
      <c r="P195" s="152">
        <f>O195*H195</f>
        <v>0</v>
      </c>
      <c r="Q195" s="152">
        <v>0</v>
      </c>
      <c r="R195" s="152">
        <f>Q195*H195</f>
        <v>0</v>
      </c>
      <c r="S195" s="152">
        <v>0</v>
      </c>
      <c r="T195" s="153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54" t="s">
        <v>150</v>
      </c>
      <c r="AT195" s="154" t="s">
        <v>132</v>
      </c>
      <c r="AU195" s="154" t="s">
        <v>87</v>
      </c>
      <c r="AY195" s="16" t="s">
        <v>129</v>
      </c>
      <c r="BE195" s="155">
        <f>IF(N195="základní",J195,0)</f>
        <v>0</v>
      </c>
      <c r="BF195" s="155">
        <f>IF(N195="snížená",J195,0)</f>
        <v>0</v>
      </c>
      <c r="BG195" s="155">
        <f>IF(N195="zákl. přenesená",J195,0)</f>
        <v>0</v>
      </c>
      <c r="BH195" s="155">
        <f>IF(N195="sníž. přenesená",J195,0)</f>
        <v>0</v>
      </c>
      <c r="BI195" s="155">
        <f>IF(N195="nulová",J195,0)</f>
        <v>0</v>
      </c>
      <c r="BJ195" s="16" t="s">
        <v>85</v>
      </c>
      <c r="BK195" s="155">
        <f>ROUND(I195*H195,2)</f>
        <v>0</v>
      </c>
      <c r="BL195" s="16" t="s">
        <v>150</v>
      </c>
      <c r="BM195" s="154" t="s">
        <v>325</v>
      </c>
    </row>
    <row r="196" spans="1:65" s="2" customFormat="1" ht="19.5">
      <c r="A196" s="31"/>
      <c r="B196" s="32"/>
      <c r="C196" s="31"/>
      <c r="D196" s="156" t="s">
        <v>148</v>
      </c>
      <c r="E196" s="31"/>
      <c r="F196" s="157" t="s">
        <v>326</v>
      </c>
      <c r="G196" s="31"/>
      <c r="H196" s="31"/>
      <c r="I196" s="158"/>
      <c r="J196" s="31"/>
      <c r="K196" s="31"/>
      <c r="L196" s="32"/>
      <c r="M196" s="159"/>
      <c r="N196" s="160"/>
      <c r="O196" s="57"/>
      <c r="P196" s="57"/>
      <c r="Q196" s="57"/>
      <c r="R196" s="57"/>
      <c r="S196" s="57"/>
      <c r="T196" s="58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6" t="s">
        <v>148</v>
      </c>
      <c r="AU196" s="16" t="s">
        <v>87</v>
      </c>
    </row>
    <row r="197" spans="1:65" s="13" customFormat="1">
      <c r="B197" s="165"/>
      <c r="D197" s="156" t="s">
        <v>212</v>
      </c>
      <c r="E197" s="166" t="s">
        <v>1</v>
      </c>
      <c r="F197" s="167" t="s">
        <v>321</v>
      </c>
      <c r="H197" s="168">
        <v>50</v>
      </c>
      <c r="I197" s="169"/>
      <c r="L197" s="165"/>
      <c r="M197" s="170"/>
      <c r="N197" s="171"/>
      <c r="O197" s="171"/>
      <c r="P197" s="171"/>
      <c r="Q197" s="171"/>
      <c r="R197" s="171"/>
      <c r="S197" s="171"/>
      <c r="T197" s="172"/>
      <c r="AT197" s="166" t="s">
        <v>212</v>
      </c>
      <c r="AU197" s="166" t="s">
        <v>87</v>
      </c>
      <c r="AV197" s="13" t="s">
        <v>87</v>
      </c>
      <c r="AW197" s="13" t="s">
        <v>32</v>
      </c>
      <c r="AX197" s="13" t="s">
        <v>85</v>
      </c>
      <c r="AY197" s="166" t="s">
        <v>129</v>
      </c>
    </row>
    <row r="198" spans="1:65" s="2" customFormat="1" ht="24.2" customHeight="1">
      <c r="A198" s="31"/>
      <c r="B198" s="142"/>
      <c r="C198" s="143" t="s">
        <v>327</v>
      </c>
      <c r="D198" s="143" t="s">
        <v>132</v>
      </c>
      <c r="E198" s="144" t="s">
        <v>328</v>
      </c>
      <c r="F198" s="145" t="s">
        <v>329</v>
      </c>
      <c r="G198" s="146" t="s">
        <v>210</v>
      </c>
      <c r="H198" s="147">
        <v>27</v>
      </c>
      <c r="I198" s="148"/>
      <c r="J198" s="149">
        <f>ROUND(I198*H198,2)</f>
        <v>0</v>
      </c>
      <c r="K198" s="145" t="s">
        <v>136</v>
      </c>
      <c r="L198" s="32"/>
      <c r="M198" s="150" t="s">
        <v>1</v>
      </c>
      <c r="N198" s="151" t="s">
        <v>42</v>
      </c>
      <c r="O198" s="57"/>
      <c r="P198" s="152">
        <f>O198*H198</f>
        <v>0</v>
      </c>
      <c r="Q198" s="152">
        <v>0</v>
      </c>
      <c r="R198" s="152">
        <f>Q198*H198</f>
        <v>0</v>
      </c>
      <c r="S198" s="152">
        <v>0</v>
      </c>
      <c r="T198" s="153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54" t="s">
        <v>150</v>
      </c>
      <c r="AT198" s="154" t="s">
        <v>132</v>
      </c>
      <c r="AU198" s="154" t="s">
        <v>87</v>
      </c>
      <c r="AY198" s="16" t="s">
        <v>129</v>
      </c>
      <c r="BE198" s="155">
        <f>IF(N198="základní",J198,0)</f>
        <v>0</v>
      </c>
      <c r="BF198" s="155">
        <f>IF(N198="snížená",J198,0)</f>
        <v>0</v>
      </c>
      <c r="BG198" s="155">
        <f>IF(N198="zákl. přenesená",J198,0)</f>
        <v>0</v>
      </c>
      <c r="BH198" s="155">
        <f>IF(N198="sníž. přenesená",J198,0)</f>
        <v>0</v>
      </c>
      <c r="BI198" s="155">
        <f>IF(N198="nulová",J198,0)</f>
        <v>0</v>
      </c>
      <c r="BJ198" s="16" t="s">
        <v>85</v>
      </c>
      <c r="BK198" s="155">
        <f>ROUND(I198*H198,2)</f>
        <v>0</v>
      </c>
      <c r="BL198" s="16" t="s">
        <v>150</v>
      </c>
      <c r="BM198" s="154" t="s">
        <v>330</v>
      </c>
    </row>
    <row r="199" spans="1:65" s="13" customFormat="1">
      <c r="B199" s="165"/>
      <c r="D199" s="156" t="s">
        <v>212</v>
      </c>
      <c r="E199" s="166" t="s">
        <v>1</v>
      </c>
      <c r="F199" s="167" t="s">
        <v>277</v>
      </c>
      <c r="H199" s="168">
        <v>27</v>
      </c>
      <c r="I199" s="169"/>
      <c r="L199" s="165"/>
      <c r="M199" s="170"/>
      <c r="N199" s="171"/>
      <c r="O199" s="171"/>
      <c r="P199" s="171"/>
      <c r="Q199" s="171"/>
      <c r="R199" s="171"/>
      <c r="S199" s="171"/>
      <c r="T199" s="172"/>
      <c r="AT199" s="166" t="s">
        <v>212</v>
      </c>
      <c r="AU199" s="166" t="s">
        <v>87</v>
      </c>
      <c r="AV199" s="13" t="s">
        <v>87</v>
      </c>
      <c r="AW199" s="13" t="s">
        <v>32</v>
      </c>
      <c r="AX199" s="13" t="s">
        <v>85</v>
      </c>
      <c r="AY199" s="166" t="s">
        <v>129</v>
      </c>
    </row>
    <row r="200" spans="1:65" s="2" customFormat="1" ht="33" customHeight="1">
      <c r="A200" s="31"/>
      <c r="B200" s="142"/>
      <c r="C200" s="143" t="s">
        <v>331</v>
      </c>
      <c r="D200" s="143" t="s">
        <v>132</v>
      </c>
      <c r="E200" s="144" t="s">
        <v>332</v>
      </c>
      <c r="F200" s="145" t="s">
        <v>333</v>
      </c>
      <c r="G200" s="146" t="s">
        <v>210</v>
      </c>
      <c r="H200" s="147">
        <v>18.5</v>
      </c>
      <c r="I200" s="148"/>
      <c r="J200" s="149">
        <f>ROUND(I200*H200,2)</f>
        <v>0</v>
      </c>
      <c r="K200" s="145" t="s">
        <v>136</v>
      </c>
      <c r="L200" s="32"/>
      <c r="M200" s="150" t="s">
        <v>1</v>
      </c>
      <c r="N200" s="151" t="s">
        <v>42</v>
      </c>
      <c r="O200" s="57"/>
      <c r="P200" s="152">
        <f>O200*H200</f>
        <v>0</v>
      </c>
      <c r="Q200" s="152">
        <v>0</v>
      </c>
      <c r="R200" s="152">
        <f>Q200*H200</f>
        <v>0</v>
      </c>
      <c r="S200" s="152">
        <v>0</v>
      </c>
      <c r="T200" s="153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54" t="s">
        <v>150</v>
      </c>
      <c r="AT200" s="154" t="s">
        <v>132</v>
      </c>
      <c r="AU200" s="154" t="s">
        <v>87</v>
      </c>
      <c r="AY200" s="16" t="s">
        <v>129</v>
      </c>
      <c r="BE200" s="155">
        <f>IF(N200="základní",J200,0)</f>
        <v>0</v>
      </c>
      <c r="BF200" s="155">
        <f>IF(N200="snížená",J200,0)</f>
        <v>0</v>
      </c>
      <c r="BG200" s="155">
        <f>IF(N200="zákl. přenesená",J200,0)</f>
        <v>0</v>
      </c>
      <c r="BH200" s="155">
        <f>IF(N200="sníž. přenesená",J200,0)</f>
        <v>0</v>
      </c>
      <c r="BI200" s="155">
        <f>IF(N200="nulová",J200,0)</f>
        <v>0</v>
      </c>
      <c r="BJ200" s="16" t="s">
        <v>85</v>
      </c>
      <c r="BK200" s="155">
        <f>ROUND(I200*H200,2)</f>
        <v>0</v>
      </c>
      <c r="BL200" s="16" t="s">
        <v>150</v>
      </c>
      <c r="BM200" s="154" t="s">
        <v>334</v>
      </c>
    </row>
    <row r="201" spans="1:65" s="13" customFormat="1">
      <c r="B201" s="165"/>
      <c r="D201" s="156" t="s">
        <v>212</v>
      </c>
      <c r="E201" s="166" t="s">
        <v>1</v>
      </c>
      <c r="F201" s="167" t="s">
        <v>275</v>
      </c>
      <c r="H201" s="168">
        <v>14</v>
      </c>
      <c r="I201" s="169"/>
      <c r="L201" s="165"/>
      <c r="M201" s="170"/>
      <c r="N201" s="171"/>
      <c r="O201" s="171"/>
      <c r="P201" s="171"/>
      <c r="Q201" s="171"/>
      <c r="R201" s="171"/>
      <c r="S201" s="171"/>
      <c r="T201" s="172"/>
      <c r="AT201" s="166" t="s">
        <v>212</v>
      </c>
      <c r="AU201" s="166" t="s">
        <v>87</v>
      </c>
      <c r="AV201" s="13" t="s">
        <v>87</v>
      </c>
      <c r="AW201" s="13" t="s">
        <v>32</v>
      </c>
      <c r="AX201" s="13" t="s">
        <v>77</v>
      </c>
      <c r="AY201" s="166" t="s">
        <v>129</v>
      </c>
    </row>
    <row r="202" spans="1:65" s="13" customFormat="1">
      <c r="B202" s="165"/>
      <c r="D202" s="156" t="s">
        <v>212</v>
      </c>
      <c r="E202" s="166" t="s">
        <v>1</v>
      </c>
      <c r="F202" s="167" t="s">
        <v>276</v>
      </c>
      <c r="H202" s="168">
        <v>4.5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6" t="s">
        <v>212</v>
      </c>
      <c r="AU202" s="166" t="s">
        <v>87</v>
      </c>
      <c r="AV202" s="13" t="s">
        <v>87</v>
      </c>
      <c r="AW202" s="13" t="s">
        <v>32</v>
      </c>
      <c r="AX202" s="13" t="s">
        <v>77</v>
      </c>
      <c r="AY202" s="166" t="s">
        <v>129</v>
      </c>
    </row>
    <row r="203" spans="1:65" s="14" customFormat="1">
      <c r="B203" s="173"/>
      <c r="D203" s="156" t="s">
        <v>212</v>
      </c>
      <c r="E203" s="174" t="s">
        <v>1</v>
      </c>
      <c r="F203" s="175" t="s">
        <v>215</v>
      </c>
      <c r="H203" s="176">
        <v>18.5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212</v>
      </c>
      <c r="AU203" s="174" t="s">
        <v>87</v>
      </c>
      <c r="AV203" s="14" t="s">
        <v>150</v>
      </c>
      <c r="AW203" s="14" t="s">
        <v>32</v>
      </c>
      <c r="AX203" s="14" t="s">
        <v>85</v>
      </c>
      <c r="AY203" s="174" t="s">
        <v>129</v>
      </c>
    </row>
    <row r="204" spans="1:65" s="2" customFormat="1" ht="24.2" customHeight="1">
      <c r="A204" s="31"/>
      <c r="B204" s="142"/>
      <c r="C204" s="143" t="s">
        <v>335</v>
      </c>
      <c r="D204" s="143" t="s">
        <v>132</v>
      </c>
      <c r="E204" s="144" t="s">
        <v>336</v>
      </c>
      <c r="F204" s="145" t="s">
        <v>337</v>
      </c>
      <c r="G204" s="146" t="s">
        <v>210</v>
      </c>
      <c r="H204" s="147">
        <v>27</v>
      </c>
      <c r="I204" s="148"/>
      <c r="J204" s="149">
        <f>ROUND(I204*H204,2)</f>
        <v>0</v>
      </c>
      <c r="K204" s="145" t="s">
        <v>136</v>
      </c>
      <c r="L204" s="32"/>
      <c r="M204" s="150" t="s">
        <v>1</v>
      </c>
      <c r="N204" s="151" t="s">
        <v>42</v>
      </c>
      <c r="O204" s="57"/>
      <c r="P204" s="152">
        <f>O204*H204</f>
        <v>0</v>
      </c>
      <c r="Q204" s="152">
        <v>0</v>
      </c>
      <c r="R204" s="152">
        <f>Q204*H204</f>
        <v>0</v>
      </c>
      <c r="S204" s="152">
        <v>0</v>
      </c>
      <c r="T204" s="153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54" t="s">
        <v>150</v>
      </c>
      <c r="AT204" s="154" t="s">
        <v>132</v>
      </c>
      <c r="AU204" s="154" t="s">
        <v>87</v>
      </c>
      <c r="AY204" s="16" t="s">
        <v>129</v>
      </c>
      <c r="BE204" s="155">
        <f>IF(N204="základní",J204,0)</f>
        <v>0</v>
      </c>
      <c r="BF204" s="155">
        <f>IF(N204="snížená",J204,0)</f>
        <v>0</v>
      </c>
      <c r="BG204" s="155">
        <f>IF(N204="zákl. přenesená",J204,0)</f>
        <v>0</v>
      </c>
      <c r="BH204" s="155">
        <f>IF(N204="sníž. přenesená",J204,0)</f>
        <v>0</v>
      </c>
      <c r="BI204" s="155">
        <f>IF(N204="nulová",J204,0)</f>
        <v>0</v>
      </c>
      <c r="BJ204" s="16" t="s">
        <v>85</v>
      </c>
      <c r="BK204" s="155">
        <f>ROUND(I204*H204,2)</f>
        <v>0</v>
      </c>
      <c r="BL204" s="16" t="s">
        <v>150</v>
      </c>
      <c r="BM204" s="154" t="s">
        <v>338</v>
      </c>
    </row>
    <row r="205" spans="1:65" s="13" customFormat="1">
      <c r="B205" s="165"/>
      <c r="D205" s="156" t="s">
        <v>212</v>
      </c>
      <c r="E205" s="166" t="s">
        <v>1</v>
      </c>
      <c r="F205" s="167" t="s">
        <v>277</v>
      </c>
      <c r="H205" s="168">
        <v>27</v>
      </c>
      <c r="I205" s="169"/>
      <c r="L205" s="165"/>
      <c r="M205" s="170"/>
      <c r="N205" s="171"/>
      <c r="O205" s="171"/>
      <c r="P205" s="171"/>
      <c r="Q205" s="171"/>
      <c r="R205" s="171"/>
      <c r="S205" s="171"/>
      <c r="T205" s="172"/>
      <c r="AT205" s="166" t="s">
        <v>212</v>
      </c>
      <c r="AU205" s="166" t="s">
        <v>87</v>
      </c>
      <c r="AV205" s="13" t="s">
        <v>87</v>
      </c>
      <c r="AW205" s="13" t="s">
        <v>32</v>
      </c>
      <c r="AX205" s="13" t="s">
        <v>85</v>
      </c>
      <c r="AY205" s="166" t="s">
        <v>129</v>
      </c>
    </row>
    <row r="206" spans="1:65" s="2" customFormat="1" ht="16.5" customHeight="1">
      <c r="A206" s="31"/>
      <c r="B206" s="142"/>
      <c r="C206" s="143" t="s">
        <v>339</v>
      </c>
      <c r="D206" s="143" t="s">
        <v>132</v>
      </c>
      <c r="E206" s="144" t="s">
        <v>340</v>
      </c>
      <c r="F206" s="145" t="s">
        <v>341</v>
      </c>
      <c r="G206" s="146" t="s">
        <v>210</v>
      </c>
      <c r="H206" s="147">
        <v>27</v>
      </c>
      <c r="I206" s="148"/>
      <c r="J206" s="149">
        <f>ROUND(I206*H206,2)</f>
        <v>0</v>
      </c>
      <c r="K206" s="145" t="s">
        <v>1</v>
      </c>
      <c r="L206" s="32"/>
      <c r="M206" s="150" t="s">
        <v>1</v>
      </c>
      <c r="N206" s="151" t="s">
        <v>42</v>
      </c>
      <c r="O206" s="57"/>
      <c r="P206" s="152">
        <f>O206*H206</f>
        <v>0</v>
      </c>
      <c r="Q206" s="152">
        <v>0</v>
      </c>
      <c r="R206" s="152">
        <f>Q206*H206</f>
        <v>0</v>
      </c>
      <c r="S206" s="152">
        <v>0</v>
      </c>
      <c r="T206" s="153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54" t="s">
        <v>150</v>
      </c>
      <c r="AT206" s="154" t="s">
        <v>132</v>
      </c>
      <c r="AU206" s="154" t="s">
        <v>87</v>
      </c>
      <c r="AY206" s="16" t="s">
        <v>129</v>
      </c>
      <c r="BE206" s="155">
        <f>IF(N206="základní",J206,0)</f>
        <v>0</v>
      </c>
      <c r="BF206" s="155">
        <f>IF(N206="snížená",J206,0)</f>
        <v>0</v>
      </c>
      <c r="BG206" s="155">
        <f>IF(N206="zákl. přenesená",J206,0)</f>
        <v>0</v>
      </c>
      <c r="BH206" s="155">
        <f>IF(N206="sníž. přenesená",J206,0)</f>
        <v>0</v>
      </c>
      <c r="BI206" s="155">
        <f>IF(N206="nulová",J206,0)</f>
        <v>0</v>
      </c>
      <c r="BJ206" s="16" t="s">
        <v>85</v>
      </c>
      <c r="BK206" s="155">
        <f>ROUND(I206*H206,2)</f>
        <v>0</v>
      </c>
      <c r="BL206" s="16" t="s">
        <v>150</v>
      </c>
      <c r="BM206" s="154" t="s">
        <v>342</v>
      </c>
    </row>
    <row r="207" spans="1:65" s="13" customFormat="1">
      <c r="B207" s="165"/>
      <c r="D207" s="156" t="s">
        <v>212</v>
      </c>
      <c r="E207" s="166" t="s">
        <v>1</v>
      </c>
      <c r="F207" s="167" t="s">
        <v>277</v>
      </c>
      <c r="H207" s="168">
        <v>27</v>
      </c>
      <c r="I207" s="169"/>
      <c r="L207" s="165"/>
      <c r="M207" s="170"/>
      <c r="N207" s="171"/>
      <c r="O207" s="171"/>
      <c r="P207" s="171"/>
      <c r="Q207" s="171"/>
      <c r="R207" s="171"/>
      <c r="S207" s="171"/>
      <c r="T207" s="172"/>
      <c r="AT207" s="166" t="s">
        <v>212</v>
      </c>
      <c r="AU207" s="166" t="s">
        <v>87</v>
      </c>
      <c r="AV207" s="13" t="s">
        <v>87</v>
      </c>
      <c r="AW207" s="13" t="s">
        <v>32</v>
      </c>
      <c r="AX207" s="13" t="s">
        <v>85</v>
      </c>
      <c r="AY207" s="166" t="s">
        <v>129</v>
      </c>
    </row>
    <row r="208" spans="1:65" s="2" customFormat="1" ht="33" customHeight="1">
      <c r="A208" s="31"/>
      <c r="B208" s="142"/>
      <c r="C208" s="143" t="s">
        <v>343</v>
      </c>
      <c r="D208" s="143" t="s">
        <v>132</v>
      </c>
      <c r="E208" s="144" t="s">
        <v>344</v>
      </c>
      <c r="F208" s="145" t="s">
        <v>345</v>
      </c>
      <c r="G208" s="146" t="s">
        <v>210</v>
      </c>
      <c r="H208" s="147">
        <v>4.5</v>
      </c>
      <c r="I208" s="148"/>
      <c r="J208" s="149">
        <f>ROUND(I208*H208,2)</f>
        <v>0</v>
      </c>
      <c r="K208" s="145" t="s">
        <v>1</v>
      </c>
      <c r="L208" s="32"/>
      <c r="M208" s="150" t="s">
        <v>1</v>
      </c>
      <c r="N208" s="151" t="s">
        <v>42</v>
      </c>
      <c r="O208" s="57"/>
      <c r="P208" s="152">
        <f>O208*H208</f>
        <v>0</v>
      </c>
      <c r="Q208" s="152">
        <v>0.1002</v>
      </c>
      <c r="R208" s="152">
        <f>Q208*H208</f>
        <v>0.45089999999999997</v>
      </c>
      <c r="S208" s="152">
        <v>0</v>
      </c>
      <c r="T208" s="153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54" t="s">
        <v>150</v>
      </c>
      <c r="AT208" s="154" t="s">
        <v>132</v>
      </c>
      <c r="AU208" s="154" t="s">
        <v>87</v>
      </c>
      <c r="AY208" s="16" t="s">
        <v>129</v>
      </c>
      <c r="BE208" s="155">
        <f>IF(N208="základní",J208,0)</f>
        <v>0</v>
      </c>
      <c r="BF208" s="155">
        <f>IF(N208="snížená",J208,0)</f>
        <v>0</v>
      </c>
      <c r="BG208" s="155">
        <f>IF(N208="zákl. přenesená",J208,0)</f>
        <v>0</v>
      </c>
      <c r="BH208" s="155">
        <f>IF(N208="sníž. přenesená",J208,0)</f>
        <v>0</v>
      </c>
      <c r="BI208" s="155">
        <f>IF(N208="nulová",J208,0)</f>
        <v>0</v>
      </c>
      <c r="BJ208" s="16" t="s">
        <v>85</v>
      </c>
      <c r="BK208" s="155">
        <f>ROUND(I208*H208,2)</f>
        <v>0</v>
      </c>
      <c r="BL208" s="16" t="s">
        <v>150</v>
      </c>
      <c r="BM208" s="154" t="s">
        <v>346</v>
      </c>
    </row>
    <row r="209" spans="1:65" s="13" customFormat="1">
      <c r="B209" s="165"/>
      <c r="D209" s="156" t="s">
        <v>212</v>
      </c>
      <c r="E209" s="166" t="s">
        <v>1</v>
      </c>
      <c r="F209" s="167" t="s">
        <v>276</v>
      </c>
      <c r="H209" s="168">
        <v>4.5</v>
      </c>
      <c r="I209" s="169"/>
      <c r="L209" s="165"/>
      <c r="M209" s="170"/>
      <c r="N209" s="171"/>
      <c r="O209" s="171"/>
      <c r="P209" s="171"/>
      <c r="Q209" s="171"/>
      <c r="R209" s="171"/>
      <c r="S209" s="171"/>
      <c r="T209" s="172"/>
      <c r="AT209" s="166" t="s">
        <v>212</v>
      </c>
      <c r="AU209" s="166" t="s">
        <v>87</v>
      </c>
      <c r="AV209" s="13" t="s">
        <v>87</v>
      </c>
      <c r="AW209" s="13" t="s">
        <v>32</v>
      </c>
      <c r="AX209" s="13" t="s">
        <v>77</v>
      </c>
      <c r="AY209" s="166" t="s">
        <v>129</v>
      </c>
    </row>
    <row r="210" spans="1:65" s="14" customFormat="1">
      <c r="B210" s="173"/>
      <c r="D210" s="156" t="s">
        <v>212</v>
      </c>
      <c r="E210" s="174" t="s">
        <v>1</v>
      </c>
      <c r="F210" s="175" t="s">
        <v>215</v>
      </c>
      <c r="H210" s="176">
        <v>4.5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212</v>
      </c>
      <c r="AU210" s="174" t="s">
        <v>87</v>
      </c>
      <c r="AV210" s="14" t="s">
        <v>150</v>
      </c>
      <c r="AW210" s="14" t="s">
        <v>32</v>
      </c>
      <c r="AX210" s="14" t="s">
        <v>85</v>
      </c>
      <c r="AY210" s="174" t="s">
        <v>129</v>
      </c>
    </row>
    <row r="211" spans="1:65" s="2" customFormat="1" ht="21.75" customHeight="1">
      <c r="A211" s="31"/>
      <c r="B211" s="142"/>
      <c r="C211" s="181" t="s">
        <v>347</v>
      </c>
      <c r="D211" s="181" t="s">
        <v>287</v>
      </c>
      <c r="E211" s="182" t="s">
        <v>348</v>
      </c>
      <c r="F211" s="183" t="s">
        <v>349</v>
      </c>
      <c r="G211" s="184" t="s">
        <v>256</v>
      </c>
      <c r="H211" s="185">
        <v>1.488</v>
      </c>
      <c r="I211" s="186"/>
      <c r="J211" s="187">
        <f>ROUND(I211*H211,2)</f>
        <v>0</v>
      </c>
      <c r="K211" s="183" t="s">
        <v>1</v>
      </c>
      <c r="L211" s="188"/>
      <c r="M211" s="189" t="s">
        <v>1</v>
      </c>
      <c r="N211" s="190" t="s">
        <v>42</v>
      </c>
      <c r="O211" s="57"/>
      <c r="P211" s="152">
        <f>O211*H211</f>
        <v>0</v>
      </c>
      <c r="Q211" s="152">
        <v>1</v>
      </c>
      <c r="R211" s="152">
        <f>Q211*H211</f>
        <v>1.488</v>
      </c>
      <c r="S211" s="152">
        <v>0</v>
      </c>
      <c r="T211" s="153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54" t="s">
        <v>171</v>
      </c>
      <c r="AT211" s="154" t="s">
        <v>287</v>
      </c>
      <c r="AU211" s="154" t="s">
        <v>87</v>
      </c>
      <c r="AY211" s="16" t="s">
        <v>129</v>
      </c>
      <c r="BE211" s="155">
        <f>IF(N211="základní",J211,0)</f>
        <v>0</v>
      </c>
      <c r="BF211" s="155">
        <f>IF(N211="snížená",J211,0)</f>
        <v>0</v>
      </c>
      <c r="BG211" s="155">
        <f>IF(N211="zákl. přenesená",J211,0)</f>
        <v>0</v>
      </c>
      <c r="BH211" s="155">
        <f>IF(N211="sníž. přenesená",J211,0)</f>
        <v>0</v>
      </c>
      <c r="BI211" s="155">
        <f>IF(N211="nulová",J211,0)</f>
        <v>0</v>
      </c>
      <c r="BJ211" s="16" t="s">
        <v>85</v>
      </c>
      <c r="BK211" s="155">
        <f>ROUND(I211*H211,2)</f>
        <v>0</v>
      </c>
      <c r="BL211" s="16" t="s">
        <v>150</v>
      </c>
      <c r="BM211" s="154" t="s">
        <v>350</v>
      </c>
    </row>
    <row r="212" spans="1:65" s="13" customFormat="1">
      <c r="B212" s="165"/>
      <c r="D212" s="156" t="s">
        <v>212</v>
      </c>
      <c r="E212" s="166" t="s">
        <v>1</v>
      </c>
      <c r="F212" s="167" t="s">
        <v>351</v>
      </c>
      <c r="H212" s="168">
        <v>1.488</v>
      </c>
      <c r="I212" s="169"/>
      <c r="L212" s="165"/>
      <c r="M212" s="170"/>
      <c r="N212" s="171"/>
      <c r="O212" s="171"/>
      <c r="P212" s="171"/>
      <c r="Q212" s="171"/>
      <c r="R212" s="171"/>
      <c r="S212" s="171"/>
      <c r="T212" s="172"/>
      <c r="AT212" s="166" t="s">
        <v>212</v>
      </c>
      <c r="AU212" s="166" t="s">
        <v>87</v>
      </c>
      <c r="AV212" s="13" t="s">
        <v>87</v>
      </c>
      <c r="AW212" s="13" t="s">
        <v>32</v>
      </c>
      <c r="AX212" s="13" t="s">
        <v>85</v>
      </c>
      <c r="AY212" s="166" t="s">
        <v>129</v>
      </c>
    </row>
    <row r="213" spans="1:65" s="2" customFormat="1" ht="24.2" customHeight="1">
      <c r="A213" s="31"/>
      <c r="B213" s="142"/>
      <c r="C213" s="143" t="s">
        <v>352</v>
      </c>
      <c r="D213" s="143" t="s">
        <v>132</v>
      </c>
      <c r="E213" s="144" t="s">
        <v>353</v>
      </c>
      <c r="F213" s="145" t="s">
        <v>354</v>
      </c>
      <c r="G213" s="146" t="s">
        <v>210</v>
      </c>
      <c r="H213" s="147">
        <v>64</v>
      </c>
      <c r="I213" s="148"/>
      <c r="J213" s="149">
        <f>ROUND(I213*H213,2)</f>
        <v>0</v>
      </c>
      <c r="K213" s="145" t="s">
        <v>1</v>
      </c>
      <c r="L213" s="32"/>
      <c r="M213" s="150" t="s">
        <v>1</v>
      </c>
      <c r="N213" s="151" t="s">
        <v>42</v>
      </c>
      <c r="O213" s="57"/>
      <c r="P213" s="152">
        <f>O213*H213</f>
        <v>0</v>
      </c>
      <c r="Q213" s="152">
        <v>0.14652000000000001</v>
      </c>
      <c r="R213" s="152">
        <f>Q213*H213</f>
        <v>9.3772800000000007</v>
      </c>
      <c r="S213" s="152">
        <v>0</v>
      </c>
      <c r="T213" s="15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54" t="s">
        <v>150</v>
      </c>
      <c r="AT213" s="154" t="s">
        <v>132</v>
      </c>
      <c r="AU213" s="154" t="s">
        <v>87</v>
      </c>
      <c r="AY213" s="16" t="s">
        <v>129</v>
      </c>
      <c r="BE213" s="155">
        <f>IF(N213="základní",J213,0)</f>
        <v>0</v>
      </c>
      <c r="BF213" s="155">
        <f>IF(N213="snížená",J213,0)</f>
        <v>0</v>
      </c>
      <c r="BG213" s="155">
        <f>IF(N213="zákl. přenesená",J213,0)</f>
        <v>0</v>
      </c>
      <c r="BH213" s="155">
        <f>IF(N213="sníž. přenesená",J213,0)</f>
        <v>0</v>
      </c>
      <c r="BI213" s="155">
        <f>IF(N213="nulová",J213,0)</f>
        <v>0</v>
      </c>
      <c r="BJ213" s="16" t="s">
        <v>85</v>
      </c>
      <c r="BK213" s="155">
        <f>ROUND(I213*H213,2)</f>
        <v>0</v>
      </c>
      <c r="BL213" s="16" t="s">
        <v>150</v>
      </c>
      <c r="BM213" s="154" t="s">
        <v>355</v>
      </c>
    </row>
    <row r="214" spans="1:65" s="13" customFormat="1">
      <c r="B214" s="165"/>
      <c r="D214" s="156" t="s">
        <v>212</v>
      </c>
      <c r="E214" s="166" t="s">
        <v>1</v>
      </c>
      <c r="F214" s="167" t="s">
        <v>321</v>
      </c>
      <c r="H214" s="168">
        <v>50</v>
      </c>
      <c r="I214" s="169"/>
      <c r="L214" s="165"/>
      <c r="M214" s="170"/>
      <c r="N214" s="171"/>
      <c r="O214" s="171"/>
      <c r="P214" s="171"/>
      <c r="Q214" s="171"/>
      <c r="R214" s="171"/>
      <c r="S214" s="171"/>
      <c r="T214" s="172"/>
      <c r="AT214" s="166" t="s">
        <v>212</v>
      </c>
      <c r="AU214" s="166" t="s">
        <v>87</v>
      </c>
      <c r="AV214" s="13" t="s">
        <v>87</v>
      </c>
      <c r="AW214" s="13" t="s">
        <v>32</v>
      </c>
      <c r="AX214" s="13" t="s">
        <v>77</v>
      </c>
      <c r="AY214" s="166" t="s">
        <v>129</v>
      </c>
    </row>
    <row r="215" spans="1:65" s="13" customFormat="1">
      <c r="B215" s="165"/>
      <c r="D215" s="156" t="s">
        <v>212</v>
      </c>
      <c r="E215" s="166" t="s">
        <v>1</v>
      </c>
      <c r="F215" s="167" t="s">
        <v>275</v>
      </c>
      <c r="H215" s="168">
        <v>14</v>
      </c>
      <c r="I215" s="169"/>
      <c r="L215" s="165"/>
      <c r="M215" s="170"/>
      <c r="N215" s="171"/>
      <c r="O215" s="171"/>
      <c r="P215" s="171"/>
      <c r="Q215" s="171"/>
      <c r="R215" s="171"/>
      <c r="S215" s="171"/>
      <c r="T215" s="172"/>
      <c r="AT215" s="166" t="s">
        <v>212</v>
      </c>
      <c r="AU215" s="166" t="s">
        <v>87</v>
      </c>
      <c r="AV215" s="13" t="s">
        <v>87</v>
      </c>
      <c r="AW215" s="13" t="s">
        <v>32</v>
      </c>
      <c r="AX215" s="13" t="s">
        <v>77</v>
      </c>
      <c r="AY215" s="166" t="s">
        <v>129</v>
      </c>
    </row>
    <row r="216" spans="1:65" s="14" customFormat="1">
      <c r="B216" s="173"/>
      <c r="D216" s="156" t="s">
        <v>212</v>
      </c>
      <c r="E216" s="174" t="s">
        <v>1</v>
      </c>
      <c r="F216" s="175" t="s">
        <v>215</v>
      </c>
      <c r="H216" s="176">
        <v>64</v>
      </c>
      <c r="I216" s="177"/>
      <c r="L216" s="173"/>
      <c r="M216" s="178"/>
      <c r="N216" s="179"/>
      <c r="O216" s="179"/>
      <c r="P216" s="179"/>
      <c r="Q216" s="179"/>
      <c r="R216" s="179"/>
      <c r="S216" s="179"/>
      <c r="T216" s="180"/>
      <c r="AT216" s="174" t="s">
        <v>212</v>
      </c>
      <c r="AU216" s="174" t="s">
        <v>87</v>
      </c>
      <c r="AV216" s="14" t="s">
        <v>150</v>
      </c>
      <c r="AW216" s="14" t="s">
        <v>32</v>
      </c>
      <c r="AX216" s="14" t="s">
        <v>85</v>
      </c>
      <c r="AY216" s="174" t="s">
        <v>129</v>
      </c>
    </row>
    <row r="217" spans="1:65" s="2" customFormat="1" ht="21.75" customHeight="1">
      <c r="A217" s="31"/>
      <c r="B217" s="142"/>
      <c r="C217" s="181" t="s">
        <v>356</v>
      </c>
      <c r="D217" s="181" t="s">
        <v>287</v>
      </c>
      <c r="E217" s="182" t="s">
        <v>348</v>
      </c>
      <c r="F217" s="183" t="s">
        <v>349</v>
      </c>
      <c r="G217" s="184" t="s">
        <v>256</v>
      </c>
      <c r="H217" s="185">
        <v>21.167999999999999</v>
      </c>
      <c r="I217" s="186"/>
      <c r="J217" s="187">
        <f>ROUND(I217*H217,2)</f>
        <v>0</v>
      </c>
      <c r="K217" s="183" t="s">
        <v>1</v>
      </c>
      <c r="L217" s="188"/>
      <c r="M217" s="189" t="s">
        <v>1</v>
      </c>
      <c r="N217" s="190" t="s">
        <v>42</v>
      </c>
      <c r="O217" s="57"/>
      <c r="P217" s="152">
        <f>O217*H217</f>
        <v>0</v>
      </c>
      <c r="Q217" s="152">
        <v>1</v>
      </c>
      <c r="R217" s="152">
        <f>Q217*H217</f>
        <v>21.167999999999999</v>
      </c>
      <c r="S217" s="152">
        <v>0</v>
      </c>
      <c r="T217" s="15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54" t="s">
        <v>171</v>
      </c>
      <c r="AT217" s="154" t="s">
        <v>287</v>
      </c>
      <c r="AU217" s="154" t="s">
        <v>87</v>
      </c>
      <c r="AY217" s="16" t="s">
        <v>129</v>
      </c>
      <c r="BE217" s="155">
        <f>IF(N217="základní",J217,0)</f>
        <v>0</v>
      </c>
      <c r="BF217" s="155">
        <f>IF(N217="snížená",J217,0)</f>
        <v>0</v>
      </c>
      <c r="BG217" s="155">
        <f>IF(N217="zákl. přenesená",J217,0)</f>
        <v>0</v>
      </c>
      <c r="BH217" s="155">
        <f>IF(N217="sníž. přenesená",J217,0)</f>
        <v>0</v>
      </c>
      <c r="BI217" s="155">
        <f>IF(N217="nulová",J217,0)</f>
        <v>0</v>
      </c>
      <c r="BJ217" s="16" t="s">
        <v>85</v>
      </c>
      <c r="BK217" s="155">
        <f>ROUND(I217*H217,2)</f>
        <v>0</v>
      </c>
      <c r="BL217" s="16" t="s">
        <v>150</v>
      </c>
      <c r="BM217" s="154" t="s">
        <v>357</v>
      </c>
    </row>
    <row r="218" spans="1:65" s="13" customFormat="1">
      <c r="B218" s="165"/>
      <c r="D218" s="156" t="s">
        <v>212</v>
      </c>
      <c r="E218" s="166" t="s">
        <v>1</v>
      </c>
      <c r="F218" s="167" t="s">
        <v>358</v>
      </c>
      <c r="H218" s="168">
        <v>21.167999999999999</v>
      </c>
      <c r="I218" s="169"/>
      <c r="L218" s="165"/>
      <c r="M218" s="170"/>
      <c r="N218" s="171"/>
      <c r="O218" s="171"/>
      <c r="P218" s="171"/>
      <c r="Q218" s="171"/>
      <c r="R218" s="171"/>
      <c r="S218" s="171"/>
      <c r="T218" s="172"/>
      <c r="AT218" s="166" t="s">
        <v>212</v>
      </c>
      <c r="AU218" s="166" t="s">
        <v>87</v>
      </c>
      <c r="AV218" s="13" t="s">
        <v>87</v>
      </c>
      <c r="AW218" s="13" t="s">
        <v>32</v>
      </c>
      <c r="AX218" s="13" t="s">
        <v>85</v>
      </c>
      <c r="AY218" s="166" t="s">
        <v>129</v>
      </c>
    </row>
    <row r="219" spans="1:65" s="12" customFormat="1" ht="22.9" customHeight="1">
      <c r="B219" s="129"/>
      <c r="D219" s="130" t="s">
        <v>76</v>
      </c>
      <c r="E219" s="140" t="s">
        <v>157</v>
      </c>
      <c r="F219" s="140" t="s">
        <v>359</v>
      </c>
      <c r="I219" s="132"/>
      <c r="J219" s="141">
        <f>BK219</f>
        <v>0</v>
      </c>
      <c r="L219" s="129"/>
      <c r="M219" s="134"/>
      <c r="N219" s="135"/>
      <c r="O219" s="135"/>
      <c r="P219" s="136">
        <f>SUM(P220:P226)</f>
        <v>0</v>
      </c>
      <c r="Q219" s="135"/>
      <c r="R219" s="136">
        <f>SUM(R220:R226)</f>
        <v>1.2933000000000001</v>
      </c>
      <c r="S219" s="135"/>
      <c r="T219" s="137">
        <f>SUM(T220:T226)</f>
        <v>1.29</v>
      </c>
      <c r="AR219" s="130" t="s">
        <v>85</v>
      </c>
      <c r="AT219" s="138" t="s">
        <v>76</v>
      </c>
      <c r="AU219" s="138" t="s">
        <v>85</v>
      </c>
      <c r="AY219" s="130" t="s">
        <v>129</v>
      </c>
      <c r="BK219" s="139">
        <f>SUM(BK220:BK226)</f>
        <v>0</v>
      </c>
    </row>
    <row r="220" spans="1:65" s="2" customFormat="1" ht="24.2" customHeight="1">
      <c r="A220" s="31"/>
      <c r="B220" s="142"/>
      <c r="C220" s="143" t="s">
        <v>360</v>
      </c>
      <c r="D220" s="143" t="s">
        <v>132</v>
      </c>
      <c r="E220" s="144" t="s">
        <v>361</v>
      </c>
      <c r="F220" s="145" t="s">
        <v>362</v>
      </c>
      <c r="G220" s="146" t="s">
        <v>210</v>
      </c>
      <c r="H220" s="147">
        <v>60</v>
      </c>
      <c r="I220" s="148"/>
      <c r="J220" s="149">
        <f>ROUND(I220*H220,2)</f>
        <v>0</v>
      </c>
      <c r="K220" s="145" t="s">
        <v>136</v>
      </c>
      <c r="L220" s="32"/>
      <c r="M220" s="150" t="s">
        <v>1</v>
      </c>
      <c r="N220" s="151" t="s">
        <v>42</v>
      </c>
      <c r="O220" s="57"/>
      <c r="P220" s="152">
        <f>O220*H220</f>
        <v>0</v>
      </c>
      <c r="Q220" s="152">
        <v>2.0930000000000001E-2</v>
      </c>
      <c r="R220" s="152">
        <f>Q220*H220</f>
        <v>1.2558</v>
      </c>
      <c r="S220" s="152">
        <v>0.02</v>
      </c>
      <c r="T220" s="153">
        <f>S220*H220</f>
        <v>1.2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54" t="s">
        <v>150</v>
      </c>
      <c r="AT220" s="154" t="s">
        <v>132</v>
      </c>
      <c r="AU220" s="154" t="s">
        <v>87</v>
      </c>
      <c r="AY220" s="16" t="s">
        <v>129</v>
      </c>
      <c r="BE220" s="155">
        <f>IF(N220="základní",J220,0)</f>
        <v>0</v>
      </c>
      <c r="BF220" s="155">
        <f>IF(N220="snížená",J220,0)</f>
        <v>0</v>
      </c>
      <c r="BG220" s="155">
        <f>IF(N220="zákl. přenesená",J220,0)</f>
        <v>0</v>
      </c>
      <c r="BH220" s="155">
        <f>IF(N220="sníž. přenesená",J220,0)</f>
        <v>0</v>
      </c>
      <c r="BI220" s="155">
        <f>IF(N220="nulová",J220,0)</f>
        <v>0</v>
      </c>
      <c r="BJ220" s="16" t="s">
        <v>85</v>
      </c>
      <c r="BK220" s="155">
        <f>ROUND(I220*H220,2)</f>
        <v>0</v>
      </c>
      <c r="BL220" s="16" t="s">
        <v>150</v>
      </c>
      <c r="BM220" s="154" t="s">
        <v>363</v>
      </c>
    </row>
    <row r="221" spans="1:65" s="13" customFormat="1">
      <c r="B221" s="165"/>
      <c r="D221" s="156" t="s">
        <v>212</v>
      </c>
      <c r="E221" s="166" t="s">
        <v>1</v>
      </c>
      <c r="F221" s="167" t="s">
        <v>364</v>
      </c>
      <c r="H221" s="168">
        <v>60</v>
      </c>
      <c r="I221" s="169"/>
      <c r="L221" s="165"/>
      <c r="M221" s="170"/>
      <c r="N221" s="171"/>
      <c r="O221" s="171"/>
      <c r="P221" s="171"/>
      <c r="Q221" s="171"/>
      <c r="R221" s="171"/>
      <c r="S221" s="171"/>
      <c r="T221" s="172"/>
      <c r="AT221" s="166" t="s">
        <v>212</v>
      </c>
      <c r="AU221" s="166" t="s">
        <v>87</v>
      </c>
      <c r="AV221" s="13" t="s">
        <v>87</v>
      </c>
      <c r="AW221" s="13" t="s">
        <v>32</v>
      </c>
      <c r="AX221" s="13" t="s">
        <v>85</v>
      </c>
      <c r="AY221" s="166" t="s">
        <v>129</v>
      </c>
    </row>
    <row r="222" spans="1:65" s="2" customFormat="1" ht="24.2" customHeight="1">
      <c r="A222" s="31"/>
      <c r="B222" s="142"/>
      <c r="C222" s="143" t="s">
        <v>365</v>
      </c>
      <c r="D222" s="143" t="s">
        <v>132</v>
      </c>
      <c r="E222" s="144" t="s">
        <v>366</v>
      </c>
      <c r="F222" s="145" t="s">
        <v>367</v>
      </c>
      <c r="G222" s="146" t="s">
        <v>210</v>
      </c>
      <c r="H222" s="147">
        <v>45</v>
      </c>
      <c r="I222" s="148"/>
      <c r="J222" s="149">
        <f>ROUND(I222*H222,2)</f>
        <v>0</v>
      </c>
      <c r="K222" s="145" t="s">
        <v>136</v>
      </c>
      <c r="L222" s="32"/>
      <c r="M222" s="150" t="s">
        <v>1</v>
      </c>
      <c r="N222" s="151" t="s">
        <v>42</v>
      </c>
      <c r="O222" s="57"/>
      <c r="P222" s="152">
        <f>O222*H222</f>
        <v>0</v>
      </c>
      <c r="Q222" s="152">
        <v>2.2000000000000001E-4</v>
      </c>
      <c r="R222" s="152">
        <f>Q222*H222</f>
        <v>9.9000000000000008E-3</v>
      </c>
      <c r="S222" s="152">
        <v>2E-3</v>
      </c>
      <c r="T222" s="153">
        <f>S222*H222</f>
        <v>0.09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54" t="s">
        <v>150</v>
      </c>
      <c r="AT222" s="154" t="s">
        <v>132</v>
      </c>
      <c r="AU222" s="154" t="s">
        <v>87</v>
      </c>
      <c r="AY222" s="16" t="s">
        <v>129</v>
      </c>
      <c r="BE222" s="155">
        <f>IF(N222="základní",J222,0)</f>
        <v>0</v>
      </c>
      <c r="BF222" s="155">
        <f>IF(N222="snížená",J222,0)</f>
        <v>0</v>
      </c>
      <c r="BG222" s="155">
        <f>IF(N222="zákl. přenesená",J222,0)</f>
        <v>0</v>
      </c>
      <c r="BH222" s="155">
        <f>IF(N222="sníž. přenesená",J222,0)</f>
        <v>0</v>
      </c>
      <c r="BI222" s="155">
        <f>IF(N222="nulová",J222,0)</f>
        <v>0</v>
      </c>
      <c r="BJ222" s="16" t="s">
        <v>85</v>
      </c>
      <c r="BK222" s="155">
        <f>ROUND(I222*H222,2)</f>
        <v>0</v>
      </c>
      <c r="BL222" s="16" t="s">
        <v>150</v>
      </c>
      <c r="BM222" s="154" t="s">
        <v>368</v>
      </c>
    </row>
    <row r="223" spans="1:65" s="2" customFormat="1" ht="19.5">
      <c r="A223" s="31"/>
      <c r="B223" s="32"/>
      <c r="C223" s="31"/>
      <c r="D223" s="156" t="s">
        <v>148</v>
      </c>
      <c r="E223" s="31"/>
      <c r="F223" s="157" t="s">
        <v>369</v>
      </c>
      <c r="G223" s="31"/>
      <c r="H223" s="31"/>
      <c r="I223" s="158"/>
      <c r="J223" s="31"/>
      <c r="K223" s="31"/>
      <c r="L223" s="32"/>
      <c r="M223" s="159"/>
      <c r="N223" s="160"/>
      <c r="O223" s="57"/>
      <c r="P223" s="57"/>
      <c r="Q223" s="57"/>
      <c r="R223" s="57"/>
      <c r="S223" s="57"/>
      <c r="T223" s="58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T223" s="16" t="s">
        <v>148</v>
      </c>
      <c r="AU223" s="16" t="s">
        <v>87</v>
      </c>
    </row>
    <row r="224" spans="1:65" s="13" customFormat="1">
      <c r="B224" s="165"/>
      <c r="D224" s="156" t="s">
        <v>212</v>
      </c>
      <c r="E224" s="166" t="s">
        <v>1</v>
      </c>
      <c r="F224" s="167" t="s">
        <v>370</v>
      </c>
      <c r="H224" s="168">
        <v>45</v>
      </c>
      <c r="I224" s="169"/>
      <c r="L224" s="165"/>
      <c r="M224" s="170"/>
      <c r="N224" s="171"/>
      <c r="O224" s="171"/>
      <c r="P224" s="171"/>
      <c r="Q224" s="171"/>
      <c r="R224" s="171"/>
      <c r="S224" s="171"/>
      <c r="T224" s="172"/>
      <c r="AT224" s="166" t="s">
        <v>212</v>
      </c>
      <c r="AU224" s="166" t="s">
        <v>87</v>
      </c>
      <c r="AV224" s="13" t="s">
        <v>87</v>
      </c>
      <c r="AW224" s="13" t="s">
        <v>32</v>
      </c>
      <c r="AX224" s="13" t="s">
        <v>85</v>
      </c>
      <c r="AY224" s="166" t="s">
        <v>129</v>
      </c>
    </row>
    <row r="225" spans="1:65" s="2" customFormat="1" ht="24.2" customHeight="1">
      <c r="A225" s="31"/>
      <c r="B225" s="142"/>
      <c r="C225" s="143" t="s">
        <v>371</v>
      </c>
      <c r="D225" s="143" t="s">
        <v>132</v>
      </c>
      <c r="E225" s="144" t="s">
        <v>372</v>
      </c>
      <c r="F225" s="145" t="s">
        <v>373</v>
      </c>
      <c r="G225" s="146" t="s">
        <v>210</v>
      </c>
      <c r="H225" s="147">
        <v>57.5</v>
      </c>
      <c r="I225" s="148"/>
      <c r="J225" s="149">
        <f>ROUND(I225*H225,2)</f>
        <v>0</v>
      </c>
      <c r="K225" s="145" t="s">
        <v>136</v>
      </c>
      <c r="L225" s="32"/>
      <c r="M225" s="150" t="s">
        <v>1</v>
      </c>
      <c r="N225" s="151" t="s">
        <v>42</v>
      </c>
      <c r="O225" s="57"/>
      <c r="P225" s="152">
        <f>O225*H225</f>
        <v>0</v>
      </c>
      <c r="Q225" s="152">
        <v>4.8000000000000001E-4</v>
      </c>
      <c r="R225" s="152">
        <f>Q225*H225</f>
        <v>2.76E-2</v>
      </c>
      <c r="S225" s="152">
        <v>0</v>
      </c>
      <c r="T225" s="15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54" t="s">
        <v>150</v>
      </c>
      <c r="AT225" s="154" t="s">
        <v>132</v>
      </c>
      <c r="AU225" s="154" t="s">
        <v>87</v>
      </c>
      <c r="AY225" s="16" t="s">
        <v>129</v>
      </c>
      <c r="BE225" s="155">
        <f>IF(N225="základní",J225,0)</f>
        <v>0</v>
      </c>
      <c r="BF225" s="155">
        <f>IF(N225="snížená",J225,0)</f>
        <v>0</v>
      </c>
      <c r="BG225" s="155">
        <f>IF(N225="zákl. přenesená",J225,0)</f>
        <v>0</v>
      </c>
      <c r="BH225" s="155">
        <f>IF(N225="sníž. přenesená",J225,0)</f>
        <v>0</v>
      </c>
      <c r="BI225" s="155">
        <f>IF(N225="nulová",J225,0)</f>
        <v>0</v>
      </c>
      <c r="BJ225" s="16" t="s">
        <v>85</v>
      </c>
      <c r="BK225" s="155">
        <f>ROUND(I225*H225,2)</f>
        <v>0</v>
      </c>
      <c r="BL225" s="16" t="s">
        <v>150</v>
      </c>
      <c r="BM225" s="154" t="s">
        <v>374</v>
      </c>
    </row>
    <row r="226" spans="1:65" s="13" customFormat="1">
      <c r="B226" s="165"/>
      <c r="D226" s="156" t="s">
        <v>212</v>
      </c>
      <c r="E226" s="166" t="s">
        <v>1</v>
      </c>
      <c r="F226" s="167" t="s">
        <v>375</v>
      </c>
      <c r="H226" s="168">
        <v>57.5</v>
      </c>
      <c r="I226" s="169"/>
      <c r="L226" s="165"/>
      <c r="M226" s="170"/>
      <c r="N226" s="171"/>
      <c r="O226" s="171"/>
      <c r="P226" s="171"/>
      <c r="Q226" s="171"/>
      <c r="R226" s="171"/>
      <c r="S226" s="171"/>
      <c r="T226" s="172"/>
      <c r="AT226" s="166" t="s">
        <v>212</v>
      </c>
      <c r="AU226" s="166" t="s">
        <v>87</v>
      </c>
      <c r="AV226" s="13" t="s">
        <v>87</v>
      </c>
      <c r="AW226" s="13" t="s">
        <v>32</v>
      </c>
      <c r="AX226" s="13" t="s">
        <v>85</v>
      </c>
      <c r="AY226" s="166" t="s">
        <v>129</v>
      </c>
    </row>
    <row r="227" spans="1:65" s="12" customFormat="1" ht="22.9" customHeight="1">
      <c r="B227" s="129"/>
      <c r="D227" s="130" t="s">
        <v>76</v>
      </c>
      <c r="E227" s="140" t="s">
        <v>171</v>
      </c>
      <c r="F227" s="140" t="s">
        <v>376</v>
      </c>
      <c r="I227" s="132"/>
      <c r="J227" s="141">
        <f>BK227</f>
        <v>0</v>
      </c>
      <c r="L227" s="129"/>
      <c r="M227" s="134"/>
      <c r="N227" s="135"/>
      <c r="O227" s="135"/>
      <c r="P227" s="136">
        <f>SUM(P228:P232)</f>
        <v>0</v>
      </c>
      <c r="Q227" s="135"/>
      <c r="R227" s="136">
        <f>SUM(R228:R232)</f>
        <v>9.7400000000000004E-3</v>
      </c>
      <c r="S227" s="135"/>
      <c r="T227" s="137">
        <f>SUM(T228:T232)</f>
        <v>0</v>
      </c>
      <c r="AR227" s="130" t="s">
        <v>85</v>
      </c>
      <c r="AT227" s="138" t="s">
        <v>76</v>
      </c>
      <c r="AU227" s="138" t="s">
        <v>85</v>
      </c>
      <c r="AY227" s="130" t="s">
        <v>129</v>
      </c>
      <c r="BK227" s="139">
        <f>SUM(BK228:BK232)</f>
        <v>0</v>
      </c>
    </row>
    <row r="228" spans="1:65" s="2" customFormat="1" ht="24.2" customHeight="1">
      <c r="A228" s="31"/>
      <c r="B228" s="142"/>
      <c r="C228" s="143" t="s">
        <v>377</v>
      </c>
      <c r="D228" s="143" t="s">
        <v>132</v>
      </c>
      <c r="E228" s="144" t="s">
        <v>378</v>
      </c>
      <c r="F228" s="145" t="s">
        <v>379</v>
      </c>
      <c r="G228" s="146" t="s">
        <v>380</v>
      </c>
      <c r="H228" s="147">
        <v>6</v>
      </c>
      <c r="I228" s="148"/>
      <c r="J228" s="149">
        <f>ROUND(I228*H228,2)</f>
        <v>0</v>
      </c>
      <c r="K228" s="145" t="s">
        <v>136</v>
      </c>
      <c r="L228" s="32"/>
      <c r="M228" s="150" t="s">
        <v>1</v>
      </c>
      <c r="N228" s="151" t="s">
        <v>42</v>
      </c>
      <c r="O228" s="57"/>
      <c r="P228" s="152">
        <f>O228*H228</f>
        <v>0</v>
      </c>
      <c r="Q228" s="152">
        <v>1.5E-3</v>
      </c>
      <c r="R228" s="152">
        <f>Q228*H228</f>
        <v>9.0000000000000011E-3</v>
      </c>
      <c r="S228" s="152">
        <v>0</v>
      </c>
      <c r="T228" s="153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54" t="s">
        <v>150</v>
      </c>
      <c r="AT228" s="154" t="s">
        <v>132</v>
      </c>
      <c r="AU228" s="154" t="s">
        <v>87</v>
      </c>
      <c r="AY228" s="16" t="s">
        <v>129</v>
      </c>
      <c r="BE228" s="155">
        <f>IF(N228="základní",J228,0)</f>
        <v>0</v>
      </c>
      <c r="BF228" s="155">
        <f>IF(N228="snížená",J228,0)</f>
        <v>0</v>
      </c>
      <c r="BG228" s="155">
        <f>IF(N228="zákl. přenesená",J228,0)</f>
        <v>0</v>
      </c>
      <c r="BH228" s="155">
        <f>IF(N228="sníž. přenesená",J228,0)</f>
        <v>0</v>
      </c>
      <c r="BI228" s="155">
        <f>IF(N228="nulová",J228,0)</f>
        <v>0</v>
      </c>
      <c r="BJ228" s="16" t="s">
        <v>85</v>
      </c>
      <c r="BK228" s="155">
        <f>ROUND(I228*H228,2)</f>
        <v>0</v>
      </c>
      <c r="BL228" s="16" t="s">
        <v>150</v>
      </c>
      <c r="BM228" s="154" t="s">
        <v>381</v>
      </c>
    </row>
    <row r="229" spans="1:65" s="13" customFormat="1">
      <c r="B229" s="165"/>
      <c r="D229" s="156" t="s">
        <v>212</v>
      </c>
      <c r="E229" s="166" t="s">
        <v>1</v>
      </c>
      <c r="F229" s="167" t="s">
        <v>382</v>
      </c>
      <c r="H229" s="168">
        <v>6</v>
      </c>
      <c r="I229" s="169"/>
      <c r="L229" s="165"/>
      <c r="M229" s="170"/>
      <c r="N229" s="171"/>
      <c r="O229" s="171"/>
      <c r="P229" s="171"/>
      <c r="Q229" s="171"/>
      <c r="R229" s="171"/>
      <c r="S229" s="171"/>
      <c r="T229" s="172"/>
      <c r="AT229" s="166" t="s">
        <v>212</v>
      </c>
      <c r="AU229" s="166" t="s">
        <v>87</v>
      </c>
      <c r="AV229" s="13" t="s">
        <v>87</v>
      </c>
      <c r="AW229" s="13" t="s">
        <v>32</v>
      </c>
      <c r="AX229" s="13" t="s">
        <v>85</v>
      </c>
      <c r="AY229" s="166" t="s">
        <v>129</v>
      </c>
    </row>
    <row r="230" spans="1:65" s="2" customFormat="1" ht="33" customHeight="1">
      <c r="A230" s="31"/>
      <c r="B230" s="142"/>
      <c r="C230" s="143" t="s">
        <v>383</v>
      </c>
      <c r="D230" s="143" t="s">
        <v>132</v>
      </c>
      <c r="E230" s="144" t="s">
        <v>384</v>
      </c>
      <c r="F230" s="145" t="s">
        <v>385</v>
      </c>
      <c r="G230" s="146" t="s">
        <v>266</v>
      </c>
      <c r="H230" s="147">
        <v>2</v>
      </c>
      <c r="I230" s="148"/>
      <c r="J230" s="149">
        <f>ROUND(I230*H230,2)</f>
        <v>0</v>
      </c>
      <c r="K230" s="145" t="s">
        <v>136</v>
      </c>
      <c r="L230" s="32"/>
      <c r="M230" s="150" t="s">
        <v>1</v>
      </c>
      <c r="N230" s="151" t="s">
        <v>42</v>
      </c>
      <c r="O230" s="57"/>
      <c r="P230" s="152">
        <f>O230*H230</f>
        <v>0</v>
      </c>
      <c r="Q230" s="152">
        <v>0</v>
      </c>
      <c r="R230" s="152">
        <f>Q230*H230</f>
        <v>0</v>
      </c>
      <c r="S230" s="152">
        <v>0</v>
      </c>
      <c r="T230" s="153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54" t="s">
        <v>150</v>
      </c>
      <c r="AT230" s="154" t="s">
        <v>132</v>
      </c>
      <c r="AU230" s="154" t="s">
        <v>87</v>
      </c>
      <c r="AY230" s="16" t="s">
        <v>129</v>
      </c>
      <c r="BE230" s="155">
        <f>IF(N230="základní",J230,0)</f>
        <v>0</v>
      </c>
      <c r="BF230" s="155">
        <f>IF(N230="snížená",J230,0)</f>
        <v>0</v>
      </c>
      <c r="BG230" s="155">
        <f>IF(N230="zákl. přenesená",J230,0)</f>
        <v>0</v>
      </c>
      <c r="BH230" s="155">
        <f>IF(N230="sníž. přenesená",J230,0)</f>
        <v>0</v>
      </c>
      <c r="BI230" s="155">
        <f>IF(N230="nulová",J230,0)</f>
        <v>0</v>
      </c>
      <c r="BJ230" s="16" t="s">
        <v>85</v>
      </c>
      <c r="BK230" s="155">
        <f>ROUND(I230*H230,2)</f>
        <v>0</v>
      </c>
      <c r="BL230" s="16" t="s">
        <v>150</v>
      </c>
      <c r="BM230" s="154" t="s">
        <v>386</v>
      </c>
    </row>
    <row r="231" spans="1:65" s="13" customFormat="1">
      <c r="B231" s="165"/>
      <c r="D231" s="156" t="s">
        <v>212</v>
      </c>
      <c r="E231" s="166" t="s">
        <v>1</v>
      </c>
      <c r="F231" s="167" t="s">
        <v>387</v>
      </c>
      <c r="H231" s="168">
        <v>2</v>
      </c>
      <c r="I231" s="169"/>
      <c r="L231" s="165"/>
      <c r="M231" s="170"/>
      <c r="N231" s="171"/>
      <c r="O231" s="171"/>
      <c r="P231" s="171"/>
      <c r="Q231" s="171"/>
      <c r="R231" s="171"/>
      <c r="S231" s="171"/>
      <c r="T231" s="172"/>
      <c r="AT231" s="166" t="s">
        <v>212</v>
      </c>
      <c r="AU231" s="166" t="s">
        <v>87</v>
      </c>
      <c r="AV231" s="13" t="s">
        <v>87</v>
      </c>
      <c r="AW231" s="13" t="s">
        <v>32</v>
      </c>
      <c r="AX231" s="13" t="s">
        <v>85</v>
      </c>
      <c r="AY231" s="166" t="s">
        <v>129</v>
      </c>
    </row>
    <row r="232" spans="1:65" s="2" customFormat="1" ht="16.5" customHeight="1">
      <c r="A232" s="31"/>
      <c r="B232" s="142"/>
      <c r="C232" s="181" t="s">
        <v>388</v>
      </c>
      <c r="D232" s="181" t="s">
        <v>287</v>
      </c>
      <c r="E232" s="182" t="s">
        <v>389</v>
      </c>
      <c r="F232" s="183" t="s">
        <v>390</v>
      </c>
      <c r="G232" s="184" t="s">
        <v>266</v>
      </c>
      <c r="H232" s="185">
        <v>2</v>
      </c>
      <c r="I232" s="186"/>
      <c r="J232" s="187">
        <f>ROUND(I232*H232,2)</f>
        <v>0</v>
      </c>
      <c r="K232" s="183" t="s">
        <v>136</v>
      </c>
      <c r="L232" s="188"/>
      <c r="M232" s="189" t="s">
        <v>1</v>
      </c>
      <c r="N232" s="190" t="s">
        <v>42</v>
      </c>
      <c r="O232" s="57"/>
      <c r="P232" s="152">
        <f>O232*H232</f>
        <v>0</v>
      </c>
      <c r="Q232" s="152">
        <v>3.6999999999999999E-4</v>
      </c>
      <c r="R232" s="152">
        <f>Q232*H232</f>
        <v>7.3999999999999999E-4</v>
      </c>
      <c r="S232" s="152">
        <v>0</v>
      </c>
      <c r="T232" s="153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54" t="s">
        <v>171</v>
      </c>
      <c r="AT232" s="154" t="s">
        <v>287</v>
      </c>
      <c r="AU232" s="154" t="s">
        <v>87</v>
      </c>
      <c r="AY232" s="16" t="s">
        <v>129</v>
      </c>
      <c r="BE232" s="155">
        <f>IF(N232="základní",J232,0)</f>
        <v>0</v>
      </c>
      <c r="BF232" s="155">
        <f>IF(N232="snížená",J232,0)</f>
        <v>0</v>
      </c>
      <c r="BG232" s="155">
        <f>IF(N232="zákl. přenesená",J232,0)</f>
        <v>0</v>
      </c>
      <c r="BH232" s="155">
        <f>IF(N232="sníž. přenesená",J232,0)</f>
        <v>0</v>
      </c>
      <c r="BI232" s="155">
        <f>IF(N232="nulová",J232,0)</f>
        <v>0</v>
      </c>
      <c r="BJ232" s="16" t="s">
        <v>85</v>
      </c>
      <c r="BK232" s="155">
        <f>ROUND(I232*H232,2)</f>
        <v>0</v>
      </c>
      <c r="BL232" s="16" t="s">
        <v>150</v>
      </c>
      <c r="BM232" s="154" t="s">
        <v>391</v>
      </c>
    </row>
    <row r="233" spans="1:65" s="12" customFormat="1" ht="22.9" customHeight="1">
      <c r="B233" s="129"/>
      <c r="D233" s="130" t="s">
        <v>76</v>
      </c>
      <c r="E233" s="140" t="s">
        <v>176</v>
      </c>
      <c r="F233" s="140" t="s">
        <v>392</v>
      </c>
      <c r="I233" s="132"/>
      <c r="J233" s="141">
        <f>BK233</f>
        <v>0</v>
      </c>
      <c r="L233" s="129"/>
      <c r="M233" s="134"/>
      <c r="N233" s="135"/>
      <c r="O233" s="135"/>
      <c r="P233" s="136">
        <f>SUM(P234:P313)</f>
        <v>0</v>
      </c>
      <c r="Q233" s="135"/>
      <c r="R233" s="136">
        <f>SUM(R234:R313)</f>
        <v>13.574707099999999</v>
      </c>
      <c r="S233" s="135"/>
      <c r="T233" s="137">
        <f>SUM(T234:T313)</f>
        <v>15.960064000000001</v>
      </c>
      <c r="AR233" s="130" t="s">
        <v>85</v>
      </c>
      <c r="AT233" s="138" t="s">
        <v>76</v>
      </c>
      <c r="AU233" s="138" t="s">
        <v>85</v>
      </c>
      <c r="AY233" s="130" t="s">
        <v>129</v>
      </c>
      <c r="BK233" s="139">
        <f>SUM(BK234:BK313)</f>
        <v>0</v>
      </c>
    </row>
    <row r="234" spans="1:65" s="2" customFormat="1" ht="24.2" customHeight="1">
      <c r="A234" s="31"/>
      <c r="B234" s="142"/>
      <c r="C234" s="143" t="s">
        <v>393</v>
      </c>
      <c r="D234" s="143" t="s">
        <v>132</v>
      </c>
      <c r="E234" s="144" t="s">
        <v>394</v>
      </c>
      <c r="F234" s="145" t="s">
        <v>395</v>
      </c>
      <c r="G234" s="146" t="s">
        <v>223</v>
      </c>
      <c r="H234" s="147">
        <v>0.8</v>
      </c>
      <c r="I234" s="148"/>
      <c r="J234" s="149">
        <f>ROUND(I234*H234,2)</f>
        <v>0</v>
      </c>
      <c r="K234" s="145" t="s">
        <v>136</v>
      </c>
      <c r="L234" s="32"/>
      <c r="M234" s="150" t="s">
        <v>1</v>
      </c>
      <c r="N234" s="151" t="s">
        <v>42</v>
      </c>
      <c r="O234" s="57"/>
      <c r="P234" s="152">
        <f>O234*H234</f>
        <v>0</v>
      </c>
      <c r="Q234" s="152">
        <v>2.2563399999999998</v>
      </c>
      <c r="R234" s="152">
        <f>Q234*H234</f>
        <v>1.805072</v>
      </c>
      <c r="S234" s="152">
        <v>0</v>
      </c>
      <c r="T234" s="153">
        <f>S234*H234</f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54" t="s">
        <v>150</v>
      </c>
      <c r="AT234" s="154" t="s">
        <v>132</v>
      </c>
      <c r="AU234" s="154" t="s">
        <v>87</v>
      </c>
      <c r="AY234" s="16" t="s">
        <v>129</v>
      </c>
      <c r="BE234" s="155">
        <f>IF(N234="základní",J234,0)</f>
        <v>0</v>
      </c>
      <c r="BF234" s="155">
        <f>IF(N234="snížená",J234,0)</f>
        <v>0</v>
      </c>
      <c r="BG234" s="155">
        <f>IF(N234="zákl. přenesená",J234,0)</f>
        <v>0</v>
      </c>
      <c r="BH234" s="155">
        <f>IF(N234="sníž. přenesená",J234,0)</f>
        <v>0</v>
      </c>
      <c r="BI234" s="155">
        <f>IF(N234="nulová",J234,0)</f>
        <v>0</v>
      </c>
      <c r="BJ234" s="16" t="s">
        <v>85</v>
      </c>
      <c r="BK234" s="155">
        <f>ROUND(I234*H234,2)</f>
        <v>0</v>
      </c>
      <c r="BL234" s="16" t="s">
        <v>150</v>
      </c>
      <c r="BM234" s="154" t="s">
        <v>396</v>
      </c>
    </row>
    <row r="235" spans="1:65" s="13" customFormat="1">
      <c r="B235" s="165"/>
      <c r="D235" s="156" t="s">
        <v>212</v>
      </c>
      <c r="E235" s="166" t="s">
        <v>1</v>
      </c>
      <c r="F235" s="167" t="s">
        <v>397</v>
      </c>
      <c r="H235" s="168">
        <v>0.8</v>
      </c>
      <c r="I235" s="169"/>
      <c r="L235" s="165"/>
      <c r="M235" s="170"/>
      <c r="N235" s="171"/>
      <c r="O235" s="171"/>
      <c r="P235" s="171"/>
      <c r="Q235" s="171"/>
      <c r="R235" s="171"/>
      <c r="S235" s="171"/>
      <c r="T235" s="172"/>
      <c r="AT235" s="166" t="s">
        <v>212</v>
      </c>
      <c r="AU235" s="166" t="s">
        <v>87</v>
      </c>
      <c r="AV235" s="13" t="s">
        <v>87</v>
      </c>
      <c r="AW235" s="13" t="s">
        <v>32</v>
      </c>
      <c r="AX235" s="13" t="s">
        <v>85</v>
      </c>
      <c r="AY235" s="166" t="s">
        <v>129</v>
      </c>
    </row>
    <row r="236" spans="1:65" s="2" customFormat="1" ht="16.5" customHeight="1">
      <c r="A236" s="31"/>
      <c r="B236" s="142"/>
      <c r="C236" s="143" t="s">
        <v>398</v>
      </c>
      <c r="D236" s="143" t="s">
        <v>132</v>
      </c>
      <c r="E236" s="144" t="s">
        <v>399</v>
      </c>
      <c r="F236" s="145" t="s">
        <v>400</v>
      </c>
      <c r="G236" s="146" t="s">
        <v>380</v>
      </c>
      <c r="H236" s="147">
        <v>5</v>
      </c>
      <c r="I236" s="148"/>
      <c r="J236" s="149">
        <f>ROUND(I236*H236,2)</f>
        <v>0</v>
      </c>
      <c r="K236" s="145" t="s">
        <v>136</v>
      </c>
      <c r="L236" s="32"/>
      <c r="M236" s="150" t="s">
        <v>1</v>
      </c>
      <c r="N236" s="151" t="s">
        <v>42</v>
      </c>
      <c r="O236" s="57"/>
      <c r="P236" s="152">
        <f>O236*H236</f>
        <v>0</v>
      </c>
      <c r="Q236" s="152">
        <v>0</v>
      </c>
      <c r="R236" s="152">
        <f>Q236*H236</f>
        <v>0</v>
      </c>
      <c r="S236" s="152">
        <v>0</v>
      </c>
      <c r="T236" s="153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54" t="s">
        <v>150</v>
      </c>
      <c r="AT236" s="154" t="s">
        <v>132</v>
      </c>
      <c r="AU236" s="154" t="s">
        <v>87</v>
      </c>
      <c r="AY236" s="16" t="s">
        <v>129</v>
      </c>
      <c r="BE236" s="155">
        <f>IF(N236="základní",J236,0)</f>
        <v>0</v>
      </c>
      <c r="BF236" s="155">
        <f>IF(N236="snížená",J236,0)</f>
        <v>0</v>
      </c>
      <c r="BG236" s="155">
        <f>IF(N236="zákl. přenesená",J236,0)</f>
        <v>0</v>
      </c>
      <c r="BH236" s="155">
        <f>IF(N236="sníž. přenesená",J236,0)</f>
        <v>0</v>
      </c>
      <c r="BI236" s="155">
        <f>IF(N236="nulová",J236,0)</f>
        <v>0</v>
      </c>
      <c r="BJ236" s="16" t="s">
        <v>85</v>
      </c>
      <c r="BK236" s="155">
        <f>ROUND(I236*H236,2)</f>
        <v>0</v>
      </c>
      <c r="BL236" s="16" t="s">
        <v>150</v>
      </c>
      <c r="BM236" s="154" t="s">
        <v>401</v>
      </c>
    </row>
    <row r="237" spans="1:65" s="13" customFormat="1">
      <c r="B237" s="165"/>
      <c r="D237" s="156" t="s">
        <v>212</v>
      </c>
      <c r="E237" s="166" t="s">
        <v>1</v>
      </c>
      <c r="F237" s="167" t="s">
        <v>402</v>
      </c>
      <c r="H237" s="168">
        <v>5</v>
      </c>
      <c r="I237" s="169"/>
      <c r="L237" s="165"/>
      <c r="M237" s="170"/>
      <c r="N237" s="171"/>
      <c r="O237" s="171"/>
      <c r="P237" s="171"/>
      <c r="Q237" s="171"/>
      <c r="R237" s="171"/>
      <c r="S237" s="171"/>
      <c r="T237" s="172"/>
      <c r="AT237" s="166" t="s">
        <v>212</v>
      </c>
      <c r="AU237" s="166" t="s">
        <v>87</v>
      </c>
      <c r="AV237" s="13" t="s">
        <v>87</v>
      </c>
      <c r="AW237" s="13" t="s">
        <v>32</v>
      </c>
      <c r="AX237" s="13" t="s">
        <v>85</v>
      </c>
      <c r="AY237" s="166" t="s">
        <v>129</v>
      </c>
    </row>
    <row r="238" spans="1:65" s="2" customFormat="1" ht="16.5" customHeight="1">
      <c r="A238" s="31"/>
      <c r="B238" s="142"/>
      <c r="C238" s="143" t="s">
        <v>403</v>
      </c>
      <c r="D238" s="143" t="s">
        <v>132</v>
      </c>
      <c r="E238" s="144" t="s">
        <v>404</v>
      </c>
      <c r="F238" s="145" t="s">
        <v>405</v>
      </c>
      <c r="G238" s="146" t="s">
        <v>223</v>
      </c>
      <c r="H238" s="147">
        <v>0.2</v>
      </c>
      <c r="I238" s="148"/>
      <c r="J238" s="149">
        <f>ROUND(I238*H238,2)</f>
        <v>0</v>
      </c>
      <c r="K238" s="145" t="s">
        <v>136</v>
      </c>
      <c r="L238" s="32"/>
      <c r="M238" s="150" t="s">
        <v>1</v>
      </c>
      <c r="N238" s="151" t="s">
        <v>42</v>
      </c>
      <c r="O238" s="57"/>
      <c r="P238" s="152">
        <f>O238*H238</f>
        <v>0</v>
      </c>
      <c r="Q238" s="152">
        <v>0</v>
      </c>
      <c r="R238" s="152">
        <f>Q238*H238</f>
        <v>0</v>
      </c>
      <c r="S238" s="152">
        <v>2</v>
      </c>
      <c r="T238" s="153">
        <f>S238*H238</f>
        <v>0.4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54" t="s">
        <v>150</v>
      </c>
      <c r="AT238" s="154" t="s">
        <v>132</v>
      </c>
      <c r="AU238" s="154" t="s">
        <v>87</v>
      </c>
      <c r="AY238" s="16" t="s">
        <v>129</v>
      </c>
      <c r="BE238" s="155">
        <f>IF(N238="základní",J238,0)</f>
        <v>0</v>
      </c>
      <c r="BF238" s="155">
        <f>IF(N238="snížená",J238,0)</f>
        <v>0</v>
      </c>
      <c r="BG238" s="155">
        <f>IF(N238="zákl. přenesená",J238,0)</f>
        <v>0</v>
      </c>
      <c r="BH238" s="155">
        <f>IF(N238="sníž. přenesená",J238,0)</f>
        <v>0</v>
      </c>
      <c r="BI238" s="155">
        <f>IF(N238="nulová",J238,0)</f>
        <v>0</v>
      </c>
      <c r="BJ238" s="16" t="s">
        <v>85</v>
      </c>
      <c r="BK238" s="155">
        <f>ROUND(I238*H238,2)</f>
        <v>0</v>
      </c>
      <c r="BL238" s="16" t="s">
        <v>150</v>
      </c>
      <c r="BM238" s="154" t="s">
        <v>406</v>
      </c>
    </row>
    <row r="239" spans="1:65" s="13" customFormat="1">
      <c r="B239" s="165"/>
      <c r="D239" s="156" t="s">
        <v>212</v>
      </c>
      <c r="E239" s="166" t="s">
        <v>1</v>
      </c>
      <c r="F239" s="167" t="s">
        <v>407</v>
      </c>
      <c r="H239" s="168">
        <v>0.2</v>
      </c>
      <c r="I239" s="169"/>
      <c r="L239" s="165"/>
      <c r="M239" s="170"/>
      <c r="N239" s="171"/>
      <c r="O239" s="171"/>
      <c r="P239" s="171"/>
      <c r="Q239" s="171"/>
      <c r="R239" s="171"/>
      <c r="S239" s="171"/>
      <c r="T239" s="172"/>
      <c r="AT239" s="166" t="s">
        <v>212</v>
      </c>
      <c r="AU239" s="166" t="s">
        <v>87</v>
      </c>
      <c r="AV239" s="13" t="s">
        <v>87</v>
      </c>
      <c r="AW239" s="13" t="s">
        <v>32</v>
      </c>
      <c r="AX239" s="13" t="s">
        <v>85</v>
      </c>
      <c r="AY239" s="166" t="s">
        <v>129</v>
      </c>
    </row>
    <row r="240" spans="1:65" s="2" customFormat="1" ht="21.75" customHeight="1">
      <c r="A240" s="31"/>
      <c r="B240" s="142"/>
      <c r="C240" s="143" t="s">
        <v>408</v>
      </c>
      <c r="D240" s="143" t="s">
        <v>132</v>
      </c>
      <c r="E240" s="144" t="s">
        <v>409</v>
      </c>
      <c r="F240" s="145" t="s">
        <v>410</v>
      </c>
      <c r="G240" s="146" t="s">
        <v>210</v>
      </c>
      <c r="H240" s="147">
        <v>1</v>
      </c>
      <c r="I240" s="148"/>
      <c r="J240" s="149">
        <f>ROUND(I240*H240,2)</f>
        <v>0</v>
      </c>
      <c r="K240" s="145" t="s">
        <v>136</v>
      </c>
      <c r="L240" s="32"/>
      <c r="M240" s="150" t="s">
        <v>1</v>
      </c>
      <c r="N240" s="151" t="s">
        <v>42</v>
      </c>
      <c r="O240" s="57"/>
      <c r="P240" s="152">
        <f>O240*H240</f>
        <v>0</v>
      </c>
      <c r="Q240" s="152">
        <v>0</v>
      </c>
      <c r="R240" s="152">
        <f>Q240*H240</f>
        <v>0</v>
      </c>
      <c r="S240" s="152">
        <v>0.1</v>
      </c>
      <c r="T240" s="153">
        <f>S240*H240</f>
        <v>0.1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54" t="s">
        <v>150</v>
      </c>
      <c r="AT240" s="154" t="s">
        <v>132</v>
      </c>
      <c r="AU240" s="154" t="s">
        <v>87</v>
      </c>
      <c r="AY240" s="16" t="s">
        <v>129</v>
      </c>
      <c r="BE240" s="155">
        <f>IF(N240="základní",J240,0)</f>
        <v>0</v>
      </c>
      <c r="BF240" s="155">
        <f>IF(N240="snížená",J240,0)</f>
        <v>0</v>
      </c>
      <c r="BG240" s="155">
        <f>IF(N240="zákl. přenesená",J240,0)</f>
        <v>0</v>
      </c>
      <c r="BH240" s="155">
        <f>IF(N240="sníž. přenesená",J240,0)</f>
        <v>0</v>
      </c>
      <c r="BI240" s="155">
        <f>IF(N240="nulová",J240,0)</f>
        <v>0</v>
      </c>
      <c r="BJ240" s="16" t="s">
        <v>85</v>
      </c>
      <c r="BK240" s="155">
        <f>ROUND(I240*H240,2)</f>
        <v>0</v>
      </c>
      <c r="BL240" s="16" t="s">
        <v>150</v>
      </c>
      <c r="BM240" s="154" t="s">
        <v>411</v>
      </c>
    </row>
    <row r="241" spans="1:65" s="13" customFormat="1">
      <c r="B241" s="165"/>
      <c r="D241" s="156" t="s">
        <v>212</v>
      </c>
      <c r="E241" s="166" t="s">
        <v>1</v>
      </c>
      <c r="F241" s="167" t="s">
        <v>412</v>
      </c>
      <c r="H241" s="168">
        <v>1</v>
      </c>
      <c r="I241" s="169"/>
      <c r="L241" s="165"/>
      <c r="M241" s="170"/>
      <c r="N241" s="171"/>
      <c r="O241" s="171"/>
      <c r="P241" s="171"/>
      <c r="Q241" s="171"/>
      <c r="R241" s="171"/>
      <c r="S241" s="171"/>
      <c r="T241" s="172"/>
      <c r="AT241" s="166" t="s">
        <v>212</v>
      </c>
      <c r="AU241" s="166" t="s">
        <v>87</v>
      </c>
      <c r="AV241" s="13" t="s">
        <v>87</v>
      </c>
      <c r="AW241" s="13" t="s">
        <v>32</v>
      </c>
      <c r="AX241" s="13" t="s">
        <v>85</v>
      </c>
      <c r="AY241" s="166" t="s">
        <v>129</v>
      </c>
    </row>
    <row r="242" spans="1:65" s="2" customFormat="1" ht="24.2" customHeight="1">
      <c r="A242" s="31"/>
      <c r="B242" s="142"/>
      <c r="C242" s="143" t="s">
        <v>413</v>
      </c>
      <c r="D242" s="143" t="s">
        <v>132</v>
      </c>
      <c r="E242" s="144" t="s">
        <v>414</v>
      </c>
      <c r="F242" s="145" t="s">
        <v>415</v>
      </c>
      <c r="G242" s="146" t="s">
        <v>380</v>
      </c>
      <c r="H242" s="147">
        <v>3</v>
      </c>
      <c r="I242" s="148"/>
      <c r="J242" s="149">
        <f>ROUND(I242*H242,2)</f>
        <v>0</v>
      </c>
      <c r="K242" s="145" t="s">
        <v>136</v>
      </c>
      <c r="L242" s="32"/>
      <c r="M242" s="150" t="s">
        <v>1</v>
      </c>
      <c r="N242" s="151" t="s">
        <v>42</v>
      </c>
      <c r="O242" s="57"/>
      <c r="P242" s="152">
        <f>O242*H242</f>
        <v>0</v>
      </c>
      <c r="Q242" s="152">
        <v>1.0000000000000001E-5</v>
      </c>
      <c r="R242" s="152">
        <f>Q242*H242</f>
        <v>3.0000000000000004E-5</v>
      </c>
      <c r="S242" s="152">
        <v>0</v>
      </c>
      <c r="T242" s="153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54" t="s">
        <v>150</v>
      </c>
      <c r="AT242" s="154" t="s">
        <v>132</v>
      </c>
      <c r="AU242" s="154" t="s">
        <v>87</v>
      </c>
      <c r="AY242" s="16" t="s">
        <v>129</v>
      </c>
      <c r="BE242" s="155">
        <f>IF(N242="základní",J242,0)</f>
        <v>0</v>
      </c>
      <c r="BF242" s="155">
        <f>IF(N242="snížená",J242,0)</f>
        <v>0</v>
      </c>
      <c r="BG242" s="155">
        <f>IF(N242="zákl. přenesená",J242,0)</f>
        <v>0</v>
      </c>
      <c r="BH242" s="155">
        <f>IF(N242="sníž. přenesená",J242,0)</f>
        <v>0</v>
      </c>
      <c r="BI242" s="155">
        <f>IF(N242="nulová",J242,0)</f>
        <v>0</v>
      </c>
      <c r="BJ242" s="16" t="s">
        <v>85</v>
      </c>
      <c r="BK242" s="155">
        <f>ROUND(I242*H242,2)</f>
        <v>0</v>
      </c>
      <c r="BL242" s="16" t="s">
        <v>150</v>
      </c>
      <c r="BM242" s="154" t="s">
        <v>416</v>
      </c>
    </row>
    <row r="243" spans="1:65" s="13" customFormat="1">
      <c r="B243" s="165"/>
      <c r="D243" s="156" t="s">
        <v>212</v>
      </c>
      <c r="E243" s="166" t="s">
        <v>1</v>
      </c>
      <c r="F243" s="167" t="s">
        <v>417</v>
      </c>
      <c r="H243" s="168">
        <v>3</v>
      </c>
      <c r="I243" s="169"/>
      <c r="L243" s="165"/>
      <c r="M243" s="170"/>
      <c r="N243" s="171"/>
      <c r="O243" s="171"/>
      <c r="P243" s="171"/>
      <c r="Q243" s="171"/>
      <c r="R243" s="171"/>
      <c r="S243" s="171"/>
      <c r="T243" s="172"/>
      <c r="AT243" s="166" t="s">
        <v>212</v>
      </c>
      <c r="AU243" s="166" t="s">
        <v>87</v>
      </c>
      <c r="AV243" s="13" t="s">
        <v>87</v>
      </c>
      <c r="AW243" s="13" t="s">
        <v>32</v>
      </c>
      <c r="AX243" s="13" t="s">
        <v>85</v>
      </c>
      <c r="AY243" s="166" t="s">
        <v>129</v>
      </c>
    </row>
    <row r="244" spans="1:65" s="2" customFormat="1" ht="24.2" customHeight="1">
      <c r="A244" s="31"/>
      <c r="B244" s="142"/>
      <c r="C244" s="143" t="s">
        <v>418</v>
      </c>
      <c r="D244" s="143" t="s">
        <v>132</v>
      </c>
      <c r="E244" s="144" t="s">
        <v>419</v>
      </c>
      <c r="F244" s="145" t="s">
        <v>420</v>
      </c>
      <c r="G244" s="146" t="s">
        <v>380</v>
      </c>
      <c r="H244" s="147">
        <v>7.6</v>
      </c>
      <c r="I244" s="148"/>
      <c r="J244" s="149">
        <f>ROUND(I244*H244,2)</f>
        <v>0</v>
      </c>
      <c r="K244" s="145" t="s">
        <v>136</v>
      </c>
      <c r="L244" s="32"/>
      <c r="M244" s="150" t="s">
        <v>1</v>
      </c>
      <c r="N244" s="151" t="s">
        <v>42</v>
      </c>
      <c r="O244" s="57"/>
      <c r="P244" s="152">
        <f>O244*H244</f>
        <v>0</v>
      </c>
      <c r="Q244" s="152">
        <v>1.0000000000000001E-5</v>
      </c>
      <c r="R244" s="152">
        <f>Q244*H244</f>
        <v>7.6000000000000004E-5</v>
      </c>
      <c r="S244" s="152">
        <v>1E-3</v>
      </c>
      <c r="T244" s="153">
        <f>S244*H244</f>
        <v>7.6E-3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54" t="s">
        <v>150</v>
      </c>
      <c r="AT244" s="154" t="s">
        <v>132</v>
      </c>
      <c r="AU244" s="154" t="s">
        <v>87</v>
      </c>
      <c r="AY244" s="16" t="s">
        <v>129</v>
      </c>
      <c r="BE244" s="155">
        <f>IF(N244="základní",J244,0)</f>
        <v>0</v>
      </c>
      <c r="BF244" s="155">
        <f>IF(N244="snížená",J244,0)</f>
        <v>0</v>
      </c>
      <c r="BG244" s="155">
        <f>IF(N244="zákl. přenesená",J244,0)</f>
        <v>0</v>
      </c>
      <c r="BH244" s="155">
        <f>IF(N244="sníž. přenesená",J244,0)</f>
        <v>0</v>
      </c>
      <c r="BI244" s="155">
        <f>IF(N244="nulová",J244,0)</f>
        <v>0</v>
      </c>
      <c r="BJ244" s="16" t="s">
        <v>85</v>
      </c>
      <c r="BK244" s="155">
        <f>ROUND(I244*H244,2)</f>
        <v>0</v>
      </c>
      <c r="BL244" s="16" t="s">
        <v>150</v>
      </c>
      <c r="BM244" s="154" t="s">
        <v>421</v>
      </c>
    </row>
    <row r="245" spans="1:65" s="13" customFormat="1">
      <c r="B245" s="165"/>
      <c r="D245" s="156" t="s">
        <v>212</v>
      </c>
      <c r="E245" s="166" t="s">
        <v>1</v>
      </c>
      <c r="F245" s="167" t="s">
        <v>422</v>
      </c>
      <c r="H245" s="168">
        <v>7.6</v>
      </c>
      <c r="I245" s="169"/>
      <c r="L245" s="165"/>
      <c r="M245" s="170"/>
      <c r="N245" s="171"/>
      <c r="O245" s="171"/>
      <c r="P245" s="171"/>
      <c r="Q245" s="171"/>
      <c r="R245" s="171"/>
      <c r="S245" s="171"/>
      <c r="T245" s="172"/>
      <c r="AT245" s="166" t="s">
        <v>212</v>
      </c>
      <c r="AU245" s="166" t="s">
        <v>87</v>
      </c>
      <c r="AV245" s="13" t="s">
        <v>87</v>
      </c>
      <c r="AW245" s="13" t="s">
        <v>32</v>
      </c>
      <c r="AX245" s="13" t="s">
        <v>85</v>
      </c>
      <c r="AY245" s="166" t="s">
        <v>129</v>
      </c>
    </row>
    <row r="246" spans="1:65" s="2" customFormat="1" ht="24.2" customHeight="1">
      <c r="A246" s="31"/>
      <c r="B246" s="142"/>
      <c r="C246" s="143" t="s">
        <v>423</v>
      </c>
      <c r="D246" s="143" t="s">
        <v>132</v>
      </c>
      <c r="E246" s="144" t="s">
        <v>424</v>
      </c>
      <c r="F246" s="145" t="s">
        <v>425</v>
      </c>
      <c r="G246" s="146" t="s">
        <v>210</v>
      </c>
      <c r="H246" s="147">
        <v>55.56</v>
      </c>
      <c r="I246" s="148"/>
      <c r="J246" s="149">
        <f>ROUND(I246*H246,2)</f>
        <v>0</v>
      </c>
      <c r="K246" s="145" t="s">
        <v>136</v>
      </c>
      <c r="L246" s="32"/>
      <c r="M246" s="150" t="s">
        <v>1</v>
      </c>
      <c r="N246" s="151" t="s">
        <v>42</v>
      </c>
      <c r="O246" s="57"/>
      <c r="P246" s="152">
        <f>O246*H246</f>
        <v>0</v>
      </c>
      <c r="Q246" s="152">
        <v>0</v>
      </c>
      <c r="R246" s="152">
        <f>Q246*H246</f>
        <v>0</v>
      </c>
      <c r="S246" s="152">
        <v>0</v>
      </c>
      <c r="T246" s="153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54" t="s">
        <v>150</v>
      </c>
      <c r="AT246" s="154" t="s">
        <v>132</v>
      </c>
      <c r="AU246" s="154" t="s">
        <v>87</v>
      </c>
      <c r="AY246" s="16" t="s">
        <v>129</v>
      </c>
      <c r="BE246" s="155">
        <f>IF(N246="základní",J246,0)</f>
        <v>0</v>
      </c>
      <c r="BF246" s="155">
        <f>IF(N246="snížená",J246,0)</f>
        <v>0</v>
      </c>
      <c r="BG246" s="155">
        <f>IF(N246="zákl. přenesená",J246,0)</f>
        <v>0</v>
      </c>
      <c r="BH246" s="155">
        <f>IF(N246="sníž. přenesená",J246,0)</f>
        <v>0</v>
      </c>
      <c r="BI246" s="155">
        <f>IF(N246="nulová",J246,0)</f>
        <v>0</v>
      </c>
      <c r="BJ246" s="16" t="s">
        <v>85</v>
      </c>
      <c r="BK246" s="155">
        <f>ROUND(I246*H246,2)</f>
        <v>0</v>
      </c>
      <c r="BL246" s="16" t="s">
        <v>150</v>
      </c>
      <c r="BM246" s="154" t="s">
        <v>426</v>
      </c>
    </row>
    <row r="247" spans="1:65" s="13" customFormat="1">
      <c r="B247" s="165"/>
      <c r="D247" s="156" t="s">
        <v>212</v>
      </c>
      <c r="E247" s="166" t="s">
        <v>1</v>
      </c>
      <c r="F247" s="167" t="s">
        <v>427</v>
      </c>
      <c r="H247" s="168">
        <v>6</v>
      </c>
      <c r="I247" s="169"/>
      <c r="L247" s="165"/>
      <c r="M247" s="170"/>
      <c r="N247" s="171"/>
      <c r="O247" s="171"/>
      <c r="P247" s="171"/>
      <c r="Q247" s="171"/>
      <c r="R247" s="171"/>
      <c r="S247" s="171"/>
      <c r="T247" s="172"/>
      <c r="AT247" s="166" t="s">
        <v>212</v>
      </c>
      <c r="AU247" s="166" t="s">
        <v>87</v>
      </c>
      <c r="AV247" s="13" t="s">
        <v>87</v>
      </c>
      <c r="AW247" s="13" t="s">
        <v>32</v>
      </c>
      <c r="AX247" s="13" t="s">
        <v>77</v>
      </c>
      <c r="AY247" s="166" t="s">
        <v>129</v>
      </c>
    </row>
    <row r="248" spans="1:65" s="13" customFormat="1">
      <c r="B248" s="165"/>
      <c r="D248" s="156" t="s">
        <v>212</v>
      </c>
      <c r="E248" s="166" t="s">
        <v>1</v>
      </c>
      <c r="F248" s="167" t="s">
        <v>428</v>
      </c>
      <c r="H248" s="168">
        <v>5.46</v>
      </c>
      <c r="I248" s="169"/>
      <c r="L248" s="165"/>
      <c r="M248" s="170"/>
      <c r="N248" s="171"/>
      <c r="O248" s="171"/>
      <c r="P248" s="171"/>
      <c r="Q248" s="171"/>
      <c r="R248" s="171"/>
      <c r="S248" s="171"/>
      <c r="T248" s="172"/>
      <c r="AT248" s="166" t="s">
        <v>212</v>
      </c>
      <c r="AU248" s="166" t="s">
        <v>87</v>
      </c>
      <c r="AV248" s="13" t="s">
        <v>87</v>
      </c>
      <c r="AW248" s="13" t="s">
        <v>32</v>
      </c>
      <c r="AX248" s="13" t="s">
        <v>77</v>
      </c>
      <c r="AY248" s="166" t="s">
        <v>129</v>
      </c>
    </row>
    <row r="249" spans="1:65" s="13" customFormat="1">
      <c r="B249" s="165"/>
      <c r="D249" s="156" t="s">
        <v>212</v>
      </c>
      <c r="E249" s="166" t="s">
        <v>1</v>
      </c>
      <c r="F249" s="167" t="s">
        <v>429</v>
      </c>
      <c r="H249" s="168">
        <v>44.1</v>
      </c>
      <c r="I249" s="169"/>
      <c r="L249" s="165"/>
      <c r="M249" s="170"/>
      <c r="N249" s="171"/>
      <c r="O249" s="171"/>
      <c r="P249" s="171"/>
      <c r="Q249" s="171"/>
      <c r="R249" s="171"/>
      <c r="S249" s="171"/>
      <c r="T249" s="172"/>
      <c r="AT249" s="166" t="s">
        <v>212</v>
      </c>
      <c r="AU249" s="166" t="s">
        <v>87</v>
      </c>
      <c r="AV249" s="13" t="s">
        <v>87</v>
      </c>
      <c r="AW249" s="13" t="s">
        <v>32</v>
      </c>
      <c r="AX249" s="13" t="s">
        <v>77</v>
      </c>
      <c r="AY249" s="166" t="s">
        <v>129</v>
      </c>
    </row>
    <row r="250" spans="1:65" s="14" customFormat="1">
      <c r="B250" s="173"/>
      <c r="D250" s="156" t="s">
        <v>212</v>
      </c>
      <c r="E250" s="174" t="s">
        <v>1</v>
      </c>
      <c r="F250" s="175" t="s">
        <v>215</v>
      </c>
      <c r="H250" s="176">
        <v>55.56</v>
      </c>
      <c r="I250" s="177"/>
      <c r="L250" s="173"/>
      <c r="M250" s="178"/>
      <c r="N250" s="179"/>
      <c r="O250" s="179"/>
      <c r="P250" s="179"/>
      <c r="Q250" s="179"/>
      <c r="R250" s="179"/>
      <c r="S250" s="179"/>
      <c r="T250" s="180"/>
      <c r="AT250" s="174" t="s">
        <v>212</v>
      </c>
      <c r="AU250" s="174" t="s">
        <v>87</v>
      </c>
      <c r="AV250" s="14" t="s">
        <v>150</v>
      </c>
      <c r="AW250" s="14" t="s">
        <v>32</v>
      </c>
      <c r="AX250" s="14" t="s">
        <v>85</v>
      </c>
      <c r="AY250" s="174" t="s">
        <v>129</v>
      </c>
    </row>
    <row r="251" spans="1:65" s="2" customFormat="1" ht="24.2" customHeight="1">
      <c r="A251" s="31"/>
      <c r="B251" s="142"/>
      <c r="C251" s="143" t="s">
        <v>430</v>
      </c>
      <c r="D251" s="143" t="s">
        <v>132</v>
      </c>
      <c r="E251" s="144" t="s">
        <v>431</v>
      </c>
      <c r="F251" s="145" t="s">
        <v>432</v>
      </c>
      <c r="G251" s="146" t="s">
        <v>210</v>
      </c>
      <c r="H251" s="147">
        <v>11.46</v>
      </c>
      <c r="I251" s="148"/>
      <c r="J251" s="149">
        <f>ROUND(I251*H251,2)</f>
        <v>0</v>
      </c>
      <c r="K251" s="145" t="s">
        <v>136</v>
      </c>
      <c r="L251" s="32"/>
      <c r="M251" s="150" t="s">
        <v>1</v>
      </c>
      <c r="N251" s="151" t="s">
        <v>42</v>
      </c>
      <c r="O251" s="57"/>
      <c r="P251" s="152">
        <f>O251*H251</f>
        <v>0</v>
      </c>
      <c r="Q251" s="152">
        <v>0</v>
      </c>
      <c r="R251" s="152">
        <f>Q251*H251</f>
        <v>0</v>
      </c>
      <c r="S251" s="152">
        <v>0</v>
      </c>
      <c r="T251" s="153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54" t="s">
        <v>150</v>
      </c>
      <c r="AT251" s="154" t="s">
        <v>132</v>
      </c>
      <c r="AU251" s="154" t="s">
        <v>87</v>
      </c>
      <c r="AY251" s="16" t="s">
        <v>129</v>
      </c>
      <c r="BE251" s="155">
        <f>IF(N251="základní",J251,0)</f>
        <v>0</v>
      </c>
      <c r="BF251" s="155">
        <f>IF(N251="snížená",J251,0)</f>
        <v>0</v>
      </c>
      <c r="BG251" s="155">
        <f>IF(N251="zákl. přenesená",J251,0)</f>
        <v>0</v>
      </c>
      <c r="BH251" s="155">
        <f>IF(N251="sníž. přenesená",J251,0)</f>
        <v>0</v>
      </c>
      <c r="BI251" s="155">
        <f>IF(N251="nulová",J251,0)</f>
        <v>0</v>
      </c>
      <c r="BJ251" s="16" t="s">
        <v>85</v>
      </c>
      <c r="BK251" s="155">
        <f>ROUND(I251*H251,2)</f>
        <v>0</v>
      </c>
      <c r="BL251" s="16" t="s">
        <v>150</v>
      </c>
      <c r="BM251" s="154" t="s">
        <v>433</v>
      </c>
    </row>
    <row r="252" spans="1:65" s="2" customFormat="1" ht="21.75" customHeight="1">
      <c r="A252" s="31"/>
      <c r="B252" s="142"/>
      <c r="C252" s="143" t="s">
        <v>434</v>
      </c>
      <c r="D252" s="143" t="s">
        <v>132</v>
      </c>
      <c r="E252" s="144" t="s">
        <v>435</v>
      </c>
      <c r="F252" s="145" t="s">
        <v>436</v>
      </c>
      <c r="G252" s="146" t="s">
        <v>210</v>
      </c>
      <c r="H252" s="147">
        <v>28.8</v>
      </c>
      <c r="I252" s="148"/>
      <c r="J252" s="149">
        <f>ROUND(I252*H252,2)</f>
        <v>0</v>
      </c>
      <c r="K252" s="145" t="s">
        <v>136</v>
      </c>
      <c r="L252" s="32"/>
      <c r="M252" s="150" t="s">
        <v>1</v>
      </c>
      <c r="N252" s="151" t="s">
        <v>42</v>
      </c>
      <c r="O252" s="57"/>
      <c r="P252" s="152">
        <f>O252*H252</f>
        <v>0</v>
      </c>
      <c r="Q252" s="152">
        <v>0</v>
      </c>
      <c r="R252" s="152">
        <f>Q252*H252</f>
        <v>0</v>
      </c>
      <c r="S252" s="152">
        <v>0</v>
      </c>
      <c r="T252" s="153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54" t="s">
        <v>150</v>
      </c>
      <c r="AT252" s="154" t="s">
        <v>132</v>
      </c>
      <c r="AU252" s="154" t="s">
        <v>87</v>
      </c>
      <c r="AY252" s="16" t="s">
        <v>129</v>
      </c>
      <c r="BE252" s="155">
        <f>IF(N252="základní",J252,0)</f>
        <v>0</v>
      </c>
      <c r="BF252" s="155">
        <f>IF(N252="snížená",J252,0)</f>
        <v>0</v>
      </c>
      <c r="BG252" s="155">
        <f>IF(N252="zákl. přenesená",J252,0)</f>
        <v>0</v>
      </c>
      <c r="BH252" s="155">
        <f>IF(N252="sníž. přenesená",J252,0)</f>
        <v>0</v>
      </c>
      <c r="BI252" s="155">
        <f>IF(N252="nulová",J252,0)</f>
        <v>0</v>
      </c>
      <c r="BJ252" s="16" t="s">
        <v>85</v>
      </c>
      <c r="BK252" s="155">
        <f>ROUND(I252*H252,2)</f>
        <v>0</v>
      </c>
      <c r="BL252" s="16" t="s">
        <v>150</v>
      </c>
      <c r="BM252" s="154" t="s">
        <v>437</v>
      </c>
    </row>
    <row r="253" spans="1:65" s="13" customFormat="1">
      <c r="B253" s="165"/>
      <c r="D253" s="156" t="s">
        <v>212</v>
      </c>
      <c r="E253" s="166" t="s">
        <v>1</v>
      </c>
      <c r="F253" s="167" t="s">
        <v>438</v>
      </c>
      <c r="H253" s="168">
        <v>28.8</v>
      </c>
      <c r="I253" s="169"/>
      <c r="L253" s="165"/>
      <c r="M253" s="170"/>
      <c r="N253" s="171"/>
      <c r="O253" s="171"/>
      <c r="P253" s="171"/>
      <c r="Q253" s="171"/>
      <c r="R253" s="171"/>
      <c r="S253" s="171"/>
      <c r="T253" s="172"/>
      <c r="AT253" s="166" t="s">
        <v>212</v>
      </c>
      <c r="AU253" s="166" t="s">
        <v>87</v>
      </c>
      <c r="AV253" s="13" t="s">
        <v>87</v>
      </c>
      <c r="AW253" s="13" t="s">
        <v>32</v>
      </c>
      <c r="AX253" s="13" t="s">
        <v>85</v>
      </c>
      <c r="AY253" s="166" t="s">
        <v>129</v>
      </c>
    </row>
    <row r="254" spans="1:65" s="2" customFormat="1" ht="24.2" customHeight="1">
      <c r="A254" s="31"/>
      <c r="B254" s="142"/>
      <c r="C254" s="143" t="s">
        <v>439</v>
      </c>
      <c r="D254" s="143" t="s">
        <v>132</v>
      </c>
      <c r="E254" s="144" t="s">
        <v>440</v>
      </c>
      <c r="F254" s="145" t="s">
        <v>441</v>
      </c>
      <c r="G254" s="146" t="s">
        <v>210</v>
      </c>
      <c r="H254" s="147">
        <v>100.16</v>
      </c>
      <c r="I254" s="148"/>
      <c r="J254" s="149">
        <f>ROUND(I254*H254,2)</f>
        <v>0</v>
      </c>
      <c r="K254" s="145" t="s">
        <v>136</v>
      </c>
      <c r="L254" s="32"/>
      <c r="M254" s="150" t="s">
        <v>1</v>
      </c>
      <c r="N254" s="151" t="s">
        <v>42</v>
      </c>
      <c r="O254" s="57"/>
      <c r="P254" s="152">
        <f>O254*H254</f>
        <v>0</v>
      </c>
      <c r="Q254" s="152">
        <v>0</v>
      </c>
      <c r="R254" s="152">
        <f>Q254*H254</f>
        <v>0</v>
      </c>
      <c r="S254" s="152">
        <v>7.7899999999999997E-2</v>
      </c>
      <c r="T254" s="153">
        <f>S254*H254</f>
        <v>7.8024639999999996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54" t="s">
        <v>150</v>
      </c>
      <c r="AT254" s="154" t="s">
        <v>132</v>
      </c>
      <c r="AU254" s="154" t="s">
        <v>87</v>
      </c>
      <c r="AY254" s="16" t="s">
        <v>129</v>
      </c>
      <c r="BE254" s="155">
        <f>IF(N254="základní",J254,0)</f>
        <v>0</v>
      </c>
      <c r="BF254" s="155">
        <f>IF(N254="snížená",J254,0)</f>
        <v>0</v>
      </c>
      <c r="BG254" s="155">
        <f>IF(N254="zákl. přenesená",J254,0)</f>
        <v>0</v>
      </c>
      <c r="BH254" s="155">
        <f>IF(N254="sníž. přenesená",J254,0)</f>
        <v>0</v>
      </c>
      <c r="BI254" s="155">
        <f>IF(N254="nulová",J254,0)</f>
        <v>0</v>
      </c>
      <c r="BJ254" s="16" t="s">
        <v>85</v>
      </c>
      <c r="BK254" s="155">
        <f>ROUND(I254*H254,2)</f>
        <v>0</v>
      </c>
      <c r="BL254" s="16" t="s">
        <v>150</v>
      </c>
      <c r="BM254" s="154" t="s">
        <v>442</v>
      </c>
    </row>
    <row r="255" spans="1:65" s="13" customFormat="1">
      <c r="B255" s="165"/>
      <c r="D255" s="156" t="s">
        <v>212</v>
      </c>
      <c r="E255" s="166" t="s">
        <v>1</v>
      </c>
      <c r="F255" s="167" t="s">
        <v>427</v>
      </c>
      <c r="H255" s="168">
        <v>6</v>
      </c>
      <c r="I255" s="169"/>
      <c r="L255" s="165"/>
      <c r="M255" s="170"/>
      <c r="N255" s="171"/>
      <c r="O255" s="171"/>
      <c r="P255" s="171"/>
      <c r="Q255" s="171"/>
      <c r="R255" s="171"/>
      <c r="S255" s="171"/>
      <c r="T255" s="172"/>
      <c r="AT255" s="166" t="s">
        <v>212</v>
      </c>
      <c r="AU255" s="166" t="s">
        <v>87</v>
      </c>
      <c r="AV255" s="13" t="s">
        <v>87</v>
      </c>
      <c r="AW255" s="13" t="s">
        <v>32</v>
      </c>
      <c r="AX255" s="13" t="s">
        <v>77</v>
      </c>
      <c r="AY255" s="166" t="s">
        <v>129</v>
      </c>
    </row>
    <row r="256" spans="1:65" s="13" customFormat="1">
      <c r="B256" s="165"/>
      <c r="D256" s="156" t="s">
        <v>212</v>
      </c>
      <c r="E256" s="166" t="s">
        <v>1</v>
      </c>
      <c r="F256" s="167" t="s">
        <v>438</v>
      </c>
      <c r="H256" s="168">
        <v>28.8</v>
      </c>
      <c r="I256" s="169"/>
      <c r="L256" s="165"/>
      <c r="M256" s="170"/>
      <c r="N256" s="171"/>
      <c r="O256" s="171"/>
      <c r="P256" s="171"/>
      <c r="Q256" s="171"/>
      <c r="R256" s="171"/>
      <c r="S256" s="171"/>
      <c r="T256" s="172"/>
      <c r="AT256" s="166" t="s">
        <v>212</v>
      </c>
      <c r="AU256" s="166" t="s">
        <v>87</v>
      </c>
      <c r="AV256" s="13" t="s">
        <v>87</v>
      </c>
      <c r="AW256" s="13" t="s">
        <v>32</v>
      </c>
      <c r="AX256" s="13" t="s">
        <v>77</v>
      </c>
      <c r="AY256" s="166" t="s">
        <v>129</v>
      </c>
    </row>
    <row r="257" spans="1:65" s="13" customFormat="1">
      <c r="B257" s="165"/>
      <c r="D257" s="156" t="s">
        <v>212</v>
      </c>
      <c r="E257" s="166" t="s">
        <v>1</v>
      </c>
      <c r="F257" s="167" t="s">
        <v>443</v>
      </c>
      <c r="H257" s="168">
        <v>15.8</v>
      </c>
      <c r="I257" s="169"/>
      <c r="L257" s="165"/>
      <c r="M257" s="170"/>
      <c r="N257" s="171"/>
      <c r="O257" s="171"/>
      <c r="P257" s="171"/>
      <c r="Q257" s="171"/>
      <c r="R257" s="171"/>
      <c r="S257" s="171"/>
      <c r="T257" s="172"/>
      <c r="AT257" s="166" t="s">
        <v>212</v>
      </c>
      <c r="AU257" s="166" t="s">
        <v>87</v>
      </c>
      <c r="AV257" s="13" t="s">
        <v>87</v>
      </c>
      <c r="AW257" s="13" t="s">
        <v>32</v>
      </c>
      <c r="AX257" s="13" t="s">
        <v>77</v>
      </c>
      <c r="AY257" s="166" t="s">
        <v>129</v>
      </c>
    </row>
    <row r="258" spans="1:65" s="13" customFormat="1">
      <c r="B258" s="165"/>
      <c r="D258" s="156" t="s">
        <v>212</v>
      </c>
      <c r="E258" s="166" t="s">
        <v>1</v>
      </c>
      <c r="F258" s="167" t="s">
        <v>428</v>
      </c>
      <c r="H258" s="168">
        <v>5.46</v>
      </c>
      <c r="I258" s="169"/>
      <c r="L258" s="165"/>
      <c r="M258" s="170"/>
      <c r="N258" s="171"/>
      <c r="O258" s="171"/>
      <c r="P258" s="171"/>
      <c r="Q258" s="171"/>
      <c r="R258" s="171"/>
      <c r="S258" s="171"/>
      <c r="T258" s="172"/>
      <c r="AT258" s="166" t="s">
        <v>212</v>
      </c>
      <c r="AU258" s="166" t="s">
        <v>87</v>
      </c>
      <c r="AV258" s="13" t="s">
        <v>87</v>
      </c>
      <c r="AW258" s="13" t="s">
        <v>32</v>
      </c>
      <c r="AX258" s="13" t="s">
        <v>77</v>
      </c>
      <c r="AY258" s="166" t="s">
        <v>129</v>
      </c>
    </row>
    <row r="259" spans="1:65" s="13" customFormat="1">
      <c r="B259" s="165"/>
      <c r="D259" s="156" t="s">
        <v>212</v>
      </c>
      <c r="E259" s="166" t="s">
        <v>1</v>
      </c>
      <c r="F259" s="167" t="s">
        <v>429</v>
      </c>
      <c r="H259" s="168">
        <v>44.1</v>
      </c>
      <c r="I259" s="169"/>
      <c r="L259" s="165"/>
      <c r="M259" s="170"/>
      <c r="N259" s="171"/>
      <c r="O259" s="171"/>
      <c r="P259" s="171"/>
      <c r="Q259" s="171"/>
      <c r="R259" s="171"/>
      <c r="S259" s="171"/>
      <c r="T259" s="172"/>
      <c r="AT259" s="166" t="s">
        <v>212</v>
      </c>
      <c r="AU259" s="166" t="s">
        <v>87</v>
      </c>
      <c r="AV259" s="13" t="s">
        <v>87</v>
      </c>
      <c r="AW259" s="13" t="s">
        <v>32</v>
      </c>
      <c r="AX259" s="13" t="s">
        <v>77</v>
      </c>
      <c r="AY259" s="166" t="s">
        <v>129</v>
      </c>
    </row>
    <row r="260" spans="1:65" s="14" customFormat="1">
      <c r="B260" s="173"/>
      <c r="D260" s="156" t="s">
        <v>212</v>
      </c>
      <c r="E260" s="174" t="s">
        <v>1</v>
      </c>
      <c r="F260" s="175" t="s">
        <v>215</v>
      </c>
      <c r="H260" s="176">
        <v>100.16</v>
      </c>
      <c r="I260" s="177"/>
      <c r="L260" s="173"/>
      <c r="M260" s="178"/>
      <c r="N260" s="179"/>
      <c r="O260" s="179"/>
      <c r="P260" s="179"/>
      <c r="Q260" s="179"/>
      <c r="R260" s="179"/>
      <c r="S260" s="179"/>
      <c r="T260" s="180"/>
      <c r="AT260" s="174" t="s">
        <v>212</v>
      </c>
      <c r="AU260" s="174" t="s">
        <v>87</v>
      </c>
      <c r="AV260" s="14" t="s">
        <v>150</v>
      </c>
      <c r="AW260" s="14" t="s">
        <v>32</v>
      </c>
      <c r="AX260" s="14" t="s">
        <v>85</v>
      </c>
      <c r="AY260" s="174" t="s">
        <v>129</v>
      </c>
    </row>
    <row r="261" spans="1:65" s="2" customFormat="1" ht="24.2" customHeight="1">
      <c r="A261" s="31"/>
      <c r="B261" s="142"/>
      <c r="C261" s="143" t="s">
        <v>444</v>
      </c>
      <c r="D261" s="143" t="s">
        <v>132</v>
      </c>
      <c r="E261" s="144" t="s">
        <v>445</v>
      </c>
      <c r="F261" s="145" t="s">
        <v>446</v>
      </c>
      <c r="G261" s="146" t="s">
        <v>210</v>
      </c>
      <c r="H261" s="147">
        <v>11.46</v>
      </c>
      <c r="I261" s="148"/>
      <c r="J261" s="149">
        <f>ROUND(I261*H261,2)</f>
        <v>0</v>
      </c>
      <c r="K261" s="145" t="s">
        <v>136</v>
      </c>
      <c r="L261" s="32"/>
      <c r="M261" s="150" t="s">
        <v>1</v>
      </c>
      <c r="N261" s="151" t="s">
        <v>42</v>
      </c>
      <c r="O261" s="57"/>
      <c r="P261" s="152">
        <f>O261*H261</f>
        <v>0</v>
      </c>
      <c r="Q261" s="152">
        <v>0</v>
      </c>
      <c r="R261" s="152">
        <f>Q261*H261</f>
        <v>0</v>
      </c>
      <c r="S261" s="152">
        <v>0</v>
      </c>
      <c r="T261" s="153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54" t="s">
        <v>150</v>
      </c>
      <c r="AT261" s="154" t="s">
        <v>132</v>
      </c>
      <c r="AU261" s="154" t="s">
        <v>87</v>
      </c>
      <c r="AY261" s="16" t="s">
        <v>129</v>
      </c>
      <c r="BE261" s="155">
        <f>IF(N261="základní",J261,0)</f>
        <v>0</v>
      </c>
      <c r="BF261" s="155">
        <f>IF(N261="snížená",J261,0)</f>
        <v>0</v>
      </c>
      <c r="BG261" s="155">
        <f>IF(N261="zákl. přenesená",J261,0)</f>
        <v>0</v>
      </c>
      <c r="BH261" s="155">
        <f>IF(N261="sníž. přenesená",J261,0)</f>
        <v>0</v>
      </c>
      <c r="BI261" s="155">
        <f>IF(N261="nulová",J261,0)</f>
        <v>0</v>
      </c>
      <c r="BJ261" s="16" t="s">
        <v>85</v>
      </c>
      <c r="BK261" s="155">
        <f>ROUND(I261*H261,2)</f>
        <v>0</v>
      </c>
      <c r="BL261" s="16" t="s">
        <v>150</v>
      </c>
      <c r="BM261" s="154" t="s">
        <v>447</v>
      </c>
    </row>
    <row r="262" spans="1:65" s="13" customFormat="1">
      <c r="B262" s="165"/>
      <c r="D262" s="156" t="s">
        <v>212</v>
      </c>
      <c r="E262" s="166" t="s">
        <v>1</v>
      </c>
      <c r="F262" s="167" t="s">
        <v>427</v>
      </c>
      <c r="H262" s="168">
        <v>6</v>
      </c>
      <c r="I262" s="169"/>
      <c r="L262" s="165"/>
      <c r="M262" s="170"/>
      <c r="N262" s="171"/>
      <c r="O262" s="171"/>
      <c r="P262" s="171"/>
      <c r="Q262" s="171"/>
      <c r="R262" s="171"/>
      <c r="S262" s="171"/>
      <c r="T262" s="172"/>
      <c r="AT262" s="166" t="s">
        <v>212</v>
      </c>
      <c r="AU262" s="166" t="s">
        <v>87</v>
      </c>
      <c r="AV262" s="13" t="s">
        <v>87</v>
      </c>
      <c r="AW262" s="13" t="s">
        <v>32</v>
      </c>
      <c r="AX262" s="13" t="s">
        <v>77</v>
      </c>
      <c r="AY262" s="166" t="s">
        <v>129</v>
      </c>
    </row>
    <row r="263" spans="1:65" s="13" customFormat="1">
      <c r="B263" s="165"/>
      <c r="D263" s="156" t="s">
        <v>212</v>
      </c>
      <c r="E263" s="166" t="s">
        <v>1</v>
      </c>
      <c r="F263" s="167" t="s">
        <v>428</v>
      </c>
      <c r="H263" s="168">
        <v>5.46</v>
      </c>
      <c r="I263" s="169"/>
      <c r="L263" s="165"/>
      <c r="M263" s="170"/>
      <c r="N263" s="171"/>
      <c r="O263" s="171"/>
      <c r="P263" s="171"/>
      <c r="Q263" s="171"/>
      <c r="R263" s="171"/>
      <c r="S263" s="171"/>
      <c r="T263" s="172"/>
      <c r="AT263" s="166" t="s">
        <v>212</v>
      </c>
      <c r="AU263" s="166" t="s">
        <v>87</v>
      </c>
      <c r="AV263" s="13" t="s">
        <v>87</v>
      </c>
      <c r="AW263" s="13" t="s">
        <v>32</v>
      </c>
      <c r="AX263" s="13" t="s">
        <v>77</v>
      </c>
      <c r="AY263" s="166" t="s">
        <v>129</v>
      </c>
    </row>
    <row r="264" spans="1:65" s="14" customFormat="1">
      <c r="B264" s="173"/>
      <c r="D264" s="156" t="s">
        <v>212</v>
      </c>
      <c r="E264" s="174" t="s">
        <v>1</v>
      </c>
      <c r="F264" s="175" t="s">
        <v>215</v>
      </c>
      <c r="H264" s="176">
        <v>11.46</v>
      </c>
      <c r="I264" s="177"/>
      <c r="L264" s="173"/>
      <c r="M264" s="178"/>
      <c r="N264" s="179"/>
      <c r="O264" s="179"/>
      <c r="P264" s="179"/>
      <c r="Q264" s="179"/>
      <c r="R264" s="179"/>
      <c r="S264" s="179"/>
      <c r="T264" s="180"/>
      <c r="AT264" s="174" t="s">
        <v>212</v>
      </c>
      <c r="AU264" s="174" t="s">
        <v>87</v>
      </c>
      <c r="AV264" s="14" t="s">
        <v>150</v>
      </c>
      <c r="AW264" s="14" t="s">
        <v>32</v>
      </c>
      <c r="AX264" s="14" t="s">
        <v>85</v>
      </c>
      <c r="AY264" s="174" t="s">
        <v>129</v>
      </c>
    </row>
    <row r="265" spans="1:65" s="2" customFormat="1" ht="24.2" customHeight="1">
      <c r="A265" s="31"/>
      <c r="B265" s="142"/>
      <c r="C265" s="143" t="s">
        <v>448</v>
      </c>
      <c r="D265" s="143" t="s">
        <v>132</v>
      </c>
      <c r="E265" s="144" t="s">
        <v>449</v>
      </c>
      <c r="F265" s="145" t="s">
        <v>450</v>
      </c>
      <c r="G265" s="146" t="s">
        <v>210</v>
      </c>
      <c r="H265" s="147">
        <v>72.900000000000006</v>
      </c>
      <c r="I265" s="148"/>
      <c r="J265" s="149">
        <f>ROUND(I265*H265,2)</f>
        <v>0</v>
      </c>
      <c r="K265" s="145" t="s">
        <v>136</v>
      </c>
      <c r="L265" s="32"/>
      <c r="M265" s="150" t="s">
        <v>1</v>
      </c>
      <c r="N265" s="151" t="s">
        <v>42</v>
      </c>
      <c r="O265" s="57"/>
      <c r="P265" s="152">
        <f>O265*H265</f>
        <v>0</v>
      </c>
      <c r="Q265" s="152">
        <v>1.5389999999999999E-2</v>
      </c>
      <c r="R265" s="152">
        <f>Q265*H265</f>
        <v>1.121931</v>
      </c>
      <c r="S265" s="152">
        <v>0</v>
      </c>
      <c r="T265" s="153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54" t="s">
        <v>150</v>
      </c>
      <c r="AT265" s="154" t="s">
        <v>132</v>
      </c>
      <c r="AU265" s="154" t="s">
        <v>87</v>
      </c>
      <c r="AY265" s="16" t="s">
        <v>129</v>
      </c>
      <c r="BE265" s="155">
        <f>IF(N265="základní",J265,0)</f>
        <v>0</v>
      </c>
      <c r="BF265" s="155">
        <f>IF(N265="snížená",J265,0)</f>
        <v>0</v>
      </c>
      <c r="BG265" s="155">
        <f>IF(N265="zákl. přenesená",J265,0)</f>
        <v>0</v>
      </c>
      <c r="BH265" s="155">
        <f>IF(N265="sníž. přenesená",J265,0)</f>
        <v>0</v>
      </c>
      <c r="BI265" s="155">
        <f>IF(N265="nulová",J265,0)</f>
        <v>0</v>
      </c>
      <c r="BJ265" s="16" t="s">
        <v>85</v>
      </c>
      <c r="BK265" s="155">
        <f>ROUND(I265*H265,2)</f>
        <v>0</v>
      </c>
      <c r="BL265" s="16" t="s">
        <v>150</v>
      </c>
      <c r="BM265" s="154" t="s">
        <v>451</v>
      </c>
    </row>
    <row r="266" spans="1:65" s="13" customFormat="1">
      <c r="B266" s="165"/>
      <c r="D266" s="156" t="s">
        <v>212</v>
      </c>
      <c r="E266" s="166" t="s">
        <v>1</v>
      </c>
      <c r="F266" s="167" t="s">
        <v>438</v>
      </c>
      <c r="H266" s="168">
        <v>28.8</v>
      </c>
      <c r="I266" s="169"/>
      <c r="L266" s="165"/>
      <c r="M266" s="170"/>
      <c r="N266" s="171"/>
      <c r="O266" s="171"/>
      <c r="P266" s="171"/>
      <c r="Q266" s="171"/>
      <c r="R266" s="171"/>
      <c r="S266" s="171"/>
      <c r="T266" s="172"/>
      <c r="AT266" s="166" t="s">
        <v>212</v>
      </c>
      <c r="AU266" s="166" t="s">
        <v>87</v>
      </c>
      <c r="AV266" s="13" t="s">
        <v>87</v>
      </c>
      <c r="AW266" s="13" t="s">
        <v>32</v>
      </c>
      <c r="AX266" s="13" t="s">
        <v>77</v>
      </c>
      <c r="AY266" s="166" t="s">
        <v>129</v>
      </c>
    </row>
    <row r="267" spans="1:65" s="13" customFormat="1">
      <c r="B267" s="165"/>
      <c r="D267" s="156" t="s">
        <v>212</v>
      </c>
      <c r="E267" s="166" t="s">
        <v>1</v>
      </c>
      <c r="F267" s="167" t="s">
        <v>429</v>
      </c>
      <c r="H267" s="168">
        <v>44.1</v>
      </c>
      <c r="I267" s="169"/>
      <c r="L267" s="165"/>
      <c r="M267" s="170"/>
      <c r="N267" s="171"/>
      <c r="O267" s="171"/>
      <c r="P267" s="171"/>
      <c r="Q267" s="171"/>
      <c r="R267" s="171"/>
      <c r="S267" s="171"/>
      <c r="T267" s="172"/>
      <c r="AT267" s="166" t="s">
        <v>212</v>
      </c>
      <c r="AU267" s="166" t="s">
        <v>87</v>
      </c>
      <c r="AV267" s="13" t="s">
        <v>87</v>
      </c>
      <c r="AW267" s="13" t="s">
        <v>32</v>
      </c>
      <c r="AX267" s="13" t="s">
        <v>77</v>
      </c>
      <c r="AY267" s="166" t="s">
        <v>129</v>
      </c>
    </row>
    <row r="268" spans="1:65" s="14" customFormat="1">
      <c r="B268" s="173"/>
      <c r="D268" s="156" t="s">
        <v>212</v>
      </c>
      <c r="E268" s="174" t="s">
        <v>1</v>
      </c>
      <c r="F268" s="175" t="s">
        <v>215</v>
      </c>
      <c r="H268" s="176">
        <v>72.900000000000006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212</v>
      </c>
      <c r="AU268" s="174" t="s">
        <v>87</v>
      </c>
      <c r="AV268" s="14" t="s">
        <v>150</v>
      </c>
      <c r="AW268" s="14" t="s">
        <v>32</v>
      </c>
      <c r="AX268" s="14" t="s">
        <v>85</v>
      </c>
      <c r="AY268" s="174" t="s">
        <v>129</v>
      </c>
    </row>
    <row r="269" spans="1:65" s="2" customFormat="1" ht="24.2" customHeight="1">
      <c r="A269" s="31"/>
      <c r="B269" s="142"/>
      <c r="C269" s="143" t="s">
        <v>452</v>
      </c>
      <c r="D269" s="143" t="s">
        <v>132</v>
      </c>
      <c r="E269" s="144" t="s">
        <v>453</v>
      </c>
      <c r="F269" s="145" t="s">
        <v>454</v>
      </c>
      <c r="G269" s="146" t="s">
        <v>223</v>
      </c>
      <c r="H269" s="147">
        <v>1.65</v>
      </c>
      <c r="I269" s="148"/>
      <c r="J269" s="149">
        <f>ROUND(I269*H269,2)</f>
        <v>0</v>
      </c>
      <c r="K269" s="145" t="s">
        <v>136</v>
      </c>
      <c r="L269" s="32"/>
      <c r="M269" s="150" t="s">
        <v>1</v>
      </c>
      <c r="N269" s="151" t="s">
        <v>42</v>
      </c>
      <c r="O269" s="57"/>
      <c r="P269" s="152">
        <f>O269*H269</f>
        <v>0</v>
      </c>
      <c r="Q269" s="152">
        <v>0</v>
      </c>
      <c r="R269" s="152">
        <f>Q269*H269</f>
        <v>0</v>
      </c>
      <c r="S269" s="152">
        <v>2.5</v>
      </c>
      <c r="T269" s="153">
        <f>S269*H269</f>
        <v>4.125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54" t="s">
        <v>150</v>
      </c>
      <c r="AT269" s="154" t="s">
        <v>132</v>
      </c>
      <c r="AU269" s="154" t="s">
        <v>87</v>
      </c>
      <c r="AY269" s="16" t="s">
        <v>129</v>
      </c>
      <c r="BE269" s="155">
        <f>IF(N269="základní",J269,0)</f>
        <v>0</v>
      </c>
      <c r="BF269" s="155">
        <f>IF(N269="snížená",J269,0)</f>
        <v>0</v>
      </c>
      <c r="BG269" s="155">
        <f>IF(N269="zákl. přenesená",J269,0)</f>
        <v>0</v>
      </c>
      <c r="BH269" s="155">
        <f>IF(N269="sníž. přenesená",J269,0)</f>
        <v>0</v>
      </c>
      <c r="BI269" s="155">
        <f>IF(N269="nulová",J269,0)</f>
        <v>0</v>
      </c>
      <c r="BJ269" s="16" t="s">
        <v>85</v>
      </c>
      <c r="BK269" s="155">
        <f>ROUND(I269*H269,2)</f>
        <v>0</v>
      </c>
      <c r="BL269" s="16" t="s">
        <v>150</v>
      </c>
      <c r="BM269" s="154" t="s">
        <v>455</v>
      </c>
    </row>
    <row r="270" spans="1:65" s="13" customFormat="1">
      <c r="B270" s="165"/>
      <c r="D270" s="156" t="s">
        <v>212</v>
      </c>
      <c r="E270" s="166" t="s">
        <v>1</v>
      </c>
      <c r="F270" s="167" t="s">
        <v>456</v>
      </c>
      <c r="H270" s="168">
        <v>1.65</v>
      </c>
      <c r="I270" s="169"/>
      <c r="L270" s="165"/>
      <c r="M270" s="170"/>
      <c r="N270" s="171"/>
      <c r="O270" s="171"/>
      <c r="P270" s="171"/>
      <c r="Q270" s="171"/>
      <c r="R270" s="171"/>
      <c r="S270" s="171"/>
      <c r="T270" s="172"/>
      <c r="AT270" s="166" t="s">
        <v>212</v>
      </c>
      <c r="AU270" s="166" t="s">
        <v>87</v>
      </c>
      <c r="AV270" s="13" t="s">
        <v>87</v>
      </c>
      <c r="AW270" s="13" t="s">
        <v>32</v>
      </c>
      <c r="AX270" s="13" t="s">
        <v>77</v>
      </c>
      <c r="AY270" s="166" t="s">
        <v>129</v>
      </c>
    </row>
    <row r="271" spans="1:65" s="14" customFormat="1">
      <c r="B271" s="173"/>
      <c r="D271" s="156" t="s">
        <v>212</v>
      </c>
      <c r="E271" s="174" t="s">
        <v>1</v>
      </c>
      <c r="F271" s="175" t="s">
        <v>215</v>
      </c>
      <c r="H271" s="176">
        <v>1.65</v>
      </c>
      <c r="I271" s="177"/>
      <c r="L271" s="173"/>
      <c r="M271" s="178"/>
      <c r="N271" s="179"/>
      <c r="O271" s="179"/>
      <c r="P271" s="179"/>
      <c r="Q271" s="179"/>
      <c r="R271" s="179"/>
      <c r="S271" s="179"/>
      <c r="T271" s="180"/>
      <c r="AT271" s="174" t="s">
        <v>212</v>
      </c>
      <c r="AU271" s="174" t="s">
        <v>87</v>
      </c>
      <c r="AV271" s="14" t="s">
        <v>150</v>
      </c>
      <c r="AW271" s="14" t="s">
        <v>32</v>
      </c>
      <c r="AX271" s="14" t="s">
        <v>85</v>
      </c>
      <c r="AY271" s="174" t="s">
        <v>129</v>
      </c>
    </row>
    <row r="272" spans="1:65" s="2" customFormat="1" ht="24.2" customHeight="1">
      <c r="A272" s="31"/>
      <c r="B272" s="142"/>
      <c r="C272" s="143" t="s">
        <v>457</v>
      </c>
      <c r="D272" s="143" t="s">
        <v>132</v>
      </c>
      <c r="E272" s="144" t="s">
        <v>458</v>
      </c>
      <c r="F272" s="145" t="s">
        <v>459</v>
      </c>
      <c r="G272" s="146" t="s">
        <v>223</v>
      </c>
      <c r="H272" s="147">
        <v>1.65</v>
      </c>
      <c r="I272" s="148"/>
      <c r="J272" s="149">
        <f>ROUND(I272*H272,2)</f>
        <v>0</v>
      </c>
      <c r="K272" s="145" t="s">
        <v>136</v>
      </c>
      <c r="L272" s="32"/>
      <c r="M272" s="150" t="s">
        <v>1</v>
      </c>
      <c r="N272" s="151" t="s">
        <v>42</v>
      </c>
      <c r="O272" s="57"/>
      <c r="P272" s="152">
        <f>O272*H272</f>
        <v>0</v>
      </c>
      <c r="Q272" s="152">
        <v>0.50426000000000004</v>
      </c>
      <c r="R272" s="152">
        <f>Q272*H272</f>
        <v>0.83202900000000002</v>
      </c>
      <c r="S272" s="152">
        <v>0</v>
      </c>
      <c r="T272" s="153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54" t="s">
        <v>150</v>
      </c>
      <c r="AT272" s="154" t="s">
        <v>132</v>
      </c>
      <c r="AU272" s="154" t="s">
        <v>87</v>
      </c>
      <c r="AY272" s="16" t="s">
        <v>129</v>
      </c>
      <c r="BE272" s="155">
        <f>IF(N272="základní",J272,0)</f>
        <v>0</v>
      </c>
      <c r="BF272" s="155">
        <f>IF(N272="snížená",J272,0)</f>
        <v>0</v>
      </c>
      <c r="BG272" s="155">
        <f>IF(N272="zákl. přenesená",J272,0)</f>
        <v>0</v>
      </c>
      <c r="BH272" s="155">
        <f>IF(N272="sníž. přenesená",J272,0)</f>
        <v>0</v>
      </c>
      <c r="BI272" s="155">
        <f>IF(N272="nulová",J272,0)</f>
        <v>0</v>
      </c>
      <c r="BJ272" s="16" t="s">
        <v>85</v>
      </c>
      <c r="BK272" s="155">
        <f>ROUND(I272*H272,2)</f>
        <v>0</v>
      </c>
      <c r="BL272" s="16" t="s">
        <v>150</v>
      </c>
      <c r="BM272" s="154" t="s">
        <v>460</v>
      </c>
    </row>
    <row r="273" spans="1:65" s="13" customFormat="1">
      <c r="B273" s="165"/>
      <c r="D273" s="156" t="s">
        <v>212</v>
      </c>
      <c r="E273" s="166" t="s">
        <v>1</v>
      </c>
      <c r="F273" s="167" t="s">
        <v>456</v>
      </c>
      <c r="H273" s="168">
        <v>1.65</v>
      </c>
      <c r="I273" s="169"/>
      <c r="L273" s="165"/>
      <c r="M273" s="170"/>
      <c r="N273" s="171"/>
      <c r="O273" s="171"/>
      <c r="P273" s="171"/>
      <c r="Q273" s="171"/>
      <c r="R273" s="171"/>
      <c r="S273" s="171"/>
      <c r="T273" s="172"/>
      <c r="AT273" s="166" t="s">
        <v>212</v>
      </c>
      <c r="AU273" s="166" t="s">
        <v>87</v>
      </c>
      <c r="AV273" s="13" t="s">
        <v>87</v>
      </c>
      <c r="AW273" s="13" t="s">
        <v>32</v>
      </c>
      <c r="AX273" s="13" t="s">
        <v>85</v>
      </c>
      <c r="AY273" s="166" t="s">
        <v>129</v>
      </c>
    </row>
    <row r="274" spans="1:65" s="2" customFormat="1" ht="21.75" customHeight="1">
      <c r="A274" s="31"/>
      <c r="B274" s="142"/>
      <c r="C274" s="143" t="s">
        <v>461</v>
      </c>
      <c r="D274" s="143" t="s">
        <v>132</v>
      </c>
      <c r="E274" s="144" t="s">
        <v>462</v>
      </c>
      <c r="F274" s="145" t="s">
        <v>463</v>
      </c>
      <c r="G274" s="146" t="s">
        <v>223</v>
      </c>
      <c r="H274" s="147">
        <v>3</v>
      </c>
      <c r="I274" s="148"/>
      <c r="J274" s="149">
        <f>ROUND(I274*H274,2)</f>
        <v>0</v>
      </c>
      <c r="K274" s="145" t="s">
        <v>136</v>
      </c>
      <c r="L274" s="32"/>
      <c r="M274" s="150" t="s">
        <v>1</v>
      </c>
      <c r="N274" s="151" t="s">
        <v>42</v>
      </c>
      <c r="O274" s="57"/>
      <c r="P274" s="152">
        <f>O274*H274</f>
        <v>0</v>
      </c>
      <c r="Q274" s="152">
        <v>0</v>
      </c>
      <c r="R274" s="152">
        <f>Q274*H274</f>
        <v>0</v>
      </c>
      <c r="S274" s="152">
        <v>0</v>
      </c>
      <c r="T274" s="153">
        <f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54" t="s">
        <v>150</v>
      </c>
      <c r="AT274" s="154" t="s">
        <v>132</v>
      </c>
      <c r="AU274" s="154" t="s">
        <v>87</v>
      </c>
      <c r="AY274" s="16" t="s">
        <v>129</v>
      </c>
      <c r="BE274" s="155">
        <f>IF(N274="základní",J274,0)</f>
        <v>0</v>
      </c>
      <c r="BF274" s="155">
        <f>IF(N274="snížená",J274,0)</f>
        <v>0</v>
      </c>
      <c r="BG274" s="155">
        <f>IF(N274="zákl. přenesená",J274,0)</f>
        <v>0</v>
      </c>
      <c r="BH274" s="155">
        <f>IF(N274="sníž. přenesená",J274,0)</f>
        <v>0</v>
      </c>
      <c r="BI274" s="155">
        <f>IF(N274="nulová",J274,0)</f>
        <v>0</v>
      </c>
      <c r="BJ274" s="16" t="s">
        <v>85</v>
      </c>
      <c r="BK274" s="155">
        <f>ROUND(I274*H274,2)</f>
        <v>0</v>
      </c>
      <c r="BL274" s="16" t="s">
        <v>150</v>
      </c>
      <c r="BM274" s="154" t="s">
        <v>464</v>
      </c>
    </row>
    <row r="275" spans="1:65" s="13" customFormat="1">
      <c r="B275" s="165"/>
      <c r="D275" s="156" t="s">
        <v>212</v>
      </c>
      <c r="E275" s="166" t="s">
        <v>1</v>
      </c>
      <c r="F275" s="167" t="s">
        <v>465</v>
      </c>
      <c r="H275" s="168">
        <v>0.01</v>
      </c>
      <c r="I275" s="169"/>
      <c r="L275" s="165"/>
      <c r="M275" s="170"/>
      <c r="N275" s="171"/>
      <c r="O275" s="171"/>
      <c r="P275" s="171"/>
      <c r="Q275" s="171"/>
      <c r="R275" s="171"/>
      <c r="S275" s="171"/>
      <c r="T275" s="172"/>
      <c r="AT275" s="166" t="s">
        <v>212</v>
      </c>
      <c r="AU275" s="166" t="s">
        <v>87</v>
      </c>
      <c r="AV275" s="13" t="s">
        <v>87</v>
      </c>
      <c r="AW275" s="13" t="s">
        <v>32</v>
      </c>
      <c r="AX275" s="13" t="s">
        <v>77</v>
      </c>
      <c r="AY275" s="166" t="s">
        <v>129</v>
      </c>
    </row>
    <row r="276" spans="1:65" s="13" customFormat="1">
      <c r="B276" s="165"/>
      <c r="D276" s="156" t="s">
        <v>212</v>
      </c>
      <c r="E276" s="166" t="s">
        <v>1</v>
      </c>
      <c r="F276" s="167" t="s">
        <v>466</v>
      </c>
      <c r="H276" s="168">
        <v>0.02</v>
      </c>
      <c r="I276" s="169"/>
      <c r="L276" s="165"/>
      <c r="M276" s="170"/>
      <c r="N276" s="171"/>
      <c r="O276" s="171"/>
      <c r="P276" s="171"/>
      <c r="Q276" s="171"/>
      <c r="R276" s="171"/>
      <c r="S276" s="171"/>
      <c r="T276" s="172"/>
      <c r="AT276" s="166" t="s">
        <v>212</v>
      </c>
      <c r="AU276" s="166" t="s">
        <v>87</v>
      </c>
      <c r="AV276" s="13" t="s">
        <v>87</v>
      </c>
      <c r="AW276" s="13" t="s">
        <v>32</v>
      </c>
      <c r="AX276" s="13" t="s">
        <v>77</v>
      </c>
      <c r="AY276" s="166" t="s">
        <v>129</v>
      </c>
    </row>
    <row r="277" spans="1:65" s="13" customFormat="1">
      <c r="B277" s="165"/>
      <c r="D277" s="156" t="s">
        <v>212</v>
      </c>
      <c r="E277" s="166" t="s">
        <v>1</v>
      </c>
      <c r="F277" s="167" t="s">
        <v>456</v>
      </c>
      <c r="H277" s="168">
        <v>1.65</v>
      </c>
      <c r="I277" s="169"/>
      <c r="L277" s="165"/>
      <c r="M277" s="170"/>
      <c r="N277" s="171"/>
      <c r="O277" s="171"/>
      <c r="P277" s="171"/>
      <c r="Q277" s="171"/>
      <c r="R277" s="171"/>
      <c r="S277" s="171"/>
      <c r="T277" s="172"/>
      <c r="AT277" s="166" t="s">
        <v>212</v>
      </c>
      <c r="AU277" s="166" t="s">
        <v>87</v>
      </c>
      <c r="AV277" s="13" t="s">
        <v>87</v>
      </c>
      <c r="AW277" s="13" t="s">
        <v>32</v>
      </c>
      <c r="AX277" s="13" t="s">
        <v>77</v>
      </c>
      <c r="AY277" s="166" t="s">
        <v>129</v>
      </c>
    </row>
    <row r="278" spans="1:65" s="13" customFormat="1">
      <c r="B278" s="165"/>
      <c r="D278" s="156" t="s">
        <v>212</v>
      </c>
      <c r="E278" s="166" t="s">
        <v>1</v>
      </c>
      <c r="F278" s="167" t="s">
        <v>467</v>
      </c>
      <c r="H278" s="168">
        <v>1.32</v>
      </c>
      <c r="I278" s="169"/>
      <c r="L278" s="165"/>
      <c r="M278" s="170"/>
      <c r="N278" s="171"/>
      <c r="O278" s="171"/>
      <c r="P278" s="171"/>
      <c r="Q278" s="171"/>
      <c r="R278" s="171"/>
      <c r="S278" s="171"/>
      <c r="T278" s="172"/>
      <c r="AT278" s="166" t="s">
        <v>212</v>
      </c>
      <c r="AU278" s="166" t="s">
        <v>87</v>
      </c>
      <c r="AV278" s="13" t="s">
        <v>87</v>
      </c>
      <c r="AW278" s="13" t="s">
        <v>32</v>
      </c>
      <c r="AX278" s="13" t="s">
        <v>77</v>
      </c>
      <c r="AY278" s="166" t="s">
        <v>129</v>
      </c>
    </row>
    <row r="279" spans="1:65" s="14" customFormat="1">
      <c r="B279" s="173"/>
      <c r="D279" s="156" t="s">
        <v>212</v>
      </c>
      <c r="E279" s="174" t="s">
        <v>1</v>
      </c>
      <c r="F279" s="175" t="s">
        <v>215</v>
      </c>
      <c r="H279" s="176">
        <v>3</v>
      </c>
      <c r="I279" s="177"/>
      <c r="L279" s="173"/>
      <c r="M279" s="178"/>
      <c r="N279" s="179"/>
      <c r="O279" s="179"/>
      <c r="P279" s="179"/>
      <c r="Q279" s="179"/>
      <c r="R279" s="179"/>
      <c r="S279" s="179"/>
      <c r="T279" s="180"/>
      <c r="AT279" s="174" t="s">
        <v>212</v>
      </c>
      <c r="AU279" s="174" t="s">
        <v>87</v>
      </c>
      <c r="AV279" s="14" t="s">
        <v>150</v>
      </c>
      <c r="AW279" s="14" t="s">
        <v>32</v>
      </c>
      <c r="AX279" s="14" t="s">
        <v>85</v>
      </c>
      <c r="AY279" s="174" t="s">
        <v>129</v>
      </c>
    </row>
    <row r="280" spans="1:65" s="2" customFormat="1" ht="24.2" customHeight="1">
      <c r="A280" s="31"/>
      <c r="B280" s="142"/>
      <c r="C280" s="143" t="s">
        <v>468</v>
      </c>
      <c r="D280" s="143" t="s">
        <v>132</v>
      </c>
      <c r="E280" s="144" t="s">
        <v>469</v>
      </c>
      <c r="F280" s="145" t="s">
        <v>470</v>
      </c>
      <c r="G280" s="146" t="s">
        <v>223</v>
      </c>
      <c r="H280" s="147">
        <v>0.09</v>
      </c>
      <c r="I280" s="148"/>
      <c r="J280" s="149">
        <f>ROUND(I280*H280,2)</f>
        <v>0</v>
      </c>
      <c r="K280" s="145" t="s">
        <v>136</v>
      </c>
      <c r="L280" s="32"/>
      <c r="M280" s="150" t="s">
        <v>1</v>
      </c>
      <c r="N280" s="151" t="s">
        <v>42</v>
      </c>
      <c r="O280" s="57"/>
      <c r="P280" s="152">
        <f>O280*H280</f>
        <v>0</v>
      </c>
      <c r="Q280" s="152">
        <v>0.50375000000000003</v>
      </c>
      <c r="R280" s="152">
        <f>Q280*H280</f>
        <v>4.5337500000000003E-2</v>
      </c>
      <c r="S280" s="152">
        <v>2.5</v>
      </c>
      <c r="T280" s="153">
        <f>S280*H280</f>
        <v>0.22499999999999998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54" t="s">
        <v>150</v>
      </c>
      <c r="AT280" s="154" t="s">
        <v>132</v>
      </c>
      <c r="AU280" s="154" t="s">
        <v>87</v>
      </c>
      <c r="AY280" s="16" t="s">
        <v>129</v>
      </c>
      <c r="BE280" s="155">
        <f>IF(N280="základní",J280,0)</f>
        <v>0</v>
      </c>
      <c r="BF280" s="155">
        <f>IF(N280="snížená",J280,0)</f>
        <v>0</v>
      </c>
      <c r="BG280" s="155">
        <f>IF(N280="zákl. přenesená",J280,0)</f>
        <v>0</v>
      </c>
      <c r="BH280" s="155">
        <f>IF(N280="sníž. přenesená",J280,0)</f>
        <v>0</v>
      </c>
      <c r="BI280" s="155">
        <f>IF(N280="nulová",J280,0)</f>
        <v>0</v>
      </c>
      <c r="BJ280" s="16" t="s">
        <v>85</v>
      </c>
      <c r="BK280" s="155">
        <f>ROUND(I280*H280,2)</f>
        <v>0</v>
      </c>
      <c r="BL280" s="16" t="s">
        <v>150</v>
      </c>
      <c r="BM280" s="154" t="s">
        <v>471</v>
      </c>
    </row>
    <row r="281" spans="1:65" s="2" customFormat="1" ht="19.5">
      <c r="A281" s="31"/>
      <c r="B281" s="32"/>
      <c r="C281" s="31"/>
      <c r="D281" s="156" t="s">
        <v>148</v>
      </c>
      <c r="E281" s="31"/>
      <c r="F281" s="157" t="s">
        <v>472</v>
      </c>
      <c r="G281" s="31"/>
      <c r="H281" s="31"/>
      <c r="I281" s="158"/>
      <c r="J281" s="31"/>
      <c r="K281" s="31"/>
      <c r="L281" s="32"/>
      <c r="M281" s="159"/>
      <c r="N281" s="160"/>
      <c r="O281" s="57"/>
      <c r="P281" s="57"/>
      <c r="Q281" s="57"/>
      <c r="R281" s="57"/>
      <c r="S281" s="57"/>
      <c r="T281" s="58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T281" s="16" t="s">
        <v>148</v>
      </c>
      <c r="AU281" s="16" t="s">
        <v>87</v>
      </c>
    </row>
    <row r="282" spans="1:65" s="13" customFormat="1">
      <c r="B282" s="165"/>
      <c r="D282" s="156" t="s">
        <v>212</v>
      </c>
      <c r="E282" s="166" t="s">
        <v>1</v>
      </c>
      <c r="F282" s="167" t="s">
        <v>465</v>
      </c>
      <c r="H282" s="168">
        <v>0.01</v>
      </c>
      <c r="I282" s="169"/>
      <c r="L282" s="165"/>
      <c r="M282" s="170"/>
      <c r="N282" s="171"/>
      <c r="O282" s="171"/>
      <c r="P282" s="171"/>
      <c r="Q282" s="171"/>
      <c r="R282" s="171"/>
      <c r="S282" s="171"/>
      <c r="T282" s="172"/>
      <c r="AT282" s="166" t="s">
        <v>212</v>
      </c>
      <c r="AU282" s="166" t="s">
        <v>87</v>
      </c>
      <c r="AV282" s="13" t="s">
        <v>87</v>
      </c>
      <c r="AW282" s="13" t="s">
        <v>32</v>
      </c>
      <c r="AX282" s="13" t="s">
        <v>77</v>
      </c>
      <c r="AY282" s="166" t="s">
        <v>129</v>
      </c>
    </row>
    <row r="283" spans="1:65" s="13" customFormat="1">
      <c r="B283" s="165"/>
      <c r="D283" s="156" t="s">
        <v>212</v>
      </c>
      <c r="E283" s="166" t="s">
        <v>1</v>
      </c>
      <c r="F283" s="167" t="s">
        <v>473</v>
      </c>
      <c r="H283" s="168">
        <v>0.04</v>
      </c>
      <c r="I283" s="169"/>
      <c r="L283" s="165"/>
      <c r="M283" s="170"/>
      <c r="N283" s="171"/>
      <c r="O283" s="171"/>
      <c r="P283" s="171"/>
      <c r="Q283" s="171"/>
      <c r="R283" s="171"/>
      <c r="S283" s="171"/>
      <c r="T283" s="172"/>
      <c r="AT283" s="166" t="s">
        <v>212</v>
      </c>
      <c r="AU283" s="166" t="s">
        <v>87</v>
      </c>
      <c r="AV283" s="13" t="s">
        <v>87</v>
      </c>
      <c r="AW283" s="13" t="s">
        <v>32</v>
      </c>
      <c r="AX283" s="13" t="s">
        <v>77</v>
      </c>
      <c r="AY283" s="166" t="s">
        <v>129</v>
      </c>
    </row>
    <row r="284" spans="1:65" s="13" customFormat="1">
      <c r="B284" s="165"/>
      <c r="D284" s="156" t="s">
        <v>212</v>
      </c>
      <c r="E284" s="166" t="s">
        <v>1</v>
      </c>
      <c r="F284" s="167" t="s">
        <v>474</v>
      </c>
      <c r="H284" s="168">
        <v>0.04</v>
      </c>
      <c r="I284" s="169"/>
      <c r="L284" s="165"/>
      <c r="M284" s="170"/>
      <c r="N284" s="171"/>
      <c r="O284" s="171"/>
      <c r="P284" s="171"/>
      <c r="Q284" s="171"/>
      <c r="R284" s="171"/>
      <c r="S284" s="171"/>
      <c r="T284" s="172"/>
      <c r="AT284" s="166" t="s">
        <v>212</v>
      </c>
      <c r="AU284" s="166" t="s">
        <v>87</v>
      </c>
      <c r="AV284" s="13" t="s">
        <v>87</v>
      </c>
      <c r="AW284" s="13" t="s">
        <v>32</v>
      </c>
      <c r="AX284" s="13" t="s">
        <v>77</v>
      </c>
      <c r="AY284" s="166" t="s">
        <v>129</v>
      </c>
    </row>
    <row r="285" spans="1:65" s="14" customFormat="1">
      <c r="B285" s="173"/>
      <c r="D285" s="156" t="s">
        <v>212</v>
      </c>
      <c r="E285" s="174" t="s">
        <v>1</v>
      </c>
      <c r="F285" s="175" t="s">
        <v>215</v>
      </c>
      <c r="H285" s="176">
        <v>0.09</v>
      </c>
      <c r="I285" s="177"/>
      <c r="L285" s="173"/>
      <c r="M285" s="178"/>
      <c r="N285" s="179"/>
      <c r="O285" s="179"/>
      <c r="P285" s="179"/>
      <c r="Q285" s="179"/>
      <c r="R285" s="179"/>
      <c r="S285" s="179"/>
      <c r="T285" s="180"/>
      <c r="AT285" s="174" t="s">
        <v>212</v>
      </c>
      <c r="AU285" s="174" t="s">
        <v>87</v>
      </c>
      <c r="AV285" s="14" t="s">
        <v>150</v>
      </c>
      <c r="AW285" s="14" t="s">
        <v>32</v>
      </c>
      <c r="AX285" s="14" t="s">
        <v>85</v>
      </c>
      <c r="AY285" s="174" t="s">
        <v>129</v>
      </c>
    </row>
    <row r="286" spans="1:65" s="2" customFormat="1" ht="24.2" customHeight="1">
      <c r="A286" s="31"/>
      <c r="B286" s="142"/>
      <c r="C286" s="143" t="s">
        <v>475</v>
      </c>
      <c r="D286" s="143" t="s">
        <v>132</v>
      </c>
      <c r="E286" s="144" t="s">
        <v>476</v>
      </c>
      <c r="F286" s="145" t="s">
        <v>477</v>
      </c>
      <c r="G286" s="146" t="s">
        <v>223</v>
      </c>
      <c r="H286" s="147">
        <v>1.32</v>
      </c>
      <c r="I286" s="148"/>
      <c r="J286" s="149">
        <f>ROUND(I286*H286,2)</f>
        <v>0</v>
      </c>
      <c r="K286" s="145" t="s">
        <v>136</v>
      </c>
      <c r="L286" s="32"/>
      <c r="M286" s="150" t="s">
        <v>1</v>
      </c>
      <c r="N286" s="151" t="s">
        <v>42</v>
      </c>
      <c r="O286" s="57"/>
      <c r="P286" s="152">
        <f>O286*H286</f>
        <v>0</v>
      </c>
      <c r="Q286" s="152">
        <v>0.50375000000000003</v>
      </c>
      <c r="R286" s="152">
        <f>Q286*H286</f>
        <v>0.66495000000000004</v>
      </c>
      <c r="S286" s="152">
        <v>2.5</v>
      </c>
      <c r="T286" s="153">
        <f>S286*H286</f>
        <v>3.3000000000000003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54" t="s">
        <v>150</v>
      </c>
      <c r="AT286" s="154" t="s">
        <v>132</v>
      </c>
      <c r="AU286" s="154" t="s">
        <v>87</v>
      </c>
      <c r="AY286" s="16" t="s">
        <v>129</v>
      </c>
      <c r="BE286" s="155">
        <f>IF(N286="základní",J286,0)</f>
        <v>0</v>
      </c>
      <c r="BF286" s="155">
        <f>IF(N286="snížená",J286,0)</f>
        <v>0</v>
      </c>
      <c r="BG286" s="155">
        <f>IF(N286="zákl. přenesená",J286,0)</f>
        <v>0</v>
      </c>
      <c r="BH286" s="155">
        <f>IF(N286="sníž. přenesená",J286,0)</f>
        <v>0</v>
      </c>
      <c r="BI286" s="155">
        <f>IF(N286="nulová",J286,0)</f>
        <v>0</v>
      </c>
      <c r="BJ286" s="16" t="s">
        <v>85</v>
      </c>
      <c r="BK286" s="155">
        <f>ROUND(I286*H286,2)</f>
        <v>0</v>
      </c>
      <c r="BL286" s="16" t="s">
        <v>150</v>
      </c>
      <c r="BM286" s="154" t="s">
        <v>478</v>
      </c>
    </row>
    <row r="287" spans="1:65" s="13" customFormat="1">
      <c r="B287" s="165"/>
      <c r="D287" s="156" t="s">
        <v>212</v>
      </c>
      <c r="E287" s="166" t="s">
        <v>1</v>
      </c>
      <c r="F287" s="167" t="s">
        <v>467</v>
      </c>
      <c r="H287" s="168">
        <v>1.32</v>
      </c>
      <c r="I287" s="169"/>
      <c r="L287" s="165"/>
      <c r="M287" s="170"/>
      <c r="N287" s="171"/>
      <c r="O287" s="171"/>
      <c r="P287" s="171"/>
      <c r="Q287" s="171"/>
      <c r="R287" s="171"/>
      <c r="S287" s="171"/>
      <c r="T287" s="172"/>
      <c r="AT287" s="166" t="s">
        <v>212</v>
      </c>
      <c r="AU287" s="166" t="s">
        <v>87</v>
      </c>
      <c r="AV287" s="13" t="s">
        <v>87</v>
      </c>
      <c r="AW287" s="13" t="s">
        <v>32</v>
      </c>
      <c r="AX287" s="13" t="s">
        <v>77</v>
      </c>
      <c r="AY287" s="166" t="s">
        <v>129</v>
      </c>
    </row>
    <row r="288" spans="1:65" s="14" customFormat="1">
      <c r="B288" s="173"/>
      <c r="D288" s="156" t="s">
        <v>212</v>
      </c>
      <c r="E288" s="174" t="s">
        <v>1</v>
      </c>
      <c r="F288" s="175" t="s">
        <v>215</v>
      </c>
      <c r="H288" s="176">
        <v>1.32</v>
      </c>
      <c r="I288" s="177"/>
      <c r="L288" s="173"/>
      <c r="M288" s="178"/>
      <c r="N288" s="179"/>
      <c r="O288" s="179"/>
      <c r="P288" s="179"/>
      <c r="Q288" s="179"/>
      <c r="R288" s="179"/>
      <c r="S288" s="179"/>
      <c r="T288" s="180"/>
      <c r="AT288" s="174" t="s">
        <v>212</v>
      </c>
      <c r="AU288" s="174" t="s">
        <v>87</v>
      </c>
      <c r="AV288" s="14" t="s">
        <v>150</v>
      </c>
      <c r="AW288" s="14" t="s">
        <v>32</v>
      </c>
      <c r="AX288" s="14" t="s">
        <v>85</v>
      </c>
      <c r="AY288" s="174" t="s">
        <v>129</v>
      </c>
    </row>
    <row r="289" spans="1:65" s="2" customFormat="1" ht="21.75" customHeight="1">
      <c r="A289" s="31"/>
      <c r="B289" s="142"/>
      <c r="C289" s="181" t="s">
        <v>479</v>
      </c>
      <c r="D289" s="181" t="s">
        <v>287</v>
      </c>
      <c r="E289" s="182" t="s">
        <v>480</v>
      </c>
      <c r="F289" s="183" t="s">
        <v>481</v>
      </c>
      <c r="G289" s="184" t="s">
        <v>256</v>
      </c>
      <c r="H289" s="185">
        <v>0.27300000000000002</v>
      </c>
      <c r="I289" s="186"/>
      <c r="J289" s="187">
        <f>ROUND(I289*H289,2)</f>
        <v>0</v>
      </c>
      <c r="K289" s="183" t="s">
        <v>1</v>
      </c>
      <c r="L289" s="188"/>
      <c r="M289" s="189" t="s">
        <v>1</v>
      </c>
      <c r="N289" s="190" t="s">
        <v>42</v>
      </c>
      <c r="O289" s="57"/>
      <c r="P289" s="152">
        <f>O289*H289</f>
        <v>0</v>
      </c>
      <c r="Q289" s="152">
        <v>1</v>
      </c>
      <c r="R289" s="152">
        <f>Q289*H289</f>
        <v>0.27300000000000002</v>
      </c>
      <c r="S289" s="152">
        <v>0</v>
      </c>
      <c r="T289" s="153">
        <f>S289*H289</f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54" t="s">
        <v>171</v>
      </c>
      <c r="AT289" s="154" t="s">
        <v>287</v>
      </c>
      <c r="AU289" s="154" t="s">
        <v>87</v>
      </c>
      <c r="AY289" s="16" t="s">
        <v>129</v>
      </c>
      <c r="BE289" s="155">
        <f>IF(N289="základní",J289,0)</f>
        <v>0</v>
      </c>
      <c r="BF289" s="155">
        <f>IF(N289="snížená",J289,0)</f>
        <v>0</v>
      </c>
      <c r="BG289" s="155">
        <f>IF(N289="zákl. přenesená",J289,0)</f>
        <v>0</v>
      </c>
      <c r="BH289" s="155">
        <f>IF(N289="sníž. přenesená",J289,0)</f>
        <v>0</v>
      </c>
      <c r="BI289" s="155">
        <f>IF(N289="nulová",J289,0)</f>
        <v>0</v>
      </c>
      <c r="BJ289" s="16" t="s">
        <v>85</v>
      </c>
      <c r="BK289" s="155">
        <f>ROUND(I289*H289,2)</f>
        <v>0</v>
      </c>
      <c r="BL289" s="16" t="s">
        <v>150</v>
      </c>
      <c r="BM289" s="154" t="s">
        <v>482</v>
      </c>
    </row>
    <row r="290" spans="1:65" s="13" customFormat="1">
      <c r="B290" s="165"/>
      <c r="D290" s="156" t="s">
        <v>212</v>
      </c>
      <c r="E290" s="166" t="s">
        <v>1</v>
      </c>
      <c r="F290" s="167" t="s">
        <v>483</v>
      </c>
      <c r="H290" s="168">
        <v>4.2000000000000003E-2</v>
      </c>
      <c r="I290" s="169"/>
      <c r="L290" s="165"/>
      <c r="M290" s="170"/>
      <c r="N290" s="171"/>
      <c r="O290" s="171"/>
      <c r="P290" s="171"/>
      <c r="Q290" s="171"/>
      <c r="R290" s="171"/>
      <c r="S290" s="171"/>
      <c r="T290" s="172"/>
      <c r="AT290" s="166" t="s">
        <v>212</v>
      </c>
      <c r="AU290" s="166" t="s">
        <v>87</v>
      </c>
      <c r="AV290" s="13" t="s">
        <v>87</v>
      </c>
      <c r="AW290" s="13" t="s">
        <v>32</v>
      </c>
      <c r="AX290" s="13" t="s">
        <v>77</v>
      </c>
      <c r="AY290" s="166" t="s">
        <v>129</v>
      </c>
    </row>
    <row r="291" spans="1:65" s="13" customFormat="1">
      <c r="B291" s="165"/>
      <c r="D291" s="156" t="s">
        <v>212</v>
      </c>
      <c r="E291" s="166" t="s">
        <v>1</v>
      </c>
      <c r="F291" s="167" t="s">
        <v>484</v>
      </c>
      <c r="H291" s="168">
        <v>8.4000000000000005E-2</v>
      </c>
      <c r="I291" s="169"/>
      <c r="L291" s="165"/>
      <c r="M291" s="170"/>
      <c r="N291" s="171"/>
      <c r="O291" s="171"/>
      <c r="P291" s="171"/>
      <c r="Q291" s="171"/>
      <c r="R291" s="171"/>
      <c r="S291" s="171"/>
      <c r="T291" s="172"/>
      <c r="AT291" s="166" t="s">
        <v>212</v>
      </c>
      <c r="AU291" s="166" t="s">
        <v>87</v>
      </c>
      <c r="AV291" s="13" t="s">
        <v>87</v>
      </c>
      <c r="AW291" s="13" t="s">
        <v>32</v>
      </c>
      <c r="AX291" s="13" t="s">
        <v>77</v>
      </c>
      <c r="AY291" s="166" t="s">
        <v>129</v>
      </c>
    </row>
    <row r="292" spans="1:65" s="13" customFormat="1">
      <c r="B292" s="165"/>
      <c r="D292" s="156" t="s">
        <v>212</v>
      </c>
      <c r="E292" s="166" t="s">
        <v>1</v>
      </c>
      <c r="F292" s="167" t="s">
        <v>485</v>
      </c>
      <c r="H292" s="168">
        <v>0.14699999999999999</v>
      </c>
      <c r="I292" s="169"/>
      <c r="L292" s="165"/>
      <c r="M292" s="170"/>
      <c r="N292" s="171"/>
      <c r="O292" s="171"/>
      <c r="P292" s="171"/>
      <c r="Q292" s="171"/>
      <c r="R292" s="171"/>
      <c r="S292" s="171"/>
      <c r="T292" s="172"/>
      <c r="AT292" s="166" t="s">
        <v>212</v>
      </c>
      <c r="AU292" s="166" t="s">
        <v>87</v>
      </c>
      <c r="AV292" s="13" t="s">
        <v>87</v>
      </c>
      <c r="AW292" s="13" t="s">
        <v>32</v>
      </c>
      <c r="AX292" s="13" t="s">
        <v>77</v>
      </c>
      <c r="AY292" s="166" t="s">
        <v>129</v>
      </c>
    </row>
    <row r="293" spans="1:65" s="14" customFormat="1">
      <c r="B293" s="173"/>
      <c r="D293" s="156" t="s">
        <v>212</v>
      </c>
      <c r="E293" s="174" t="s">
        <v>1</v>
      </c>
      <c r="F293" s="175" t="s">
        <v>215</v>
      </c>
      <c r="H293" s="176">
        <v>0.27300000000000002</v>
      </c>
      <c r="I293" s="177"/>
      <c r="L293" s="173"/>
      <c r="M293" s="178"/>
      <c r="N293" s="179"/>
      <c r="O293" s="179"/>
      <c r="P293" s="179"/>
      <c r="Q293" s="179"/>
      <c r="R293" s="179"/>
      <c r="S293" s="179"/>
      <c r="T293" s="180"/>
      <c r="AT293" s="174" t="s">
        <v>212</v>
      </c>
      <c r="AU293" s="174" t="s">
        <v>87</v>
      </c>
      <c r="AV293" s="14" t="s">
        <v>150</v>
      </c>
      <c r="AW293" s="14" t="s">
        <v>32</v>
      </c>
      <c r="AX293" s="14" t="s">
        <v>85</v>
      </c>
      <c r="AY293" s="174" t="s">
        <v>129</v>
      </c>
    </row>
    <row r="294" spans="1:65" s="2" customFormat="1" ht="24.2" customHeight="1">
      <c r="A294" s="31"/>
      <c r="B294" s="142"/>
      <c r="C294" s="143" t="s">
        <v>486</v>
      </c>
      <c r="D294" s="143" t="s">
        <v>132</v>
      </c>
      <c r="E294" s="144" t="s">
        <v>487</v>
      </c>
      <c r="F294" s="145" t="s">
        <v>488</v>
      </c>
      <c r="G294" s="146" t="s">
        <v>210</v>
      </c>
      <c r="H294" s="147">
        <v>109.76</v>
      </c>
      <c r="I294" s="148"/>
      <c r="J294" s="149">
        <f>ROUND(I294*H294,2)</f>
        <v>0</v>
      </c>
      <c r="K294" s="145" t="s">
        <v>136</v>
      </c>
      <c r="L294" s="32"/>
      <c r="M294" s="150" t="s">
        <v>1</v>
      </c>
      <c r="N294" s="151" t="s">
        <v>42</v>
      </c>
      <c r="O294" s="57"/>
      <c r="P294" s="152">
        <f>O294*H294</f>
        <v>0</v>
      </c>
      <c r="Q294" s="152">
        <v>7.8159999999999993E-2</v>
      </c>
      <c r="R294" s="152">
        <f>Q294*H294</f>
        <v>8.5788416000000005</v>
      </c>
      <c r="S294" s="152">
        <v>0</v>
      </c>
      <c r="T294" s="153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54" t="s">
        <v>150</v>
      </c>
      <c r="AT294" s="154" t="s">
        <v>132</v>
      </c>
      <c r="AU294" s="154" t="s">
        <v>87</v>
      </c>
      <c r="AY294" s="16" t="s">
        <v>129</v>
      </c>
      <c r="BE294" s="155">
        <f>IF(N294="základní",J294,0)</f>
        <v>0</v>
      </c>
      <c r="BF294" s="155">
        <f>IF(N294="snížená",J294,0)</f>
        <v>0</v>
      </c>
      <c r="BG294" s="155">
        <f>IF(N294="zákl. přenesená",J294,0)</f>
        <v>0</v>
      </c>
      <c r="BH294" s="155">
        <f>IF(N294="sníž. přenesená",J294,0)</f>
        <v>0</v>
      </c>
      <c r="BI294" s="155">
        <f>IF(N294="nulová",J294,0)</f>
        <v>0</v>
      </c>
      <c r="BJ294" s="16" t="s">
        <v>85</v>
      </c>
      <c r="BK294" s="155">
        <f>ROUND(I294*H294,2)</f>
        <v>0</v>
      </c>
      <c r="BL294" s="16" t="s">
        <v>150</v>
      </c>
      <c r="BM294" s="154" t="s">
        <v>489</v>
      </c>
    </row>
    <row r="295" spans="1:65" s="2" customFormat="1" ht="19.5">
      <c r="A295" s="31"/>
      <c r="B295" s="32"/>
      <c r="C295" s="31"/>
      <c r="D295" s="156" t="s">
        <v>148</v>
      </c>
      <c r="E295" s="31"/>
      <c r="F295" s="157" t="s">
        <v>490</v>
      </c>
      <c r="G295" s="31"/>
      <c r="H295" s="31"/>
      <c r="I295" s="158"/>
      <c r="J295" s="31"/>
      <c r="K295" s="31"/>
      <c r="L295" s="32"/>
      <c r="M295" s="159"/>
      <c r="N295" s="160"/>
      <c r="O295" s="57"/>
      <c r="P295" s="57"/>
      <c r="Q295" s="57"/>
      <c r="R295" s="57"/>
      <c r="S295" s="57"/>
      <c r="T295" s="58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T295" s="16" t="s">
        <v>148</v>
      </c>
      <c r="AU295" s="16" t="s">
        <v>87</v>
      </c>
    </row>
    <row r="296" spans="1:65" s="13" customFormat="1">
      <c r="B296" s="165"/>
      <c r="D296" s="156" t="s">
        <v>212</v>
      </c>
      <c r="E296" s="166" t="s">
        <v>1</v>
      </c>
      <c r="F296" s="167" t="s">
        <v>427</v>
      </c>
      <c r="H296" s="168">
        <v>6</v>
      </c>
      <c r="I296" s="169"/>
      <c r="L296" s="165"/>
      <c r="M296" s="170"/>
      <c r="N296" s="171"/>
      <c r="O296" s="171"/>
      <c r="P296" s="171"/>
      <c r="Q296" s="171"/>
      <c r="R296" s="171"/>
      <c r="S296" s="171"/>
      <c r="T296" s="172"/>
      <c r="AT296" s="166" t="s">
        <v>212</v>
      </c>
      <c r="AU296" s="166" t="s">
        <v>87</v>
      </c>
      <c r="AV296" s="13" t="s">
        <v>87</v>
      </c>
      <c r="AW296" s="13" t="s">
        <v>32</v>
      </c>
      <c r="AX296" s="13" t="s">
        <v>77</v>
      </c>
      <c r="AY296" s="166" t="s">
        <v>129</v>
      </c>
    </row>
    <row r="297" spans="1:65" s="13" customFormat="1">
      <c r="B297" s="165"/>
      <c r="D297" s="156" t="s">
        <v>212</v>
      </c>
      <c r="E297" s="166" t="s">
        <v>1</v>
      </c>
      <c r="F297" s="167" t="s">
        <v>438</v>
      </c>
      <c r="H297" s="168">
        <v>28.8</v>
      </c>
      <c r="I297" s="169"/>
      <c r="L297" s="165"/>
      <c r="M297" s="170"/>
      <c r="N297" s="171"/>
      <c r="O297" s="171"/>
      <c r="P297" s="171"/>
      <c r="Q297" s="171"/>
      <c r="R297" s="171"/>
      <c r="S297" s="171"/>
      <c r="T297" s="172"/>
      <c r="AT297" s="166" t="s">
        <v>212</v>
      </c>
      <c r="AU297" s="166" t="s">
        <v>87</v>
      </c>
      <c r="AV297" s="13" t="s">
        <v>87</v>
      </c>
      <c r="AW297" s="13" t="s">
        <v>32</v>
      </c>
      <c r="AX297" s="13" t="s">
        <v>77</v>
      </c>
      <c r="AY297" s="166" t="s">
        <v>129</v>
      </c>
    </row>
    <row r="298" spans="1:65" s="13" customFormat="1">
      <c r="B298" s="165"/>
      <c r="D298" s="156" t="s">
        <v>212</v>
      </c>
      <c r="E298" s="166" t="s">
        <v>1</v>
      </c>
      <c r="F298" s="167" t="s">
        <v>491</v>
      </c>
      <c r="H298" s="168">
        <v>9.6</v>
      </c>
      <c r="I298" s="169"/>
      <c r="L298" s="165"/>
      <c r="M298" s="170"/>
      <c r="N298" s="171"/>
      <c r="O298" s="171"/>
      <c r="P298" s="171"/>
      <c r="Q298" s="171"/>
      <c r="R298" s="171"/>
      <c r="S298" s="171"/>
      <c r="T298" s="172"/>
      <c r="AT298" s="166" t="s">
        <v>212</v>
      </c>
      <c r="AU298" s="166" t="s">
        <v>87</v>
      </c>
      <c r="AV298" s="13" t="s">
        <v>87</v>
      </c>
      <c r="AW298" s="13" t="s">
        <v>32</v>
      </c>
      <c r="AX298" s="13" t="s">
        <v>77</v>
      </c>
      <c r="AY298" s="166" t="s">
        <v>129</v>
      </c>
    </row>
    <row r="299" spans="1:65" s="13" customFormat="1">
      <c r="B299" s="165"/>
      <c r="D299" s="156" t="s">
        <v>212</v>
      </c>
      <c r="E299" s="166" t="s">
        <v>1</v>
      </c>
      <c r="F299" s="167" t="s">
        <v>443</v>
      </c>
      <c r="H299" s="168">
        <v>15.8</v>
      </c>
      <c r="I299" s="169"/>
      <c r="L299" s="165"/>
      <c r="M299" s="170"/>
      <c r="N299" s="171"/>
      <c r="O299" s="171"/>
      <c r="P299" s="171"/>
      <c r="Q299" s="171"/>
      <c r="R299" s="171"/>
      <c r="S299" s="171"/>
      <c r="T299" s="172"/>
      <c r="AT299" s="166" t="s">
        <v>212</v>
      </c>
      <c r="AU299" s="166" t="s">
        <v>87</v>
      </c>
      <c r="AV299" s="13" t="s">
        <v>87</v>
      </c>
      <c r="AW299" s="13" t="s">
        <v>32</v>
      </c>
      <c r="AX299" s="13" t="s">
        <v>77</v>
      </c>
      <c r="AY299" s="166" t="s">
        <v>129</v>
      </c>
    </row>
    <row r="300" spans="1:65" s="13" customFormat="1">
      <c r="B300" s="165"/>
      <c r="D300" s="156" t="s">
        <v>212</v>
      </c>
      <c r="E300" s="166" t="s">
        <v>1</v>
      </c>
      <c r="F300" s="167" t="s">
        <v>428</v>
      </c>
      <c r="H300" s="168">
        <v>5.46</v>
      </c>
      <c r="I300" s="169"/>
      <c r="L300" s="165"/>
      <c r="M300" s="170"/>
      <c r="N300" s="171"/>
      <c r="O300" s="171"/>
      <c r="P300" s="171"/>
      <c r="Q300" s="171"/>
      <c r="R300" s="171"/>
      <c r="S300" s="171"/>
      <c r="T300" s="172"/>
      <c r="AT300" s="166" t="s">
        <v>212</v>
      </c>
      <c r="AU300" s="166" t="s">
        <v>87</v>
      </c>
      <c r="AV300" s="13" t="s">
        <v>87</v>
      </c>
      <c r="AW300" s="13" t="s">
        <v>32</v>
      </c>
      <c r="AX300" s="13" t="s">
        <v>77</v>
      </c>
      <c r="AY300" s="166" t="s">
        <v>129</v>
      </c>
    </row>
    <row r="301" spans="1:65" s="13" customFormat="1">
      <c r="B301" s="165"/>
      <c r="D301" s="156" t="s">
        <v>212</v>
      </c>
      <c r="E301" s="166" t="s">
        <v>1</v>
      </c>
      <c r="F301" s="167" t="s">
        <v>429</v>
      </c>
      <c r="H301" s="168">
        <v>44.1</v>
      </c>
      <c r="I301" s="169"/>
      <c r="L301" s="165"/>
      <c r="M301" s="170"/>
      <c r="N301" s="171"/>
      <c r="O301" s="171"/>
      <c r="P301" s="171"/>
      <c r="Q301" s="171"/>
      <c r="R301" s="171"/>
      <c r="S301" s="171"/>
      <c r="T301" s="172"/>
      <c r="AT301" s="166" t="s">
        <v>212</v>
      </c>
      <c r="AU301" s="166" t="s">
        <v>87</v>
      </c>
      <c r="AV301" s="13" t="s">
        <v>87</v>
      </c>
      <c r="AW301" s="13" t="s">
        <v>32</v>
      </c>
      <c r="AX301" s="13" t="s">
        <v>77</v>
      </c>
      <c r="AY301" s="166" t="s">
        <v>129</v>
      </c>
    </row>
    <row r="302" spans="1:65" s="14" customFormat="1">
      <c r="B302" s="173"/>
      <c r="D302" s="156" t="s">
        <v>212</v>
      </c>
      <c r="E302" s="174" t="s">
        <v>1</v>
      </c>
      <c r="F302" s="175" t="s">
        <v>215</v>
      </c>
      <c r="H302" s="176">
        <v>109.75999999999999</v>
      </c>
      <c r="I302" s="177"/>
      <c r="L302" s="173"/>
      <c r="M302" s="178"/>
      <c r="N302" s="179"/>
      <c r="O302" s="179"/>
      <c r="P302" s="179"/>
      <c r="Q302" s="179"/>
      <c r="R302" s="179"/>
      <c r="S302" s="179"/>
      <c r="T302" s="180"/>
      <c r="AT302" s="174" t="s">
        <v>212</v>
      </c>
      <c r="AU302" s="174" t="s">
        <v>87</v>
      </c>
      <c r="AV302" s="14" t="s">
        <v>150</v>
      </c>
      <c r="AW302" s="14" t="s">
        <v>32</v>
      </c>
      <c r="AX302" s="14" t="s">
        <v>85</v>
      </c>
      <c r="AY302" s="174" t="s">
        <v>129</v>
      </c>
    </row>
    <row r="303" spans="1:65" s="2" customFormat="1" ht="24.2" customHeight="1">
      <c r="A303" s="31"/>
      <c r="B303" s="142"/>
      <c r="C303" s="143" t="s">
        <v>492</v>
      </c>
      <c r="D303" s="143" t="s">
        <v>132</v>
      </c>
      <c r="E303" s="144" t="s">
        <v>493</v>
      </c>
      <c r="F303" s="145" t="s">
        <v>494</v>
      </c>
      <c r="G303" s="146" t="s">
        <v>210</v>
      </c>
      <c r="H303" s="147">
        <v>21.06</v>
      </c>
      <c r="I303" s="148"/>
      <c r="J303" s="149">
        <f>ROUND(I303*H303,2)</f>
        <v>0</v>
      </c>
      <c r="K303" s="145" t="s">
        <v>136</v>
      </c>
      <c r="L303" s="32"/>
      <c r="M303" s="150" t="s">
        <v>1</v>
      </c>
      <c r="N303" s="151" t="s">
        <v>42</v>
      </c>
      <c r="O303" s="57"/>
      <c r="P303" s="152">
        <f>O303*H303</f>
        <v>0</v>
      </c>
      <c r="Q303" s="152">
        <v>0</v>
      </c>
      <c r="R303" s="152">
        <f>Q303*H303</f>
        <v>0</v>
      </c>
      <c r="S303" s="152">
        <v>0</v>
      </c>
      <c r="T303" s="153">
        <f>S303*H303</f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54" t="s">
        <v>150</v>
      </c>
      <c r="AT303" s="154" t="s">
        <v>132</v>
      </c>
      <c r="AU303" s="154" t="s">
        <v>87</v>
      </c>
      <c r="AY303" s="16" t="s">
        <v>129</v>
      </c>
      <c r="BE303" s="155">
        <f>IF(N303="základní",J303,0)</f>
        <v>0</v>
      </c>
      <c r="BF303" s="155">
        <f>IF(N303="snížená",J303,0)</f>
        <v>0</v>
      </c>
      <c r="BG303" s="155">
        <f>IF(N303="zákl. přenesená",J303,0)</f>
        <v>0</v>
      </c>
      <c r="BH303" s="155">
        <f>IF(N303="sníž. přenesená",J303,0)</f>
        <v>0</v>
      </c>
      <c r="BI303" s="155">
        <f>IF(N303="nulová",J303,0)</f>
        <v>0</v>
      </c>
      <c r="BJ303" s="16" t="s">
        <v>85</v>
      </c>
      <c r="BK303" s="155">
        <f>ROUND(I303*H303,2)</f>
        <v>0</v>
      </c>
      <c r="BL303" s="16" t="s">
        <v>150</v>
      </c>
      <c r="BM303" s="154" t="s">
        <v>495</v>
      </c>
    </row>
    <row r="304" spans="1:65" s="13" customFormat="1">
      <c r="B304" s="165"/>
      <c r="D304" s="156" t="s">
        <v>212</v>
      </c>
      <c r="E304" s="166" t="s">
        <v>1</v>
      </c>
      <c r="F304" s="167" t="s">
        <v>427</v>
      </c>
      <c r="H304" s="168">
        <v>6</v>
      </c>
      <c r="I304" s="169"/>
      <c r="L304" s="165"/>
      <c r="M304" s="170"/>
      <c r="N304" s="171"/>
      <c r="O304" s="171"/>
      <c r="P304" s="171"/>
      <c r="Q304" s="171"/>
      <c r="R304" s="171"/>
      <c r="S304" s="171"/>
      <c r="T304" s="172"/>
      <c r="AT304" s="166" t="s">
        <v>212</v>
      </c>
      <c r="AU304" s="166" t="s">
        <v>87</v>
      </c>
      <c r="AV304" s="13" t="s">
        <v>87</v>
      </c>
      <c r="AW304" s="13" t="s">
        <v>32</v>
      </c>
      <c r="AX304" s="13" t="s">
        <v>77</v>
      </c>
      <c r="AY304" s="166" t="s">
        <v>129</v>
      </c>
    </row>
    <row r="305" spans="1:65" s="13" customFormat="1">
      <c r="B305" s="165"/>
      <c r="D305" s="156" t="s">
        <v>212</v>
      </c>
      <c r="E305" s="166" t="s">
        <v>1</v>
      </c>
      <c r="F305" s="167" t="s">
        <v>491</v>
      </c>
      <c r="H305" s="168">
        <v>9.6</v>
      </c>
      <c r="I305" s="169"/>
      <c r="L305" s="165"/>
      <c r="M305" s="170"/>
      <c r="N305" s="171"/>
      <c r="O305" s="171"/>
      <c r="P305" s="171"/>
      <c r="Q305" s="171"/>
      <c r="R305" s="171"/>
      <c r="S305" s="171"/>
      <c r="T305" s="172"/>
      <c r="AT305" s="166" t="s">
        <v>212</v>
      </c>
      <c r="AU305" s="166" t="s">
        <v>87</v>
      </c>
      <c r="AV305" s="13" t="s">
        <v>87</v>
      </c>
      <c r="AW305" s="13" t="s">
        <v>32</v>
      </c>
      <c r="AX305" s="13" t="s">
        <v>77</v>
      </c>
      <c r="AY305" s="166" t="s">
        <v>129</v>
      </c>
    </row>
    <row r="306" spans="1:65" s="13" customFormat="1">
      <c r="B306" s="165"/>
      <c r="D306" s="156" t="s">
        <v>212</v>
      </c>
      <c r="E306" s="166" t="s">
        <v>1</v>
      </c>
      <c r="F306" s="167" t="s">
        <v>428</v>
      </c>
      <c r="H306" s="168">
        <v>5.46</v>
      </c>
      <c r="I306" s="169"/>
      <c r="L306" s="165"/>
      <c r="M306" s="170"/>
      <c r="N306" s="171"/>
      <c r="O306" s="171"/>
      <c r="P306" s="171"/>
      <c r="Q306" s="171"/>
      <c r="R306" s="171"/>
      <c r="S306" s="171"/>
      <c r="T306" s="172"/>
      <c r="AT306" s="166" t="s">
        <v>212</v>
      </c>
      <c r="AU306" s="166" t="s">
        <v>87</v>
      </c>
      <c r="AV306" s="13" t="s">
        <v>87</v>
      </c>
      <c r="AW306" s="13" t="s">
        <v>32</v>
      </c>
      <c r="AX306" s="13" t="s">
        <v>77</v>
      </c>
      <c r="AY306" s="166" t="s">
        <v>129</v>
      </c>
    </row>
    <row r="307" spans="1:65" s="14" customFormat="1">
      <c r="B307" s="173"/>
      <c r="D307" s="156" t="s">
        <v>212</v>
      </c>
      <c r="E307" s="174" t="s">
        <v>1</v>
      </c>
      <c r="F307" s="175" t="s">
        <v>215</v>
      </c>
      <c r="H307" s="176">
        <v>21.06</v>
      </c>
      <c r="I307" s="177"/>
      <c r="L307" s="173"/>
      <c r="M307" s="178"/>
      <c r="N307" s="179"/>
      <c r="O307" s="179"/>
      <c r="P307" s="179"/>
      <c r="Q307" s="179"/>
      <c r="R307" s="179"/>
      <c r="S307" s="179"/>
      <c r="T307" s="180"/>
      <c r="AT307" s="174" t="s">
        <v>212</v>
      </c>
      <c r="AU307" s="174" t="s">
        <v>87</v>
      </c>
      <c r="AV307" s="14" t="s">
        <v>150</v>
      </c>
      <c r="AW307" s="14" t="s">
        <v>32</v>
      </c>
      <c r="AX307" s="14" t="s">
        <v>85</v>
      </c>
      <c r="AY307" s="174" t="s">
        <v>129</v>
      </c>
    </row>
    <row r="308" spans="1:65" s="2" customFormat="1" ht="16.5" customHeight="1">
      <c r="A308" s="31"/>
      <c r="B308" s="142"/>
      <c r="C308" s="143" t="s">
        <v>496</v>
      </c>
      <c r="D308" s="143" t="s">
        <v>132</v>
      </c>
      <c r="E308" s="144" t="s">
        <v>497</v>
      </c>
      <c r="F308" s="145" t="s">
        <v>498</v>
      </c>
      <c r="G308" s="146" t="s">
        <v>380</v>
      </c>
      <c r="H308" s="147">
        <v>24</v>
      </c>
      <c r="I308" s="148"/>
      <c r="J308" s="149">
        <f>ROUND(I308*H308,2)</f>
        <v>0</v>
      </c>
      <c r="K308" s="145" t="s">
        <v>1</v>
      </c>
      <c r="L308" s="32"/>
      <c r="M308" s="150" t="s">
        <v>1</v>
      </c>
      <c r="N308" s="151" t="s">
        <v>42</v>
      </c>
      <c r="O308" s="57"/>
      <c r="P308" s="152">
        <f>O308*H308</f>
        <v>0</v>
      </c>
      <c r="Q308" s="152">
        <v>1.056E-2</v>
      </c>
      <c r="R308" s="152">
        <f>Q308*H308</f>
        <v>0.25344</v>
      </c>
      <c r="S308" s="152">
        <v>0</v>
      </c>
      <c r="T308" s="153">
        <f>S308*H308</f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54" t="s">
        <v>150</v>
      </c>
      <c r="AT308" s="154" t="s">
        <v>132</v>
      </c>
      <c r="AU308" s="154" t="s">
        <v>87</v>
      </c>
      <c r="AY308" s="16" t="s">
        <v>129</v>
      </c>
      <c r="BE308" s="155">
        <f>IF(N308="základní",J308,0)</f>
        <v>0</v>
      </c>
      <c r="BF308" s="155">
        <f>IF(N308="snížená",J308,0)</f>
        <v>0</v>
      </c>
      <c r="BG308" s="155">
        <f>IF(N308="zákl. přenesená",J308,0)</f>
        <v>0</v>
      </c>
      <c r="BH308" s="155">
        <f>IF(N308="sníž. přenesená",J308,0)</f>
        <v>0</v>
      </c>
      <c r="BI308" s="155">
        <f>IF(N308="nulová",J308,0)</f>
        <v>0</v>
      </c>
      <c r="BJ308" s="16" t="s">
        <v>85</v>
      </c>
      <c r="BK308" s="155">
        <f>ROUND(I308*H308,2)</f>
        <v>0</v>
      </c>
      <c r="BL308" s="16" t="s">
        <v>150</v>
      </c>
      <c r="BM308" s="154" t="s">
        <v>499</v>
      </c>
    </row>
    <row r="309" spans="1:65" s="13" customFormat="1">
      <c r="B309" s="165"/>
      <c r="D309" s="156" t="s">
        <v>212</v>
      </c>
      <c r="E309" s="166" t="s">
        <v>1</v>
      </c>
      <c r="F309" s="167" t="s">
        <v>500</v>
      </c>
      <c r="H309" s="168">
        <v>2</v>
      </c>
      <c r="I309" s="169"/>
      <c r="L309" s="165"/>
      <c r="M309" s="170"/>
      <c r="N309" s="171"/>
      <c r="O309" s="171"/>
      <c r="P309" s="171"/>
      <c r="Q309" s="171"/>
      <c r="R309" s="171"/>
      <c r="S309" s="171"/>
      <c r="T309" s="172"/>
      <c r="AT309" s="166" t="s">
        <v>212</v>
      </c>
      <c r="AU309" s="166" t="s">
        <v>87</v>
      </c>
      <c r="AV309" s="13" t="s">
        <v>87</v>
      </c>
      <c r="AW309" s="13" t="s">
        <v>32</v>
      </c>
      <c r="AX309" s="13" t="s">
        <v>77</v>
      </c>
      <c r="AY309" s="166" t="s">
        <v>129</v>
      </c>
    </row>
    <row r="310" spans="1:65" s="13" customFormat="1">
      <c r="B310" s="165"/>
      <c r="D310" s="156" t="s">
        <v>212</v>
      </c>
      <c r="E310" s="166" t="s">
        <v>1</v>
      </c>
      <c r="F310" s="167" t="s">
        <v>501</v>
      </c>
      <c r="H310" s="168">
        <v>4</v>
      </c>
      <c r="I310" s="169"/>
      <c r="L310" s="165"/>
      <c r="M310" s="170"/>
      <c r="N310" s="171"/>
      <c r="O310" s="171"/>
      <c r="P310" s="171"/>
      <c r="Q310" s="171"/>
      <c r="R310" s="171"/>
      <c r="S310" s="171"/>
      <c r="T310" s="172"/>
      <c r="AT310" s="166" t="s">
        <v>212</v>
      </c>
      <c r="AU310" s="166" t="s">
        <v>87</v>
      </c>
      <c r="AV310" s="13" t="s">
        <v>87</v>
      </c>
      <c r="AW310" s="13" t="s">
        <v>32</v>
      </c>
      <c r="AX310" s="13" t="s">
        <v>77</v>
      </c>
      <c r="AY310" s="166" t="s">
        <v>129</v>
      </c>
    </row>
    <row r="311" spans="1:65" s="13" customFormat="1">
      <c r="B311" s="165"/>
      <c r="D311" s="156" t="s">
        <v>212</v>
      </c>
      <c r="E311" s="166" t="s">
        <v>1</v>
      </c>
      <c r="F311" s="167" t="s">
        <v>502</v>
      </c>
      <c r="H311" s="168">
        <v>8</v>
      </c>
      <c r="I311" s="169"/>
      <c r="L311" s="165"/>
      <c r="M311" s="170"/>
      <c r="N311" s="171"/>
      <c r="O311" s="171"/>
      <c r="P311" s="171"/>
      <c r="Q311" s="171"/>
      <c r="R311" s="171"/>
      <c r="S311" s="171"/>
      <c r="T311" s="172"/>
      <c r="AT311" s="166" t="s">
        <v>212</v>
      </c>
      <c r="AU311" s="166" t="s">
        <v>87</v>
      </c>
      <c r="AV311" s="13" t="s">
        <v>87</v>
      </c>
      <c r="AW311" s="13" t="s">
        <v>32</v>
      </c>
      <c r="AX311" s="13" t="s">
        <v>77</v>
      </c>
      <c r="AY311" s="166" t="s">
        <v>129</v>
      </c>
    </row>
    <row r="312" spans="1:65" s="13" customFormat="1">
      <c r="B312" s="165"/>
      <c r="D312" s="156" t="s">
        <v>212</v>
      </c>
      <c r="E312" s="166" t="s">
        <v>1</v>
      </c>
      <c r="F312" s="167" t="s">
        <v>503</v>
      </c>
      <c r="H312" s="168">
        <v>10</v>
      </c>
      <c r="I312" s="169"/>
      <c r="L312" s="165"/>
      <c r="M312" s="170"/>
      <c r="N312" s="171"/>
      <c r="O312" s="171"/>
      <c r="P312" s="171"/>
      <c r="Q312" s="171"/>
      <c r="R312" s="171"/>
      <c r="S312" s="171"/>
      <c r="T312" s="172"/>
      <c r="AT312" s="166" t="s">
        <v>212</v>
      </c>
      <c r="AU312" s="166" t="s">
        <v>87</v>
      </c>
      <c r="AV312" s="13" t="s">
        <v>87</v>
      </c>
      <c r="AW312" s="13" t="s">
        <v>32</v>
      </c>
      <c r="AX312" s="13" t="s">
        <v>77</v>
      </c>
      <c r="AY312" s="166" t="s">
        <v>129</v>
      </c>
    </row>
    <row r="313" spans="1:65" s="14" customFormat="1">
      <c r="B313" s="173"/>
      <c r="D313" s="156" t="s">
        <v>212</v>
      </c>
      <c r="E313" s="174" t="s">
        <v>1</v>
      </c>
      <c r="F313" s="175" t="s">
        <v>215</v>
      </c>
      <c r="H313" s="176">
        <v>24</v>
      </c>
      <c r="I313" s="177"/>
      <c r="L313" s="173"/>
      <c r="M313" s="178"/>
      <c r="N313" s="179"/>
      <c r="O313" s="179"/>
      <c r="P313" s="179"/>
      <c r="Q313" s="179"/>
      <c r="R313" s="179"/>
      <c r="S313" s="179"/>
      <c r="T313" s="180"/>
      <c r="AT313" s="174" t="s">
        <v>212</v>
      </c>
      <c r="AU313" s="174" t="s">
        <v>87</v>
      </c>
      <c r="AV313" s="14" t="s">
        <v>150</v>
      </c>
      <c r="AW313" s="14" t="s">
        <v>32</v>
      </c>
      <c r="AX313" s="14" t="s">
        <v>85</v>
      </c>
      <c r="AY313" s="174" t="s">
        <v>129</v>
      </c>
    </row>
    <row r="314" spans="1:65" s="12" customFormat="1" ht="22.9" customHeight="1">
      <c r="B314" s="129"/>
      <c r="D314" s="130" t="s">
        <v>76</v>
      </c>
      <c r="E314" s="140" t="s">
        <v>504</v>
      </c>
      <c r="F314" s="140" t="s">
        <v>505</v>
      </c>
      <c r="I314" s="132"/>
      <c r="J314" s="141">
        <f>BK314</f>
        <v>0</v>
      </c>
      <c r="L314" s="129"/>
      <c r="M314" s="134"/>
      <c r="N314" s="135"/>
      <c r="O314" s="135"/>
      <c r="P314" s="136">
        <f>SUM(P315:P328)</f>
        <v>0</v>
      </c>
      <c r="Q314" s="135"/>
      <c r="R314" s="136">
        <f>SUM(R315:R328)</f>
        <v>3.0720000000000001</v>
      </c>
      <c r="S314" s="135"/>
      <c r="T314" s="137">
        <f>SUM(T315:T328)</f>
        <v>0</v>
      </c>
      <c r="AR314" s="130" t="s">
        <v>85</v>
      </c>
      <c r="AT314" s="138" t="s">
        <v>76</v>
      </c>
      <c r="AU314" s="138" t="s">
        <v>85</v>
      </c>
      <c r="AY314" s="130" t="s">
        <v>129</v>
      </c>
      <c r="BK314" s="139">
        <f>SUM(BK315:BK328)</f>
        <v>0</v>
      </c>
    </row>
    <row r="315" spans="1:65" s="2" customFormat="1" ht="37.9" customHeight="1">
      <c r="A315" s="31"/>
      <c r="B315" s="142"/>
      <c r="C315" s="143" t="s">
        <v>506</v>
      </c>
      <c r="D315" s="143" t="s">
        <v>132</v>
      </c>
      <c r="E315" s="144" t="s">
        <v>507</v>
      </c>
      <c r="F315" s="145" t="s">
        <v>508</v>
      </c>
      <c r="G315" s="146" t="s">
        <v>210</v>
      </c>
      <c r="H315" s="147">
        <v>114</v>
      </c>
      <c r="I315" s="148"/>
      <c r="J315" s="149">
        <f>ROUND(I315*H315,2)</f>
        <v>0</v>
      </c>
      <c r="K315" s="145" t="s">
        <v>136</v>
      </c>
      <c r="L315" s="32"/>
      <c r="M315" s="150" t="s">
        <v>1</v>
      </c>
      <c r="N315" s="151" t="s">
        <v>42</v>
      </c>
      <c r="O315" s="57"/>
      <c r="P315" s="152">
        <f>O315*H315</f>
        <v>0</v>
      </c>
      <c r="Q315" s="152">
        <v>0</v>
      </c>
      <c r="R315" s="152">
        <f>Q315*H315</f>
        <v>0</v>
      </c>
      <c r="S315" s="152">
        <v>0</v>
      </c>
      <c r="T315" s="153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54" t="s">
        <v>150</v>
      </c>
      <c r="AT315" s="154" t="s">
        <v>132</v>
      </c>
      <c r="AU315" s="154" t="s">
        <v>87</v>
      </c>
      <c r="AY315" s="16" t="s">
        <v>129</v>
      </c>
      <c r="BE315" s="155">
        <f>IF(N315="základní",J315,0)</f>
        <v>0</v>
      </c>
      <c r="BF315" s="155">
        <f>IF(N315="snížená",J315,0)</f>
        <v>0</v>
      </c>
      <c r="BG315" s="155">
        <f>IF(N315="zákl. přenesená",J315,0)</f>
        <v>0</v>
      </c>
      <c r="BH315" s="155">
        <f>IF(N315="sníž. přenesená",J315,0)</f>
        <v>0</v>
      </c>
      <c r="BI315" s="155">
        <f>IF(N315="nulová",J315,0)</f>
        <v>0</v>
      </c>
      <c r="BJ315" s="16" t="s">
        <v>85</v>
      </c>
      <c r="BK315" s="155">
        <f>ROUND(I315*H315,2)</f>
        <v>0</v>
      </c>
      <c r="BL315" s="16" t="s">
        <v>150</v>
      </c>
      <c r="BM315" s="154" t="s">
        <v>509</v>
      </c>
    </row>
    <row r="316" spans="1:65" s="13" customFormat="1">
      <c r="B316" s="165"/>
      <c r="D316" s="156" t="s">
        <v>212</v>
      </c>
      <c r="E316" s="166" t="s">
        <v>1</v>
      </c>
      <c r="F316" s="167" t="s">
        <v>510</v>
      </c>
      <c r="H316" s="168">
        <v>114</v>
      </c>
      <c r="I316" s="169"/>
      <c r="L316" s="165"/>
      <c r="M316" s="170"/>
      <c r="N316" s="171"/>
      <c r="O316" s="171"/>
      <c r="P316" s="171"/>
      <c r="Q316" s="171"/>
      <c r="R316" s="171"/>
      <c r="S316" s="171"/>
      <c r="T316" s="172"/>
      <c r="AT316" s="166" t="s">
        <v>212</v>
      </c>
      <c r="AU316" s="166" t="s">
        <v>87</v>
      </c>
      <c r="AV316" s="13" t="s">
        <v>87</v>
      </c>
      <c r="AW316" s="13" t="s">
        <v>32</v>
      </c>
      <c r="AX316" s="13" t="s">
        <v>85</v>
      </c>
      <c r="AY316" s="166" t="s">
        <v>129</v>
      </c>
    </row>
    <row r="317" spans="1:65" s="2" customFormat="1" ht="37.9" customHeight="1">
      <c r="A317" s="31"/>
      <c r="B317" s="142"/>
      <c r="C317" s="143" t="s">
        <v>511</v>
      </c>
      <c r="D317" s="143" t="s">
        <v>132</v>
      </c>
      <c r="E317" s="144" t="s">
        <v>512</v>
      </c>
      <c r="F317" s="145" t="s">
        <v>513</v>
      </c>
      <c r="G317" s="146" t="s">
        <v>210</v>
      </c>
      <c r="H317" s="147">
        <v>20520</v>
      </c>
      <c r="I317" s="148"/>
      <c r="J317" s="149">
        <f>ROUND(I317*H317,2)</f>
        <v>0</v>
      </c>
      <c r="K317" s="145" t="s">
        <v>136</v>
      </c>
      <c r="L317" s="32"/>
      <c r="M317" s="150" t="s">
        <v>1</v>
      </c>
      <c r="N317" s="151" t="s">
        <v>42</v>
      </c>
      <c r="O317" s="57"/>
      <c r="P317" s="152">
        <f>O317*H317</f>
        <v>0</v>
      </c>
      <c r="Q317" s="152">
        <v>0</v>
      </c>
      <c r="R317" s="152">
        <f>Q317*H317</f>
        <v>0</v>
      </c>
      <c r="S317" s="152">
        <v>0</v>
      </c>
      <c r="T317" s="153">
        <f>S317*H317</f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54" t="s">
        <v>150</v>
      </c>
      <c r="AT317" s="154" t="s">
        <v>132</v>
      </c>
      <c r="AU317" s="154" t="s">
        <v>87</v>
      </c>
      <c r="AY317" s="16" t="s">
        <v>129</v>
      </c>
      <c r="BE317" s="155">
        <f>IF(N317="základní",J317,0)</f>
        <v>0</v>
      </c>
      <c r="BF317" s="155">
        <f>IF(N317="snížená",J317,0)</f>
        <v>0</v>
      </c>
      <c r="BG317" s="155">
        <f>IF(N317="zákl. přenesená",J317,0)</f>
        <v>0</v>
      </c>
      <c r="BH317" s="155">
        <f>IF(N317="sníž. přenesená",J317,0)</f>
        <v>0</v>
      </c>
      <c r="BI317" s="155">
        <f>IF(N317="nulová",J317,0)</f>
        <v>0</v>
      </c>
      <c r="BJ317" s="16" t="s">
        <v>85</v>
      </c>
      <c r="BK317" s="155">
        <f>ROUND(I317*H317,2)</f>
        <v>0</v>
      </c>
      <c r="BL317" s="16" t="s">
        <v>150</v>
      </c>
      <c r="BM317" s="154" t="s">
        <v>514</v>
      </c>
    </row>
    <row r="318" spans="1:65" s="13" customFormat="1">
      <c r="B318" s="165"/>
      <c r="D318" s="156" t="s">
        <v>212</v>
      </c>
      <c r="E318" s="166" t="s">
        <v>1</v>
      </c>
      <c r="F318" s="167" t="s">
        <v>515</v>
      </c>
      <c r="H318" s="168">
        <v>20520</v>
      </c>
      <c r="I318" s="169"/>
      <c r="L318" s="165"/>
      <c r="M318" s="170"/>
      <c r="N318" s="171"/>
      <c r="O318" s="171"/>
      <c r="P318" s="171"/>
      <c r="Q318" s="171"/>
      <c r="R318" s="171"/>
      <c r="S318" s="171"/>
      <c r="T318" s="172"/>
      <c r="AT318" s="166" t="s">
        <v>212</v>
      </c>
      <c r="AU318" s="166" t="s">
        <v>87</v>
      </c>
      <c r="AV318" s="13" t="s">
        <v>87</v>
      </c>
      <c r="AW318" s="13" t="s">
        <v>32</v>
      </c>
      <c r="AX318" s="13" t="s">
        <v>85</v>
      </c>
      <c r="AY318" s="166" t="s">
        <v>129</v>
      </c>
    </row>
    <row r="319" spans="1:65" s="2" customFormat="1" ht="44.25" customHeight="1">
      <c r="A319" s="31"/>
      <c r="B319" s="142"/>
      <c r="C319" s="143" t="s">
        <v>516</v>
      </c>
      <c r="D319" s="143" t="s">
        <v>132</v>
      </c>
      <c r="E319" s="144" t="s">
        <v>517</v>
      </c>
      <c r="F319" s="145" t="s">
        <v>518</v>
      </c>
      <c r="G319" s="146" t="s">
        <v>266</v>
      </c>
      <c r="H319" s="147">
        <v>1</v>
      </c>
      <c r="I319" s="148"/>
      <c r="J319" s="149">
        <f t="shared" ref="J319:J327" si="0">ROUND(I319*H319,2)</f>
        <v>0</v>
      </c>
      <c r="K319" s="145" t="s">
        <v>136</v>
      </c>
      <c r="L319" s="32"/>
      <c r="M319" s="150" t="s">
        <v>1</v>
      </c>
      <c r="N319" s="151" t="s">
        <v>42</v>
      </c>
      <c r="O319" s="57"/>
      <c r="P319" s="152">
        <f t="shared" ref="P319:P327" si="1">O319*H319</f>
        <v>0</v>
      </c>
      <c r="Q319" s="152">
        <v>0</v>
      </c>
      <c r="R319" s="152">
        <f t="shared" ref="R319:R327" si="2">Q319*H319</f>
        <v>0</v>
      </c>
      <c r="S319" s="152">
        <v>0</v>
      </c>
      <c r="T319" s="153">
        <f t="shared" ref="T319:T327" si="3">S319*H319</f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54" t="s">
        <v>150</v>
      </c>
      <c r="AT319" s="154" t="s">
        <v>132</v>
      </c>
      <c r="AU319" s="154" t="s">
        <v>87</v>
      </c>
      <c r="AY319" s="16" t="s">
        <v>129</v>
      </c>
      <c r="BE319" s="155">
        <f t="shared" ref="BE319:BE327" si="4">IF(N319="základní",J319,0)</f>
        <v>0</v>
      </c>
      <c r="BF319" s="155">
        <f t="shared" ref="BF319:BF327" si="5">IF(N319="snížená",J319,0)</f>
        <v>0</v>
      </c>
      <c r="BG319" s="155">
        <f t="shared" ref="BG319:BG327" si="6">IF(N319="zákl. přenesená",J319,0)</f>
        <v>0</v>
      </c>
      <c r="BH319" s="155">
        <f t="shared" ref="BH319:BH327" si="7">IF(N319="sníž. přenesená",J319,0)</f>
        <v>0</v>
      </c>
      <c r="BI319" s="155">
        <f t="shared" ref="BI319:BI327" si="8">IF(N319="nulová",J319,0)</f>
        <v>0</v>
      </c>
      <c r="BJ319" s="16" t="s">
        <v>85</v>
      </c>
      <c r="BK319" s="155">
        <f t="shared" ref="BK319:BK327" si="9">ROUND(I319*H319,2)</f>
        <v>0</v>
      </c>
      <c r="BL319" s="16" t="s">
        <v>150</v>
      </c>
      <c r="BM319" s="154" t="s">
        <v>519</v>
      </c>
    </row>
    <row r="320" spans="1:65" s="2" customFormat="1" ht="37.9" customHeight="1">
      <c r="A320" s="31"/>
      <c r="B320" s="142"/>
      <c r="C320" s="143" t="s">
        <v>520</v>
      </c>
      <c r="D320" s="143" t="s">
        <v>132</v>
      </c>
      <c r="E320" s="144" t="s">
        <v>521</v>
      </c>
      <c r="F320" s="145" t="s">
        <v>522</v>
      </c>
      <c r="G320" s="146" t="s">
        <v>210</v>
      </c>
      <c r="H320" s="147">
        <v>114</v>
      </c>
      <c r="I320" s="148"/>
      <c r="J320" s="149">
        <f t="shared" si="0"/>
        <v>0</v>
      </c>
      <c r="K320" s="145" t="s">
        <v>136</v>
      </c>
      <c r="L320" s="32"/>
      <c r="M320" s="150" t="s">
        <v>1</v>
      </c>
      <c r="N320" s="151" t="s">
        <v>42</v>
      </c>
      <c r="O320" s="57"/>
      <c r="P320" s="152">
        <f t="shared" si="1"/>
        <v>0</v>
      </c>
      <c r="Q320" s="152">
        <v>0</v>
      </c>
      <c r="R320" s="152">
        <f t="shared" si="2"/>
        <v>0</v>
      </c>
      <c r="S320" s="152">
        <v>0</v>
      </c>
      <c r="T320" s="153">
        <f t="shared" si="3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54" t="s">
        <v>150</v>
      </c>
      <c r="AT320" s="154" t="s">
        <v>132</v>
      </c>
      <c r="AU320" s="154" t="s">
        <v>87</v>
      </c>
      <c r="AY320" s="16" t="s">
        <v>129</v>
      </c>
      <c r="BE320" s="155">
        <f t="shared" si="4"/>
        <v>0</v>
      </c>
      <c r="BF320" s="155">
        <f t="shared" si="5"/>
        <v>0</v>
      </c>
      <c r="BG320" s="155">
        <f t="shared" si="6"/>
        <v>0</v>
      </c>
      <c r="BH320" s="155">
        <f t="shared" si="7"/>
        <v>0</v>
      </c>
      <c r="BI320" s="155">
        <f t="shared" si="8"/>
        <v>0</v>
      </c>
      <c r="BJ320" s="16" t="s">
        <v>85</v>
      </c>
      <c r="BK320" s="155">
        <f t="shared" si="9"/>
        <v>0</v>
      </c>
      <c r="BL320" s="16" t="s">
        <v>150</v>
      </c>
      <c r="BM320" s="154" t="s">
        <v>523</v>
      </c>
    </row>
    <row r="321" spans="1:65" s="2" customFormat="1" ht="16.5" customHeight="1">
      <c r="A321" s="31"/>
      <c r="B321" s="142"/>
      <c r="C321" s="143" t="s">
        <v>524</v>
      </c>
      <c r="D321" s="143" t="s">
        <v>132</v>
      </c>
      <c r="E321" s="144" t="s">
        <v>525</v>
      </c>
      <c r="F321" s="145" t="s">
        <v>526</v>
      </c>
      <c r="G321" s="146" t="s">
        <v>210</v>
      </c>
      <c r="H321" s="147">
        <v>185</v>
      </c>
      <c r="I321" s="148"/>
      <c r="J321" s="149">
        <f t="shared" si="0"/>
        <v>0</v>
      </c>
      <c r="K321" s="145" t="s">
        <v>136</v>
      </c>
      <c r="L321" s="32"/>
      <c r="M321" s="150" t="s">
        <v>1</v>
      </c>
      <c r="N321" s="151" t="s">
        <v>42</v>
      </c>
      <c r="O321" s="57"/>
      <c r="P321" s="152">
        <f t="shared" si="1"/>
        <v>0</v>
      </c>
      <c r="Q321" s="152">
        <v>0</v>
      </c>
      <c r="R321" s="152">
        <f t="shared" si="2"/>
        <v>0</v>
      </c>
      <c r="S321" s="152">
        <v>0</v>
      </c>
      <c r="T321" s="153">
        <f t="shared" si="3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54" t="s">
        <v>150</v>
      </c>
      <c r="AT321" s="154" t="s">
        <v>132</v>
      </c>
      <c r="AU321" s="154" t="s">
        <v>87</v>
      </c>
      <c r="AY321" s="16" t="s">
        <v>129</v>
      </c>
      <c r="BE321" s="155">
        <f t="shared" si="4"/>
        <v>0</v>
      </c>
      <c r="BF321" s="155">
        <f t="shared" si="5"/>
        <v>0</v>
      </c>
      <c r="BG321" s="155">
        <f t="shared" si="6"/>
        <v>0</v>
      </c>
      <c r="BH321" s="155">
        <f t="shared" si="7"/>
        <v>0</v>
      </c>
      <c r="BI321" s="155">
        <f t="shared" si="8"/>
        <v>0</v>
      </c>
      <c r="BJ321" s="16" t="s">
        <v>85</v>
      </c>
      <c r="BK321" s="155">
        <f t="shared" si="9"/>
        <v>0</v>
      </c>
      <c r="BL321" s="16" t="s">
        <v>150</v>
      </c>
      <c r="BM321" s="154" t="s">
        <v>527</v>
      </c>
    </row>
    <row r="322" spans="1:65" s="2" customFormat="1" ht="16.5" customHeight="1">
      <c r="A322" s="31"/>
      <c r="B322" s="142"/>
      <c r="C322" s="181" t="s">
        <v>528</v>
      </c>
      <c r="D322" s="181" t="s">
        <v>287</v>
      </c>
      <c r="E322" s="182" t="s">
        <v>529</v>
      </c>
      <c r="F322" s="183" t="s">
        <v>530</v>
      </c>
      <c r="G322" s="184" t="s">
        <v>210</v>
      </c>
      <c r="H322" s="185">
        <v>185</v>
      </c>
      <c r="I322" s="186"/>
      <c r="J322" s="187">
        <f t="shared" si="0"/>
        <v>0</v>
      </c>
      <c r="K322" s="183" t="s">
        <v>136</v>
      </c>
      <c r="L322" s="188"/>
      <c r="M322" s="189" t="s">
        <v>1</v>
      </c>
      <c r="N322" s="190" t="s">
        <v>42</v>
      </c>
      <c r="O322" s="57"/>
      <c r="P322" s="152">
        <f t="shared" si="1"/>
        <v>0</v>
      </c>
      <c r="Q322" s="152">
        <v>3.2000000000000002E-3</v>
      </c>
      <c r="R322" s="152">
        <f t="shared" si="2"/>
        <v>0.59200000000000008</v>
      </c>
      <c r="S322" s="152">
        <v>0</v>
      </c>
      <c r="T322" s="153">
        <f t="shared" si="3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54" t="s">
        <v>171</v>
      </c>
      <c r="AT322" s="154" t="s">
        <v>287</v>
      </c>
      <c r="AU322" s="154" t="s">
        <v>87</v>
      </c>
      <c r="AY322" s="16" t="s">
        <v>129</v>
      </c>
      <c r="BE322" s="155">
        <f t="shared" si="4"/>
        <v>0</v>
      </c>
      <c r="BF322" s="155">
        <f t="shared" si="5"/>
        <v>0</v>
      </c>
      <c r="BG322" s="155">
        <f t="shared" si="6"/>
        <v>0</v>
      </c>
      <c r="BH322" s="155">
        <f t="shared" si="7"/>
        <v>0</v>
      </c>
      <c r="BI322" s="155">
        <f t="shared" si="8"/>
        <v>0</v>
      </c>
      <c r="BJ322" s="16" t="s">
        <v>85</v>
      </c>
      <c r="BK322" s="155">
        <f t="shared" si="9"/>
        <v>0</v>
      </c>
      <c r="BL322" s="16" t="s">
        <v>150</v>
      </c>
      <c r="BM322" s="154" t="s">
        <v>531</v>
      </c>
    </row>
    <row r="323" spans="1:65" s="2" customFormat="1" ht="21.75" customHeight="1">
      <c r="A323" s="31"/>
      <c r="B323" s="142"/>
      <c r="C323" s="143" t="s">
        <v>532</v>
      </c>
      <c r="D323" s="143" t="s">
        <v>132</v>
      </c>
      <c r="E323" s="144" t="s">
        <v>533</v>
      </c>
      <c r="F323" s="145" t="s">
        <v>534</v>
      </c>
      <c r="G323" s="146" t="s">
        <v>210</v>
      </c>
      <c r="H323" s="147">
        <v>185</v>
      </c>
      <c r="I323" s="148"/>
      <c r="J323" s="149">
        <f t="shared" si="0"/>
        <v>0</v>
      </c>
      <c r="K323" s="145" t="s">
        <v>136</v>
      </c>
      <c r="L323" s="32"/>
      <c r="M323" s="150" t="s">
        <v>1</v>
      </c>
      <c r="N323" s="151" t="s">
        <v>42</v>
      </c>
      <c r="O323" s="57"/>
      <c r="P323" s="152">
        <f t="shared" si="1"/>
        <v>0</v>
      </c>
      <c r="Q323" s="152">
        <v>0</v>
      </c>
      <c r="R323" s="152">
        <f t="shared" si="2"/>
        <v>0</v>
      </c>
      <c r="S323" s="152">
        <v>0</v>
      </c>
      <c r="T323" s="153">
        <f t="shared" si="3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54" t="s">
        <v>150</v>
      </c>
      <c r="AT323" s="154" t="s">
        <v>132</v>
      </c>
      <c r="AU323" s="154" t="s">
        <v>87</v>
      </c>
      <c r="AY323" s="16" t="s">
        <v>129</v>
      </c>
      <c r="BE323" s="155">
        <f t="shared" si="4"/>
        <v>0</v>
      </c>
      <c r="BF323" s="155">
        <f t="shared" si="5"/>
        <v>0</v>
      </c>
      <c r="BG323" s="155">
        <f t="shared" si="6"/>
        <v>0</v>
      </c>
      <c r="BH323" s="155">
        <f t="shared" si="7"/>
        <v>0</v>
      </c>
      <c r="BI323" s="155">
        <f t="shared" si="8"/>
        <v>0</v>
      </c>
      <c r="BJ323" s="16" t="s">
        <v>85</v>
      </c>
      <c r="BK323" s="155">
        <f t="shared" si="9"/>
        <v>0</v>
      </c>
      <c r="BL323" s="16" t="s">
        <v>150</v>
      </c>
      <c r="BM323" s="154" t="s">
        <v>535</v>
      </c>
    </row>
    <row r="324" spans="1:65" s="2" customFormat="1" ht="24.2" customHeight="1">
      <c r="A324" s="31"/>
      <c r="B324" s="142"/>
      <c r="C324" s="143" t="s">
        <v>536</v>
      </c>
      <c r="D324" s="143" t="s">
        <v>132</v>
      </c>
      <c r="E324" s="144" t="s">
        <v>537</v>
      </c>
      <c r="F324" s="145" t="s">
        <v>538</v>
      </c>
      <c r="G324" s="146" t="s">
        <v>210</v>
      </c>
      <c r="H324" s="147">
        <v>114</v>
      </c>
      <c r="I324" s="148"/>
      <c r="J324" s="149">
        <f t="shared" si="0"/>
        <v>0</v>
      </c>
      <c r="K324" s="145" t="s">
        <v>136</v>
      </c>
      <c r="L324" s="32"/>
      <c r="M324" s="150" t="s">
        <v>1</v>
      </c>
      <c r="N324" s="151" t="s">
        <v>42</v>
      </c>
      <c r="O324" s="57"/>
      <c r="P324" s="152">
        <f t="shared" si="1"/>
        <v>0</v>
      </c>
      <c r="Q324" s="152">
        <v>0</v>
      </c>
      <c r="R324" s="152">
        <f t="shared" si="2"/>
        <v>0</v>
      </c>
      <c r="S324" s="152">
        <v>0</v>
      </c>
      <c r="T324" s="153">
        <f t="shared" si="3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54" t="s">
        <v>150</v>
      </c>
      <c r="AT324" s="154" t="s">
        <v>132</v>
      </c>
      <c r="AU324" s="154" t="s">
        <v>87</v>
      </c>
      <c r="AY324" s="16" t="s">
        <v>129</v>
      </c>
      <c r="BE324" s="155">
        <f t="shared" si="4"/>
        <v>0</v>
      </c>
      <c r="BF324" s="155">
        <f t="shared" si="5"/>
        <v>0</v>
      </c>
      <c r="BG324" s="155">
        <f t="shared" si="6"/>
        <v>0</v>
      </c>
      <c r="BH324" s="155">
        <f t="shared" si="7"/>
        <v>0</v>
      </c>
      <c r="BI324" s="155">
        <f t="shared" si="8"/>
        <v>0</v>
      </c>
      <c r="BJ324" s="16" t="s">
        <v>85</v>
      </c>
      <c r="BK324" s="155">
        <f t="shared" si="9"/>
        <v>0</v>
      </c>
      <c r="BL324" s="16" t="s">
        <v>150</v>
      </c>
      <c r="BM324" s="154" t="s">
        <v>539</v>
      </c>
    </row>
    <row r="325" spans="1:65" s="2" customFormat="1" ht="24.2" customHeight="1">
      <c r="A325" s="31"/>
      <c r="B325" s="142"/>
      <c r="C325" s="143" t="s">
        <v>540</v>
      </c>
      <c r="D325" s="143" t="s">
        <v>132</v>
      </c>
      <c r="E325" s="144" t="s">
        <v>541</v>
      </c>
      <c r="F325" s="145" t="s">
        <v>542</v>
      </c>
      <c r="G325" s="146" t="s">
        <v>210</v>
      </c>
      <c r="H325" s="147">
        <v>114</v>
      </c>
      <c r="I325" s="148"/>
      <c r="J325" s="149">
        <f t="shared" si="0"/>
        <v>0</v>
      </c>
      <c r="K325" s="145" t="s">
        <v>136</v>
      </c>
      <c r="L325" s="32"/>
      <c r="M325" s="150" t="s">
        <v>1</v>
      </c>
      <c r="N325" s="151" t="s">
        <v>42</v>
      </c>
      <c r="O325" s="57"/>
      <c r="P325" s="152">
        <f t="shared" si="1"/>
        <v>0</v>
      </c>
      <c r="Q325" s="152">
        <v>0</v>
      </c>
      <c r="R325" s="152">
        <f t="shared" si="2"/>
        <v>0</v>
      </c>
      <c r="S325" s="152">
        <v>0</v>
      </c>
      <c r="T325" s="153">
        <f t="shared" si="3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54" t="s">
        <v>150</v>
      </c>
      <c r="AT325" s="154" t="s">
        <v>132</v>
      </c>
      <c r="AU325" s="154" t="s">
        <v>87</v>
      </c>
      <c r="AY325" s="16" t="s">
        <v>129</v>
      </c>
      <c r="BE325" s="155">
        <f t="shared" si="4"/>
        <v>0</v>
      </c>
      <c r="BF325" s="155">
        <f t="shared" si="5"/>
        <v>0</v>
      </c>
      <c r="BG325" s="155">
        <f t="shared" si="6"/>
        <v>0</v>
      </c>
      <c r="BH325" s="155">
        <f t="shared" si="7"/>
        <v>0</v>
      </c>
      <c r="BI325" s="155">
        <f t="shared" si="8"/>
        <v>0</v>
      </c>
      <c r="BJ325" s="16" t="s">
        <v>85</v>
      </c>
      <c r="BK325" s="155">
        <f t="shared" si="9"/>
        <v>0</v>
      </c>
      <c r="BL325" s="16" t="s">
        <v>150</v>
      </c>
      <c r="BM325" s="154" t="s">
        <v>543</v>
      </c>
    </row>
    <row r="326" spans="1:65" s="2" customFormat="1" ht="33" customHeight="1">
      <c r="A326" s="31"/>
      <c r="B326" s="142"/>
      <c r="C326" s="143" t="s">
        <v>544</v>
      </c>
      <c r="D326" s="143" t="s">
        <v>132</v>
      </c>
      <c r="E326" s="144" t="s">
        <v>545</v>
      </c>
      <c r="F326" s="145" t="s">
        <v>546</v>
      </c>
      <c r="G326" s="146" t="s">
        <v>223</v>
      </c>
      <c r="H326" s="147">
        <v>0.8</v>
      </c>
      <c r="I326" s="148"/>
      <c r="J326" s="149">
        <f t="shared" si="0"/>
        <v>0</v>
      </c>
      <c r="K326" s="145" t="s">
        <v>1</v>
      </c>
      <c r="L326" s="32"/>
      <c r="M326" s="150" t="s">
        <v>1</v>
      </c>
      <c r="N326" s="151" t="s">
        <v>42</v>
      </c>
      <c r="O326" s="57"/>
      <c r="P326" s="152">
        <f t="shared" si="1"/>
        <v>0</v>
      </c>
      <c r="Q326" s="152">
        <v>0.55000000000000004</v>
      </c>
      <c r="R326" s="152">
        <f t="shared" si="2"/>
        <v>0.44000000000000006</v>
      </c>
      <c r="S326" s="152">
        <v>0</v>
      </c>
      <c r="T326" s="153">
        <f t="shared" si="3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54" t="s">
        <v>150</v>
      </c>
      <c r="AT326" s="154" t="s">
        <v>132</v>
      </c>
      <c r="AU326" s="154" t="s">
        <v>87</v>
      </c>
      <c r="AY326" s="16" t="s">
        <v>129</v>
      </c>
      <c r="BE326" s="155">
        <f t="shared" si="4"/>
        <v>0</v>
      </c>
      <c r="BF326" s="155">
        <f t="shared" si="5"/>
        <v>0</v>
      </c>
      <c r="BG326" s="155">
        <f t="shared" si="6"/>
        <v>0</v>
      </c>
      <c r="BH326" s="155">
        <f t="shared" si="7"/>
        <v>0</v>
      </c>
      <c r="BI326" s="155">
        <f t="shared" si="8"/>
        <v>0</v>
      </c>
      <c r="BJ326" s="16" t="s">
        <v>85</v>
      </c>
      <c r="BK326" s="155">
        <f t="shared" si="9"/>
        <v>0</v>
      </c>
      <c r="BL326" s="16" t="s">
        <v>150</v>
      </c>
      <c r="BM326" s="154" t="s">
        <v>547</v>
      </c>
    </row>
    <row r="327" spans="1:65" s="2" customFormat="1" ht="24.2" customHeight="1">
      <c r="A327" s="31"/>
      <c r="B327" s="142"/>
      <c r="C327" s="143" t="s">
        <v>548</v>
      </c>
      <c r="D327" s="143" t="s">
        <v>132</v>
      </c>
      <c r="E327" s="144" t="s">
        <v>549</v>
      </c>
      <c r="F327" s="145" t="s">
        <v>550</v>
      </c>
      <c r="G327" s="146" t="s">
        <v>210</v>
      </c>
      <c r="H327" s="147">
        <v>102</v>
      </c>
      <c r="I327" s="148"/>
      <c r="J327" s="149">
        <f t="shared" si="0"/>
        <v>0</v>
      </c>
      <c r="K327" s="145" t="s">
        <v>1</v>
      </c>
      <c r="L327" s="32"/>
      <c r="M327" s="150" t="s">
        <v>1</v>
      </c>
      <c r="N327" s="151" t="s">
        <v>42</v>
      </c>
      <c r="O327" s="57"/>
      <c r="P327" s="152">
        <f t="shared" si="1"/>
        <v>0</v>
      </c>
      <c r="Q327" s="152">
        <v>0.02</v>
      </c>
      <c r="R327" s="152">
        <f t="shared" si="2"/>
        <v>2.04</v>
      </c>
      <c r="S327" s="152">
        <v>0</v>
      </c>
      <c r="T327" s="153">
        <f t="shared" si="3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54" t="s">
        <v>150</v>
      </c>
      <c r="AT327" s="154" t="s">
        <v>132</v>
      </c>
      <c r="AU327" s="154" t="s">
        <v>87</v>
      </c>
      <c r="AY327" s="16" t="s">
        <v>129</v>
      </c>
      <c r="BE327" s="155">
        <f t="shared" si="4"/>
        <v>0</v>
      </c>
      <c r="BF327" s="155">
        <f t="shared" si="5"/>
        <v>0</v>
      </c>
      <c r="BG327" s="155">
        <f t="shared" si="6"/>
        <v>0</v>
      </c>
      <c r="BH327" s="155">
        <f t="shared" si="7"/>
        <v>0</v>
      </c>
      <c r="BI327" s="155">
        <f t="shared" si="8"/>
        <v>0</v>
      </c>
      <c r="BJ327" s="16" t="s">
        <v>85</v>
      </c>
      <c r="BK327" s="155">
        <f t="shared" si="9"/>
        <v>0</v>
      </c>
      <c r="BL327" s="16" t="s">
        <v>150</v>
      </c>
      <c r="BM327" s="154" t="s">
        <v>551</v>
      </c>
    </row>
    <row r="328" spans="1:65" s="2" customFormat="1" ht="29.25">
      <c r="A328" s="31"/>
      <c r="B328" s="32"/>
      <c r="C328" s="31"/>
      <c r="D328" s="156" t="s">
        <v>148</v>
      </c>
      <c r="E328" s="31"/>
      <c r="F328" s="157" t="s">
        <v>552</v>
      </c>
      <c r="G328" s="31"/>
      <c r="H328" s="31"/>
      <c r="I328" s="158"/>
      <c r="J328" s="31"/>
      <c r="K328" s="31"/>
      <c r="L328" s="32"/>
      <c r="M328" s="159"/>
      <c r="N328" s="160"/>
      <c r="O328" s="57"/>
      <c r="P328" s="57"/>
      <c r="Q328" s="57"/>
      <c r="R328" s="57"/>
      <c r="S328" s="57"/>
      <c r="T328" s="58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T328" s="16" t="s">
        <v>148</v>
      </c>
      <c r="AU328" s="16" t="s">
        <v>87</v>
      </c>
    </row>
    <row r="329" spans="1:65" s="12" customFormat="1" ht="22.9" customHeight="1">
      <c r="B329" s="129"/>
      <c r="D329" s="130" t="s">
        <v>76</v>
      </c>
      <c r="E329" s="140" t="s">
        <v>553</v>
      </c>
      <c r="F329" s="140" t="s">
        <v>554</v>
      </c>
      <c r="I329" s="132"/>
      <c r="J329" s="141">
        <f>BK329</f>
        <v>0</v>
      </c>
      <c r="L329" s="129"/>
      <c r="M329" s="134"/>
      <c r="N329" s="135"/>
      <c r="O329" s="135"/>
      <c r="P329" s="136">
        <f>SUM(P330:P369)</f>
        <v>0</v>
      </c>
      <c r="Q329" s="135"/>
      <c r="R329" s="136">
        <f>SUM(R330:R369)</f>
        <v>0</v>
      </c>
      <c r="S329" s="135"/>
      <c r="T329" s="137">
        <f>SUM(T330:T369)</f>
        <v>0</v>
      </c>
      <c r="AR329" s="130" t="s">
        <v>85</v>
      </c>
      <c r="AT329" s="138" t="s">
        <v>76</v>
      </c>
      <c r="AU329" s="138" t="s">
        <v>85</v>
      </c>
      <c r="AY329" s="130" t="s">
        <v>129</v>
      </c>
      <c r="BK329" s="139">
        <f>SUM(BK330:BK369)</f>
        <v>0</v>
      </c>
    </row>
    <row r="330" spans="1:65" s="2" customFormat="1" ht="24.2" customHeight="1">
      <c r="A330" s="31"/>
      <c r="B330" s="142"/>
      <c r="C330" s="143" t="s">
        <v>555</v>
      </c>
      <c r="D330" s="143" t="s">
        <v>132</v>
      </c>
      <c r="E330" s="144" t="s">
        <v>556</v>
      </c>
      <c r="F330" s="145" t="s">
        <v>557</v>
      </c>
      <c r="G330" s="146" t="s">
        <v>135</v>
      </c>
      <c r="H330" s="147">
        <v>1</v>
      </c>
      <c r="I330" s="148"/>
      <c r="J330" s="149">
        <f t="shared" ref="J330:J369" si="10">ROUND(I330*H330,2)</f>
        <v>0</v>
      </c>
      <c r="K330" s="145" t="s">
        <v>1</v>
      </c>
      <c r="L330" s="32"/>
      <c r="M330" s="150" t="s">
        <v>1</v>
      </c>
      <c r="N330" s="151" t="s">
        <v>42</v>
      </c>
      <c r="O330" s="57"/>
      <c r="P330" s="152">
        <f t="shared" ref="P330:P369" si="11">O330*H330</f>
        <v>0</v>
      </c>
      <c r="Q330" s="152">
        <v>0</v>
      </c>
      <c r="R330" s="152">
        <f t="shared" ref="R330:R369" si="12">Q330*H330</f>
        <v>0</v>
      </c>
      <c r="S330" s="152">
        <v>0</v>
      </c>
      <c r="T330" s="153">
        <f t="shared" ref="T330:T369" si="13"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54" t="s">
        <v>150</v>
      </c>
      <c r="AT330" s="154" t="s">
        <v>132</v>
      </c>
      <c r="AU330" s="154" t="s">
        <v>87</v>
      </c>
      <c r="AY330" s="16" t="s">
        <v>129</v>
      </c>
      <c r="BE330" s="155">
        <f t="shared" ref="BE330:BE369" si="14">IF(N330="základní",J330,0)</f>
        <v>0</v>
      </c>
      <c r="BF330" s="155">
        <f t="shared" ref="BF330:BF369" si="15">IF(N330="snížená",J330,0)</f>
        <v>0</v>
      </c>
      <c r="BG330" s="155">
        <f t="shared" ref="BG330:BG369" si="16">IF(N330="zákl. přenesená",J330,0)</f>
        <v>0</v>
      </c>
      <c r="BH330" s="155">
        <f t="shared" ref="BH330:BH369" si="17">IF(N330="sníž. přenesená",J330,0)</f>
        <v>0</v>
      </c>
      <c r="BI330" s="155">
        <f t="shared" ref="BI330:BI369" si="18">IF(N330="nulová",J330,0)</f>
        <v>0</v>
      </c>
      <c r="BJ330" s="16" t="s">
        <v>85</v>
      </c>
      <c r="BK330" s="155">
        <f t="shared" ref="BK330:BK369" si="19">ROUND(I330*H330,2)</f>
        <v>0</v>
      </c>
      <c r="BL330" s="16" t="s">
        <v>150</v>
      </c>
      <c r="BM330" s="154" t="s">
        <v>558</v>
      </c>
    </row>
    <row r="331" spans="1:65" s="2" customFormat="1" ht="44.25" customHeight="1">
      <c r="A331" s="31"/>
      <c r="B331" s="142"/>
      <c r="C331" s="143" t="s">
        <v>559</v>
      </c>
      <c r="D331" s="143" t="s">
        <v>132</v>
      </c>
      <c r="E331" s="144" t="s">
        <v>560</v>
      </c>
      <c r="F331" s="145" t="s">
        <v>561</v>
      </c>
      <c r="G331" s="146" t="s">
        <v>266</v>
      </c>
      <c r="H331" s="147">
        <v>2</v>
      </c>
      <c r="I331" s="148"/>
      <c r="J331" s="149">
        <f t="shared" si="10"/>
        <v>0</v>
      </c>
      <c r="K331" s="145" t="s">
        <v>1</v>
      </c>
      <c r="L331" s="32"/>
      <c r="M331" s="150" t="s">
        <v>1</v>
      </c>
      <c r="N331" s="151" t="s">
        <v>42</v>
      </c>
      <c r="O331" s="57"/>
      <c r="P331" s="152">
        <f t="shared" si="11"/>
        <v>0</v>
      </c>
      <c r="Q331" s="152">
        <v>0</v>
      </c>
      <c r="R331" s="152">
        <f t="shared" si="12"/>
        <v>0</v>
      </c>
      <c r="S331" s="152">
        <v>0</v>
      </c>
      <c r="T331" s="153">
        <f t="shared" si="13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54" t="s">
        <v>150</v>
      </c>
      <c r="AT331" s="154" t="s">
        <v>132</v>
      </c>
      <c r="AU331" s="154" t="s">
        <v>87</v>
      </c>
      <c r="AY331" s="16" t="s">
        <v>129</v>
      </c>
      <c r="BE331" s="155">
        <f t="shared" si="14"/>
        <v>0</v>
      </c>
      <c r="BF331" s="155">
        <f t="shared" si="15"/>
        <v>0</v>
      </c>
      <c r="BG331" s="155">
        <f t="shared" si="16"/>
        <v>0</v>
      </c>
      <c r="BH331" s="155">
        <f t="shared" si="17"/>
        <v>0</v>
      </c>
      <c r="BI331" s="155">
        <f t="shared" si="18"/>
        <v>0</v>
      </c>
      <c r="BJ331" s="16" t="s">
        <v>85</v>
      </c>
      <c r="BK331" s="155">
        <f t="shared" si="19"/>
        <v>0</v>
      </c>
      <c r="BL331" s="16" t="s">
        <v>150</v>
      </c>
      <c r="BM331" s="154" t="s">
        <v>562</v>
      </c>
    </row>
    <row r="332" spans="1:65" s="2" customFormat="1" ht="44.25" customHeight="1">
      <c r="A332" s="31"/>
      <c r="B332" s="142"/>
      <c r="C332" s="143" t="s">
        <v>563</v>
      </c>
      <c r="D332" s="143" t="s">
        <v>132</v>
      </c>
      <c r="E332" s="144" t="s">
        <v>564</v>
      </c>
      <c r="F332" s="145" t="s">
        <v>565</v>
      </c>
      <c r="G332" s="146" t="s">
        <v>266</v>
      </c>
      <c r="H332" s="147">
        <v>12</v>
      </c>
      <c r="I332" s="148"/>
      <c r="J332" s="149">
        <f t="shared" si="10"/>
        <v>0</v>
      </c>
      <c r="K332" s="145" t="s">
        <v>1</v>
      </c>
      <c r="L332" s="32"/>
      <c r="M332" s="150" t="s">
        <v>1</v>
      </c>
      <c r="N332" s="151" t="s">
        <v>42</v>
      </c>
      <c r="O332" s="57"/>
      <c r="P332" s="152">
        <f t="shared" si="11"/>
        <v>0</v>
      </c>
      <c r="Q332" s="152">
        <v>0</v>
      </c>
      <c r="R332" s="152">
        <f t="shared" si="12"/>
        <v>0</v>
      </c>
      <c r="S332" s="152">
        <v>0</v>
      </c>
      <c r="T332" s="153">
        <f t="shared" si="13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54" t="s">
        <v>150</v>
      </c>
      <c r="AT332" s="154" t="s">
        <v>132</v>
      </c>
      <c r="AU332" s="154" t="s">
        <v>87</v>
      </c>
      <c r="AY332" s="16" t="s">
        <v>129</v>
      </c>
      <c r="BE332" s="155">
        <f t="shared" si="14"/>
        <v>0</v>
      </c>
      <c r="BF332" s="155">
        <f t="shared" si="15"/>
        <v>0</v>
      </c>
      <c r="BG332" s="155">
        <f t="shared" si="16"/>
        <v>0</v>
      </c>
      <c r="BH332" s="155">
        <f t="shared" si="17"/>
        <v>0</v>
      </c>
      <c r="BI332" s="155">
        <f t="shared" si="18"/>
        <v>0</v>
      </c>
      <c r="BJ332" s="16" t="s">
        <v>85</v>
      </c>
      <c r="BK332" s="155">
        <f t="shared" si="19"/>
        <v>0</v>
      </c>
      <c r="BL332" s="16" t="s">
        <v>150</v>
      </c>
      <c r="BM332" s="154" t="s">
        <v>566</v>
      </c>
    </row>
    <row r="333" spans="1:65" s="2" customFormat="1" ht="44.25" customHeight="1">
      <c r="A333" s="31"/>
      <c r="B333" s="142"/>
      <c r="C333" s="143" t="s">
        <v>567</v>
      </c>
      <c r="D333" s="143" t="s">
        <v>132</v>
      </c>
      <c r="E333" s="144" t="s">
        <v>568</v>
      </c>
      <c r="F333" s="145" t="s">
        <v>569</v>
      </c>
      <c r="G333" s="146" t="s">
        <v>266</v>
      </c>
      <c r="H333" s="147">
        <v>4</v>
      </c>
      <c r="I333" s="148"/>
      <c r="J333" s="149">
        <f t="shared" si="10"/>
        <v>0</v>
      </c>
      <c r="K333" s="145" t="s">
        <v>1</v>
      </c>
      <c r="L333" s="32"/>
      <c r="M333" s="150" t="s">
        <v>1</v>
      </c>
      <c r="N333" s="151" t="s">
        <v>42</v>
      </c>
      <c r="O333" s="57"/>
      <c r="P333" s="152">
        <f t="shared" si="11"/>
        <v>0</v>
      </c>
      <c r="Q333" s="152">
        <v>0</v>
      </c>
      <c r="R333" s="152">
        <f t="shared" si="12"/>
        <v>0</v>
      </c>
      <c r="S333" s="152">
        <v>0</v>
      </c>
      <c r="T333" s="153">
        <f t="shared" si="13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54" t="s">
        <v>150</v>
      </c>
      <c r="AT333" s="154" t="s">
        <v>132</v>
      </c>
      <c r="AU333" s="154" t="s">
        <v>87</v>
      </c>
      <c r="AY333" s="16" t="s">
        <v>129</v>
      </c>
      <c r="BE333" s="155">
        <f t="shared" si="14"/>
        <v>0</v>
      </c>
      <c r="BF333" s="155">
        <f t="shared" si="15"/>
        <v>0</v>
      </c>
      <c r="BG333" s="155">
        <f t="shared" si="16"/>
        <v>0</v>
      </c>
      <c r="BH333" s="155">
        <f t="shared" si="17"/>
        <v>0</v>
      </c>
      <c r="BI333" s="155">
        <f t="shared" si="18"/>
        <v>0</v>
      </c>
      <c r="BJ333" s="16" t="s">
        <v>85</v>
      </c>
      <c r="BK333" s="155">
        <f t="shared" si="19"/>
        <v>0</v>
      </c>
      <c r="BL333" s="16" t="s">
        <v>150</v>
      </c>
      <c r="BM333" s="154" t="s">
        <v>570</v>
      </c>
    </row>
    <row r="334" spans="1:65" s="2" customFormat="1" ht="44.25" customHeight="1">
      <c r="A334" s="31"/>
      <c r="B334" s="142"/>
      <c r="C334" s="143" t="s">
        <v>571</v>
      </c>
      <c r="D334" s="143" t="s">
        <v>132</v>
      </c>
      <c r="E334" s="144" t="s">
        <v>572</v>
      </c>
      <c r="F334" s="145" t="s">
        <v>573</v>
      </c>
      <c r="G334" s="146" t="s">
        <v>266</v>
      </c>
      <c r="H334" s="147">
        <v>4</v>
      </c>
      <c r="I334" s="148"/>
      <c r="J334" s="149">
        <f t="shared" si="10"/>
        <v>0</v>
      </c>
      <c r="K334" s="145" t="s">
        <v>1</v>
      </c>
      <c r="L334" s="32"/>
      <c r="M334" s="150" t="s">
        <v>1</v>
      </c>
      <c r="N334" s="151" t="s">
        <v>42</v>
      </c>
      <c r="O334" s="57"/>
      <c r="P334" s="152">
        <f t="shared" si="11"/>
        <v>0</v>
      </c>
      <c r="Q334" s="152">
        <v>0</v>
      </c>
      <c r="R334" s="152">
        <f t="shared" si="12"/>
        <v>0</v>
      </c>
      <c r="S334" s="152">
        <v>0</v>
      </c>
      <c r="T334" s="153">
        <f t="shared" si="13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54" t="s">
        <v>150</v>
      </c>
      <c r="AT334" s="154" t="s">
        <v>132</v>
      </c>
      <c r="AU334" s="154" t="s">
        <v>87</v>
      </c>
      <c r="AY334" s="16" t="s">
        <v>129</v>
      </c>
      <c r="BE334" s="155">
        <f t="shared" si="14"/>
        <v>0</v>
      </c>
      <c r="BF334" s="155">
        <f t="shared" si="15"/>
        <v>0</v>
      </c>
      <c r="BG334" s="155">
        <f t="shared" si="16"/>
        <v>0</v>
      </c>
      <c r="BH334" s="155">
        <f t="shared" si="17"/>
        <v>0</v>
      </c>
      <c r="BI334" s="155">
        <f t="shared" si="18"/>
        <v>0</v>
      </c>
      <c r="BJ334" s="16" t="s">
        <v>85</v>
      </c>
      <c r="BK334" s="155">
        <f t="shared" si="19"/>
        <v>0</v>
      </c>
      <c r="BL334" s="16" t="s">
        <v>150</v>
      </c>
      <c r="BM334" s="154" t="s">
        <v>574</v>
      </c>
    </row>
    <row r="335" spans="1:65" s="2" customFormat="1" ht="44.25" customHeight="1">
      <c r="A335" s="31"/>
      <c r="B335" s="142"/>
      <c r="C335" s="143" t="s">
        <v>575</v>
      </c>
      <c r="D335" s="143" t="s">
        <v>132</v>
      </c>
      <c r="E335" s="144" t="s">
        <v>576</v>
      </c>
      <c r="F335" s="145" t="s">
        <v>577</v>
      </c>
      <c r="G335" s="146" t="s">
        <v>266</v>
      </c>
      <c r="H335" s="147">
        <v>4</v>
      </c>
      <c r="I335" s="148"/>
      <c r="J335" s="149">
        <f t="shared" si="10"/>
        <v>0</v>
      </c>
      <c r="K335" s="145" t="s">
        <v>1</v>
      </c>
      <c r="L335" s="32"/>
      <c r="M335" s="150" t="s">
        <v>1</v>
      </c>
      <c r="N335" s="151" t="s">
        <v>42</v>
      </c>
      <c r="O335" s="57"/>
      <c r="P335" s="152">
        <f t="shared" si="11"/>
        <v>0</v>
      </c>
      <c r="Q335" s="152">
        <v>0</v>
      </c>
      <c r="R335" s="152">
        <f t="shared" si="12"/>
        <v>0</v>
      </c>
      <c r="S335" s="152">
        <v>0</v>
      </c>
      <c r="T335" s="153">
        <f t="shared" si="13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54" t="s">
        <v>150</v>
      </c>
      <c r="AT335" s="154" t="s">
        <v>132</v>
      </c>
      <c r="AU335" s="154" t="s">
        <v>87</v>
      </c>
      <c r="AY335" s="16" t="s">
        <v>129</v>
      </c>
      <c r="BE335" s="155">
        <f t="shared" si="14"/>
        <v>0</v>
      </c>
      <c r="BF335" s="155">
        <f t="shared" si="15"/>
        <v>0</v>
      </c>
      <c r="BG335" s="155">
        <f t="shared" si="16"/>
        <v>0</v>
      </c>
      <c r="BH335" s="155">
        <f t="shared" si="17"/>
        <v>0</v>
      </c>
      <c r="BI335" s="155">
        <f t="shared" si="18"/>
        <v>0</v>
      </c>
      <c r="BJ335" s="16" t="s">
        <v>85</v>
      </c>
      <c r="BK335" s="155">
        <f t="shared" si="19"/>
        <v>0</v>
      </c>
      <c r="BL335" s="16" t="s">
        <v>150</v>
      </c>
      <c r="BM335" s="154" t="s">
        <v>578</v>
      </c>
    </row>
    <row r="336" spans="1:65" s="2" customFormat="1" ht="49.15" customHeight="1">
      <c r="A336" s="31"/>
      <c r="B336" s="142"/>
      <c r="C336" s="143" t="s">
        <v>579</v>
      </c>
      <c r="D336" s="143" t="s">
        <v>132</v>
      </c>
      <c r="E336" s="144" t="s">
        <v>580</v>
      </c>
      <c r="F336" s="145" t="s">
        <v>581</v>
      </c>
      <c r="G336" s="146" t="s">
        <v>266</v>
      </c>
      <c r="H336" s="147">
        <v>4</v>
      </c>
      <c r="I336" s="148"/>
      <c r="J336" s="149">
        <f t="shared" si="10"/>
        <v>0</v>
      </c>
      <c r="K336" s="145" t="s">
        <v>1</v>
      </c>
      <c r="L336" s="32"/>
      <c r="M336" s="150" t="s">
        <v>1</v>
      </c>
      <c r="N336" s="151" t="s">
        <v>42</v>
      </c>
      <c r="O336" s="57"/>
      <c r="P336" s="152">
        <f t="shared" si="11"/>
        <v>0</v>
      </c>
      <c r="Q336" s="152">
        <v>0</v>
      </c>
      <c r="R336" s="152">
        <f t="shared" si="12"/>
        <v>0</v>
      </c>
      <c r="S336" s="152">
        <v>0</v>
      </c>
      <c r="T336" s="153">
        <f t="shared" si="13"/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54" t="s">
        <v>150</v>
      </c>
      <c r="AT336" s="154" t="s">
        <v>132</v>
      </c>
      <c r="AU336" s="154" t="s">
        <v>87</v>
      </c>
      <c r="AY336" s="16" t="s">
        <v>129</v>
      </c>
      <c r="BE336" s="155">
        <f t="shared" si="14"/>
        <v>0</v>
      </c>
      <c r="BF336" s="155">
        <f t="shared" si="15"/>
        <v>0</v>
      </c>
      <c r="BG336" s="155">
        <f t="shared" si="16"/>
        <v>0</v>
      </c>
      <c r="BH336" s="155">
        <f t="shared" si="17"/>
        <v>0</v>
      </c>
      <c r="BI336" s="155">
        <f t="shared" si="18"/>
        <v>0</v>
      </c>
      <c r="BJ336" s="16" t="s">
        <v>85</v>
      </c>
      <c r="BK336" s="155">
        <f t="shared" si="19"/>
        <v>0</v>
      </c>
      <c r="BL336" s="16" t="s">
        <v>150</v>
      </c>
      <c r="BM336" s="154" t="s">
        <v>582</v>
      </c>
    </row>
    <row r="337" spans="1:65" s="2" customFormat="1" ht="24.2" customHeight="1">
      <c r="A337" s="31"/>
      <c r="B337" s="142"/>
      <c r="C337" s="143" t="s">
        <v>583</v>
      </c>
      <c r="D337" s="143" t="s">
        <v>132</v>
      </c>
      <c r="E337" s="144" t="s">
        <v>584</v>
      </c>
      <c r="F337" s="145" t="s">
        <v>585</v>
      </c>
      <c r="G337" s="146" t="s">
        <v>266</v>
      </c>
      <c r="H337" s="147">
        <v>12</v>
      </c>
      <c r="I337" s="148"/>
      <c r="J337" s="149">
        <f t="shared" si="10"/>
        <v>0</v>
      </c>
      <c r="K337" s="145" t="s">
        <v>1</v>
      </c>
      <c r="L337" s="32"/>
      <c r="M337" s="150" t="s">
        <v>1</v>
      </c>
      <c r="N337" s="151" t="s">
        <v>42</v>
      </c>
      <c r="O337" s="57"/>
      <c r="P337" s="152">
        <f t="shared" si="11"/>
        <v>0</v>
      </c>
      <c r="Q337" s="152">
        <v>0</v>
      </c>
      <c r="R337" s="152">
        <f t="shared" si="12"/>
        <v>0</v>
      </c>
      <c r="S337" s="152">
        <v>0</v>
      </c>
      <c r="T337" s="153">
        <f t="shared" si="13"/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54" t="s">
        <v>150</v>
      </c>
      <c r="AT337" s="154" t="s">
        <v>132</v>
      </c>
      <c r="AU337" s="154" t="s">
        <v>87</v>
      </c>
      <c r="AY337" s="16" t="s">
        <v>129</v>
      </c>
      <c r="BE337" s="155">
        <f t="shared" si="14"/>
        <v>0</v>
      </c>
      <c r="BF337" s="155">
        <f t="shared" si="15"/>
        <v>0</v>
      </c>
      <c r="BG337" s="155">
        <f t="shared" si="16"/>
        <v>0</v>
      </c>
      <c r="BH337" s="155">
        <f t="shared" si="17"/>
        <v>0</v>
      </c>
      <c r="BI337" s="155">
        <f t="shared" si="18"/>
        <v>0</v>
      </c>
      <c r="BJ337" s="16" t="s">
        <v>85</v>
      </c>
      <c r="BK337" s="155">
        <f t="shared" si="19"/>
        <v>0</v>
      </c>
      <c r="BL337" s="16" t="s">
        <v>150</v>
      </c>
      <c r="BM337" s="154" t="s">
        <v>586</v>
      </c>
    </row>
    <row r="338" spans="1:65" s="2" customFormat="1" ht="37.9" customHeight="1">
      <c r="A338" s="31"/>
      <c r="B338" s="142"/>
      <c r="C338" s="143" t="s">
        <v>587</v>
      </c>
      <c r="D338" s="143" t="s">
        <v>132</v>
      </c>
      <c r="E338" s="144" t="s">
        <v>588</v>
      </c>
      <c r="F338" s="145" t="s">
        <v>589</v>
      </c>
      <c r="G338" s="146" t="s">
        <v>266</v>
      </c>
      <c r="H338" s="147">
        <v>16</v>
      </c>
      <c r="I338" s="148"/>
      <c r="J338" s="149">
        <f t="shared" si="10"/>
        <v>0</v>
      </c>
      <c r="K338" s="145" t="s">
        <v>1</v>
      </c>
      <c r="L338" s="32"/>
      <c r="M338" s="150" t="s">
        <v>1</v>
      </c>
      <c r="N338" s="151" t="s">
        <v>42</v>
      </c>
      <c r="O338" s="57"/>
      <c r="P338" s="152">
        <f t="shared" si="11"/>
        <v>0</v>
      </c>
      <c r="Q338" s="152">
        <v>0</v>
      </c>
      <c r="R338" s="152">
        <f t="shared" si="12"/>
        <v>0</v>
      </c>
      <c r="S338" s="152">
        <v>0</v>
      </c>
      <c r="T338" s="153">
        <f t="shared" si="13"/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54" t="s">
        <v>150</v>
      </c>
      <c r="AT338" s="154" t="s">
        <v>132</v>
      </c>
      <c r="AU338" s="154" t="s">
        <v>87</v>
      </c>
      <c r="AY338" s="16" t="s">
        <v>129</v>
      </c>
      <c r="BE338" s="155">
        <f t="shared" si="14"/>
        <v>0</v>
      </c>
      <c r="BF338" s="155">
        <f t="shared" si="15"/>
        <v>0</v>
      </c>
      <c r="BG338" s="155">
        <f t="shared" si="16"/>
        <v>0</v>
      </c>
      <c r="BH338" s="155">
        <f t="shared" si="17"/>
        <v>0</v>
      </c>
      <c r="BI338" s="155">
        <f t="shared" si="18"/>
        <v>0</v>
      </c>
      <c r="BJ338" s="16" t="s">
        <v>85</v>
      </c>
      <c r="BK338" s="155">
        <f t="shared" si="19"/>
        <v>0</v>
      </c>
      <c r="BL338" s="16" t="s">
        <v>150</v>
      </c>
      <c r="BM338" s="154" t="s">
        <v>590</v>
      </c>
    </row>
    <row r="339" spans="1:65" s="2" customFormat="1" ht="33" customHeight="1">
      <c r="A339" s="31"/>
      <c r="B339" s="142"/>
      <c r="C339" s="143" t="s">
        <v>591</v>
      </c>
      <c r="D339" s="143" t="s">
        <v>132</v>
      </c>
      <c r="E339" s="144" t="s">
        <v>592</v>
      </c>
      <c r="F339" s="145" t="s">
        <v>593</v>
      </c>
      <c r="G339" s="146" t="s">
        <v>210</v>
      </c>
      <c r="H339" s="147">
        <v>15.8</v>
      </c>
      <c r="I339" s="148"/>
      <c r="J339" s="149">
        <f t="shared" si="10"/>
        <v>0</v>
      </c>
      <c r="K339" s="145" t="s">
        <v>1</v>
      </c>
      <c r="L339" s="32"/>
      <c r="M339" s="150" t="s">
        <v>1</v>
      </c>
      <c r="N339" s="151" t="s">
        <v>42</v>
      </c>
      <c r="O339" s="57"/>
      <c r="P339" s="152">
        <f t="shared" si="11"/>
        <v>0</v>
      </c>
      <c r="Q339" s="152">
        <v>0</v>
      </c>
      <c r="R339" s="152">
        <f t="shared" si="12"/>
        <v>0</v>
      </c>
      <c r="S339" s="152">
        <v>0</v>
      </c>
      <c r="T339" s="153">
        <f t="shared" si="13"/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54" t="s">
        <v>150</v>
      </c>
      <c r="AT339" s="154" t="s">
        <v>132</v>
      </c>
      <c r="AU339" s="154" t="s">
        <v>87</v>
      </c>
      <c r="AY339" s="16" t="s">
        <v>129</v>
      </c>
      <c r="BE339" s="155">
        <f t="shared" si="14"/>
        <v>0</v>
      </c>
      <c r="BF339" s="155">
        <f t="shared" si="15"/>
        <v>0</v>
      </c>
      <c r="BG339" s="155">
        <f t="shared" si="16"/>
        <v>0</v>
      </c>
      <c r="BH339" s="155">
        <f t="shared" si="17"/>
        <v>0</v>
      </c>
      <c r="BI339" s="155">
        <f t="shared" si="18"/>
        <v>0</v>
      </c>
      <c r="BJ339" s="16" t="s">
        <v>85</v>
      </c>
      <c r="BK339" s="155">
        <f t="shared" si="19"/>
        <v>0</v>
      </c>
      <c r="BL339" s="16" t="s">
        <v>150</v>
      </c>
      <c r="BM339" s="154" t="s">
        <v>594</v>
      </c>
    </row>
    <row r="340" spans="1:65" s="2" customFormat="1" ht="33" customHeight="1">
      <c r="A340" s="31"/>
      <c r="B340" s="142"/>
      <c r="C340" s="143" t="s">
        <v>595</v>
      </c>
      <c r="D340" s="143" t="s">
        <v>132</v>
      </c>
      <c r="E340" s="144" t="s">
        <v>596</v>
      </c>
      <c r="F340" s="145" t="s">
        <v>597</v>
      </c>
      <c r="G340" s="146" t="s">
        <v>266</v>
      </c>
      <c r="H340" s="147">
        <v>1</v>
      </c>
      <c r="I340" s="148"/>
      <c r="J340" s="149">
        <f t="shared" si="10"/>
        <v>0</v>
      </c>
      <c r="K340" s="145" t="s">
        <v>1</v>
      </c>
      <c r="L340" s="32"/>
      <c r="M340" s="150" t="s">
        <v>1</v>
      </c>
      <c r="N340" s="151" t="s">
        <v>42</v>
      </c>
      <c r="O340" s="57"/>
      <c r="P340" s="152">
        <f t="shared" si="11"/>
        <v>0</v>
      </c>
      <c r="Q340" s="152">
        <v>0</v>
      </c>
      <c r="R340" s="152">
        <f t="shared" si="12"/>
        <v>0</v>
      </c>
      <c r="S340" s="152">
        <v>0</v>
      </c>
      <c r="T340" s="153">
        <f t="shared" si="13"/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54" t="s">
        <v>150</v>
      </c>
      <c r="AT340" s="154" t="s">
        <v>132</v>
      </c>
      <c r="AU340" s="154" t="s">
        <v>87</v>
      </c>
      <c r="AY340" s="16" t="s">
        <v>129</v>
      </c>
      <c r="BE340" s="155">
        <f t="shared" si="14"/>
        <v>0</v>
      </c>
      <c r="BF340" s="155">
        <f t="shared" si="15"/>
        <v>0</v>
      </c>
      <c r="BG340" s="155">
        <f t="shared" si="16"/>
        <v>0</v>
      </c>
      <c r="BH340" s="155">
        <f t="shared" si="17"/>
        <v>0</v>
      </c>
      <c r="BI340" s="155">
        <f t="shared" si="18"/>
        <v>0</v>
      </c>
      <c r="BJ340" s="16" t="s">
        <v>85</v>
      </c>
      <c r="BK340" s="155">
        <f t="shared" si="19"/>
        <v>0</v>
      </c>
      <c r="BL340" s="16" t="s">
        <v>150</v>
      </c>
      <c r="BM340" s="154" t="s">
        <v>598</v>
      </c>
    </row>
    <row r="341" spans="1:65" s="2" customFormat="1" ht="33" customHeight="1">
      <c r="A341" s="31"/>
      <c r="B341" s="142"/>
      <c r="C341" s="143" t="s">
        <v>599</v>
      </c>
      <c r="D341" s="143" t="s">
        <v>132</v>
      </c>
      <c r="E341" s="144" t="s">
        <v>600</v>
      </c>
      <c r="F341" s="145" t="s">
        <v>601</v>
      </c>
      <c r="G341" s="146" t="s">
        <v>266</v>
      </c>
      <c r="H341" s="147">
        <v>1</v>
      </c>
      <c r="I341" s="148"/>
      <c r="J341" s="149">
        <f t="shared" si="10"/>
        <v>0</v>
      </c>
      <c r="K341" s="145" t="s">
        <v>1</v>
      </c>
      <c r="L341" s="32"/>
      <c r="M341" s="150" t="s">
        <v>1</v>
      </c>
      <c r="N341" s="151" t="s">
        <v>42</v>
      </c>
      <c r="O341" s="57"/>
      <c r="P341" s="152">
        <f t="shared" si="11"/>
        <v>0</v>
      </c>
      <c r="Q341" s="152">
        <v>0</v>
      </c>
      <c r="R341" s="152">
        <f t="shared" si="12"/>
        <v>0</v>
      </c>
      <c r="S341" s="152">
        <v>0</v>
      </c>
      <c r="T341" s="153">
        <f t="shared" si="13"/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54" t="s">
        <v>150</v>
      </c>
      <c r="AT341" s="154" t="s">
        <v>132</v>
      </c>
      <c r="AU341" s="154" t="s">
        <v>87</v>
      </c>
      <c r="AY341" s="16" t="s">
        <v>129</v>
      </c>
      <c r="BE341" s="155">
        <f t="shared" si="14"/>
        <v>0</v>
      </c>
      <c r="BF341" s="155">
        <f t="shared" si="15"/>
        <v>0</v>
      </c>
      <c r="BG341" s="155">
        <f t="shared" si="16"/>
        <v>0</v>
      </c>
      <c r="BH341" s="155">
        <f t="shared" si="17"/>
        <v>0</v>
      </c>
      <c r="BI341" s="155">
        <f t="shared" si="18"/>
        <v>0</v>
      </c>
      <c r="BJ341" s="16" t="s">
        <v>85</v>
      </c>
      <c r="BK341" s="155">
        <f t="shared" si="19"/>
        <v>0</v>
      </c>
      <c r="BL341" s="16" t="s">
        <v>150</v>
      </c>
      <c r="BM341" s="154" t="s">
        <v>602</v>
      </c>
    </row>
    <row r="342" spans="1:65" s="2" customFormat="1" ht="33" customHeight="1">
      <c r="A342" s="31"/>
      <c r="B342" s="142"/>
      <c r="C342" s="143" t="s">
        <v>603</v>
      </c>
      <c r="D342" s="143" t="s">
        <v>132</v>
      </c>
      <c r="E342" s="144" t="s">
        <v>604</v>
      </c>
      <c r="F342" s="145" t="s">
        <v>605</v>
      </c>
      <c r="G342" s="146" t="s">
        <v>266</v>
      </c>
      <c r="H342" s="147">
        <v>1</v>
      </c>
      <c r="I342" s="148"/>
      <c r="J342" s="149">
        <f t="shared" si="10"/>
        <v>0</v>
      </c>
      <c r="K342" s="145" t="s">
        <v>1</v>
      </c>
      <c r="L342" s="32"/>
      <c r="M342" s="150" t="s">
        <v>1</v>
      </c>
      <c r="N342" s="151" t="s">
        <v>42</v>
      </c>
      <c r="O342" s="57"/>
      <c r="P342" s="152">
        <f t="shared" si="11"/>
        <v>0</v>
      </c>
      <c r="Q342" s="152">
        <v>0</v>
      </c>
      <c r="R342" s="152">
        <f t="shared" si="12"/>
        <v>0</v>
      </c>
      <c r="S342" s="152">
        <v>0</v>
      </c>
      <c r="T342" s="153">
        <f t="shared" si="13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54" t="s">
        <v>150</v>
      </c>
      <c r="AT342" s="154" t="s">
        <v>132</v>
      </c>
      <c r="AU342" s="154" t="s">
        <v>87</v>
      </c>
      <c r="AY342" s="16" t="s">
        <v>129</v>
      </c>
      <c r="BE342" s="155">
        <f t="shared" si="14"/>
        <v>0</v>
      </c>
      <c r="BF342" s="155">
        <f t="shared" si="15"/>
        <v>0</v>
      </c>
      <c r="BG342" s="155">
        <f t="shared" si="16"/>
        <v>0</v>
      </c>
      <c r="BH342" s="155">
        <f t="shared" si="17"/>
        <v>0</v>
      </c>
      <c r="BI342" s="155">
        <f t="shared" si="18"/>
        <v>0</v>
      </c>
      <c r="BJ342" s="16" t="s">
        <v>85</v>
      </c>
      <c r="BK342" s="155">
        <f t="shared" si="19"/>
        <v>0</v>
      </c>
      <c r="BL342" s="16" t="s">
        <v>150</v>
      </c>
      <c r="BM342" s="154" t="s">
        <v>606</v>
      </c>
    </row>
    <row r="343" spans="1:65" s="2" customFormat="1" ht="33" customHeight="1">
      <c r="A343" s="31"/>
      <c r="B343" s="142"/>
      <c r="C343" s="143" t="s">
        <v>607</v>
      </c>
      <c r="D343" s="143" t="s">
        <v>132</v>
      </c>
      <c r="E343" s="144" t="s">
        <v>608</v>
      </c>
      <c r="F343" s="145" t="s">
        <v>609</v>
      </c>
      <c r="G343" s="146" t="s">
        <v>266</v>
      </c>
      <c r="H343" s="147">
        <v>1</v>
      </c>
      <c r="I343" s="148"/>
      <c r="J343" s="149">
        <f t="shared" si="10"/>
        <v>0</v>
      </c>
      <c r="K343" s="145" t="s">
        <v>1</v>
      </c>
      <c r="L343" s="32"/>
      <c r="M343" s="150" t="s">
        <v>1</v>
      </c>
      <c r="N343" s="151" t="s">
        <v>42</v>
      </c>
      <c r="O343" s="57"/>
      <c r="P343" s="152">
        <f t="shared" si="11"/>
        <v>0</v>
      </c>
      <c r="Q343" s="152">
        <v>0</v>
      </c>
      <c r="R343" s="152">
        <f t="shared" si="12"/>
        <v>0</v>
      </c>
      <c r="S343" s="152">
        <v>0</v>
      </c>
      <c r="T343" s="153">
        <f t="shared" si="13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54" t="s">
        <v>150</v>
      </c>
      <c r="AT343" s="154" t="s">
        <v>132</v>
      </c>
      <c r="AU343" s="154" t="s">
        <v>87</v>
      </c>
      <c r="AY343" s="16" t="s">
        <v>129</v>
      </c>
      <c r="BE343" s="155">
        <f t="shared" si="14"/>
        <v>0</v>
      </c>
      <c r="BF343" s="155">
        <f t="shared" si="15"/>
        <v>0</v>
      </c>
      <c r="BG343" s="155">
        <f t="shared" si="16"/>
        <v>0</v>
      </c>
      <c r="BH343" s="155">
        <f t="shared" si="17"/>
        <v>0</v>
      </c>
      <c r="BI343" s="155">
        <f t="shared" si="18"/>
        <v>0</v>
      </c>
      <c r="BJ343" s="16" t="s">
        <v>85</v>
      </c>
      <c r="BK343" s="155">
        <f t="shared" si="19"/>
        <v>0</v>
      </c>
      <c r="BL343" s="16" t="s">
        <v>150</v>
      </c>
      <c r="BM343" s="154" t="s">
        <v>610</v>
      </c>
    </row>
    <row r="344" spans="1:65" s="2" customFormat="1" ht="33" customHeight="1">
      <c r="A344" s="31"/>
      <c r="B344" s="142"/>
      <c r="C344" s="143" t="s">
        <v>611</v>
      </c>
      <c r="D344" s="143" t="s">
        <v>132</v>
      </c>
      <c r="E344" s="144" t="s">
        <v>612</v>
      </c>
      <c r="F344" s="145" t="s">
        <v>613</v>
      </c>
      <c r="G344" s="146" t="s">
        <v>266</v>
      </c>
      <c r="H344" s="147">
        <v>1</v>
      </c>
      <c r="I344" s="148"/>
      <c r="J344" s="149">
        <f t="shared" si="10"/>
        <v>0</v>
      </c>
      <c r="K344" s="145" t="s">
        <v>1</v>
      </c>
      <c r="L344" s="32"/>
      <c r="M344" s="150" t="s">
        <v>1</v>
      </c>
      <c r="N344" s="151" t="s">
        <v>42</v>
      </c>
      <c r="O344" s="57"/>
      <c r="P344" s="152">
        <f t="shared" si="11"/>
        <v>0</v>
      </c>
      <c r="Q344" s="152">
        <v>0</v>
      </c>
      <c r="R344" s="152">
        <f t="shared" si="12"/>
        <v>0</v>
      </c>
      <c r="S344" s="152">
        <v>0</v>
      </c>
      <c r="T344" s="153">
        <f t="shared" si="13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54" t="s">
        <v>150</v>
      </c>
      <c r="AT344" s="154" t="s">
        <v>132</v>
      </c>
      <c r="AU344" s="154" t="s">
        <v>87</v>
      </c>
      <c r="AY344" s="16" t="s">
        <v>129</v>
      </c>
      <c r="BE344" s="155">
        <f t="shared" si="14"/>
        <v>0</v>
      </c>
      <c r="BF344" s="155">
        <f t="shared" si="15"/>
        <v>0</v>
      </c>
      <c r="BG344" s="155">
        <f t="shared" si="16"/>
        <v>0</v>
      </c>
      <c r="BH344" s="155">
        <f t="shared" si="17"/>
        <v>0</v>
      </c>
      <c r="BI344" s="155">
        <f t="shared" si="18"/>
        <v>0</v>
      </c>
      <c r="BJ344" s="16" t="s">
        <v>85</v>
      </c>
      <c r="BK344" s="155">
        <f t="shared" si="19"/>
        <v>0</v>
      </c>
      <c r="BL344" s="16" t="s">
        <v>150</v>
      </c>
      <c r="BM344" s="154" t="s">
        <v>614</v>
      </c>
    </row>
    <row r="345" spans="1:65" s="2" customFormat="1" ht="33" customHeight="1">
      <c r="A345" s="31"/>
      <c r="B345" s="142"/>
      <c r="C345" s="143" t="s">
        <v>615</v>
      </c>
      <c r="D345" s="143" t="s">
        <v>132</v>
      </c>
      <c r="E345" s="144" t="s">
        <v>616</v>
      </c>
      <c r="F345" s="145" t="s">
        <v>617</v>
      </c>
      <c r="G345" s="146" t="s">
        <v>266</v>
      </c>
      <c r="H345" s="147">
        <v>1</v>
      </c>
      <c r="I345" s="148"/>
      <c r="J345" s="149">
        <f t="shared" si="10"/>
        <v>0</v>
      </c>
      <c r="K345" s="145" t="s">
        <v>1</v>
      </c>
      <c r="L345" s="32"/>
      <c r="M345" s="150" t="s">
        <v>1</v>
      </c>
      <c r="N345" s="151" t="s">
        <v>42</v>
      </c>
      <c r="O345" s="57"/>
      <c r="P345" s="152">
        <f t="shared" si="11"/>
        <v>0</v>
      </c>
      <c r="Q345" s="152">
        <v>0</v>
      </c>
      <c r="R345" s="152">
        <f t="shared" si="12"/>
        <v>0</v>
      </c>
      <c r="S345" s="152">
        <v>0</v>
      </c>
      <c r="T345" s="153">
        <f t="shared" si="13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54" t="s">
        <v>150</v>
      </c>
      <c r="AT345" s="154" t="s">
        <v>132</v>
      </c>
      <c r="AU345" s="154" t="s">
        <v>87</v>
      </c>
      <c r="AY345" s="16" t="s">
        <v>129</v>
      </c>
      <c r="BE345" s="155">
        <f t="shared" si="14"/>
        <v>0</v>
      </c>
      <c r="BF345" s="155">
        <f t="shared" si="15"/>
        <v>0</v>
      </c>
      <c r="BG345" s="155">
        <f t="shared" si="16"/>
        <v>0</v>
      </c>
      <c r="BH345" s="155">
        <f t="shared" si="17"/>
        <v>0</v>
      </c>
      <c r="BI345" s="155">
        <f t="shared" si="18"/>
        <v>0</v>
      </c>
      <c r="BJ345" s="16" t="s">
        <v>85</v>
      </c>
      <c r="BK345" s="155">
        <f t="shared" si="19"/>
        <v>0</v>
      </c>
      <c r="BL345" s="16" t="s">
        <v>150</v>
      </c>
      <c r="BM345" s="154" t="s">
        <v>618</v>
      </c>
    </row>
    <row r="346" spans="1:65" s="2" customFormat="1" ht="33" customHeight="1">
      <c r="A346" s="31"/>
      <c r="B346" s="142"/>
      <c r="C346" s="143" t="s">
        <v>619</v>
      </c>
      <c r="D346" s="143" t="s">
        <v>132</v>
      </c>
      <c r="E346" s="144" t="s">
        <v>620</v>
      </c>
      <c r="F346" s="145" t="s">
        <v>621</v>
      </c>
      <c r="G346" s="146" t="s">
        <v>266</v>
      </c>
      <c r="H346" s="147">
        <v>1</v>
      </c>
      <c r="I346" s="148"/>
      <c r="J346" s="149">
        <f t="shared" si="10"/>
        <v>0</v>
      </c>
      <c r="K346" s="145" t="s">
        <v>1</v>
      </c>
      <c r="L346" s="32"/>
      <c r="M346" s="150" t="s">
        <v>1</v>
      </c>
      <c r="N346" s="151" t="s">
        <v>42</v>
      </c>
      <c r="O346" s="57"/>
      <c r="P346" s="152">
        <f t="shared" si="11"/>
        <v>0</v>
      </c>
      <c r="Q346" s="152">
        <v>0</v>
      </c>
      <c r="R346" s="152">
        <f t="shared" si="12"/>
        <v>0</v>
      </c>
      <c r="S346" s="152">
        <v>0</v>
      </c>
      <c r="T346" s="153">
        <f t="shared" si="13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54" t="s">
        <v>150</v>
      </c>
      <c r="AT346" s="154" t="s">
        <v>132</v>
      </c>
      <c r="AU346" s="154" t="s">
        <v>87</v>
      </c>
      <c r="AY346" s="16" t="s">
        <v>129</v>
      </c>
      <c r="BE346" s="155">
        <f t="shared" si="14"/>
        <v>0</v>
      </c>
      <c r="BF346" s="155">
        <f t="shared" si="15"/>
        <v>0</v>
      </c>
      <c r="BG346" s="155">
        <f t="shared" si="16"/>
        <v>0</v>
      </c>
      <c r="BH346" s="155">
        <f t="shared" si="17"/>
        <v>0</v>
      </c>
      <c r="BI346" s="155">
        <f t="shared" si="18"/>
        <v>0</v>
      </c>
      <c r="BJ346" s="16" t="s">
        <v>85</v>
      </c>
      <c r="BK346" s="155">
        <f t="shared" si="19"/>
        <v>0</v>
      </c>
      <c r="BL346" s="16" t="s">
        <v>150</v>
      </c>
      <c r="BM346" s="154" t="s">
        <v>622</v>
      </c>
    </row>
    <row r="347" spans="1:65" s="2" customFormat="1" ht="33" customHeight="1">
      <c r="A347" s="31"/>
      <c r="B347" s="142"/>
      <c r="C347" s="143" t="s">
        <v>623</v>
      </c>
      <c r="D347" s="143" t="s">
        <v>132</v>
      </c>
      <c r="E347" s="144" t="s">
        <v>624</v>
      </c>
      <c r="F347" s="145" t="s">
        <v>625</v>
      </c>
      <c r="G347" s="146" t="s">
        <v>266</v>
      </c>
      <c r="H347" s="147">
        <v>1</v>
      </c>
      <c r="I347" s="148"/>
      <c r="J347" s="149">
        <f t="shared" si="10"/>
        <v>0</v>
      </c>
      <c r="K347" s="145" t="s">
        <v>1</v>
      </c>
      <c r="L347" s="32"/>
      <c r="M347" s="150" t="s">
        <v>1</v>
      </c>
      <c r="N347" s="151" t="s">
        <v>42</v>
      </c>
      <c r="O347" s="57"/>
      <c r="P347" s="152">
        <f t="shared" si="11"/>
        <v>0</v>
      </c>
      <c r="Q347" s="152">
        <v>0</v>
      </c>
      <c r="R347" s="152">
        <f t="shared" si="12"/>
        <v>0</v>
      </c>
      <c r="S347" s="152">
        <v>0</v>
      </c>
      <c r="T347" s="153">
        <f t="shared" si="13"/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54" t="s">
        <v>150</v>
      </c>
      <c r="AT347" s="154" t="s">
        <v>132</v>
      </c>
      <c r="AU347" s="154" t="s">
        <v>87</v>
      </c>
      <c r="AY347" s="16" t="s">
        <v>129</v>
      </c>
      <c r="BE347" s="155">
        <f t="shared" si="14"/>
        <v>0</v>
      </c>
      <c r="BF347" s="155">
        <f t="shared" si="15"/>
        <v>0</v>
      </c>
      <c r="BG347" s="155">
        <f t="shared" si="16"/>
        <v>0</v>
      </c>
      <c r="BH347" s="155">
        <f t="shared" si="17"/>
        <v>0</v>
      </c>
      <c r="BI347" s="155">
        <f t="shared" si="18"/>
        <v>0</v>
      </c>
      <c r="BJ347" s="16" t="s">
        <v>85</v>
      </c>
      <c r="BK347" s="155">
        <f t="shared" si="19"/>
        <v>0</v>
      </c>
      <c r="BL347" s="16" t="s">
        <v>150</v>
      </c>
      <c r="BM347" s="154" t="s">
        <v>626</v>
      </c>
    </row>
    <row r="348" spans="1:65" s="2" customFormat="1" ht="37.9" customHeight="1">
      <c r="A348" s="31"/>
      <c r="B348" s="142"/>
      <c r="C348" s="143" t="s">
        <v>627</v>
      </c>
      <c r="D348" s="143" t="s">
        <v>132</v>
      </c>
      <c r="E348" s="144" t="s">
        <v>628</v>
      </c>
      <c r="F348" s="145" t="s">
        <v>629</v>
      </c>
      <c r="G348" s="146" t="s">
        <v>266</v>
      </c>
      <c r="H348" s="147">
        <v>1</v>
      </c>
      <c r="I348" s="148"/>
      <c r="J348" s="149">
        <f t="shared" si="10"/>
        <v>0</v>
      </c>
      <c r="K348" s="145" t="s">
        <v>1</v>
      </c>
      <c r="L348" s="32"/>
      <c r="M348" s="150" t="s">
        <v>1</v>
      </c>
      <c r="N348" s="151" t="s">
        <v>42</v>
      </c>
      <c r="O348" s="57"/>
      <c r="P348" s="152">
        <f t="shared" si="11"/>
        <v>0</v>
      </c>
      <c r="Q348" s="152">
        <v>0</v>
      </c>
      <c r="R348" s="152">
        <f t="shared" si="12"/>
        <v>0</v>
      </c>
      <c r="S348" s="152">
        <v>0</v>
      </c>
      <c r="T348" s="153">
        <f t="shared" si="13"/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54" t="s">
        <v>150</v>
      </c>
      <c r="AT348" s="154" t="s">
        <v>132</v>
      </c>
      <c r="AU348" s="154" t="s">
        <v>87</v>
      </c>
      <c r="AY348" s="16" t="s">
        <v>129</v>
      </c>
      <c r="BE348" s="155">
        <f t="shared" si="14"/>
        <v>0</v>
      </c>
      <c r="BF348" s="155">
        <f t="shared" si="15"/>
        <v>0</v>
      </c>
      <c r="BG348" s="155">
        <f t="shared" si="16"/>
        <v>0</v>
      </c>
      <c r="BH348" s="155">
        <f t="shared" si="17"/>
        <v>0</v>
      </c>
      <c r="BI348" s="155">
        <f t="shared" si="18"/>
        <v>0</v>
      </c>
      <c r="BJ348" s="16" t="s">
        <v>85</v>
      </c>
      <c r="BK348" s="155">
        <f t="shared" si="19"/>
        <v>0</v>
      </c>
      <c r="BL348" s="16" t="s">
        <v>150</v>
      </c>
      <c r="BM348" s="154" t="s">
        <v>630</v>
      </c>
    </row>
    <row r="349" spans="1:65" s="2" customFormat="1" ht="37.9" customHeight="1">
      <c r="A349" s="31"/>
      <c r="B349" s="142"/>
      <c r="C349" s="143" t="s">
        <v>631</v>
      </c>
      <c r="D349" s="143" t="s">
        <v>132</v>
      </c>
      <c r="E349" s="144" t="s">
        <v>632</v>
      </c>
      <c r="F349" s="145" t="s">
        <v>633</v>
      </c>
      <c r="G349" s="146" t="s">
        <v>266</v>
      </c>
      <c r="H349" s="147">
        <v>1</v>
      </c>
      <c r="I349" s="148"/>
      <c r="J349" s="149">
        <f t="shared" si="10"/>
        <v>0</v>
      </c>
      <c r="K349" s="145" t="s">
        <v>1</v>
      </c>
      <c r="L349" s="32"/>
      <c r="M349" s="150" t="s">
        <v>1</v>
      </c>
      <c r="N349" s="151" t="s">
        <v>42</v>
      </c>
      <c r="O349" s="57"/>
      <c r="P349" s="152">
        <f t="shared" si="11"/>
        <v>0</v>
      </c>
      <c r="Q349" s="152">
        <v>0</v>
      </c>
      <c r="R349" s="152">
        <f t="shared" si="12"/>
        <v>0</v>
      </c>
      <c r="S349" s="152">
        <v>0</v>
      </c>
      <c r="T349" s="153">
        <f t="shared" si="13"/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54" t="s">
        <v>150</v>
      </c>
      <c r="AT349" s="154" t="s">
        <v>132</v>
      </c>
      <c r="AU349" s="154" t="s">
        <v>87</v>
      </c>
      <c r="AY349" s="16" t="s">
        <v>129</v>
      </c>
      <c r="BE349" s="155">
        <f t="shared" si="14"/>
        <v>0</v>
      </c>
      <c r="BF349" s="155">
        <f t="shared" si="15"/>
        <v>0</v>
      </c>
      <c r="BG349" s="155">
        <f t="shared" si="16"/>
        <v>0</v>
      </c>
      <c r="BH349" s="155">
        <f t="shared" si="17"/>
        <v>0</v>
      </c>
      <c r="BI349" s="155">
        <f t="shared" si="18"/>
        <v>0</v>
      </c>
      <c r="BJ349" s="16" t="s">
        <v>85</v>
      </c>
      <c r="BK349" s="155">
        <f t="shared" si="19"/>
        <v>0</v>
      </c>
      <c r="BL349" s="16" t="s">
        <v>150</v>
      </c>
      <c r="BM349" s="154" t="s">
        <v>634</v>
      </c>
    </row>
    <row r="350" spans="1:65" s="2" customFormat="1" ht="37.9" customHeight="1">
      <c r="A350" s="31"/>
      <c r="B350" s="142"/>
      <c r="C350" s="143" t="s">
        <v>635</v>
      </c>
      <c r="D350" s="143" t="s">
        <v>132</v>
      </c>
      <c r="E350" s="144" t="s">
        <v>636</v>
      </c>
      <c r="F350" s="145" t="s">
        <v>637</v>
      </c>
      <c r="G350" s="146" t="s">
        <v>266</v>
      </c>
      <c r="H350" s="147">
        <v>1</v>
      </c>
      <c r="I350" s="148"/>
      <c r="J350" s="149">
        <f t="shared" si="10"/>
        <v>0</v>
      </c>
      <c r="K350" s="145" t="s">
        <v>1</v>
      </c>
      <c r="L350" s="32"/>
      <c r="M350" s="150" t="s">
        <v>1</v>
      </c>
      <c r="N350" s="151" t="s">
        <v>42</v>
      </c>
      <c r="O350" s="57"/>
      <c r="P350" s="152">
        <f t="shared" si="11"/>
        <v>0</v>
      </c>
      <c r="Q350" s="152">
        <v>0</v>
      </c>
      <c r="R350" s="152">
        <f t="shared" si="12"/>
        <v>0</v>
      </c>
      <c r="S350" s="152">
        <v>0</v>
      </c>
      <c r="T350" s="153">
        <f t="shared" si="13"/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54" t="s">
        <v>150</v>
      </c>
      <c r="AT350" s="154" t="s">
        <v>132</v>
      </c>
      <c r="AU350" s="154" t="s">
        <v>87</v>
      </c>
      <c r="AY350" s="16" t="s">
        <v>129</v>
      </c>
      <c r="BE350" s="155">
        <f t="shared" si="14"/>
        <v>0</v>
      </c>
      <c r="BF350" s="155">
        <f t="shared" si="15"/>
        <v>0</v>
      </c>
      <c r="BG350" s="155">
        <f t="shared" si="16"/>
        <v>0</v>
      </c>
      <c r="BH350" s="155">
        <f t="shared" si="17"/>
        <v>0</v>
      </c>
      <c r="BI350" s="155">
        <f t="shared" si="18"/>
        <v>0</v>
      </c>
      <c r="BJ350" s="16" t="s">
        <v>85</v>
      </c>
      <c r="BK350" s="155">
        <f t="shared" si="19"/>
        <v>0</v>
      </c>
      <c r="BL350" s="16" t="s">
        <v>150</v>
      </c>
      <c r="BM350" s="154" t="s">
        <v>638</v>
      </c>
    </row>
    <row r="351" spans="1:65" s="2" customFormat="1" ht="33" customHeight="1">
      <c r="A351" s="31"/>
      <c r="B351" s="142"/>
      <c r="C351" s="143" t="s">
        <v>639</v>
      </c>
      <c r="D351" s="143" t="s">
        <v>132</v>
      </c>
      <c r="E351" s="144" t="s">
        <v>640</v>
      </c>
      <c r="F351" s="145" t="s">
        <v>641</v>
      </c>
      <c r="G351" s="146" t="s">
        <v>266</v>
      </c>
      <c r="H351" s="147">
        <v>1</v>
      </c>
      <c r="I351" s="148"/>
      <c r="J351" s="149">
        <f t="shared" si="10"/>
        <v>0</v>
      </c>
      <c r="K351" s="145" t="s">
        <v>1</v>
      </c>
      <c r="L351" s="32"/>
      <c r="M351" s="150" t="s">
        <v>1</v>
      </c>
      <c r="N351" s="151" t="s">
        <v>42</v>
      </c>
      <c r="O351" s="57"/>
      <c r="P351" s="152">
        <f t="shared" si="11"/>
        <v>0</v>
      </c>
      <c r="Q351" s="152">
        <v>0</v>
      </c>
      <c r="R351" s="152">
        <f t="shared" si="12"/>
        <v>0</v>
      </c>
      <c r="S351" s="152">
        <v>0</v>
      </c>
      <c r="T351" s="153">
        <f t="shared" si="13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54" t="s">
        <v>150</v>
      </c>
      <c r="AT351" s="154" t="s">
        <v>132</v>
      </c>
      <c r="AU351" s="154" t="s">
        <v>87</v>
      </c>
      <c r="AY351" s="16" t="s">
        <v>129</v>
      </c>
      <c r="BE351" s="155">
        <f t="shared" si="14"/>
        <v>0</v>
      </c>
      <c r="BF351" s="155">
        <f t="shared" si="15"/>
        <v>0</v>
      </c>
      <c r="BG351" s="155">
        <f t="shared" si="16"/>
        <v>0</v>
      </c>
      <c r="BH351" s="155">
        <f t="shared" si="17"/>
        <v>0</v>
      </c>
      <c r="BI351" s="155">
        <f t="shared" si="18"/>
        <v>0</v>
      </c>
      <c r="BJ351" s="16" t="s">
        <v>85</v>
      </c>
      <c r="BK351" s="155">
        <f t="shared" si="19"/>
        <v>0</v>
      </c>
      <c r="BL351" s="16" t="s">
        <v>150</v>
      </c>
      <c r="BM351" s="154" t="s">
        <v>642</v>
      </c>
    </row>
    <row r="352" spans="1:65" s="2" customFormat="1" ht="37.9" customHeight="1">
      <c r="A352" s="31"/>
      <c r="B352" s="142"/>
      <c r="C352" s="143" t="s">
        <v>643</v>
      </c>
      <c r="D352" s="143" t="s">
        <v>132</v>
      </c>
      <c r="E352" s="144" t="s">
        <v>644</v>
      </c>
      <c r="F352" s="145" t="s">
        <v>645</v>
      </c>
      <c r="G352" s="146" t="s">
        <v>266</v>
      </c>
      <c r="H352" s="147">
        <v>1</v>
      </c>
      <c r="I352" s="148"/>
      <c r="J352" s="149">
        <f t="shared" si="10"/>
        <v>0</v>
      </c>
      <c r="K352" s="145" t="s">
        <v>1</v>
      </c>
      <c r="L352" s="32"/>
      <c r="M352" s="150" t="s">
        <v>1</v>
      </c>
      <c r="N352" s="151" t="s">
        <v>42</v>
      </c>
      <c r="O352" s="57"/>
      <c r="P352" s="152">
        <f t="shared" si="11"/>
        <v>0</v>
      </c>
      <c r="Q352" s="152">
        <v>0</v>
      </c>
      <c r="R352" s="152">
        <f t="shared" si="12"/>
        <v>0</v>
      </c>
      <c r="S352" s="152">
        <v>0</v>
      </c>
      <c r="T352" s="153">
        <f t="shared" si="13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54" t="s">
        <v>150</v>
      </c>
      <c r="AT352" s="154" t="s">
        <v>132</v>
      </c>
      <c r="AU352" s="154" t="s">
        <v>87</v>
      </c>
      <c r="AY352" s="16" t="s">
        <v>129</v>
      </c>
      <c r="BE352" s="155">
        <f t="shared" si="14"/>
        <v>0</v>
      </c>
      <c r="BF352" s="155">
        <f t="shared" si="15"/>
        <v>0</v>
      </c>
      <c r="BG352" s="155">
        <f t="shared" si="16"/>
        <v>0</v>
      </c>
      <c r="BH352" s="155">
        <f t="shared" si="17"/>
        <v>0</v>
      </c>
      <c r="BI352" s="155">
        <f t="shared" si="18"/>
        <v>0</v>
      </c>
      <c r="BJ352" s="16" t="s">
        <v>85</v>
      </c>
      <c r="BK352" s="155">
        <f t="shared" si="19"/>
        <v>0</v>
      </c>
      <c r="BL352" s="16" t="s">
        <v>150</v>
      </c>
      <c r="BM352" s="154" t="s">
        <v>646</v>
      </c>
    </row>
    <row r="353" spans="1:65" s="2" customFormat="1" ht="33" customHeight="1">
      <c r="A353" s="31"/>
      <c r="B353" s="142"/>
      <c r="C353" s="143" t="s">
        <v>504</v>
      </c>
      <c r="D353" s="143" t="s">
        <v>132</v>
      </c>
      <c r="E353" s="144" t="s">
        <v>647</v>
      </c>
      <c r="F353" s="145" t="s">
        <v>648</v>
      </c>
      <c r="G353" s="146" t="s">
        <v>266</v>
      </c>
      <c r="H353" s="147">
        <v>1</v>
      </c>
      <c r="I353" s="148"/>
      <c r="J353" s="149">
        <f t="shared" si="10"/>
        <v>0</v>
      </c>
      <c r="K353" s="145" t="s">
        <v>1</v>
      </c>
      <c r="L353" s="32"/>
      <c r="M353" s="150" t="s">
        <v>1</v>
      </c>
      <c r="N353" s="151" t="s">
        <v>42</v>
      </c>
      <c r="O353" s="57"/>
      <c r="P353" s="152">
        <f t="shared" si="11"/>
        <v>0</v>
      </c>
      <c r="Q353" s="152">
        <v>0</v>
      </c>
      <c r="R353" s="152">
        <f t="shared" si="12"/>
        <v>0</v>
      </c>
      <c r="S353" s="152">
        <v>0</v>
      </c>
      <c r="T353" s="153">
        <f t="shared" si="13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54" t="s">
        <v>150</v>
      </c>
      <c r="AT353" s="154" t="s">
        <v>132</v>
      </c>
      <c r="AU353" s="154" t="s">
        <v>87</v>
      </c>
      <c r="AY353" s="16" t="s">
        <v>129</v>
      </c>
      <c r="BE353" s="155">
        <f t="shared" si="14"/>
        <v>0</v>
      </c>
      <c r="BF353" s="155">
        <f t="shared" si="15"/>
        <v>0</v>
      </c>
      <c r="BG353" s="155">
        <f t="shared" si="16"/>
        <v>0</v>
      </c>
      <c r="BH353" s="155">
        <f t="shared" si="17"/>
        <v>0</v>
      </c>
      <c r="BI353" s="155">
        <f t="shared" si="18"/>
        <v>0</v>
      </c>
      <c r="BJ353" s="16" t="s">
        <v>85</v>
      </c>
      <c r="BK353" s="155">
        <f t="shared" si="19"/>
        <v>0</v>
      </c>
      <c r="BL353" s="16" t="s">
        <v>150</v>
      </c>
      <c r="BM353" s="154" t="s">
        <v>649</v>
      </c>
    </row>
    <row r="354" spans="1:65" s="2" customFormat="1" ht="33" customHeight="1">
      <c r="A354" s="31"/>
      <c r="B354" s="142"/>
      <c r="C354" s="143" t="s">
        <v>650</v>
      </c>
      <c r="D354" s="143" t="s">
        <v>132</v>
      </c>
      <c r="E354" s="144" t="s">
        <v>651</v>
      </c>
      <c r="F354" s="145" t="s">
        <v>652</v>
      </c>
      <c r="G354" s="146" t="s">
        <v>266</v>
      </c>
      <c r="H354" s="147">
        <v>1</v>
      </c>
      <c r="I354" s="148"/>
      <c r="J354" s="149">
        <f t="shared" si="10"/>
        <v>0</v>
      </c>
      <c r="K354" s="145" t="s">
        <v>1</v>
      </c>
      <c r="L354" s="32"/>
      <c r="M354" s="150" t="s">
        <v>1</v>
      </c>
      <c r="N354" s="151" t="s">
        <v>42</v>
      </c>
      <c r="O354" s="57"/>
      <c r="P354" s="152">
        <f t="shared" si="11"/>
        <v>0</v>
      </c>
      <c r="Q354" s="152">
        <v>0</v>
      </c>
      <c r="R354" s="152">
        <f t="shared" si="12"/>
        <v>0</v>
      </c>
      <c r="S354" s="152">
        <v>0</v>
      </c>
      <c r="T354" s="153">
        <f t="shared" si="13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54" t="s">
        <v>150</v>
      </c>
      <c r="AT354" s="154" t="s">
        <v>132</v>
      </c>
      <c r="AU354" s="154" t="s">
        <v>87</v>
      </c>
      <c r="AY354" s="16" t="s">
        <v>129</v>
      </c>
      <c r="BE354" s="155">
        <f t="shared" si="14"/>
        <v>0</v>
      </c>
      <c r="BF354" s="155">
        <f t="shared" si="15"/>
        <v>0</v>
      </c>
      <c r="BG354" s="155">
        <f t="shared" si="16"/>
        <v>0</v>
      </c>
      <c r="BH354" s="155">
        <f t="shared" si="17"/>
        <v>0</v>
      </c>
      <c r="BI354" s="155">
        <f t="shared" si="18"/>
        <v>0</v>
      </c>
      <c r="BJ354" s="16" t="s">
        <v>85</v>
      </c>
      <c r="BK354" s="155">
        <f t="shared" si="19"/>
        <v>0</v>
      </c>
      <c r="BL354" s="16" t="s">
        <v>150</v>
      </c>
      <c r="BM354" s="154" t="s">
        <v>653</v>
      </c>
    </row>
    <row r="355" spans="1:65" s="2" customFormat="1" ht="33" customHeight="1">
      <c r="A355" s="31"/>
      <c r="B355" s="142"/>
      <c r="C355" s="143" t="s">
        <v>654</v>
      </c>
      <c r="D355" s="143" t="s">
        <v>132</v>
      </c>
      <c r="E355" s="144" t="s">
        <v>655</v>
      </c>
      <c r="F355" s="145" t="s">
        <v>656</v>
      </c>
      <c r="G355" s="146" t="s">
        <v>266</v>
      </c>
      <c r="H355" s="147">
        <v>1</v>
      </c>
      <c r="I355" s="148"/>
      <c r="J355" s="149">
        <f t="shared" si="10"/>
        <v>0</v>
      </c>
      <c r="K355" s="145" t="s">
        <v>1</v>
      </c>
      <c r="L355" s="32"/>
      <c r="M355" s="150" t="s">
        <v>1</v>
      </c>
      <c r="N355" s="151" t="s">
        <v>42</v>
      </c>
      <c r="O355" s="57"/>
      <c r="P355" s="152">
        <f t="shared" si="11"/>
        <v>0</v>
      </c>
      <c r="Q355" s="152">
        <v>0</v>
      </c>
      <c r="R355" s="152">
        <f t="shared" si="12"/>
        <v>0</v>
      </c>
      <c r="S355" s="152">
        <v>0</v>
      </c>
      <c r="T355" s="153">
        <f t="shared" si="13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54" t="s">
        <v>150</v>
      </c>
      <c r="AT355" s="154" t="s">
        <v>132</v>
      </c>
      <c r="AU355" s="154" t="s">
        <v>87</v>
      </c>
      <c r="AY355" s="16" t="s">
        <v>129</v>
      </c>
      <c r="BE355" s="155">
        <f t="shared" si="14"/>
        <v>0</v>
      </c>
      <c r="BF355" s="155">
        <f t="shared" si="15"/>
        <v>0</v>
      </c>
      <c r="BG355" s="155">
        <f t="shared" si="16"/>
        <v>0</v>
      </c>
      <c r="BH355" s="155">
        <f t="shared" si="17"/>
        <v>0</v>
      </c>
      <c r="BI355" s="155">
        <f t="shared" si="18"/>
        <v>0</v>
      </c>
      <c r="BJ355" s="16" t="s">
        <v>85</v>
      </c>
      <c r="BK355" s="155">
        <f t="shared" si="19"/>
        <v>0</v>
      </c>
      <c r="BL355" s="16" t="s">
        <v>150</v>
      </c>
      <c r="BM355" s="154" t="s">
        <v>657</v>
      </c>
    </row>
    <row r="356" spans="1:65" s="2" customFormat="1" ht="33" customHeight="1">
      <c r="A356" s="31"/>
      <c r="B356" s="142"/>
      <c r="C356" s="143" t="s">
        <v>658</v>
      </c>
      <c r="D356" s="143" t="s">
        <v>132</v>
      </c>
      <c r="E356" s="144" t="s">
        <v>659</v>
      </c>
      <c r="F356" s="145" t="s">
        <v>660</v>
      </c>
      <c r="G356" s="146" t="s">
        <v>266</v>
      </c>
      <c r="H356" s="147">
        <v>1</v>
      </c>
      <c r="I356" s="148"/>
      <c r="J356" s="149">
        <f t="shared" si="10"/>
        <v>0</v>
      </c>
      <c r="K356" s="145" t="s">
        <v>1</v>
      </c>
      <c r="L356" s="32"/>
      <c r="M356" s="150" t="s">
        <v>1</v>
      </c>
      <c r="N356" s="151" t="s">
        <v>42</v>
      </c>
      <c r="O356" s="57"/>
      <c r="P356" s="152">
        <f t="shared" si="11"/>
        <v>0</v>
      </c>
      <c r="Q356" s="152">
        <v>0</v>
      </c>
      <c r="R356" s="152">
        <f t="shared" si="12"/>
        <v>0</v>
      </c>
      <c r="S356" s="152">
        <v>0</v>
      </c>
      <c r="T356" s="153">
        <f t="shared" si="13"/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54" t="s">
        <v>150</v>
      </c>
      <c r="AT356" s="154" t="s">
        <v>132</v>
      </c>
      <c r="AU356" s="154" t="s">
        <v>87</v>
      </c>
      <c r="AY356" s="16" t="s">
        <v>129</v>
      </c>
      <c r="BE356" s="155">
        <f t="shared" si="14"/>
        <v>0</v>
      </c>
      <c r="BF356" s="155">
        <f t="shared" si="15"/>
        <v>0</v>
      </c>
      <c r="BG356" s="155">
        <f t="shared" si="16"/>
        <v>0</v>
      </c>
      <c r="BH356" s="155">
        <f t="shared" si="17"/>
        <v>0</v>
      </c>
      <c r="BI356" s="155">
        <f t="shared" si="18"/>
        <v>0</v>
      </c>
      <c r="BJ356" s="16" t="s">
        <v>85</v>
      </c>
      <c r="BK356" s="155">
        <f t="shared" si="19"/>
        <v>0</v>
      </c>
      <c r="BL356" s="16" t="s">
        <v>150</v>
      </c>
      <c r="BM356" s="154" t="s">
        <v>661</v>
      </c>
    </row>
    <row r="357" spans="1:65" s="2" customFormat="1" ht="33" customHeight="1">
      <c r="A357" s="31"/>
      <c r="B357" s="142"/>
      <c r="C357" s="143" t="s">
        <v>662</v>
      </c>
      <c r="D357" s="143" t="s">
        <v>132</v>
      </c>
      <c r="E357" s="144" t="s">
        <v>663</v>
      </c>
      <c r="F357" s="145" t="s">
        <v>664</v>
      </c>
      <c r="G357" s="146" t="s">
        <v>266</v>
      </c>
      <c r="H357" s="147">
        <v>1</v>
      </c>
      <c r="I357" s="148"/>
      <c r="J357" s="149">
        <f t="shared" si="10"/>
        <v>0</v>
      </c>
      <c r="K357" s="145" t="s">
        <v>1</v>
      </c>
      <c r="L357" s="32"/>
      <c r="M357" s="150" t="s">
        <v>1</v>
      </c>
      <c r="N357" s="151" t="s">
        <v>42</v>
      </c>
      <c r="O357" s="57"/>
      <c r="P357" s="152">
        <f t="shared" si="11"/>
        <v>0</v>
      </c>
      <c r="Q357" s="152">
        <v>0</v>
      </c>
      <c r="R357" s="152">
        <f t="shared" si="12"/>
        <v>0</v>
      </c>
      <c r="S357" s="152">
        <v>0</v>
      </c>
      <c r="T357" s="153">
        <f t="shared" si="13"/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54" t="s">
        <v>150</v>
      </c>
      <c r="AT357" s="154" t="s">
        <v>132</v>
      </c>
      <c r="AU357" s="154" t="s">
        <v>87</v>
      </c>
      <c r="AY357" s="16" t="s">
        <v>129</v>
      </c>
      <c r="BE357" s="155">
        <f t="shared" si="14"/>
        <v>0</v>
      </c>
      <c r="BF357" s="155">
        <f t="shared" si="15"/>
        <v>0</v>
      </c>
      <c r="BG357" s="155">
        <f t="shared" si="16"/>
        <v>0</v>
      </c>
      <c r="BH357" s="155">
        <f t="shared" si="17"/>
        <v>0</v>
      </c>
      <c r="BI357" s="155">
        <f t="shared" si="18"/>
        <v>0</v>
      </c>
      <c r="BJ357" s="16" t="s">
        <v>85</v>
      </c>
      <c r="BK357" s="155">
        <f t="shared" si="19"/>
        <v>0</v>
      </c>
      <c r="BL357" s="16" t="s">
        <v>150</v>
      </c>
      <c r="BM357" s="154" t="s">
        <v>665</v>
      </c>
    </row>
    <row r="358" spans="1:65" s="2" customFormat="1" ht="37.9" customHeight="1">
      <c r="A358" s="31"/>
      <c r="B358" s="142"/>
      <c r="C358" s="143" t="s">
        <v>666</v>
      </c>
      <c r="D358" s="143" t="s">
        <v>132</v>
      </c>
      <c r="E358" s="144" t="s">
        <v>667</v>
      </c>
      <c r="F358" s="145" t="s">
        <v>668</v>
      </c>
      <c r="G358" s="146" t="s">
        <v>266</v>
      </c>
      <c r="H358" s="147">
        <v>1</v>
      </c>
      <c r="I358" s="148"/>
      <c r="J358" s="149">
        <f t="shared" si="10"/>
        <v>0</v>
      </c>
      <c r="K358" s="145" t="s">
        <v>1</v>
      </c>
      <c r="L358" s="32"/>
      <c r="M358" s="150" t="s">
        <v>1</v>
      </c>
      <c r="N358" s="151" t="s">
        <v>42</v>
      </c>
      <c r="O358" s="57"/>
      <c r="P358" s="152">
        <f t="shared" si="11"/>
        <v>0</v>
      </c>
      <c r="Q358" s="152">
        <v>0</v>
      </c>
      <c r="R358" s="152">
        <f t="shared" si="12"/>
        <v>0</v>
      </c>
      <c r="S358" s="152">
        <v>0</v>
      </c>
      <c r="T358" s="153">
        <f t="shared" si="13"/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54" t="s">
        <v>150</v>
      </c>
      <c r="AT358" s="154" t="s">
        <v>132</v>
      </c>
      <c r="AU358" s="154" t="s">
        <v>87</v>
      </c>
      <c r="AY358" s="16" t="s">
        <v>129</v>
      </c>
      <c r="BE358" s="155">
        <f t="shared" si="14"/>
        <v>0</v>
      </c>
      <c r="BF358" s="155">
        <f t="shared" si="15"/>
        <v>0</v>
      </c>
      <c r="BG358" s="155">
        <f t="shared" si="16"/>
        <v>0</v>
      </c>
      <c r="BH358" s="155">
        <f t="shared" si="17"/>
        <v>0</v>
      </c>
      <c r="BI358" s="155">
        <f t="shared" si="18"/>
        <v>0</v>
      </c>
      <c r="BJ358" s="16" t="s">
        <v>85</v>
      </c>
      <c r="BK358" s="155">
        <f t="shared" si="19"/>
        <v>0</v>
      </c>
      <c r="BL358" s="16" t="s">
        <v>150</v>
      </c>
      <c r="BM358" s="154" t="s">
        <v>669</v>
      </c>
    </row>
    <row r="359" spans="1:65" s="2" customFormat="1" ht="37.9" customHeight="1">
      <c r="A359" s="31"/>
      <c r="B359" s="142"/>
      <c r="C359" s="143" t="s">
        <v>670</v>
      </c>
      <c r="D359" s="143" t="s">
        <v>132</v>
      </c>
      <c r="E359" s="144" t="s">
        <v>671</v>
      </c>
      <c r="F359" s="145" t="s">
        <v>672</v>
      </c>
      <c r="G359" s="146" t="s">
        <v>266</v>
      </c>
      <c r="H359" s="147">
        <v>1</v>
      </c>
      <c r="I359" s="148"/>
      <c r="J359" s="149">
        <f t="shared" si="10"/>
        <v>0</v>
      </c>
      <c r="K359" s="145" t="s">
        <v>1</v>
      </c>
      <c r="L359" s="32"/>
      <c r="M359" s="150" t="s">
        <v>1</v>
      </c>
      <c r="N359" s="151" t="s">
        <v>42</v>
      </c>
      <c r="O359" s="57"/>
      <c r="P359" s="152">
        <f t="shared" si="11"/>
        <v>0</v>
      </c>
      <c r="Q359" s="152">
        <v>0</v>
      </c>
      <c r="R359" s="152">
        <f t="shared" si="12"/>
        <v>0</v>
      </c>
      <c r="S359" s="152">
        <v>0</v>
      </c>
      <c r="T359" s="153">
        <f t="shared" si="13"/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54" t="s">
        <v>150</v>
      </c>
      <c r="AT359" s="154" t="s">
        <v>132</v>
      </c>
      <c r="AU359" s="154" t="s">
        <v>87</v>
      </c>
      <c r="AY359" s="16" t="s">
        <v>129</v>
      </c>
      <c r="BE359" s="155">
        <f t="shared" si="14"/>
        <v>0</v>
      </c>
      <c r="BF359" s="155">
        <f t="shared" si="15"/>
        <v>0</v>
      </c>
      <c r="BG359" s="155">
        <f t="shared" si="16"/>
        <v>0</v>
      </c>
      <c r="BH359" s="155">
        <f t="shared" si="17"/>
        <v>0</v>
      </c>
      <c r="BI359" s="155">
        <f t="shared" si="18"/>
        <v>0</v>
      </c>
      <c r="BJ359" s="16" t="s">
        <v>85</v>
      </c>
      <c r="BK359" s="155">
        <f t="shared" si="19"/>
        <v>0</v>
      </c>
      <c r="BL359" s="16" t="s">
        <v>150</v>
      </c>
      <c r="BM359" s="154" t="s">
        <v>673</v>
      </c>
    </row>
    <row r="360" spans="1:65" s="2" customFormat="1" ht="37.9" customHeight="1">
      <c r="A360" s="31"/>
      <c r="B360" s="142"/>
      <c r="C360" s="143" t="s">
        <v>674</v>
      </c>
      <c r="D360" s="143" t="s">
        <v>132</v>
      </c>
      <c r="E360" s="144" t="s">
        <v>675</v>
      </c>
      <c r="F360" s="145" t="s">
        <v>676</v>
      </c>
      <c r="G360" s="146" t="s">
        <v>266</v>
      </c>
      <c r="H360" s="147">
        <v>1</v>
      </c>
      <c r="I360" s="148"/>
      <c r="J360" s="149">
        <f t="shared" si="10"/>
        <v>0</v>
      </c>
      <c r="K360" s="145" t="s">
        <v>1</v>
      </c>
      <c r="L360" s="32"/>
      <c r="M360" s="150" t="s">
        <v>1</v>
      </c>
      <c r="N360" s="151" t="s">
        <v>42</v>
      </c>
      <c r="O360" s="57"/>
      <c r="P360" s="152">
        <f t="shared" si="11"/>
        <v>0</v>
      </c>
      <c r="Q360" s="152">
        <v>0</v>
      </c>
      <c r="R360" s="152">
        <f t="shared" si="12"/>
        <v>0</v>
      </c>
      <c r="S360" s="152">
        <v>0</v>
      </c>
      <c r="T360" s="153">
        <f t="shared" si="13"/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54" t="s">
        <v>150</v>
      </c>
      <c r="AT360" s="154" t="s">
        <v>132</v>
      </c>
      <c r="AU360" s="154" t="s">
        <v>87</v>
      </c>
      <c r="AY360" s="16" t="s">
        <v>129</v>
      </c>
      <c r="BE360" s="155">
        <f t="shared" si="14"/>
        <v>0</v>
      </c>
      <c r="BF360" s="155">
        <f t="shared" si="15"/>
        <v>0</v>
      </c>
      <c r="BG360" s="155">
        <f t="shared" si="16"/>
        <v>0</v>
      </c>
      <c r="BH360" s="155">
        <f t="shared" si="17"/>
        <v>0</v>
      </c>
      <c r="BI360" s="155">
        <f t="shared" si="18"/>
        <v>0</v>
      </c>
      <c r="BJ360" s="16" t="s">
        <v>85</v>
      </c>
      <c r="BK360" s="155">
        <f t="shared" si="19"/>
        <v>0</v>
      </c>
      <c r="BL360" s="16" t="s">
        <v>150</v>
      </c>
      <c r="BM360" s="154" t="s">
        <v>677</v>
      </c>
    </row>
    <row r="361" spans="1:65" s="2" customFormat="1" ht="37.9" customHeight="1">
      <c r="A361" s="31"/>
      <c r="B361" s="142"/>
      <c r="C361" s="143" t="s">
        <v>678</v>
      </c>
      <c r="D361" s="143" t="s">
        <v>132</v>
      </c>
      <c r="E361" s="144" t="s">
        <v>679</v>
      </c>
      <c r="F361" s="145" t="s">
        <v>680</v>
      </c>
      <c r="G361" s="146" t="s">
        <v>266</v>
      </c>
      <c r="H361" s="147">
        <v>1</v>
      </c>
      <c r="I361" s="148"/>
      <c r="J361" s="149">
        <f t="shared" si="10"/>
        <v>0</v>
      </c>
      <c r="K361" s="145" t="s">
        <v>1</v>
      </c>
      <c r="L361" s="32"/>
      <c r="M361" s="150" t="s">
        <v>1</v>
      </c>
      <c r="N361" s="151" t="s">
        <v>42</v>
      </c>
      <c r="O361" s="57"/>
      <c r="P361" s="152">
        <f t="shared" si="11"/>
        <v>0</v>
      </c>
      <c r="Q361" s="152">
        <v>0</v>
      </c>
      <c r="R361" s="152">
        <f t="shared" si="12"/>
        <v>0</v>
      </c>
      <c r="S361" s="152">
        <v>0</v>
      </c>
      <c r="T361" s="153">
        <f t="shared" si="13"/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54" t="s">
        <v>150</v>
      </c>
      <c r="AT361" s="154" t="s">
        <v>132</v>
      </c>
      <c r="AU361" s="154" t="s">
        <v>87</v>
      </c>
      <c r="AY361" s="16" t="s">
        <v>129</v>
      </c>
      <c r="BE361" s="155">
        <f t="shared" si="14"/>
        <v>0</v>
      </c>
      <c r="BF361" s="155">
        <f t="shared" si="15"/>
        <v>0</v>
      </c>
      <c r="BG361" s="155">
        <f t="shared" si="16"/>
        <v>0</v>
      </c>
      <c r="BH361" s="155">
        <f t="shared" si="17"/>
        <v>0</v>
      </c>
      <c r="BI361" s="155">
        <f t="shared" si="18"/>
        <v>0</v>
      </c>
      <c r="BJ361" s="16" t="s">
        <v>85</v>
      </c>
      <c r="BK361" s="155">
        <f t="shared" si="19"/>
        <v>0</v>
      </c>
      <c r="BL361" s="16" t="s">
        <v>150</v>
      </c>
      <c r="BM361" s="154" t="s">
        <v>681</v>
      </c>
    </row>
    <row r="362" spans="1:65" s="2" customFormat="1" ht="33" customHeight="1">
      <c r="A362" s="31"/>
      <c r="B362" s="142"/>
      <c r="C362" s="143" t="s">
        <v>682</v>
      </c>
      <c r="D362" s="143" t="s">
        <v>132</v>
      </c>
      <c r="E362" s="144" t="s">
        <v>683</v>
      </c>
      <c r="F362" s="145" t="s">
        <v>684</v>
      </c>
      <c r="G362" s="146" t="s">
        <v>266</v>
      </c>
      <c r="H362" s="147">
        <v>1</v>
      </c>
      <c r="I362" s="148"/>
      <c r="J362" s="149">
        <f t="shared" si="10"/>
        <v>0</v>
      </c>
      <c r="K362" s="145" t="s">
        <v>1</v>
      </c>
      <c r="L362" s="32"/>
      <c r="M362" s="150" t="s">
        <v>1</v>
      </c>
      <c r="N362" s="151" t="s">
        <v>42</v>
      </c>
      <c r="O362" s="57"/>
      <c r="P362" s="152">
        <f t="shared" si="11"/>
        <v>0</v>
      </c>
      <c r="Q362" s="152">
        <v>0</v>
      </c>
      <c r="R362" s="152">
        <f t="shared" si="12"/>
        <v>0</v>
      </c>
      <c r="S362" s="152">
        <v>0</v>
      </c>
      <c r="T362" s="153">
        <f t="shared" si="13"/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54" t="s">
        <v>150</v>
      </c>
      <c r="AT362" s="154" t="s">
        <v>132</v>
      </c>
      <c r="AU362" s="154" t="s">
        <v>87</v>
      </c>
      <c r="AY362" s="16" t="s">
        <v>129</v>
      </c>
      <c r="BE362" s="155">
        <f t="shared" si="14"/>
        <v>0</v>
      </c>
      <c r="BF362" s="155">
        <f t="shared" si="15"/>
        <v>0</v>
      </c>
      <c r="BG362" s="155">
        <f t="shared" si="16"/>
        <v>0</v>
      </c>
      <c r="BH362" s="155">
        <f t="shared" si="17"/>
        <v>0</v>
      </c>
      <c r="BI362" s="155">
        <f t="shared" si="18"/>
        <v>0</v>
      </c>
      <c r="BJ362" s="16" t="s">
        <v>85</v>
      </c>
      <c r="BK362" s="155">
        <f t="shared" si="19"/>
        <v>0</v>
      </c>
      <c r="BL362" s="16" t="s">
        <v>150</v>
      </c>
      <c r="BM362" s="154" t="s">
        <v>685</v>
      </c>
    </row>
    <row r="363" spans="1:65" s="2" customFormat="1" ht="33" customHeight="1">
      <c r="A363" s="31"/>
      <c r="B363" s="142"/>
      <c r="C363" s="143" t="s">
        <v>686</v>
      </c>
      <c r="D363" s="143" t="s">
        <v>132</v>
      </c>
      <c r="E363" s="144" t="s">
        <v>687</v>
      </c>
      <c r="F363" s="145" t="s">
        <v>688</v>
      </c>
      <c r="G363" s="146" t="s">
        <v>266</v>
      </c>
      <c r="H363" s="147">
        <v>1</v>
      </c>
      <c r="I363" s="148"/>
      <c r="J363" s="149">
        <f t="shared" si="10"/>
        <v>0</v>
      </c>
      <c r="K363" s="145" t="s">
        <v>1</v>
      </c>
      <c r="L363" s="32"/>
      <c r="M363" s="150" t="s">
        <v>1</v>
      </c>
      <c r="N363" s="151" t="s">
        <v>42</v>
      </c>
      <c r="O363" s="57"/>
      <c r="P363" s="152">
        <f t="shared" si="11"/>
        <v>0</v>
      </c>
      <c r="Q363" s="152">
        <v>0</v>
      </c>
      <c r="R363" s="152">
        <f t="shared" si="12"/>
        <v>0</v>
      </c>
      <c r="S363" s="152">
        <v>0</v>
      </c>
      <c r="T363" s="153">
        <f t="shared" si="13"/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54" t="s">
        <v>150</v>
      </c>
      <c r="AT363" s="154" t="s">
        <v>132</v>
      </c>
      <c r="AU363" s="154" t="s">
        <v>87</v>
      </c>
      <c r="AY363" s="16" t="s">
        <v>129</v>
      </c>
      <c r="BE363" s="155">
        <f t="shared" si="14"/>
        <v>0</v>
      </c>
      <c r="BF363" s="155">
        <f t="shared" si="15"/>
        <v>0</v>
      </c>
      <c r="BG363" s="155">
        <f t="shared" si="16"/>
        <v>0</v>
      </c>
      <c r="BH363" s="155">
        <f t="shared" si="17"/>
        <v>0</v>
      </c>
      <c r="BI363" s="155">
        <f t="shared" si="18"/>
        <v>0</v>
      </c>
      <c r="BJ363" s="16" t="s">
        <v>85</v>
      </c>
      <c r="BK363" s="155">
        <f t="shared" si="19"/>
        <v>0</v>
      </c>
      <c r="BL363" s="16" t="s">
        <v>150</v>
      </c>
      <c r="BM363" s="154" t="s">
        <v>689</v>
      </c>
    </row>
    <row r="364" spans="1:65" s="2" customFormat="1" ht="33" customHeight="1">
      <c r="A364" s="31"/>
      <c r="B364" s="142"/>
      <c r="C364" s="143" t="s">
        <v>690</v>
      </c>
      <c r="D364" s="143" t="s">
        <v>132</v>
      </c>
      <c r="E364" s="144" t="s">
        <v>691</v>
      </c>
      <c r="F364" s="145" t="s">
        <v>692</v>
      </c>
      <c r="G364" s="146" t="s">
        <v>266</v>
      </c>
      <c r="H364" s="147">
        <v>1</v>
      </c>
      <c r="I364" s="148"/>
      <c r="J364" s="149">
        <f t="shared" si="10"/>
        <v>0</v>
      </c>
      <c r="K364" s="145" t="s">
        <v>1</v>
      </c>
      <c r="L364" s="32"/>
      <c r="M364" s="150" t="s">
        <v>1</v>
      </c>
      <c r="N364" s="151" t="s">
        <v>42</v>
      </c>
      <c r="O364" s="57"/>
      <c r="P364" s="152">
        <f t="shared" si="11"/>
        <v>0</v>
      </c>
      <c r="Q364" s="152">
        <v>0</v>
      </c>
      <c r="R364" s="152">
        <f t="shared" si="12"/>
        <v>0</v>
      </c>
      <c r="S364" s="152">
        <v>0</v>
      </c>
      <c r="T364" s="153">
        <f t="shared" si="13"/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54" t="s">
        <v>150</v>
      </c>
      <c r="AT364" s="154" t="s">
        <v>132</v>
      </c>
      <c r="AU364" s="154" t="s">
        <v>87</v>
      </c>
      <c r="AY364" s="16" t="s">
        <v>129</v>
      </c>
      <c r="BE364" s="155">
        <f t="shared" si="14"/>
        <v>0</v>
      </c>
      <c r="BF364" s="155">
        <f t="shared" si="15"/>
        <v>0</v>
      </c>
      <c r="BG364" s="155">
        <f t="shared" si="16"/>
        <v>0</v>
      </c>
      <c r="BH364" s="155">
        <f t="shared" si="17"/>
        <v>0</v>
      </c>
      <c r="BI364" s="155">
        <f t="shared" si="18"/>
        <v>0</v>
      </c>
      <c r="BJ364" s="16" t="s">
        <v>85</v>
      </c>
      <c r="BK364" s="155">
        <f t="shared" si="19"/>
        <v>0</v>
      </c>
      <c r="BL364" s="16" t="s">
        <v>150</v>
      </c>
      <c r="BM364" s="154" t="s">
        <v>693</v>
      </c>
    </row>
    <row r="365" spans="1:65" s="2" customFormat="1" ht="33" customHeight="1">
      <c r="A365" s="31"/>
      <c r="B365" s="142"/>
      <c r="C365" s="143" t="s">
        <v>694</v>
      </c>
      <c r="D365" s="143" t="s">
        <v>132</v>
      </c>
      <c r="E365" s="144" t="s">
        <v>695</v>
      </c>
      <c r="F365" s="145" t="s">
        <v>696</v>
      </c>
      <c r="G365" s="146" t="s">
        <v>266</v>
      </c>
      <c r="H365" s="147">
        <v>1</v>
      </c>
      <c r="I365" s="148"/>
      <c r="J365" s="149">
        <f t="shared" si="10"/>
        <v>0</v>
      </c>
      <c r="K365" s="145" t="s">
        <v>1</v>
      </c>
      <c r="L365" s="32"/>
      <c r="M365" s="150" t="s">
        <v>1</v>
      </c>
      <c r="N365" s="151" t="s">
        <v>42</v>
      </c>
      <c r="O365" s="57"/>
      <c r="P365" s="152">
        <f t="shared" si="11"/>
        <v>0</v>
      </c>
      <c r="Q365" s="152">
        <v>0</v>
      </c>
      <c r="R365" s="152">
        <f t="shared" si="12"/>
        <v>0</v>
      </c>
      <c r="S365" s="152">
        <v>0</v>
      </c>
      <c r="T365" s="153">
        <f t="shared" si="13"/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54" t="s">
        <v>150</v>
      </c>
      <c r="AT365" s="154" t="s">
        <v>132</v>
      </c>
      <c r="AU365" s="154" t="s">
        <v>87</v>
      </c>
      <c r="AY365" s="16" t="s">
        <v>129</v>
      </c>
      <c r="BE365" s="155">
        <f t="shared" si="14"/>
        <v>0</v>
      </c>
      <c r="BF365" s="155">
        <f t="shared" si="15"/>
        <v>0</v>
      </c>
      <c r="BG365" s="155">
        <f t="shared" si="16"/>
        <v>0</v>
      </c>
      <c r="BH365" s="155">
        <f t="shared" si="17"/>
        <v>0</v>
      </c>
      <c r="BI365" s="155">
        <f t="shared" si="18"/>
        <v>0</v>
      </c>
      <c r="BJ365" s="16" t="s">
        <v>85</v>
      </c>
      <c r="BK365" s="155">
        <f t="shared" si="19"/>
        <v>0</v>
      </c>
      <c r="BL365" s="16" t="s">
        <v>150</v>
      </c>
      <c r="BM365" s="154" t="s">
        <v>697</v>
      </c>
    </row>
    <row r="366" spans="1:65" s="2" customFormat="1" ht="33" customHeight="1">
      <c r="A366" s="31"/>
      <c r="B366" s="142"/>
      <c r="C366" s="143" t="s">
        <v>698</v>
      </c>
      <c r="D366" s="143" t="s">
        <v>132</v>
      </c>
      <c r="E366" s="144" t="s">
        <v>699</v>
      </c>
      <c r="F366" s="145" t="s">
        <v>700</v>
      </c>
      <c r="G366" s="146" t="s">
        <v>266</v>
      </c>
      <c r="H366" s="147">
        <v>1</v>
      </c>
      <c r="I366" s="148"/>
      <c r="J366" s="149">
        <f t="shared" si="10"/>
        <v>0</v>
      </c>
      <c r="K366" s="145" t="s">
        <v>1</v>
      </c>
      <c r="L366" s="32"/>
      <c r="M366" s="150" t="s">
        <v>1</v>
      </c>
      <c r="N366" s="151" t="s">
        <v>42</v>
      </c>
      <c r="O366" s="57"/>
      <c r="P366" s="152">
        <f t="shared" si="11"/>
        <v>0</v>
      </c>
      <c r="Q366" s="152">
        <v>0</v>
      </c>
      <c r="R366" s="152">
        <f t="shared" si="12"/>
        <v>0</v>
      </c>
      <c r="S366" s="152">
        <v>0</v>
      </c>
      <c r="T366" s="153">
        <f t="shared" si="13"/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54" t="s">
        <v>150</v>
      </c>
      <c r="AT366" s="154" t="s">
        <v>132</v>
      </c>
      <c r="AU366" s="154" t="s">
        <v>87</v>
      </c>
      <c r="AY366" s="16" t="s">
        <v>129</v>
      </c>
      <c r="BE366" s="155">
        <f t="shared" si="14"/>
        <v>0</v>
      </c>
      <c r="BF366" s="155">
        <f t="shared" si="15"/>
        <v>0</v>
      </c>
      <c r="BG366" s="155">
        <f t="shared" si="16"/>
        <v>0</v>
      </c>
      <c r="BH366" s="155">
        <f t="shared" si="17"/>
        <v>0</v>
      </c>
      <c r="BI366" s="155">
        <f t="shared" si="18"/>
        <v>0</v>
      </c>
      <c r="BJ366" s="16" t="s">
        <v>85</v>
      </c>
      <c r="BK366" s="155">
        <f t="shared" si="19"/>
        <v>0</v>
      </c>
      <c r="BL366" s="16" t="s">
        <v>150</v>
      </c>
      <c r="BM366" s="154" t="s">
        <v>701</v>
      </c>
    </row>
    <row r="367" spans="1:65" s="2" customFormat="1" ht="37.9" customHeight="1">
      <c r="A367" s="31"/>
      <c r="B367" s="142"/>
      <c r="C367" s="143" t="s">
        <v>702</v>
      </c>
      <c r="D367" s="143" t="s">
        <v>132</v>
      </c>
      <c r="E367" s="144" t="s">
        <v>703</v>
      </c>
      <c r="F367" s="145" t="s">
        <v>704</v>
      </c>
      <c r="G367" s="146" t="s">
        <v>266</v>
      </c>
      <c r="H367" s="147">
        <v>1</v>
      </c>
      <c r="I367" s="148"/>
      <c r="J367" s="149">
        <f t="shared" si="10"/>
        <v>0</v>
      </c>
      <c r="K367" s="145" t="s">
        <v>1</v>
      </c>
      <c r="L367" s="32"/>
      <c r="M367" s="150" t="s">
        <v>1</v>
      </c>
      <c r="N367" s="151" t="s">
        <v>42</v>
      </c>
      <c r="O367" s="57"/>
      <c r="P367" s="152">
        <f t="shared" si="11"/>
        <v>0</v>
      </c>
      <c r="Q367" s="152">
        <v>0</v>
      </c>
      <c r="R367" s="152">
        <f t="shared" si="12"/>
        <v>0</v>
      </c>
      <c r="S367" s="152">
        <v>0</v>
      </c>
      <c r="T367" s="153">
        <f t="shared" si="13"/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54" t="s">
        <v>150</v>
      </c>
      <c r="AT367" s="154" t="s">
        <v>132</v>
      </c>
      <c r="AU367" s="154" t="s">
        <v>87</v>
      </c>
      <c r="AY367" s="16" t="s">
        <v>129</v>
      </c>
      <c r="BE367" s="155">
        <f t="shared" si="14"/>
        <v>0</v>
      </c>
      <c r="BF367" s="155">
        <f t="shared" si="15"/>
        <v>0</v>
      </c>
      <c r="BG367" s="155">
        <f t="shared" si="16"/>
        <v>0</v>
      </c>
      <c r="BH367" s="155">
        <f t="shared" si="17"/>
        <v>0</v>
      </c>
      <c r="BI367" s="155">
        <f t="shared" si="18"/>
        <v>0</v>
      </c>
      <c r="BJ367" s="16" t="s">
        <v>85</v>
      </c>
      <c r="BK367" s="155">
        <f t="shared" si="19"/>
        <v>0</v>
      </c>
      <c r="BL367" s="16" t="s">
        <v>150</v>
      </c>
      <c r="BM367" s="154" t="s">
        <v>705</v>
      </c>
    </row>
    <row r="368" spans="1:65" s="2" customFormat="1" ht="37.9" customHeight="1">
      <c r="A368" s="31"/>
      <c r="B368" s="142"/>
      <c r="C368" s="143" t="s">
        <v>706</v>
      </c>
      <c r="D368" s="143" t="s">
        <v>132</v>
      </c>
      <c r="E368" s="144" t="s">
        <v>707</v>
      </c>
      <c r="F368" s="145" t="s">
        <v>708</v>
      </c>
      <c r="G368" s="146" t="s">
        <v>266</v>
      </c>
      <c r="H368" s="147">
        <v>1</v>
      </c>
      <c r="I368" s="148"/>
      <c r="J368" s="149">
        <f t="shared" si="10"/>
        <v>0</v>
      </c>
      <c r="K368" s="145" t="s">
        <v>1</v>
      </c>
      <c r="L368" s="32"/>
      <c r="M368" s="150" t="s">
        <v>1</v>
      </c>
      <c r="N368" s="151" t="s">
        <v>42</v>
      </c>
      <c r="O368" s="57"/>
      <c r="P368" s="152">
        <f t="shared" si="11"/>
        <v>0</v>
      </c>
      <c r="Q368" s="152">
        <v>0</v>
      </c>
      <c r="R368" s="152">
        <f t="shared" si="12"/>
        <v>0</v>
      </c>
      <c r="S368" s="152">
        <v>0</v>
      </c>
      <c r="T368" s="153">
        <f t="shared" si="13"/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54" t="s">
        <v>150</v>
      </c>
      <c r="AT368" s="154" t="s">
        <v>132</v>
      </c>
      <c r="AU368" s="154" t="s">
        <v>87</v>
      </c>
      <c r="AY368" s="16" t="s">
        <v>129</v>
      </c>
      <c r="BE368" s="155">
        <f t="shared" si="14"/>
        <v>0</v>
      </c>
      <c r="BF368" s="155">
        <f t="shared" si="15"/>
        <v>0</v>
      </c>
      <c r="BG368" s="155">
        <f t="shared" si="16"/>
        <v>0</v>
      </c>
      <c r="BH368" s="155">
        <f t="shared" si="17"/>
        <v>0</v>
      </c>
      <c r="BI368" s="155">
        <f t="shared" si="18"/>
        <v>0</v>
      </c>
      <c r="BJ368" s="16" t="s">
        <v>85</v>
      </c>
      <c r="BK368" s="155">
        <f t="shared" si="19"/>
        <v>0</v>
      </c>
      <c r="BL368" s="16" t="s">
        <v>150</v>
      </c>
      <c r="BM368" s="154" t="s">
        <v>709</v>
      </c>
    </row>
    <row r="369" spans="1:65" s="2" customFormat="1" ht="37.9" customHeight="1">
      <c r="A369" s="31"/>
      <c r="B369" s="142"/>
      <c r="C369" s="143" t="s">
        <v>710</v>
      </c>
      <c r="D369" s="143" t="s">
        <v>132</v>
      </c>
      <c r="E369" s="144" t="s">
        <v>711</v>
      </c>
      <c r="F369" s="145" t="s">
        <v>712</v>
      </c>
      <c r="G369" s="146" t="s">
        <v>266</v>
      </c>
      <c r="H369" s="147">
        <v>1</v>
      </c>
      <c r="I369" s="148"/>
      <c r="J369" s="149">
        <f t="shared" si="10"/>
        <v>0</v>
      </c>
      <c r="K369" s="145" t="s">
        <v>1</v>
      </c>
      <c r="L369" s="32"/>
      <c r="M369" s="150" t="s">
        <v>1</v>
      </c>
      <c r="N369" s="151" t="s">
        <v>42</v>
      </c>
      <c r="O369" s="57"/>
      <c r="P369" s="152">
        <f t="shared" si="11"/>
        <v>0</v>
      </c>
      <c r="Q369" s="152">
        <v>0</v>
      </c>
      <c r="R369" s="152">
        <f t="shared" si="12"/>
        <v>0</v>
      </c>
      <c r="S369" s="152">
        <v>0</v>
      </c>
      <c r="T369" s="153">
        <f t="shared" si="13"/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54" t="s">
        <v>150</v>
      </c>
      <c r="AT369" s="154" t="s">
        <v>132</v>
      </c>
      <c r="AU369" s="154" t="s">
        <v>87</v>
      </c>
      <c r="AY369" s="16" t="s">
        <v>129</v>
      </c>
      <c r="BE369" s="155">
        <f t="shared" si="14"/>
        <v>0</v>
      </c>
      <c r="BF369" s="155">
        <f t="shared" si="15"/>
        <v>0</v>
      </c>
      <c r="BG369" s="155">
        <f t="shared" si="16"/>
        <v>0</v>
      </c>
      <c r="BH369" s="155">
        <f t="shared" si="17"/>
        <v>0</v>
      </c>
      <c r="BI369" s="155">
        <f t="shared" si="18"/>
        <v>0</v>
      </c>
      <c r="BJ369" s="16" t="s">
        <v>85</v>
      </c>
      <c r="BK369" s="155">
        <f t="shared" si="19"/>
        <v>0</v>
      </c>
      <c r="BL369" s="16" t="s">
        <v>150</v>
      </c>
      <c r="BM369" s="154" t="s">
        <v>713</v>
      </c>
    </row>
    <row r="370" spans="1:65" s="12" customFormat="1" ht="22.9" customHeight="1">
      <c r="B370" s="129"/>
      <c r="D370" s="130" t="s">
        <v>76</v>
      </c>
      <c r="E370" s="140" t="s">
        <v>714</v>
      </c>
      <c r="F370" s="140" t="s">
        <v>715</v>
      </c>
      <c r="I370" s="132"/>
      <c r="J370" s="141">
        <f>BK370</f>
        <v>0</v>
      </c>
      <c r="L370" s="129"/>
      <c r="M370" s="134"/>
      <c r="N370" s="135"/>
      <c r="O370" s="135"/>
      <c r="P370" s="136">
        <f>SUM(P371:P384)</f>
        <v>0</v>
      </c>
      <c r="Q370" s="135"/>
      <c r="R370" s="136">
        <f>SUM(R371:R384)</f>
        <v>0</v>
      </c>
      <c r="S370" s="135"/>
      <c r="T370" s="137">
        <f>SUM(T371:T384)</f>
        <v>0</v>
      </c>
      <c r="AR370" s="130" t="s">
        <v>85</v>
      </c>
      <c r="AT370" s="138" t="s">
        <v>76</v>
      </c>
      <c r="AU370" s="138" t="s">
        <v>85</v>
      </c>
      <c r="AY370" s="130" t="s">
        <v>129</v>
      </c>
      <c r="BK370" s="139">
        <f>SUM(BK371:BK384)</f>
        <v>0</v>
      </c>
    </row>
    <row r="371" spans="1:65" s="2" customFormat="1" ht="16.5" customHeight="1">
      <c r="A371" s="31"/>
      <c r="B371" s="142"/>
      <c r="C371" s="143" t="s">
        <v>716</v>
      </c>
      <c r="D371" s="143" t="s">
        <v>132</v>
      </c>
      <c r="E371" s="144" t="s">
        <v>717</v>
      </c>
      <c r="F371" s="145" t="s">
        <v>718</v>
      </c>
      <c r="G371" s="146" t="s">
        <v>256</v>
      </c>
      <c r="H371" s="147">
        <v>20.398</v>
      </c>
      <c r="I371" s="148"/>
      <c r="J371" s="149">
        <f>ROUND(I371*H371,2)</f>
        <v>0</v>
      </c>
      <c r="K371" s="145" t="s">
        <v>136</v>
      </c>
      <c r="L371" s="32"/>
      <c r="M371" s="150" t="s">
        <v>1</v>
      </c>
      <c r="N371" s="151" t="s">
        <v>42</v>
      </c>
      <c r="O371" s="57"/>
      <c r="P371" s="152">
        <f>O371*H371</f>
        <v>0</v>
      </c>
      <c r="Q371" s="152">
        <v>0</v>
      </c>
      <c r="R371" s="152">
        <f>Q371*H371</f>
        <v>0</v>
      </c>
      <c r="S371" s="152">
        <v>0</v>
      </c>
      <c r="T371" s="153">
        <f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54" t="s">
        <v>150</v>
      </c>
      <c r="AT371" s="154" t="s">
        <v>132</v>
      </c>
      <c r="AU371" s="154" t="s">
        <v>87</v>
      </c>
      <c r="AY371" s="16" t="s">
        <v>129</v>
      </c>
      <c r="BE371" s="155">
        <f>IF(N371="základní",J371,0)</f>
        <v>0</v>
      </c>
      <c r="BF371" s="155">
        <f>IF(N371="snížená",J371,0)</f>
        <v>0</v>
      </c>
      <c r="BG371" s="155">
        <f>IF(N371="zákl. přenesená",J371,0)</f>
        <v>0</v>
      </c>
      <c r="BH371" s="155">
        <f>IF(N371="sníž. přenesená",J371,0)</f>
        <v>0</v>
      </c>
      <c r="BI371" s="155">
        <f>IF(N371="nulová",J371,0)</f>
        <v>0</v>
      </c>
      <c r="BJ371" s="16" t="s">
        <v>85</v>
      </c>
      <c r="BK371" s="155">
        <f>ROUND(I371*H371,2)</f>
        <v>0</v>
      </c>
      <c r="BL371" s="16" t="s">
        <v>150</v>
      </c>
      <c r="BM371" s="154" t="s">
        <v>719</v>
      </c>
    </row>
    <row r="372" spans="1:65" s="13" customFormat="1">
      <c r="B372" s="165"/>
      <c r="D372" s="156" t="s">
        <v>212</v>
      </c>
      <c r="E372" s="166" t="s">
        <v>1</v>
      </c>
      <c r="F372" s="167" t="s">
        <v>720</v>
      </c>
      <c r="H372" s="168">
        <v>23.827999999999999</v>
      </c>
      <c r="I372" s="169"/>
      <c r="L372" s="165"/>
      <c r="M372" s="170"/>
      <c r="N372" s="171"/>
      <c r="O372" s="171"/>
      <c r="P372" s="171"/>
      <c r="Q372" s="171"/>
      <c r="R372" s="171"/>
      <c r="S372" s="171"/>
      <c r="T372" s="172"/>
      <c r="AT372" s="166" t="s">
        <v>212</v>
      </c>
      <c r="AU372" s="166" t="s">
        <v>87</v>
      </c>
      <c r="AV372" s="13" t="s">
        <v>87</v>
      </c>
      <c r="AW372" s="13" t="s">
        <v>32</v>
      </c>
      <c r="AX372" s="13" t="s">
        <v>77</v>
      </c>
      <c r="AY372" s="166" t="s">
        <v>129</v>
      </c>
    </row>
    <row r="373" spans="1:65" s="13" customFormat="1">
      <c r="B373" s="165"/>
      <c r="D373" s="156" t="s">
        <v>212</v>
      </c>
      <c r="E373" s="166" t="s">
        <v>1</v>
      </c>
      <c r="F373" s="167" t="s">
        <v>721</v>
      </c>
      <c r="H373" s="168">
        <v>-3.43</v>
      </c>
      <c r="I373" s="169"/>
      <c r="L373" s="165"/>
      <c r="M373" s="170"/>
      <c r="N373" s="171"/>
      <c r="O373" s="171"/>
      <c r="P373" s="171"/>
      <c r="Q373" s="171"/>
      <c r="R373" s="171"/>
      <c r="S373" s="171"/>
      <c r="T373" s="172"/>
      <c r="AT373" s="166" t="s">
        <v>212</v>
      </c>
      <c r="AU373" s="166" t="s">
        <v>87</v>
      </c>
      <c r="AV373" s="13" t="s">
        <v>87</v>
      </c>
      <c r="AW373" s="13" t="s">
        <v>32</v>
      </c>
      <c r="AX373" s="13" t="s">
        <v>77</v>
      </c>
      <c r="AY373" s="166" t="s">
        <v>129</v>
      </c>
    </row>
    <row r="374" spans="1:65" s="14" customFormat="1">
      <c r="B374" s="173"/>
      <c r="D374" s="156" t="s">
        <v>212</v>
      </c>
      <c r="E374" s="174" t="s">
        <v>1</v>
      </c>
      <c r="F374" s="175" t="s">
        <v>215</v>
      </c>
      <c r="H374" s="176">
        <v>20.398</v>
      </c>
      <c r="I374" s="177"/>
      <c r="L374" s="173"/>
      <c r="M374" s="178"/>
      <c r="N374" s="179"/>
      <c r="O374" s="179"/>
      <c r="P374" s="179"/>
      <c r="Q374" s="179"/>
      <c r="R374" s="179"/>
      <c r="S374" s="179"/>
      <c r="T374" s="180"/>
      <c r="AT374" s="174" t="s">
        <v>212</v>
      </c>
      <c r="AU374" s="174" t="s">
        <v>87</v>
      </c>
      <c r="AV374" s="14" t="s">
        <v>150</v>
      </c>
      <c r="AW374" s="14" t="s">
        <v>32</v>
      </c>
      <c r="AX374" s="14" t="s">
        <v>85</v>
      </c>
      <c r="AY374" s="174" t="s">
        <v>129</v>
      </c>
    </row>
    <row r="375" spans="1:65" s="2" customFormat="1" ht="33" customHeight="1">
      <c r="A375" s="31"/>
      <c r="B375" s="142"/>
      <c r="C375" s="143" t="s">
        <v>722</v>
      </c>
      <c r="D375" s="143" t="s">
        <v>132</v>
      </c>
      <c r="E375" s="144" t="s">
        <v>723</v>
      </c>
      <c r="F375" s="145" t="s">
        <v>724</v>
      </c>
      <c r="G375" s="146" t="s">
        <v>256</v>
      </c>
      <c r="H375" s="147">
        <v>20.398</v>
      </c>
      <c r="I375" s="148"/>
      <c r="J375" s="149">
        <f>ROUND(I375*H375,2)</f>
        <v>0</v>
      </c>
      <c r="K375" s="145" t="s">
        <v>136</v>
      </c>
      <c r="L375" s="32"/>
      <c r="M375" s="150" t="s">
        <v>1</v>
      </c>
      <c r="N375" s="151" t="s">
        <v>42</v>
      </c>
      <c r="O375" s="57"/>
      <c r="P375" s="152">
        <f>O375*H375</f>
        <v>0</v>
      </c>
      <c r="Q375" s="152">
        <v>0</v>
      </c>
      <c r="R375" s="152">
        <f>Q375*H375</f>
        <v>0</v>
      </c>
      <c r="S375" s="152">
        <v>0</v>
      </c>
      <c r="T375" s="153">
        <f>S375*H375</f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54" t="s">
        <v>150</v>
      </c>
      <c r="AT375" s="154" t="s">
        <v>132</v>
      </c>
      <c r="AU375" s="154" t="s">
        <v>87</v>
      </c>
      <c r="AY375" s="16" t="s">
        <v>129</v>
      </c>
      <c r="BE375" s="155">
        <f>IF(N375="základní",J375,0)</f>
        <v>0</v>
      </c>
      <c r="BF375" s="155">
        <f>IF(N375="snížená",J375,0)</f>
        <v>0</v>
      </c>
      <c r="BG375" s="155">
        <f>IF(N375="zákl. přenesená",J375,0)</f>
        <v>0</v>
      </c>
      <c r="BH375" s="155">
        <f>IF(N375="sníž. přenesená",J375,0)</f>
        <v>0</v>
      </c>
      <c r="BI375" s="155">
        <f>IF(N375="nulová",J375,0)</f>
        <v>0</v>
      </c>
      <c r="BJ375" s="16" t="s">
        <v>85</v>
      </c>
      <c r="BK375" s="155">
        <f>ROUND(I375*H375,2)</f>
        <v>0</v>
      </c>
      <c r="BL375" s="16" t="s">
        <v>150</v>
      </c>
      <c r="BM375" s="154" t="s">
        <v>725</v>
      </c>
    </row>
    <row r="376" spans="1:65" s="2" customFormat="1" ht="24.2" customHeight="1">
      <c r="A376" s="31"/>
      <c r="B376" s="142"/>
      <c r="C376" s="143" t="s">
        <v>726</v>
      </c>
      <c r="D376" s="143" t="s">
        <v>132</v>
      </c>
      <c r="E376" s="144" t="s">
        <v>727</v>
      </c>
      <c r="F376" s="145" t="s">
        <v>728</v>
      </c>
      <c r="G376" s="146" t="s">
        <v>256</v>
      </c>
      <c r="H376" s="147">
        <v>20.398</v>
      </c>
      <c r="I376" s="148"/>
      <c r="J376" s="149">
        <f>ROUND(I376*H376,2)</f>
        <v>0</v>
      </c>
      <c r="K376" s="145" t="s">
        <v>136</v>
      </c>
      <c r="L376" s="32"/>
      <c r="M376" s="150" t="s">
        <v>1</v>
      </c>
      <c r="N376" s="151" t="s">
        <v>42</v>
      </c>
      <c r="O376" s="57"/>
      <c r="P376" s="152">
        <f>O376*H376</f>
        <v>0</v>
      </c>
      <c r="Q376" s="152">
        <v>0</v>
      </c>
      <c r="R376" s="152">
        <f>Q376*H376</f>
        <v>0</v>
      </c>
      <c r="S376" s="152">
        <v>0</v>
      </c>
      <c r="T376" s="153">
        <f>S376*H376</f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54" t="s">
        <v>150</v>
      </c>
      <c r="AT376" s="154" t="s">
        <v>132</v>
      </c>
      <c r="AU376" s="154" t="s">
        <v>87</v>
      </c>
      <c r="AY376" s="16" t="s">
        <v>129</v>
      </c>
      <c r="BE376" s="155">
        <f>IF(N376="základní",J376,0)</f>
        <v>0</v>
      </c>
      <c r="BF376" s="155">
        <f>IF(N376="snížená",J376,0)</f>
        <v>0</v>
      </c>
      <c r="BG376" s="155">
        <f>IF(N376="zákl. přenesená",J376,0)</f>
        <v>0</v>
      </c>
      <c r="BH376" s="155">
        <f>IF(N376="sníž. přenesená",J376,0)</f>
        <v>0</v>
      </c>
      <c r="BI376" s="155">
        <f>IF(N376="nulová",J376,0)</f>
        <v>0</v>
      </c>
      <c r="BJ376" s="16" t="s">
        <v>85</v>
      </c>
      <c r="BK376" s="155">
        <f>ROUND(I376*H376,2)</f>
        <v>0</v>
      </c>
      <c r="BL376" s="16" t="s">
        <v>150</v>
      </c>
      <c r="BM376" s="154" t="s">
        <v>729</v>
      </c>
    </row>
    <row r="377" spans="1:65" s="2" customFormat="1" ht="24.2" customHeight="1">
      <c r="A377" s="31"/>
      <c r="B377" s="142"/>
      <c r="C377" s="143" t="s">
        <v>730</v>
      </c>
      <c r="D377" s="143" t="s">
        <v>132</v>
      </c>
      <c r="E377" s="144" t="s">
        <v>731</v>
      </c>
      <c r="F377" s="145" t="s">
        <v>732</v>
      </c>
      <c r="G377" s="146" t="s">
        <v>256</v>
      </c>
      <c r="H377" s="147">
        <v>285.572</v>
      </c>
      <c r="I377" s="148"/>
      <c r="J377" s="149">
        <f>ROUND(I377*H377,2)</f>
        <v>0</v>
      </c>
      <c r="K377" s="145" t="s">
        <v>136</v>
      </c>
      <c r="L377" s="32"/>
      <c r="M377" s="150" t="s">
        <v>1</v>
      </c>
      <c r="N377" s="151" t="s">
        <v>42</v>
      </c>
      <c r="O377" s="57"/>
      <c r="P377" s="152">
        <f>O377*H377</f>
        <v>0</v>
      </c>
      <c r="Q377" s="152">
        <v>0</v>
      </c>
      <c r="R377" s="152">
        <f>Q377*H377</f>
        <v>0</v>
      </c>
      <c r="S377" s="152">
        <v>0</v>
      </c>
      <c r="T377" s="153">
        <f>S377*H377</f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54" t="s">
        <v>150</v>
      </c>
      <c r="AT377" s="154" t="s">
        <v>132</v>
      </c>
      <c r="AU377" s="154" t="s">
        <v>87</v>
      </c>
      <c r="AY377" s="16" t="s">
        <v>129</v>
      </c>
      <c r="BE377" s="155">
        <f>IF(N377="základní",J377,0)</f>
        <v>0</v>
      </c>
      <c r="BF377" s="155">
        <f>IF(N377="snížená",J377,0)</f>
        <v>0</v>
      </c>
      <c r="BG377" s="155">
        <f>IF(N377="zákl. přenesená",J377,0)</f>
        <v>0</v>
      </c>
      <c r="BH377" s="155">
        <f>IF(N377="sníž. přenesená",J377,0)</f>
        <v>0</v>
      </c>
      <c r="BI377" s="155">
        <f>IF(N377="nulová",J377,0)</f>
        <v>0</v>
      </c>
      <c r="BJ377" s="16" t="s">
        <v>85</v>
      </c>
      <c r="BK377" s="155">
        <f>ROUND(I377*H377,2)</f>
        <v>0</v>
      </c>
      <c r="BL377" s="16" t="s">
        <v>150</v>
      </c>
      <c r="BM377" s="154" t="s">
        <v>733</v>
      </c>
    </row>
    <row r="378" spans="1:65" s="13" customFormat="1">
      <c r="B378" s="165"/>
      <c r="D378" s="156" t="s">
        <v>212</v>
      </c>
      <c r="E378" s="166" t="s">
        <v>1</v>
      </c>
      <c r="F378" s="167" t="s">
        <v>734</v>
      </c>
      <c r="H378" s="168">
        <v>285.572</v>
      </c>
      <c r="I378" s="169"/>
      <c r="L378" s="165"/>
      <c r="M378" s="170"/>
      <c r="N378" s="171"/>
      <c r="O378" s="171"/>
      <c r="P378" s="171"/>
      <c r="Q378" s="171"/>
      <c r="R378" s="171"/>
      <c r="S378" s="171"/>
      <c r="T378" s="172"/>
      <c r="AT378" s="166" t="s">
        <v>212</v>
      </c>
      <c r="AU378" s="166" t="s">
        <v>87</v>
      </c>
      <c r="AV378" s="13" t="s">
        <v>87</v>
      </c>
      <c r="AW378" s="13" t="s">
        <v>32</v>
      </c>
      <c r="AX378" s="13" t="s">
        <v>85</v>
      </c>
      <c r="AY378" s="166" t="s">
        <v>129</v>
      </c>
    </row>
    <row r="379" spans="1:65" s="2" customFormat="1" ht="44.25" customHeight="1">
      <c r="A379" s="31"/>
      <c r="B379" s="142"/>
      <c r="C379" s="143" t="s">
        <v>735</v>
      </c>
      <c r="D379" s="143" t="s">
        <v>132</v>
      </c>
      <c r="E379" s="144" t="s">
        <v>736</v>
      </c>
      <c r="F379" s="145" t="s">
        <v>737</v>
      </c>
      <c r="G379" s="146" t="s">
        <v>256</v>
      </c>
      <c r="H379" s="147">
        <v>20.398</v>
      </c>
      <c r="I379" s="148"/>
      <c r="J379" s="149">
        <f>ROUND(I379*H379,2)</f>
        <v>0</v>
      </c>
      <c r="K379" s="145" t="s">
        <v>136</v>
      </c>
      <c r="L379" s="32"/>
      <c r="M379" s="150" t="s">
        <v>1</v>
      </c>
      <c r="N379" s="151" t="s">
        <v>42</v>
      </c>
      <c r="O379" s="57"/>
      <c r="P379" s="152">
        <f>O379*H379</f>
        <v>0</v>
      </c>
      <c r="Q379" s="152">
        <v>0</v>
      </c>
      <c r="R379" s="152">
        <f>Q379*H379</f>
        <v>0</v>
      </c>
      <c r="S379" s="152">
        <v>0</v>
      </c>
      <c r="T379" s="153">
        <f>S379*H379</f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54" t="s">
        <v>150</v>
      </c>
      <c r="AT379" s="154" t="s">
        <v>132</v>
      </c>
      <c r="AU379" s="154" t="s">
        <v>87</v>
      </c>
      <c r="AY379" s="16" t="s">
        <v>129</v>
      </c>
      <c r="BE379" s="155">
        <f>IF(N379="základní",J379,0)</f>
        <v>0</v>
      </c>
      <c r="BF379" s="155">
        <f>IF(N379="snížená",J379,0)</f>
        <v>0</v>
      </c>
      <c r="BG379" s="155">
        <f>IF(N379="zákl. přenesená",J379,0)</f>
        <v>0</v>
      </c>
      <c r="BH379" s="155">
        <f>IF(N379="sníž. přenesená",J379,0)</f>
        <v>0</v>
      </c>
      <c r="BI379" s="155">
        <f>IF(N379="nulová",J379,0)</f>
        <v>0</v>
      </c>
      <c r="BJ379" s="16" t="s">
        <v>85</v>
      </c>
      <c r="BK379" s="155">
        <f>ROUND(I379*H379,2)</f>
        <v>0</v>
      </c>
      <c r="BL379" s="16" t="s">
        <v>150</v>
      </c>
      <c r="BM379" s="154" t="s">
        <v>738</v>
      </c>
    </row>
    <row r="380" spans="1:65" s="2" customFormat="1" ht="21.75" customHeight="1">
      <c r="A380" s="31"/>
      <c r="B380" s="142"/>
      <c r="C380" s="143" t="s">
        <v>739</v>
      </c>
      <c r="D380" s="143" t="s">
        <v>132</v>
      </c>
      <c r="E380" s="144" t="s">
        <v>740</v>
      </c>
      <c r="F380" s="145" t="s">
        <v>741</v>
      </c>
      <c r="G380" s="146" t="s">
        <v>256</v>
      </c>
      <c r="H380" s="147">
        <v>3.43</v>
      </c>
      <c r="I380" s="148"/>
      <c r="J380" s="149">
        <f>ROUND(I380*H380,2)</f>
        <v>0</v>
      </c>
      <c r="K380" s="145" t="s">
        <v>136</v>
      </c>
      <c r="L380" s="32"/>
      <c r="M380" s="150" t="s">
        <v>1</v>
      </c>
      <c r="N380" s="151" t="s">
        <v>42</v>
      </c>
      <c r="O380" s="57"/>
      <c r="P380" s="152">
        <f>O380*H380</f>
        <v>0</v>
      </c>
      <c r="Q380" s="152">
        <v>0</v>
      </c>
      <c r="R380" s="152">
        <f>Q380*H380</f>
        <v>0</v>
      </c>
      <c r="S380" s="152">
        <v>0</v>
      </c>
      <c r="T380" s="153">
        <f>S380*H380</f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54" t="s">
        <v>150</v>
      </c>
      <c r="AT380" s="154" t="s">
        <v>132</v>
      </c>
      <c r="AU380" s="154" t="s">
        <v>87</v>
      </c>
      <c r="AY380" s="16" t="s">
        <v>129</v>
      </c>
      <c r="BE380" s="155">
        <f>IF(N380="základní",J380,0)</f>
        <v>0</v>
      </c>
      <c r="BF380" s="155">
        <f>IF(N380="snížená",J380,0)</f>
        <v>0</v>
      </c>
      <c r="BG380" s="155">
        <f>IF(N380="zákl. přenesená",J380,0)</f>
        <v>0</v>
      </c>
      <c r="BH380" s="155">
        <f>IF(N380="sníž. přenesená",J380,0)</f>
        <v>0</v>
      </c>
      <c r="BI380" s="155">
        <f>IF(N380="nulová",J380,0)</f>
        <v>0</v>
      </c>
      <c r="BJ380" s="16" t="s">
        <v>85</v>
      </c>
      <c r="BK380" s="155">
        <f>ROUND(I380*H380,2)</f>
        <v>0</v>
      </c>
      <c r="BL380" s="16" t="s">
        <v>150</v>
      </c>
      <c r="BM380" s="154" t="s">
        <v>742</v>
      </c>
    </row>
    <row r="381" spans="1:65" s="13" customFormat="1">
      <c r="B381" s="165"/>
      <c r="D381" s="156" t="s">
        <v>212</v>
      </c>
      <c r="E381" s="166" t="s">
        <v>1</v>
      </c>
      <c r="F381" s="167" t="s">
        <v>743</v>
      </c>
      <c r="H381" s="168">
        <v>3.43</v>
      </c>
      <c r="I381" s="169"/>
      <c r="L381" s="165"/>
      <c r="M381" s="170"/>
      <c r="N381" s="171"/>
      <c r="O381" s="171"/>
      <c r="P381" s="171"/>
      <c r="Q381" s="171"/>
      <c r="R381" s="171"/>
      <c r="S381" s="171"/>
      <c r="T381" s="172"/>
      <c r="AT381" s="166" t="s">
        <v>212</v>
      </c>
      <c r="AU381" s="166" t="s">
        <v>87</v>
      </c>
      <c r="AV381" s="13" t="s">
        <v>87</v>
      </c>
      <c r="AW381" s="13" t="s">
        <v>32</v>
      </c>
      <c r="AX381" s="13" t="s">
        <v>85</v>
      </c>
      <c r="AY381" s="166" t="s">
        <v>129</v>
      </c>
    </row>
    <row r="382" spans="1:65" s="2" customFormat="1" ht="24.2" customHeight="1">
      <c r="A382" s="31"/>
      <c r="B382" s="142"/>
      <c r="C382" s="143" t="s">
        <v>744</v>
      </c>
      <c r="D382" s="143" t="s">
        <v>132</v>
      </c>
      <c r="E382" s="144" t="s">
        <v>745</v>
      </c>
      <c r="F382" s="145" t="s">
        <v>746</v>
      </c>
      <c r="G382" s="146" t="s">
        <v>256</v>
      </c>
      <c r="H382" s="147">
        <v>48.02</v>
      </c>
      <c r="I382" s="148"/>
      <c r="J382" s="149">
        <f>ROUND(I382*H382,2)</f>
        <v>0</v>
      </c>
      <c r="K382" s="145" t="s">
        <v>136</v>
      </c>
      <c r="L382" s="32"/>
      <c r="M382" s="150" t="s">
        <v>1</v>
      </c>
      <c r="N382" s="151" t="s">
        <v>42</v>
      </c>
      <c r="O382" s="57"/>
      <c r="P382" s="152">
        <f>O382*H382</f>
        <v>0</v>
      </c>
      <c r="Q382" s="152">
        <v>0</v>
      </c>
      <c r="R382" s="152">
        <f>Q382*H382</f>
        <v>0</v>
      </c>
      <c r="S382" s="152">
        <v>0</v>
      </c>
      <c r="T382" s="153">
        <f>S382*H382</f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54" t="s">
        <v>150</v>
      </c>
      <c r="AT382" s="154" t="s">
        <v>132</v>
      </c>
      <c r="AU382" s="154" t="s">
        <v>87</v>
      </c>
      <c r="AY382" s="16" t="s">
        <v>129</v>
      </c>
      <c r="BE382" s="155">
        <f>IF(N382="základní",J382,0)</f>
        <v>0</v>
      </c>
      <c r="BF382" s="155">
        <f>IF(N382="snížená",J382,0)</f>
        <v>0</v>
      </c>
      <c r="BG382" s="155">
        <f>IF(N382="zákl. přenesená",J382,0)</f>
        <v>0</v>
      </c>
      <c r="BH382" s="155">
        <f>IF(N382="sníž. přenesená",J382,0)</f>
        <v>0</v>
      </c>
      <c r="BI382" s="155">
        <f>IF(N382="nulová",J382,0)</f>
        <v>0</v>
      </c>
      <c r="BJ382" s="16" t="s">
        <v>85</v>
      </c>
      <c r="BK382" s="155">
        <f>ROUND(I382*H382,2)</f>
        <v>0</v>
      </c>
      <c r="BL382" s="16" t="s">
        <v>150</v>
      </c>
      <c r="BM382" s="154" t="s">
        <v>747</v>
      </c>
    </row>
    <row r="383" spans="1:65" s="13" customFormat="1">
      <c r="B383" s="165"/>
      <c r="D383" s="156" t="s">
        <v>212</v>
      </c>
      <c r="E383" s="166" t="s">
        <v>1</v>
      </c>
      <c r="F383" s="167" t="s">
        <v>748</v>
      </c>
      <c r="H383" s="168">
        <v>48.02</v>
      </c>
      <c r="I383" s="169"/>
      <c r="L383" s="165"/>
      <c r="M383" s="170"/>
      <c r="N383" s="171"/>
      <c r="O383" s="171"/>
      <c r="P383" s="171"/>
      <c r="Q383" s="171"/>
      <c r="R383" s="171"/>
      <c r="S383" s="171"/>
      <c r="T383" s="172"/>
      <c r="AT383" s="166" t="s">
        <v>212</v>
      </c>
      <c r="AU383" s="166" t="s">
        <v>87</v>
      </c>
      <c r="AV383" s="13" t="s">
        <v>87</v>
      </c>
      <c r="AW383" s="13" t="s">
        <v>32</v>
      </c>
      <c r="AX383" s="13" t="s">
        <v>85</v>
      </c>
      <c r="AY383" s="166" t="s">
        <v>129</v>
      </c>
    </row>
    <row r="384" spans="1:65" s="2" customFormat="1" ht="33" customHeight="1">
      <c r="A384" s="31"/>
      <c r="B384" s="142"/>
      <c r="C384" s="143" t="s">
        <v>749</v>
      </c>
      <c r="D384" s="143" t="s">
        <v>132</v>
      </c>
      <c r="E384" s="144" t="s">
        <v>750</v>
      </c>
      <c r="F384" s="145" t="s">
        <v>751</v>
      </c>
      <c r="G384" s="146" t="s">
        <v>256</v>
      </c>
      <c r="H384" s="147">
        <v>3.43</v>
      </c>
      <c r="I384" s="148"/>
      <c r="J384" s="149">
        <f>ROUND(I384*H384,2)</f>
        <v>0</v>
      </c>
      <c r="K384" s="145" t="s">
        <v>136</v>
      </c>
      <c r="L384" s="32"/>
      <c r="M384" s="150" t="s">
        <v>1</v>
      </c>
      <c r="N384" s="151" t="s">
        <v>42</v>
      </c>
      <c r="O384" s="57"/>
      <c r="P384" s="152">
        <f>O384*H384</f>
        <v>0</v>
      </c>
      <c r="Q384" s="152">
        <v>0</v>
      </c>
      <c r="R384" s="152">
        <f>Q384*H384</f>
        <v>0</v>
      </c>
      <c r="S384" s="152">
        <v>0</v>
      </c>
      <c r="T384" s="153">
        <f>S384*H384</f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54" t="s">
        <v>150</v>
      </c>
      <c r="AT384" s="154" t="s">
        <v>132</v>
      </c>
      <c r="AU384" s="154" t="s">
        <v>87</v>
      </c>
      <c r="AY384" s="16" t="s">
        <v>129</v>
      </c>
      <c r="BE384" s="155">
        <f>IF(N384="základní",J384,0)</f>
        <v>0</v>
      </c>
      <c r="BF384" s="155">
        <f>IF(N384="snížená",J384,0)</f>
        <v>0</v>
      </c>
      <c r="BG384" s="155">
        <f>IF(N384="zákl. přenesená",J384,0)</f>
        <v>0</v>
      </c>
      <c r="BH384" s="155">
        <f>IF(N384="sníž. přenesená",J384,0)</f>
        <v>0</v>
      </c>
      <c r="BI384" s="155">
        <f>IF(N384="nulová",J384,0)</f>
        <v>0</v>
      </c>
      <c r="BJ384" s="16" t="s">
        <v>85</v>
      </c>
      <c r="BK384" s="155">
        <f>ROUND(I384*H384,2)</f>
        <v>0</v>
      </c>
      <c r="BL384" s="16" t="s">
        <v>150</v>
      </c>
      <c r="BM384" s="154" t="s">
        <v>752</v>
      </c>
    </row>
    <row r="385" spans="1:65" s="12" customFormat="1" ht="22.9" customHeight="1">
      <c r="B385" s="129"/>
      <c r="D385" s="130" t="s">
        <v>76</v>
      </c>
      <c r="E385" s="140" t="s">
        <v>753</v>
      </c>
      <c r="F385" s="140" t="s">
        <v>754</v>
      </c>
      <c r="I385" s="132"/>
      <c r="J385" s="141">
        <f>BK385</f>
        <v>0</v>
      </c>
      <c r="L385" s="129"/>
      <c r="M385" s="134"/>
      <c r="N385" s="135"/>
      <c r="O385" s="135"/>
      <c r="P385" s="136">
        <f>P386</f>
        <v>0</v>
      </c>
      <c r="Q385" s="135"/>
      <c r="R385" s="136">
        <f>R386</f>
        <v>0</v>
      </c>
      <c r="S385" s="135"/>
      <c r="T385" s="137">
        <f>T386</f>
        <v>0</v>
      </c>
      <c r="AR385" s="130" t="s">
        <v>85</v>
      </c>
      <c r="AT385" s="138" t="s">
        <v>76</v>
      </c>
      <c r="AU385" s="138" t="s">
        <v>85</v>
      </c>
      <c r="AY385" s="130" t="s">
        <v>129</v>
      </c>
      <c r="BK385" s="139">
        <f>BK386</f>
        <v>0</v>
      </c>
    </row>
    <row r="386" spans="1:65" s="2" customFormat="1" ht="24.2" customHeight="1">
      <c r="A386" s="31"/>
      <c r="B386" s="142"/>
      <c r="C386" s="143" t="s">
        <v>755</v>
      </c>
      <c r="D386" s="143" t="s">
        <v>132</v>
      </c>
      <c r="E386" s="144" t="s">
        <v>756</v>
      </c>
      <c r="F386" s="145" t="s">
        <v>757</v>
      </c>
      <c r="G386" s="146" t="s">
        <v>256</v>
      </c>
      <c r="H386" s="147">
        <v>65.634</v>
      </c>
      <c r="I386" s="148"/>
      <c r="J386" s="149">
        <f>ROUND(I386*H386,2)</f>
        <v>0</v>
      </c>
      <c r="K386" s="145" t="s">
        <v>136</v>
      </c>
      <c r="L386" s="32"/>
      <c r="M386" s="150" t="s">
        <v>1</v>
      </c>
      <c r="N386" s="151" t="s">
        <v>42</v>
      </c>
      <c r="O386" s="57"/>
      <c r="P386" s="152">
        <f>O386*H386</f>
        <v>0</v>
      </c>
      <c r="Q386" s="152">
        <v>0</v>
      </c>
      <c r="R386" s="152">
        <f>Q386*H386</f>
        <v>0</v>
      </c>
      <c r="S386" s="152">
        <v>0</v>
      </c>
      <c r="T386" s="153">
        <f>S386*H386</f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54" t="s">
        <v>150</v>
      </c>
      <c r="AT386" s="154" t="s">
        <v>132</v>
      </c>
      <c r="AU386" s="154" t="s">
        <v>87</v>
      </c>
      <c r="AY386" s="16" t="s">
        <v>129</v>
      </c>
      <c r="BE386" s="155">
        <f>IF(N386="základní",J386,0)</f>
        <v>0</v>
      </c>
      <c r="BF386" s="155">
        <f>IF(N386="snížená",J386,0)</f>
        <v>0</v>
      </c>
      <c r="BG386" s="155">
        <f>IF(N386="zákl. přenesená",J386,0)</f>
        <v>0</v>
      </c>
      <c r="BH386" s="155">
        <f>IF(N386="sníž. přenesená",J386,0)</f>
        <v>0</v>
      </c>
      <c r="BI386" s="155">
        <f>IF(N386="nulová",J386,0)</f>
        <v>0</v>
      </c>
      <c r="BJ386" s="16" t="s">
        <v>85</v>
      </c>
      <c r="BK386" s="155">
        <f>ROUND(I386*H386,2)</f>
        <v>0</v>
      </c>
      <c r="BL386" s="16" t="s">
        <v>150</v>
      </c>
      <c r="BM386" s="154" t="s">
        <v>758</v>
      </c>
    </row>
    <row r="387" spans="1:65" s="12" customFormat="1" ht="25.9" customHeight="1">
      <c r="B387" s="129"/>
      <c r="D387" s="130" t="s">
        <v>76</v>
      </c>
      <c r="E387" s="131" t="s">
        <v>759</v>
      </c>
      <c r="F387" s="131" t="s">
        <v>760</v>
      </c>
      <c r="I387" s="132"/>
      <c r="J387" s="133">
        <f>BK387</f>
        <v>0</v>
      </c>
      <c r="L387" s="129"/>
      <c r="M387" s="134"/>
      <c r="N387" s="135"/>
      <c r="O387" s="135"/>
      <c r="P387" s="136">
        <f>P388+P406+P410+P415</f>
        <v>0</v>
      </c>
      <c r="Q387" s="135"/>
      <c r="R387" s="136">
        <f>R388+R406+R410+R415</f>
        <v>1.7607789999999999</v>
      </c>
      <c r="S387" s="135"/>
      <c r="T387" s="137">
        <f>T388+T406+T410+T415</f>
        <v>0.20799999999999999</v>
      </c>
      <c r="AR387" s="130" t="s">
        <v>87</v>
      </c>
      <c r="AT387" s="138" t="s">
        <v>76</v>
      </c>
      <c r="AU387" s="138" t="s">
        <v>77</v>
      </c>
      <c r="AY387" s="130" t="s">
        <v>129</v>
      </c>
      <c r="BK387" s="139">
        <f>BK388+BK406+BK410+BK415</f>
        <v>0</v>
      </c>
    </row>
    <row r="388" spans="1:65" s="12" customFormat="1" ht="22.9" customHeight="1">
      <c r="B388" s="129"/>
      <c r="D388" s="130" t="s">
        <v>76</v>
      </c>
      <c r="E388" s="140" t="s">
        <v>761</v>
      </c>
      <c r="F388" s="140" t="s">
        <v>762</v>
      </c>
      <c r="I388" s="132"/>
      <c r="J388" s="141">
        <f>BK388</f>
        <v>0</v>
      </c>
      <c r="L388" s="129"/>
      <c r="M388" s="134"/>
      <c r="N388" s="135"/>
      <c r="O388" s="135"/>
      <c r="P388" s="136">
        <f>SUM(P389:P405)</f>
        <v>0</v>
      </c>
      <c r="Q388" s="135"/>
      <c r="R388" s="136">
        <f>SUM(R389:R405)</f>
        <v>1.6191789999999999</v>
      </c>
      <c r="S388" s="135"/>
      <c r="T388" s="137">
        <f>SUM(T389:T405)</f>
        <v>0.20799999999999999</v>
      </c>
      <c r="AR388" s="130" t="s">
        <v>87</v>
      </c>
      <c r="AT388" s="138" t="s">
        <v>76</v>
      </c>
      <c r="AU388" s="138" t="s">
        <v>85</v>
      </c>
      <c r="AY388" s="130" t="s">
        <v>129</v>
      </c>
      <c r="BK388" s="139">
        <f>SUM(BK389:BK405)</f>
        <v>0</v>
      </c>
    </row>
    <row r="389" spans="1:65" s="2" customFormat="1" ht="16.5" customHeight="1">
      <c r="A389" s="31"/>
      <c r="B389" s="142"/>
      <c r="C389" s="143" t="s">
        <v>763</v>
      </c>
      <c r="D389" s="143" t="s">
        <v>132</v>
      </c>
      <c r="E389" s="144" t="s">
        <v>764</v>
      </c>
      <c r="F389" s="145" t="s">
        <v>765</v>
      </c>
      <c r="G389" s="146" t="s">
        <v>380</v>
      </c>
      <c r="H389" s="147">
        <v>23.2</v>
      </c>
      <c r="I389" s="148"/>
      <c r="J389" s="149">
        <f>ROUND(I389*H389,2)</f>
        <v>0</v>
      </c>
      <c r="K389" s="145" t="s">
        <v>136</v>
      </c>
      <c r="L389" s="32"/>
      <c r="M389" s="150" t="s">
        <v>1</v>
      </c>
      <c r="N389" s="151" t="s">
        <v>42</v>
      </c>
      <c r="O389" s="57"/>
      <c r="P389" s="152">
        <f>O389*H389</f>
        <v>0</v>
      </c>
      <c r="Q389" s="152">
        <v>3.3899999999999998E-3</v>
      </c>
      <c r="R389" s="152">
        <f>Q389*H389</f>
        <v>7.8647999999999996E-2</v>
      </c>
      <c r="S389" s="152">
        <v>0</v>
      </c>
      <c r="T389" s="153">
        <f>S389*H389</f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54" t="s">
        <v>282</v>
      </c>
      <c r="AT389" s="154" t="s">
        <v>132</v>
      </c>
      <c r="AU389" s="154" t="s">
        <v>87</v>
      </c>
      <c r="AY389" s="16" t="s">
        <v>129</v>
      </c>
      <c r="BE389" s="155">
        <f>IF(N389="základní",J389,0)</f>
        <v>0</v>
      </c>
      <c r="BF389" s="155">
        <f>IF(N389="snížená",J389,0)</f>
        <v>0</v>
      </c>
      <c r="BG389" s="155">
        <f>IF(N389="zákl. přenesená",J389,0)</f>
        <v>0</v>
      </c>
      <c r="BH389" s="155">
        <f>IF(N389="sníž. přenesená",J389,0)</f>
        <v>0</v>
      </c>
      <c r="BI389" s="155">
        <f>IF(N389="nulová",J389,0)</f>
        <v>0</v>
      </c>
      <c r="BJ389" s="16" t="s">
        <v>85</v>
      </c>
      <c r="BK389" s="155">
        <f>ROUND(I389*H389,2)</f>
        <v>0</v>
      </c>
      <c r="BL389" s="16" t="s">
        <v>282</v>
      </c>
      <c r="BM389" s="154" t="s">
        <v>766</v>
      </c>
    </row>
    <row r="390" spans="1:65" s="13" customFormat="1">
      <c r="B390" s="165"/>
      <c r="D390" s="156" t="s">
        <v>212</v>
      </c>
      <c r="E390" s="166" t="s">
        <v>1</v>
      </c>
      <c r="F390" s="167" t="s">
        <v>767</v>
      </c>
      <c r="H390" s="168">
        <v>23.2</v>
      </c>
      <c r="I390" s="169"/>
      <c r="L390" s="165"/>
      <c r="M390" s="170"/>
      <c r="N390" s="171"/>
      <c r="O390" s="171"/>
      <c r="P390" s="171"/>
      <c r="Q390" s="171"/>
      <c r="R390" s="171"/>
      <c r="S390" s="171"/>
      <c r="T390" s="172"/>
      <c r="AT390" s="166" t="s">
        <v>212</v>
      </c>
      <c r="AU390" s="166" t="s">
        <v>87</v>
      </c>
      <c r="AV390" s="13" t="s">
        <v>87</v>
      </c>
      <c r="AW390" s="13" t="s">
        <v>32</v>
      </c>
      <c r="AX390" s="13" t="s">
        <v>85</v>
      </c>
      <c r="AY390" s="166" t="s">
        <v>129</v>
      </c>
    </row>
    <row r="391" spans="1:65" s="2" customFormat="1" ht="33" customHeight="1">
      <c r="A391" s="31"/>
      <c r="B391" s="142"/>
      <c r="C391" s="181" t="s">
        <v>768</v>
      </c>
      <c r="D391" s="181" t="s">
        <v>287</v>
      </c>
      <c r="E391" s="182" t="s">
        <v>769</v>
      </c>
      <c r="F391" s="183" t="s">
        <v>770</v>
      </c>
      <c r="G391" s="184" t="s">
        <v>266</v>
      </c>
      <c r="H391" s="185">
        <v>4</v>
      </c>
      <c r="I391" s="186"/>
      <c r="J391" s="187">
        <f>ROUND(I391*H391,2)</f>
        <v>0</v>
      </c>
      <c r="K391" s="183" t="s">
        <v>1</v>
      </c>
      <c r="L391" s="188"/>
      <c r="M391" s="189" t="s">
        <v>1</v>
      </c>
      <c r="N391" s="190" t="s">
        <v>42</v>
      </c>
      <c r="O391" s="57"/>
      <c r="P391" s="152">
        <f>O391*H391</f>
        <v>0</v>
      </c>
      <c r="Q391" s="152">
        <v>6.6000000000000003E-2</v>
      </c>
      <c r="R391" s="152">
        <f>Q391*H391</f>
        <v>0.26400000000000001</v>
      </c>
      <c r="S391" s="152">
        <v>0</v>
      </c>
      <c r="T391" s="153">
        <f>S391*H391</f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54" t="s">
        <v>356</v>
      </c>
      <c r="AT391" s="154" t="s">
        <v>287</v>
      </c>
      <c r="AU391" s="154" t="s">
        <v>87</v>
      </c>
      <c r="AY391" s="16" t="s">
        <v>129</v>
      </c>
      <c r="BE391" s="155">
        <f>IF(N391="základní",J391,0)</f>
        <v>0</v>
      </c>
      <c r="BF391" s="155">
        <f>IF(N391="snížená",J391,0)</f>
        <v>0</v>
      </c>
      <c r="BG391" s="155">
        <f>IF(N391="zákl. přenesená",J391,0)</f>
        <v>0</v>
      </c>
      <c r="BH391" s="155">
        <f>IF(N391="sníž. přenesená",J391,0)</f>
        <v>0</v>
      </c>
      <c r="BI391" s="155">
        <f>IF(N391="nulová",J391,0)</f>
        <v>0</v>
      </c>
      <c r="BJ391" s="16" t="s">
        <v>85</v>
      </c>
      <c r="BK391" s="155">
        <f>ROUND(I391*H391,2)</f>
        <v>0</v>
      </c>
      <c r="BL391" s="16" t="s">
        <v>282</v>
      </c>
      <c r="BM391" s="154" t="s">
        <v>771</v>
      </c>
    </row>
    <row r="392" spans="1:65" s="2" customFormat="1" ht="19.5">
      <c r="A392" s="31"/>
      <c r="B392" s="32"/>
      <c r="C392" s="31"/>
      <c r="D392" s="156" t="s">
        <v>148</v>
      </c>
      <c r="E392" s="31"/>
      <c r="F392" s="157" t="s">
        <v>772</v>
      </c>
      <c r="G392" s="31"/>
      <c r="H392" s="31"/>
      <c r="I392" s="158"/>
      <c r="J392" s="31"/>
      <c r="K392" s="31"/>
      <c r="L392" s="32"/>
      <c r="M392" s="159"/>
      <c r="N392" s="160"/>
      <c r="O392" s="57"/>
      <c r="P392" s="57"/>
      <c r="Q392" s="57"/>
      <c r="R392" s="57"/>
      <c r="S392" s="57"/>
      <c r="T392" s="58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T392" s="16" t="s">
        <v>148</v>
      </c>
      <c r="AU392" s="16" t="s">
        <v>87</v>
      </c>
    </row>
    <row r="393" spans="1:65" s="2" customFormat="1" ht="33" customHeight="1">
      <c r="A393" s="31"/>
      <c r="B393" s="142"/>
      <c r="C393" s="181" t="s">
        <v>773</v>
      </c>
      <c r="D393" s="181" t="s">
        <v>287</v>
      </c>
      <c r="E393" s="182" t="s">
        <v>774</v>
      </c>
      <c r="F393" s="183" t="s">
        <v>775</v>
      </c>
      <c r="G393" s="184" t="s">
        <v>266</v>
      </c>
      <c r="H393" s="185">
        <v>4</v>
      </c>
      <c r="I393" s="186"/>
      <c r="J393" s="187">
        <f>ROUND(I393*H393,2)</f>
        <v>0</v>
      </c>
      <c r="K393" s="183" t="s">
        <v>1</v>
      </c>
      <c r="L393" s="188"/>
      <c r="M393" s="189" t="s">
        <v>1</v>
      </c>
      <c r="N393" s="190" t="s">
        <v>42</v>
      </c>
      <c r="O393" s="57"/>
      <c r="P393" s="152">
        <f>O393*H393</f>
        <v>0</v>
      </c>
      <c r="Q393" s="152">
        <v>2.3E-2</v>
      </c>
      <c r="R393" s="152">
        <f>Q393*H393</f>
        <v>9.1999999999999998E-2</v>
      </c>
      <c r="S393" s="152">
        <v>0</v>
      </c>
      <c r="T393" s="153">
        <f>S393*H393</f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54" t="s">
        <v>356</v>
      </c>
      <c r="AT393" s="154" t="s">
        <v>287</v>
      </c>
      <c r="AU393" s="154" t="s">
        <v>87</v>
      </c>
      <c r="AY393" s="16" t="s">
        <v>129</v>
      </c>
      <c r="BE393" s="155">
        <f>IF(N393="základní",J393,0)</f>
        <v>0</v>
      </c>
      <c r="BF393" s="155">
        <f>IF(N393="snížená",J393,0)</f>
        <v>0</v>
      </c>
      <c r="BG393" s="155">
        <f>IF(N393="zákl. přenesená",J393,0)</f>
        <v>0</v>
      </c>
      <c r="BH393" s="155">
        <f>IF(N393="sníž. přenesená",J393,0)</f>
        <v>0</v>
      </c>
      <c r="BI393" s="155">
        <f>IF(N393="nulová",J393,0)</f>
        <v>0</v>
      </c>
      <c r="BJ393" s="16" t="s">
        <v>85</v>
      </c>
      <c r="BK393" s="155">
        <f>ROUND(I393*H393,2)</f>
        <v>0</v>
      </c>
      <c r="BL393" s="16" t="s">
        <v>282</v>
      </c>
      <c r="BM393" s="154" t="s">
        <v>776</v>
      </c>
    </row>
    <row r="394" spans="1:65" s="2" customFormat="1" ht="19.5">
      <c r="A394" s="31"/>
      <c r="B394" s="32"/>
      <c r="C394" s="31"/>
      <c r="D394" s="156" t="s">
        <v>148</v>
      </c>
      <c r="E394" s="31"/>
      <c r="F394" s="157" t="s">
        <v>777</v>
      </c>
      <c r="G394" s="31"/>
      <c r="H394" s="31"/>
      <c r="I394" s="158"/>
      <c r="J394" s="31"/>
      <c r="K394" s="31"/>
      <c r="L394" s="32"/>
      <c r="M394" s="159"/>
      <c r="N394" s="160"/>
      <c r="O394" s="57"/>
      <c r="P394" s="57"/>
      <c r="Q394" s="57"/>
      <c r="R394" s="57"/>
      <c r="S394" s="57"/>
      <c r="T394" s="58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T394" s="16" t="s">
        <v>148</v>
      </c>
      <c r="AU394" s="16" t="s">
        <v>87</v>
      </c>
    </row>
    <row r="395" spans="1:65" s="2" customFormat="1" ht="16.5" customHeight="1">
      <c r="A395" s="31"/>
      <c r="B395" s="142"/>
      <c r="C395" s="143" t="s">
        <v>778</v>
      </c>
      <c r="D395" s="143" t="s">
        <v>132</v>
      </c>
      <c r="E395" s="144" t="s">
        <v>779</v>
      </c>
      <c r="F395" s="145" t="s">
        <v>780</v>
      </c>
      <c r="G395" s="146" t="s">
        <v>380</v>
      </c>
      <c r="H395" s="147">
        <v>48.5</v>
      </c>
      <c r="I395" s="148"/>
      <c r="J395" s="149">
        <f>ROUND(I395*H395,2)</f>
        <v>0</v>
      </c>
      <c r="K395" s="145" t="s">
        <v>136</v>
      </c>
      <c r="L395" s="32"/>
      <c r="M395" s="150" t="s">
        <v>1</v>
      </c>
      <c r="N395" s="151" t="s">
        <v>42</v>
      </c>
      <c r="O395" s="57"/>
      <c r="P395" s="152">
        <f>O395*H395</f>
        <v>0</v>
      </c>
      <c r="Q395" s="152">
        <v>1.0000000000000001E-5</v>
      </c>
      <c r="R395" s="152">
        <f>Q395*H395</f>
        <v>4.8500000000000003E-4</v>
      </c>
      <c r="S395" s="152">
        <v>0</v>
      </c>
      <c r="T395" s="153">
        <f>S395*H395</f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54" t="s">
        <v>282</v>
      </c>
      <c r="AT395" s="154" t="s">
        <v>132</v>
      </c>
      <c r="AU395" s="154" t="s">
        <v>87</v>
      </c>
      <c r="AY395" s="16" t="s">
        <v>129</v>
      </c>
      <c r="BE395" s="155">
        <f>IF(N395="základní",J395,0)</f>
        <v>0</v>
      </c>
      <c r="BF395" s="155">
        <f>IF(N395="snížená",J395,0)</f>
        <v>0</v>
      </c>
      <c r="BG395" s="155">
        <f>IF(N395="zákl. přenesená",J395,0)</f>
        <v>0</v>
      </c>
      <c r="BH395" s="155">
        <f>IF(N395="sníž. přenesená",J395,0)</f>
        <v>0</v>
      </c>
      <c r="BI395" s="155">
        <f>IF(N395="nulová",J395,0)</f>
        <v>0</v>
      </c>
      <c r="BJ395" s="16" t="s">
        <v>85</v>
      </c>
      <c r="BK395" s="155">
        <f>ROUND(I395*H395,2)</f>
        <v>0</v>
      </c>
      <c r="BL395" s="16" t="s">
        <v>282</v>
      </c>
      <c r="BM395" s="154" t="s">
        <v>781</v>
      </c>
    </row>
    <row r="396" spans="1:65" s="13" customFormat="1">
      <c r="B396" s="165"/>
      <c r="D396" s="156" t="s">
        <v>212</v>
      </c>
      <c r="E396" s="166" t="s">
        <v>1</v>
      </c>
      <c r="F396" s="167" t="s">
        <v>782</v>
      </c>
      <c r="H396" s="168">
        <v>48.5</v>
      </c>
      <c r="I396" s="169"/>
      <c r="L396" s="165"/>
      <c r="M396" s="170"/>
      <c r="N396" s="171"/>
      <c r="O396" s="171"/>
      <c r="P396" s="171"/>
      <c r="Q396" s="171"/>
      <c r="R396" s="171"/>
      <c r="S396" s="171"/>
      <c r="T396" s="172"/>
      <c r="AT396" s="166" t="s">
        <v>212</v>
      </c>
      <c r="AU396" s="166" t="s">
        <v>87</v>
      </c>
      <c r="AV396" s="13" t="s">
        <v>87</v>
      </c>
      <c r="AW396" s="13" t="s">
        <v>32</v>
      </c>
      <c r="AX396" s="13" t="s">
        <v>85</v>
      </c>
      <c r="AY396" s="166" t="s">
        <v>129</v>
      </c>
    </row>
    <row r="397" spans="1:65" s="2" customFormat="1" ht="24.2" customHeight="1">
      <c r="A397" s="31"/>
      <c r="B397" s="142"/>
      <c r="C397" s="181" t="s">
        <v>783</v>
      </c>
      <c r="D397" s="181" t="s">
        <v>287</v>
      </c>
      <c r="E397" s="182" t="s">
        <v>784</v>
      </c>
      <c r="F397" s="183" t="s">
        <v>785</v>
      </c>
      <c r="G397" s="184" t="s">
        <v>223</v>
      </c>
      <c r="H397" s="185">
        <v>1.2310000000000001</v>
      </c>
      <c r="I397" s="186"/>
      <c r="J397" s="187">
        <f>ROUND(I397*H397,2)</f>
        <v>0</v>
      </c>
      <c r="K397" s="183" t="s">
        <v>1</v>
      </c>
      <c r="L397" s="188"/>
      <c r="M397" s="189" t="s">
        <v>1</v>
      </c>
      <c r="N397" s="190" t="s">
        <v>42</v>
      </c>
      <c r="O397" s="57"/>
      <c r="P397" s="152">
        <f>O397*H397</f>
        <v>0</v>
      </c>
      <c r="Q397" s="152">
        <v>0.75</v>
      </c>
      <c r="R397" s="152">
        <f>Q397*H397</f>
        <v>0.92325000000000013</v>
      </c>
      <c r="S397" s="152">
        <v>0</v>
      </c>
      <c r="T397" s="153">
        <f>S397*H397</f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54" t="s">
        <v>356</v>
      </c>
      <c r="AT397" s="154" t="s">
        <v>287</v>
      </c>
      <c r="AU397" s="154" t="s">
        <v>87</v>
      </c>
      <c r="AY397" s="16" t="s">
        <v>129</v>
      </c>
      <c r="BE397" s="155">
        <f>IF(N397="základní",J397,0)</f>
        <v>0</v>
      </c>
      <c r="BF397" s="155">
        <f>IF(N397="snížená",J397,0)</f>
        <v>0</v>
      </c>
      <c r="BG397" s="155">
        <f>IF(N397="zákl. přenesená",J397,0)</f>
        <v>0</v>
      </c>
      <c r="BH397" s="155">
        <f>IF(N397="sníž. přenesená",J397,0)</f>
        <v>0</v>
      </c>
      <c r="BI397" s="155">
        <f>IF(N397="nulová",J397,0)</f>
        <v>0</v>
      </c>
      <c r="BJ397" s="16" t="s">
        <v>85</v>
      </c>
      <c r="BK397" s="155">
        <f>ROUND(I397*H397,2)</f>
        <v>0</v>
      </c>
      <c r="BL397" s="16" t="s">
        <v>282</v>
      </c>
      <c r="BM397" s="154" t="s">
        <v>786</v>
      </c>
    </row>
    <row r="398" spans="1:65" s="13" customFormat="1">
      <c r="B398" s="165"/>
      <c r="D398" s="156" t="s">
        <v>212</v>
      </c>
      <c r="E398" s="166" t="s">
        <v>1</v>
      </c>
      <c r="F398" s="167" t="s">
        <v>787</v>
      </c>
      <c r="H398" s="168">
        <v>1.2310000000000001</v>
      </c>
      <c r="I398" s="169"/>
      <c r="L398" s="165"/>
      <c r="M398" s="170"/>
      <c r="N398" s="171"/>
      <c r="O398" s="171"/>
      <c r="P398" s="171"/>
      <c r="Q398" s="171"/>
      <c r="R398" s="171"/>
      <c r="S398" s="171"/>
      <c r="T398" s="172"/>
      <c r="AT398" s="166" t="s">
        <v>212</v>
      </c>
      <c r="AU398" s="166" t="s">
        <v>87</v>
      </c>
      <c r="AV398" s="13" t="s">
        <v>87</v>
      </c>
      <c r="AW398" s="13" t="s">
        <v>32</v>
      </c>
      <c r="AX398" s="13" t="s">
        <v>85</v>
      </c>
      <c r="AY398" s="166" t="s">
        <v>129</v>
      </c>
    </row>
    <row r="399" spans="1:65" s="2" customFormat="1" ht="24.2" customHeight="1">
      <c r="A399" s="31"/>
      <c r="B399" s="142"/>
      <c r="C399" s="181" t="s">
        <v>788</v>
      </c>
      <c r="D399" s="181" t="s">
        <v>287</v>
      </c>
      <c r="E399" s="182" t="s">
        <v>789</v>
      </c>
      <c r="F399" s="183" t="s">
        <v>790</v>
      </c>
      <c r="G399" s="184" t="s">
        <v>223</v>
      </c>
      <c r="H399" s="185">
        <v>0.34599999999999997</v>
      </c>
      <c r="I399" s="186"/>
      <c r="J399" s="187">
        <f>ROUND(I399*H399,2)</f>
        <v>0</v>
      </c>
      <c r="K399" s="183" t="s">
        <v>1</v>
      </c>
      <c r="L399" s="188"/>
      <c r="M399" s="189" t="s">
        <v>1</v>
      </c>
      <c r="N399" s="190" t="s">
        <v>42</v>
      </c>
      <c r="O399" s="57"/>
      <c r="P399" s="152">
        <f>O399*H399</f>
        <v>0</v>
      </c>
      <c r="Q399" s="152">
        <v>0.75</v>
      </c>
      <c r="R399" s="152">
        <f>Q399*H399</f>
        <v>0.25949999999999995</v>
      </c>
      <c r="S399" s="152">
        <v>0</v>
      </c>
      <c r="T399" s="153">
        <f>S399*H399</f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54" t="s">
        <v>356</v>
      </c>
      <c r="AT399" s="154" t="s">
        <v>287</v>
      </c>
      <c r="AU399" s="154" t="s">
        <v>87</v>
      </c>
      <c r="AY399" s="16" t="s">
        <v>129</v>
      </c>
      <c r="BE399" s="155">
        <f>IF(N399="základní",J399,0)</f>
        <v>0</v>
      </c>
      <c r="BF399" s="155">
        <f>IF(N399="snížená",J399,0)</f>
        <v>0</v>
      </c>
      <c r="BG399" s="155">
        <f>IF(N399="zákl. přenesená",J399,0)</f>
        <v>0</v>
      </c>
      <c r="BH399" s="155">
        <f>IF(N399="sníž. přenesená",J399,0)</f>
        <v>0</v>
      </c>
      <c r="BI399" s="155">
        <f>IF(N399="nulová",J399,0)</f>
        <v>0</v>
      </c>
      <c r="BJ399" s="16" t="s">
        <v>85</v>
      </c>
      <c r="BK399" s="155">
        <f>ROUND(I399*H399,2)</f>
        <v>0</v>
      </c>
      <c r="BL399" s="16" t="s">
        <v>282</v>
      </c>
      <c r="BM399" s="154" t="s">
        <v>791</v>
      </c>
    </row>
    <row r="400" spans="1:65" s="13" customFormat="1">
      <c r="B400" s="165"/>
      <c r="D400" s="156" t="s">
        <v>212</v>
      </c>
      <c r="E400" s="166" t="s">
        <v>1</v>
      </c>
      <c r="F400" s="167" t="s">
        <v>792</v>
      </c>
      <c r="H400" s="168">
        <v>0.34599999999999997</v>
      </c>
      <c r="I400" s="169"/>
      <c r="L400" s="165"/>
      <c r="M400" s="170"/>
      <c r="N400" s="171"/>
      <c r="O400" s="171"/>
      <c r="P400" s="171"/>
      <c r="Q400" s="171"/>
      <c r="R400" s="171"/>
      <c r="S400" s="171"/>
      <c r="T400" s="172"/>
      <c r="AT400" s="166" t="s">
        <v>212</v>
      </c>
      <c r="AU400" s="166" t="s">
        <v>87</v>
      </c>
      <c r="AV400" s="13" t="s">
        <v>87</v>
      </c>
      <c r="AW400" s="13" t="s">
        <v>32</v>
      </c>
      <c r="AX400" s="13" t="s">
        <v>85</v>
      </c>
      <c r="AY400" s="166" t="s">
        <v>129</v>
      </c>
    </row>
    <row r="401" spans="1:65" s="2" customFormat="1" ht="24.2" customHeight="1">
      <c r="A401" s="31"/>
      <c r="B401" s="142"/>
      <c r="C401" s="143" t="s">
        <v>793</v>
      </c>
      <c r="D401" s="143" t="s">
        <v>132</v>
      </c>
      <c r="E401" s="144" t="s">
        <v>794</v>
      </c>
      <c r="F401" s="145" t="s">
        <v>795</v>
      </c>
      <c r="G401" s="146" t="s">
        <v>210</v>
      </c>
      <c r="H401" s="147">
        <v>7.2</v>
      </c>
      <c r="I401" s="148"/>
      <c r="J401" s="149">
        <f>ROUND(I401*H401,2)</f>
        <v>0</v>
      </c>
      <c r="K401" s="145" t="s">
        <v>136</v>
      </c>
      <c r="L401" s="32"/>
      <c r="M401" s="150" t="s">
        <v>1</v>
      </c>
      <c r="N401" s="151" t="s">
        <v>42</v>
      </c>
      <c r="O401" s="57"/>
      <c r="P401" s="152">
        <f>O401*H401</f>
        <v>0</v>
      </c>
      <c r="Q401" s="152">
        <v>1.8000000000000001E-4</v>
      </c>
      <c r="R401" s="152">
        <f>Q401*H401</f>
        <v>1.2960000000000001E-3</v>
      </c>
      <c r="S401" s="152">
        <v>0</v>
      </c>
      <c r="T401" s="153">
        <f>S401*H401</f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54" t="s">
        <v>282</v>
      </c>
      <c r="AT401" s="154" t="s">
        <v>132</v>
      </c>
      <c r="AU401" s="154" t="s">
        <v>87</v>
      </c>
      <c r="AY401" s="16" t="s">
        <v>129</v>
      </c>
      <c r="BE401" s="155">
        <f>IF(N401="základní",J401,0)</f>
        <v>0</v>
      </c>
      <c r="BF401" s="155">
        <f>IF(N401="snížená",J401,0)</f>
        <v>0</v>
      </c>
      <c r="BG401" s="155">
        <f>IF(N401="zákl. přenesená",J401,0)</f>
        <v>0</v>
      </c>
      <c r="BH401" s="155">
        <f>IF(N401="sníž. přenesená",J401,0)</f>
        <v>0</v>
      </c>
      <c r="BI401" s="155">
        <f>IF(N401="nulová",J401,0)</f>
        <v>0</v>
      </c>
      <c r="BJ401" s="16" t="s">
        <v>85</v>
      </c>
      <c r="BK401" s="155">
        <f>ROUND(I401*H401,2)</f>
        <v>0</v>
      </c>
      <c r="BL401" s="16" t="s">
        <v>282</v>
      </c>
      <c r="BM401" s="154" t="s">
        <v>796</v>
      </c>
    </row>
    <row r="402" spans="1:65" s="13" customFormat="1">
      <c r="B402" s="165"/>
      <c r="D402" s="156" t="s">
        <v>212</v>
      </c>
      <c r="E402" s="166" t="s">
        <v>1</v>
      </c>
      <c r="F402" s="167" t="s">
        <v>797</v>
      </c>
      <c r="H402" s="168">
        <v>7.2</v>
      </c>
      <c r="I402" s="169"/>
      <c r="L402" s="165"/>
      <c r="M402" s="170"/>
      <c r="N402" s="171"/>
      <c r="O402" s="171"/>
      <c r="P402" s="171"/>
      <c r="Q402" s="171"/>
      <c r="R402" s="171"/>
      <c r="S402" s="171"/>
      <c r="T402" s="172"/>
      <c r="AT402" s="166" t="s">
        <v>212</v>
      </c>
      <c r="AU402" s="166" t="s">
        <v>87</v>
      </c>
      <c r="AV402" s="13" t="s">
        <v>87</v>
      </c>
      <c r="AW402" s="13" t="s">
        <v>32</v>
      </c>
      <c r="AX402" s="13" t="s">
        <v>85</v>
      </c>
      <c r="AY402" s="166" t="s">
        <v>129</v>
      </c>
    </row>
    <row r="403" spans="1:65" s="2" customFormat="1" ht="24.2" customHeight="1">
      <c r="A403" s="31"/>
      <c r="B403" s="142"/>
      <c r="C403" s="143" t="s">
        <v>798</v>
      </c>
      <c r="D403" s="143" t="s">
        <v>132</v>
      </c>
      <c r="E403" s="144" t="s">
        <v>799</v>
      </c>
      <c r="F403" s="145" t="s">
        <v>800</v>
      </c>
      <c r="G403" s="146" t="s">
        <v>380</v>
      </c>
      <c r="H403" s="147">
        <v>16</v>
      </c>
      <c r="I403" s="148"/>
      <c r="J403" s="149">
        <f>ROUND(I403*H403,2)</f>
        <v>0</v>
      </c>
      <c r="K403" s="145" t="s">
        <v>136</v>
      </c>
      <c r="L403" s="32"/>
      <c r="M403" s="150" t="s">
        <v>1</v>
      </c>
      <c r="N403" s="151" t="s">
        <v>42</v>
      </c>
      <c r="O403" s="57"/>
      <c r="P403" s="152">
        <f>O403*H403</f>
        <v>0</v>
      </c>
      <c r="Q403" s="152">
        <v>0</v>
      </c>
      <c r="R403" s="152">
        <f>Q403*H403</f>
        <v>0</v>
      </c>
      <c r="S403" s="152">
        <v>1.2999999999999999E-2</v>
      </c>
      <c r="T403" s="153">
        <f>S403*H403</f>
        <v>0.20799999999999999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54" t="s">
        <v>282</v>
      </c>
      <c r="AT403" s="154" t="s">
        <v>132</v>
      </c>
      <c r="AU403" s="154" t="s">
        <v>87</v>
      </c>
      <c r="AY403" s="16" t="s">
        <v>129</v>
      </c>
      <c r="BE403" s="155">
        <f>IF(N403="základní",J403,0)</f>
        <v>0</v>
      </c>
      <c r="BF403" s="155">
        <f>IF(N403="snížená",J403,0)</f>
        <v>0</v>
      </c>
      <c r="BG403" s="155">
        <f>IF(N403="zákl. přenesená",J403,0)</f>
        <v>0</v>
      </c>
      <c r="BH403" s="155">
        <f>IF(N403="sníž. přenesená",J403,0)</f>
        <v>0</v>
      </c>
      <c r="BI403" s="155">
        <f>IF(N403="nulová",J403,0)</f>
        <v>0</v>
      </c>
      <c r="BJ403" s="16" t="s">
        <v>85</v>
      </c>
      <c r="BK403" s="155">
        <f>ROUND(I403*H403,2)</f>
        <v>0</v>
      </c>
      <c r="BL403" s="16" t="s">
        <v>282</v>
      </c>
      <c r="BM403" s="154" t="s">
        <v>801</v>
      </c>
    </row>
    <row r="404" spans="1:65" s="13" customFormat="1">
      <c r="B404" s="165"/>
      <c r="D404" s="156" t="s">
        <v>212</v>
      </c>
      <c r="E404" s="166" t="s">
        <v>1</v>
      </c>
      <c r="F404" s="167" t="s">
        <v>802</v>
      </c>
      <c r="H404" s="168">
        <v>16</v>
      </c>
      <c r="I404" s="169"/>
      <c r="L404" s="165"/>
      <c r="M404" s="170"/>
      <c r="N404" s="171"/>
      <c r="O404" s="171"/>
      <c r="P404" s="171"/>
      <c r="Q404" s="171"/>
      <c r="R404" s="171"/>
      <c r="S404" s="171"/>
      <c r="T404" s="172"/>
      <c r="AT404" s="166" t="s">
        <v>212</v>
      </c>
      <c r="AU404" s="166" t="s">
        <v>87</v>
      </c>
      <c r="AV404" s="13" t="s">
        <v>87</v>
      </c>
      <c r="AW404" s="13" t="s">
        <v>32</v>
      </c>
      <c r="AX404" s="13" t="s">
        <v>85</v>
      </c>
      <c r="AY404" s="166" t="s">
        <v>129</v>
      </c>
    </row>
    <row r="405" spans="1:65" s="2" customFormat="1" ht="24.2" customHeight="1">
      <c r="A405" s="31"/>
      <c r="B405" s="142"/>
      <c r="C405" s="143" t="s">
        <v>803</v>
      </c>
      <c r="D405" s="143" t="s">
        <v>132</v>
      </c>
      <c r="E405" s="144" t="s">
        <v>804</v>
      </c>
      <c r="F405" s="145" t="s">
        <v>805</v>
      </c>
      <c r="G405" s="146" t="s">
        <v>256</v>
      </c>
      <c r="H405" s="147">
        <v>1.619</v>
      </c>
      <c r="I405" s="148"/>
      <c r="J405" s="149">
        <f>ROUND(I405*H405,2)</f>
        <v>0</v>
      </c>
      <c r="K405" s="145" t="s">
        <v>136</v>
      </c>
      <c r="L405" s="32"/>
      <c r="M405" s="150" t="s">
        <v>1</v>
      </c>
      <c r="N405" s="151" t="s">
        <v>42</v>
      </c>
      <c r="O405" s="57"/>
      <c r="P405" s="152">
        <f>O405*H405</f>
        <v>0</v>
      </c>
      <c r="Q405" s="152">
        <v>0</v>
      </c>
      <c r="R405" s="152">
        <f>Q405*H405</f>
        <v>0</v>
      </c>
      <c r="S405" s="152">
        <v>0</v>
      </c>
      <c r="T405" s="153">
        <f>S405*H405</f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54" t="s">
        <v>282</v>
      </c>
      <c r="AT405" s="154" t="s">
        <v>132</v>
      </c>
      <c r="AU405" s="154" t="s">
        <v>87</v>
      </c>
      <c r="AY405" s="16" t="s">
        <v>129</v>
      </c>
      <c r="BE405" s="155">
        <f>IF(N405="základní",J405,0)</f>
        <v>0</v>
      </c>
      <c r="BF405" s="155">
        <f>IF(N405="snížená",J405,0)</f>
        <v>0</v>
      </c>
      <c r="BG405" s="155">
        <f>IF(N405="zákl. přenesená",J405,0)</f>
        <v>0</v>
      </c>
      <c r="BH405" s="155">
        <f>IF(N405="sníž. přenesená",J405,0)</f>
        <v>0</v>
      </c>
      <c r="BI405" s="155">
        <f>IF(N405="nulová",J405,0)</f>
        <v>0</v>
      </c>
      <c r="BJ405" s="16" t="s">
        <v>85</v>
      </c>
      <c r="BK405" s="155">
        <f>ROUND(I405*H405,2)</f>
        <v>0</v>
      </c>
      <c r="BL405" s="16" t="s">
        <v>282</v>
      </c>
      <c r="BM405" s="154" t="s">
        <v>806</v>
      </c>
    </row>
    <row r="406" spans="1:65" s="12" customFormat="1" ht="22.9" customHeight="1">
      <c r="B406" s="129"/>
      <c r="D406" s="130" t="s">
        <v>76</v>
      </c>
      <c r="E406" s="140" t="s">
        <v>807</v>
      </c>
      <c r="F406" s="140" t="s">
        <v>808</v>
      </c>
      <c r="I406" s="132"/>
      <c r="J406" s="141">
        <f>BK406</f>
        <v>0</v>
      </c>
      <c r="L406" s="129"/>
      <c r="M406" s="134"/>
      <c r="N406" s="135"/>
      <c r="O406" s="135"/>
      <c r="P406" s="136">
        <f>SUM(P407:P409)</f>
        <v>0</v>
      </c>
      <c r="Q406" s="135"/>
      <c r="R406" s="136">
        <f>SUM(R407:R409)</f>
        <v>9.6799999999999997E-2</v>
      </c>
      <c r="S406" s="135"/>
      <c r="T406" s="137">
        <f>SUM(T407:T409)</f>
        <v>0</v>
      </c>
      <c r="AR406" s="130" t="s">
        <v>87</v>
      </c>
      <c r="AT406" s="138" t="s">
        <v>76</v>
      </c>
      <c r="AU406" s="138" t="s">
        <v>85</v>
      </c>
      <c r="AY406" s="130" t="s">
        <v>129</v>
      </c>
      <c r="BK406" s="139">
        <f>SUM(BK407:BK409)</f>
        <v>0</v>
      </c>
    </row>
    <row r="407" spans="1:65" s="2" customFormat="1" ht="16.5" customHeight="1">
      <c r="A407" s="31"/>
      <c r="B407" s="142"/>
      <c r="C407" s="143" t="s">
        <v>809</v>
      </c>
      <c r="D407" s="143" t="s">
        <v>132</v>
      </c>
      <c r="E407" s="144" t="s">
        <v>810</v>
      </c>
      <c r="F407" s="145" t="s">
        <v>811</v>
      </c>
      <c r="G407" s="146" t="s">
        <v>210</v>
      </c>
      <c r="H407" s="147">
        <v>4.4000000000000004</v>
      </c>
      <c r="I407" s="148"/>
      <c r="J407" s="149">
        <f>ROUND(I407*H407,2)</f>
        <v>0</v>
      </c>
      <c r="K407" s="145" t="s">
        <v>1</v>
      </c>
      <c r="L407" s="32"/>
      <c r="M407" s="150" t="s">
        <v>1</v>
      </c>
      <c r="N407" s="151" t="s">
        <v>42</v>
      </c>
      <c r="O407" s="57"/>
      <c r="P407" s="152">
        <f>O407*H407</f>
        <v>0</v>
      </c>
      <c r="Q407" s="152">
        <v>2.1999999999999999E-2</v>
      </c>
      <c r="R407" s="152">
        <f>Q407*H407</f>
        <v>9.6799999999999997E-2</v>
      </c>
      <c r="S407" s="152">
        <v>0</v>
      </c>
      <c r="T407" s="153">
        <f>S407*H407</f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54" t="s">
        <v>282</v>
      </c>
      <c r="AT407" s="154" t="s">
        <v>132</v>
      </c>
      <c r="AU407" s="154" t="s">
        <v>87</v>
      </c>
      <c r="AY407" s="16" t="s">
        <v>129</v>
      </c>
      <c r="BE407" s="155">
        <f>IF(N407="základní",J407,0)</f>
        <v>0</v>
      </c>
      <c r="BF407" s="155">
        <f>IF(N407="snížená",J407,0)</f>
        <v>0</v>
      </c>
      <c r="BG407" s="155">
        <f>IF(N407="zákl. přenesená",J407,0)</f>
        <v>0</v>
      </c>
      <c r="BH407" s="155">
        <f>IF(N407="sníž. přenesená",J407,0)</f>
        <v>0</v>
      </c>
      <c r="BI407" s="155">
        <f>IF(N407="nulová",J407,0)</f>
        <v>0</v>
      </c>
      <c r="BJ407" s="16" t="s">
        <v>85</v>
      </c>
      <c r="BK407" s="155">
        <f>ROUND(I407*H407,2)</f>
        <v>0</v>
      </c>
      <c r="BL407" s="16" t="s">
        <v>282</v>
      </c>
      <c r="BM407" s="154" t="s">
        <v>812</v>
      </c>
    </row>
    <row r="408" spans="1:65" s="13" customFormat="1">
      <c r="B408" s="165"/>
      <c r="D408" s="156" t="s">
        <v>212</v>
      </c>
      <c r="E408" s="166" t="s">
        <v>1</v>
      </c>
      <c r="F408" s="167" t="s">
        <v>813</v>
      </c>
      <c r="H408" s="168">
        <v>4.4000000000000004</v>
      </c>
      <c r="I408" s="169"/>
      <c r="L408" s="165"/>
      <c r="M408" s="170"/>
      <c r="N408" s="171"/>
      <c r="O408" s="171"/>
      <c r="P408" s="171"/>
      <c r="Q408" s="171"/>
      <c r="R408" s="171"/>
      <c r="S408" s="171"/>
      <c r="T408" s="172"/>
      <c r="AT408" s="166" t="s">
        <v>212</v>
      </c>
      <c r="AU408" s="166" t="s">
        <v>87</v>
      </c>
      <c r="AV408" s="13" t="s">
        <v>87</v>
      </c>
      <c r="AW408" s="13" t="s">
        <v>32</v>
      </c>
      <c r="AX408" s="13" t="s">
        <v>85</v>
      </c>
      <c r="AY408" s="166" t="s">
        <v>129</v>
      </c>
    </row>
    <row r="409" spans="1:65" s="2" customFormat="1" ht="24.2" customHeight="1">
      <c r="A409" s="31"/>
      <c r="B409" s="142"/>
      <c r="C409" s="143" t="s">
        <v>814</v>
      </c>
      <c r="D409" s="143" t="s">
        <v>132</v>
      </c>
      <c r="E409" s="144" t="s">
        <v>815</v>
      </c>
      <c r="F409" s="145" t="s">
        <v>816</v>
      </c>
      <c r="G409" s="146" t="s">
        <v>256</v>
      </c>
      <c r="H409" s="147">
        <v>9.7000000000000003E-2</v>
      </c>
      <c r="I409" s="148"/>
      <c r="J409" s="149">
        <f>ROUND(I409*H409,2)</f>
        <v>0</v>
      </c>
      <c r="K409" s="145" t="s">
        <v>136</v>
      </c>
      <c r="L409" s="32"/>
      <c r="M409" s="150" t="s">
        <v>1</v>
      </c>
      <c r="N409" s="151" t="s">
        <v>42</v>
      </c>
      <c r="O409" s="57"/>
      <c r="P409" s="152">
        <f>O409*H409</f>
        <v>0</v>
      </c>
      <c r="Q409" s="152">
        <v>0</v>
      </c>
      <c r="R409" s="152">
        <f>Q409*H409</f>
        <v>0</v>
      </c>
      <c r="S409" s="152">
        <v>0</v>
      </c>
      <c r="T409" s="153">
        <f>S409*H409</f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54" t="s">
        <v>282</v>
      </c>
      <c r="AT409" s="154" t="s">
        <v>132</v>
      </c>
      <c r="AU409" s="154" t="s">
        <v>87</v>
      </c>
      <c r="AY409" s="16" t="s">
        <v>129</v>
      </c>
      <c r="BE409" s="155">
        <f>IF(N409="základní",J409,0)</f>
        <v>0</v>
      </c>
      <c r="BF409" s="155">
        <f>IF(N409="snížená",J409,0)</f>
        <v>0</v>
      </c>
      <c r="BG409" s="155">
        <f>IF(N409="zákl. přenesená",J409,0)</f>
        <v>0</v>
      </c>
      <c r="BH409" s="155">
        <f>IF(N409="sníž. přenesená",J409,0)</f>
        <v>0</v>
      </c>
      <c r="BI409" s="155">
        <f>IF(N409="nulová",J409,0)</f>
        <v>0</v>
      </c>
      <c r="BJ409" s="16" t="s">
        <v>85</v>
      </c>
      <c r="BK409" s="155">
        <f>ROUND(I409*H409,2)</f>
        <v>0</v>
      </c>
      <c r="BL409" s="16" t="s">
        <v>282</v>
      </c>
      <c r="BM409" s="154" t="s">
        <v>817</v>
      </c>
    </row>
    <row r="410" spans="1:65" s="12" customFormat="1" ht="22.9" customHeight="1">
      <c r="B410" s="129"/>
      <c r="D410" s="130" t="s">
        <v>76</v>
      </c>
      <c r="E410" s="140" t="s">
        <v>818</v>
      </c>
      <c r="F410" s="140" t="s">
        <v>819</v>
      </c>
      <c r="I410" s="132"/>
      <c r="J410" s="141">
        <f>BK410</f>
        <v>0</v>
      </c>
      <c r="L410" s="129"/>
      <c r="M410" s="134"/>
      <c r="N410" s="135"/>
      <c r="O410" s="135"/>
      <c r="P410" s="136">
        <f>SUM(P411:P414)</f>
        <v>0</v>
      </c>
      <c r="Q410" s="135"/>
      <c r="R410" s="136">
        <f>SUM(R411:R414)</f>
        <v>4.48E-2</v>
      </c>
      <c r="S410" s="135"/>
      <c r="T410" s="137">
        <f>SUM(T411:T414)</f>
        <v>0</v>
      </c>
      <c r="AR410" s="130" t="s">
        <v>87</v>
      </c>
      <c r="AT410" s="138" t="s">
        <v>76</v>
      </c>
      <c r="AU410" s="138" t="s">
        <v>85</v>
      </c>
      <c r="AY410" s="130" t="s">
        <v>129</v>
      </c>
      <c r="BK410" s="139">
        <f>SUM(BK411:BK414)</f>
        <v>0</v>
      </c>
    </row>
    <row r="411" spans="1:65" s="2" customFormat="1" ht="37.9" customHeight="1">
      <c r="A411" s="31"/>
      <c r="B411" s="142"/>
      <c r="C411" s="143" t="s">
        <v>820</v>
      </c>
      <c r="D411" s="143" t="s">
        <v>132</v>
      </c>
      <c r="E411" s="144" t="s">
        <v>821</v>
      </c>
      <c r="F411" s="145" t="s">
        <v>822</v>
      </c>
      <c r="G411" s="146" t="s">
        <v>266</v>
      </c>
      <c r="H411" s="147">
        <v>12</v>
      </c>
      <c r="I411" s="148"/>
      <c r="J411" s="149">
        <f>ROUND(I411*H411,2)</f>
        <v>0</v>
      </c>
      <c r="K411" s="145" t="s">
        <v>1</v>
      </c>
      <c r="L411" s="32"/>
      <c r="M411" s="150" t="s">
        <v>1</v>
      </c>
      <c r="N411" s="151" t="s">
        <v>42</v>
      </c>
      <c r="O411" s="57"/>
      <c r="P411" s="152">
        <f>O411*H411</f>
        <v>0</v>
      </c>
      <c r="Q411" s="152">
        <v>4.0000000000000002E-4</v>
      </c>
      <c r="R411" s="152">
        <f>Q411*H411</f>
        <v>4.8000000000000004E-3</v>
      </c>
      <c r="S411" s="152">
        <v>0</v>
      </c>
      <c r="T411" s="153">
        <f>S411*H411</f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54" t="s">
        <v>282</v>
      </c>
      <c r="AT411" s="154" t="s">
        <v>132</v>
      </c>
      <c r="AU411" s="154" t="s">
        <v>87</v>
      </c>
      <c r="AY411" s="16" t="s">
        <v>129</v>
      </c>
      <c r="BE411" s="155">
        <f>IF(N411="základní",J411,0)</f>
        <v>0</v>
      </c>
      <c r="BF411" s="155">
        <f>IF(N411="snížená",J411,0)</f>
        <v>0</v>
      </c>
      <c r="BG411" s="155">
        <f>IF(N411="zákl. přenesená",J411,0)</f>
        <v>0</v>
      </c>
      <c r="BH411" s="155">
        <f>IF(N411="sníž. přenesená",J411,0)</f>
        <v>0</v>
      </c>
      <c r="BI411" s="155">
        <f>IF(N411="nulová",J411,0)</f>
        <v>0</v>
      </c>
      <c r="BJ411" s="16" t="s">
        <v>85</v>
      </c>
      <c r="BK411" s="155">
        <f>ROUND(I411*H411,2)</f>
        <v>0</v>
      </c>
      <c r="BL411" s="16" t="s">
        <v>282</v>
      </c>
      <c r="BM411" s="154" t="s">
        <v>823</v>
      </c>
    </row>
    <row r="412" spans="1:65" s="2" customFormat="1" ht="37.9" customHeight="1">
      <c r="A412" s="31"/>
      <c r="B412" s="142"/>
      <c r="C412" s="143" t="s">
        <v>824</v>
      </c>
      <c r="D412" s="143" t="s">
        <v>132</v>
      </c>
      <c r="E412" s="144" t="s">
        <v>825</v>
      </c>
      <c r="F412" s="145" t="s">
        <v>826</v>
      </c>
      <c r="G412" s="146" t="s">
        <v>266</v>
      </c>
      <c r="H412" s="147">
        <v>40</v>
      </c>
      <c r="I412" s="148"/>
      <c r="J412" s="149">
        <f>ROUND(I412*H412,2)</f>
        <v>0</v>
      </c>
      <c r="K412" s="145" t="s">
        <v>1</v>
      </c>
      <c r="L412" s="32"/>
      <c r="M412" s="150" t="s">
        <v>1</v>
      </c>
      <c r="N412" s="151" t="s">
        <v>42</v>
      </c>
      <c r="O412" s="57"/>
      <c r="P412" s="152">
        <f>O412*H412</f>
        <v>0</v>
      </c>
      <c r="Q412" s="152">
        <v>4.0000000000000002E-4</v>
      </c>
      <c r="R412" s="152">
        <f>Q412*H412</f>
        <v>1.6E-2</v>
      </c>
      <c r="S412" s="152">
        <v>0</v>
      </c>
      <c r="T412" s="153">
        <f>S412*H412</f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54" t="s">
        <v>282</v>
      </c>
      <c r="AT412" s="154" t="s">
        <v>132</v>
      </c>
      <c r="AU412" s="154" t="s">
        <v>87</v>
      </c>
      <c r="AY412" s="16" t="s">
        <v>129</v>
      </c>
      <c r="BE412" s="155">
        <f>IF(N412="základní",J412,0)</f>
        <v>0</v>
      </c>
      <c r="BF412" s="155">
        <f>IF(N412="snížená",J412,0)</f>
        <v>0</v>
      </c>
      <c r="BG412" s="155">
        <f>IF(N412="zákl. přenesená",J412,0)</f>
        <v>0</v>
      </c>
      <c r="BH412" s="155">
        <f>IF(N412="sníž. přenesená",J412,0)</f>
        <v>0</v>
      </c>
      <c r="BI412" s="155">
        <f>IF(N412="nulová",J412,0)</f>
        <v>0</v>
      </c>
      <c r="BJ412" s="16" t="s">
        <v>85</v>
      </c>
      <c r="BK412" s="155">
        <f>ROUND(I412*H412,2)</f>
        <v>0</v>
      </c>
      <c r="BL412" s="16" t="s">
        <v>282</v>
      </c>
      <c r="BM412" s="154" t="s">
        <v>827</v>
      </c>
    </row>
    <row r="413" spans="1:65" s="2" customFormat="1" ht="24.2" customHeight="1">
      <c r="A413" s="31"/>
      <c r="B413" s="142"/>
      <c r="C413" s="143" t="s">
        <v>828</v>
      </c>
      <c r="D413" s="143" t="s">
        <v>132</v>
      </c>
      <c r="E413" s="144" t="s">
        <v>829</v>
      </c>
      <c r="F413" s="145" t="s">
        <v>830</v>
      </c>
      <c r="G413" s="146" t="s">
        <v>266</v>
      </c>
      <c r="H413" s="147">
        <v>60</v>
      </c>
      <c r="I413" s="148"/>
      <c r="J413" s="149">
        <f>ROUND(I413*H413,2)</f>
        <v>0</v>
      </c>
      <c r="K413" s="145" t="s">
        <v>1</v>
      </c>
      <c r="L413" s="32"/>
      <c r="M413" s="150" t="s">
        <v>1</v>
      </c>
      <c r="N413" s="151" t="s">
        <v>42</v>
      </c>
      <c r="O413" s="57"/>
      <c r="P413" s="152">
        <f>O413*H413</f>
        <v>0</v>
      </c>
      <c r="Q413" s="152">
        <v>4.0000000000000002E-4</v>
      </c>
      <c r="R413" s="152">
        <f>Q413*H413</f>
        <v>2.4E-2</v>
      </c>
      <c r="S413" s="152">
        <v>0</v>
      </c>
      <c r="T413" s="153">
        <f>S413*H413</f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54" t="s">
        <v>282</v>
      </c>
      <c r="AT413" s="154" t="s">
        <v>132</v>
      </c>
      <c r="AU413" s="154" t="s">
        <v>87</v>
      </c>
      <c r="AY413" s="16" t="s">
        <v>129</v>
      </c>
      <c r="BE413" s="155">
        <f>IF(N413="základní",J413,0)</f>
        <v>0</v>
      </c>
      <c r="BF413" s="155">
        <f>IF(N413="snížená",J413,0)</f>
        <v>0</v>
      </c>
      <c r="BG413" s="155">
        <f>IF(N413="zákl. přenesená",J413,0)</f>
        <v>0</v>
      </c>
      <c r="BH413" s="155">
        <f>IF(N413="sníž. přenesená",J413,0)</f>
        <v>0</v>
      </c>
      <c r="BI413" s="155">
        <f>IF(N413="nulová",J413,0)</f>
        <v>0</v>
      </c>
      <c r="BJ413" s="16" t="s">
        <v>85</v>
      </c>
      <c r="BK413" s="155">
        <f>ROUND(I413*H413,2)</f>
        <v>0</v>
      </c>
      <c r="BL413" s="16" t="s">
        <v>282</v>
      </c>
      <c r="BM413" s="154" t="s">
        <v>831</v>
      </c>
    </row>
    <row r="414" spans="1:65" s="2" customFormat="1" ht="24.2" customHeight="1">
      <c r="A414" s="31"/>
      <c r="B414" s="142"/>
      <c r="C414" s="143" t="s">
        <v>832</v>
      </c>
      <c r="D414" s="143" t="s">
        <v>132</v>
      </c>
      <c r="E414" s="144" t="s">
        <v>833</v>
      </c>
      <c r="F414" s="145" t="s">
        <v>834</v>
      </c>
      <c r="G414" s="146" t="s">
        <v>256</v>
      </c>
      <c r="H414" s="147">
        <v>4.4999999999999998E-2</v>
      </c>
      <c r="I414" s="148"/>
      <c r="J414" s="149">
        <f>ROUND(I414*H414,2)</f>
        <v>0</v>
      </c>
      <c r="K414" s="145" t="s">
        <v>136</v>
      </c>
      <c r="L414" s="32"/>
      <c r="M414" s="150" t="s">
        <v>1</v>
      </c>
      <c r="N414" s="151" t="s">
        <v>42</v>
      </c>
      <c r="O414" s="57"/>
      <c r="P414" s="152">
        <f>O414*H414</f>
        <v>0</v>
      </c>
      <c r="Q414" s="152">
        <v>0</v>
      </c>
      <c r="R414" s="152">
        <f>Q414*H414</f>
        <v>0</v>
      </c>
      <c r="S414" s="152">
        <v>0</v>
      </c>
      <c r="T414" s="153">
        <f>S414*H414</f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54" t="s">
        <v>282</v>
      </c>
      <c r="AT414" s="154" t="s">
        <v>132</v>
      </c>
      <c r="AU414" s="154" t="s">
        <v>87</v>
      </c>
      <c r="AY414" s="16" t="s">
        <v>129</v>
      </c>
      <c r="BE414" s="155">
        <f>IF(N414="základní",J414,0)</f>
        <v>0</v>
      </c>
      <c r="BF414" s="155">
        <f>IF(N414="snížená",J414,0)</f>
        <v>0</v>
      </c>
      <c r="BG414" s="155">
        <f>IF(N414="zákl. přenesená",J414,0)</f>
        <v>0</v>
      </c>
      <c r="BH414" s="155">
        <f>IF(N414="sníž. přenesená",J414,0)</f>
        <v>0</v>
      </c>
      <c r="BI414" s="155">
        <f>IF(N414="nulová",J414,0)</f>
        <v>0</v>
      </c>
      <c r="BJ414" s="16" t="s">
        <v>85</v>
      </c>
      <c r="BK414" s="155">
        <f>ROUND(I414*H414,2)</f>
        <v>0</v>
      </c>
      <c r="BL414" s="16" t="s">
        <v>282</v>
      </c>
      <c r="BM414" s="154" t="s">
        <v>835</v>
      </c>
    </row>
    <row r="415" spans="1:65" s="12" customFormat="1" ht="22.9" customHeight="1">
      <c r="B415" s="129"/>
      <c r="D415" s="130" t="s">
        <v>76</v>
      </c>
      <c r="E415" s="140" t="s">
        <v>836</v>
      </c>
      <c r="F415" s="140" t="s">
        <v>837</v>
      </c>
      <c r="I415" s="132"/>
      <c r="J415" s="141">
        <f>BK415</f>
        <v>0</v>
      </c>
      <c r="L415" s="129"/>
      <c r="M415" s="134"/>
      <c r="N415" s="135"/>
      <c r="O415" s="135"/>
      <c r="P415" s="136">
        <f>SUM(P416:P419)</f>
        <v>0</v>
      </c>
      <c r="Q415" s="135"/>
      <c r="R415" s="136">
        <f>SUM(R416:R419)</f>
        <v>0</v>
      </c>
      <c r="S415" s="135"/>
      <c r="T415" s="137">
        <f>SUM(T416:T419)</f>
        <v>0</v>
      </c>
      <c r="AR415" s="130" t="s">
        <v>87</v>
      </c>
      <c r="AT415" s="138" t="s">
        <v>76</v>
      </c>
      <c r="AU415" s="138" t="s">
        <v>85</v>
      </c>
      <c r="AY415" s="130" t="s">
        <v>129</v>
      </c>
      <c r="BK415" s="139">
        <f>SUM(BK416:BK419)</f>
        <v>0</v>
      </c>
    </row>
    <row r="416" spans="1:65" s="2" customFormat="1" ht="24.2" customHeight="1">
      <c r="A416" s="31"/>
      <c r="B416" s="142"/>
      <c r="C416" s="143" t="s">
        <v>838</v>
      </c>
      <c r="D416" s="143" t="s">
        <v>132</v>
      </c>
      <c r="E416" s="144" t="s">
        <v>839</v>
      </c>
      <c r="F416" s="145" t="s">
        <v>840</v>
      </c>
      <c r="G416" s="146" t="s">
        <v>135</v>
      </c>
      <c r="H416" s="147">
        <v>1</v>
      </c>
      <c r="I416" s="148"/>
      <c r="J416" s="149">
        <f>ROUND(I416*H416,2)</f>
        <v>0</v>
      </c>
      <c r="K416" s="145" t="s">
        <v>1</v>
      </c>
      <c r="L416" s="32"/>
      <c r="M416" s="150" t="s">
        <v>1</v>
      </c>
      <c r="N416" s="151" t="s">
        <v>42</v>
      </c>
      <c r="O416" s="57"/>
      <c r="P416" s="152">
        <f>O416*H416</f>
        <v>0</v>
      </c>
      <c r="Q416" s="152">
        <v>0</v>
      </c>
      <c r="R416" s="152">
        <f>Q416*H416</f>
        <v>0</v>
      </c>
      <c r="S416" s="152">
        <v>0</v>
      </c>
      <c r="T416" s="153">
        <f>S416*H416</f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54" t="s">
        <v>282</v>
      </c>
      <c r="AT416" s="154" t="s">
        <v>132</v>
      </c>
      <c r="AU416" s="154" t="s">
        <v>87</v>
      </c>
      <c r="AY416" s="16" t="s">
        <v>129</v>
      </c>
      <c r="BE416" s="155">
        <f>IF(N416="základní",J416,0)</f>
        <v>0</v>
      </c>
      <c r="BF416" s="155">
        <f>IF(N416="snížená",J416,0)</f>
        <v>0</v>
      </c>
      <c r="BG416" s="155">
        <f>IF(N416="zákl. přenesená",J416,0)</f>
        <v>0</v>
      </c>
      <c r="BH416" s="155">
        <f>IF(N416="sníž. přenesená",J416,0)</f>
        <v>0</v>
      </c>
      <c r="BI416" s="155">
        <f>IF(N416="nulová",J416,0)</f>
        <v>0</v>
      </c>
      <c r="BJ416" s="16" t="s">
        <v>85</v>
      </c>
      <c r="BK416" s="155">
        <f>ROUND(I416*H416,2)</f>
        <v>0</v>
      </c>
      <c r="BL416" s="16" t="s">
        <v>282</v>
      </c>
      <c r="BM416" s="154" t="s">
        <v>841</v>
      </c>
    </row>
    <row r="417" spans="1:65" s="2" customFormat="1" ht="44.25" customHeight="1">
      <c r="A417" s="31"/>
      <c r="B417" s="142"/>
      <c r="C417" s="143" t="s">
        <v>842</v>
      </c>
      <c r="D417" s="143" t="s">
        <v>132</v>
      </c>
      <c r="E417" s="144" t="s">
        <v>843</v>
      </c>
      <c r="F417" s="145" t="s">
        <v>844</v>
      </c>
      <c r="G417" s="146" t="s">
        <v>135</v>
      </c>
      <c r="H417" s="147">
        <v>1</v>
      </c>
      <c r="I417" s="148"/>
      <c r="J417" s="149">
        <f>ROUND(I417*H417,2)</f>
        <v>0</v>
      </c>
      <c r="K417" s="145" t="s">
        <v>1</v>
      </c>
      <c r="L417" s="32"/>
      <c r="M417" s="150" t="s">
        <v>1</v>
      </c>
      <c r="N417" s="151" t="s">
        <v>42</v>
      </c>
      <c r="O417" s="57"/>
      <c r="P417" s="152">
        <f>O417*H417</f>
        <v>0</v>
      </c>
      <c r="Q417" s="152">
        <v>0</v>
      </c>
      <c r="R417" s="152">
        <f>Q417*H417</f>
        <v>0</v>
      </c>
      <c r="S417" s="152">
        <v>0</v>
      </c>
      <c r="T417" s="153">
        <f>S417*H417</f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54" t="s">
        <v>282</v>
      </c>
      <c r="AT417" s="154" t="s">
        <v>132</v>
      </c>
      <c r="AU417" s="154" t="s">
        <v>87</v>
      </c>
      <c r="AY417" s="16" t="s">
        <v>129</v>
      </c>
      <c r="BE417" s="155">
        <f>IF(N417="základní",J417,0)</f>
        <v>0</v>
      </c>
      <c r="BF417" s="155">
        <f>IF(N417="snížená",J417,0)</f>
        <v>0</v>
      </c>
      <c r="BG417" s="155">
        <f>IF(N417="zákl. přenesená",J417,0)</f>
        <v>0</v>
      </c>
      <c r="BH417" s="155">
        <f>IF(N417="sníž. přenesená",J417,0)</f>
        <v>0</v>
      </c>
      <c r="BI417" s="155">
        <f>IF(N417="nulová",J417,0)</f>
        <v>0</v>
      </c>
      <c r="BJ417" s="16" t="s">
        <v>85</v>
      </c>
      <c r="BK417" s="155">
        <f>ROUND(I417*H417,2)</f>
        <v>0</v>
      </c>
      <c r="BL417" s="16" t="s">
        <v>282</v>
      </c>
      <c r="BM417" s="154" t="s">
        <v>845</v>
      </c>
    </row>
    <row r="418" spans="1:65" s="2" customFormat="1" ht="19.5">
      <c r="A418" s="31"/>
      <c r="B418" s="32"/>
      <c r="C418" s="31"/>
      <c r="D418" s="156" t="s">
        <v>148</v>
      </c>
      <c r="E418" s="31"/>
      <c r="F418" s="157" t="s">
        <v>846</v>
      </c>
      <c r="G418" s="31"/>
      <c r="H418" s="31"/>
      <c r="I418" s="158"/>
      <c r="J418" s="31"/>
      <c r="K418" s="31"/>
      <c r="L418" s="32"/>
      <c r="M418" s="159"/>
      <c r="N418" s="160"/>
      <c r="O418" s="57"/>
      <c r="P418" s="57"/>
      <c r="Q418" s="57"/>
      <c r="R418" s="57"/>
      <c r="S418" s="57"/>
      <c r="T418" s="58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T418" s="16" t="s">
        <v>148</v>
      </c>
      <c r="AU418" s="16" t="s">
        <v>87</v>
      </c>
    </row>
    <row r="419" spans="1:65" s="2" customFormat="1" ht="44.25" customHeight="1">
      <c r="A419" s="31"/>
      <c r="B419" s="142"/>
      <c r="C419" s="143" t="s">
        <v>847</v>
      </c>
      <c r="D419" s="143" t="s">
        <v>132</v>
      </c>
      <c r="E419" s="144" t="s">
        <v>848</v>
      </c>
      <c r="F419" s="145" t="s">
        <v>849</v>
      </c>
      <c r="G419" s="146" t="s">
        <v>266</v>
      </c>
      <c r="H419" s="147">
        <v>4</v>
      </c>
      <c r="I419" s="148"/>
      <c r="J419" s="149">
        <f>ROUND(I419*H419,2)</f>
        <v>0</v>
      </c>
      <c r="K419" s="145" t="s">
        <v>1</v>
      </c>
      <c r="L419" s="32"/>
      <c r="M419" s="150" t="s">
        <v>1</v>
      </c>
      <c r="N419" s="151" t="s">
        <v>42</v>
      </c>
      <c r="O419" s="57"/>
      <c r="P419" s="152">
        <f>O419*H419</f>
        <v>0</v>
      </c>
      <c r="Q419" s="152">
        <v>0</v>
      </c>
      <c r="R419" s="152">
        <f>Q419*H419</f>
        <v>0</v>
      </c>
      <c r="S419" s="152">
        <v>0</v>
      </c>
      <c r="T419" s="153">
        <f>S419*H419</f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54" t="s">
        <v>282</v>
      </c>
      <c r="AT419" s="154" t="s">
        <v>132</v>
      </c>
      <c r="AU419" s="154" t="s">
        <v>87</v>
      </c>
      <c r="AY419" s="16" t="s">
        <v>129</v>
      </c>
      <c r="BE419" s="155">
        <f>IF(N419="základní",J419,0)</f>
        <v>0</v>
      </c>
      <c r="BF419" s="155">
        <f>IF(N419="snížená",J419,0)</f>
        <v>0</v>
      </c>
      <c r="BG419" s="155">
        <f>IF(N419="zákl. přenesená",J419,0)</f>
        <v>0</v>
      </c>
      <c r="BH419" s="155">
        <f>IF(N419="sníž. přenesená",J419,0)</f>
        <v>0</v>
      </c>
      <c r="BI419" s="155">
        <f>IF(N419="nulová",J419,0)</f>
        <v>0</v>
      </c>
      <c r="BJ419" s="16" t="s">
        <v>85</v>
      </c>
      <c r="BK419" s="155">
        <f>ROUND(I419*H419,2)</f>
        <v>0</v>
      </c>
      <c r="BL419" s="16" t="s">
        <v>282</v>
      </c>
      <c r="BM419" s="154" t="s">
        <v>850</v>
      </c>
    </row>
    <row r="420" spans="1:65" s="12" customFormat="1" ht="25.9" customHeight="1">
      <c r="B420" s="129"/>
      <c r="D420" s="130" t="s">
        <v>76</v>
      </c>
      <c r="E420" s="131" t="s">
        <v>126</v>
      </c>
      <c r="F420" s="131" t="s">
        <v>127</v>
      </c>
      <c r="I420" s="132"/>
      <c r="J420" s="133">
        <f>BK420</f>
        <v>0</v>
      </c>
      <c r="L420" s="129"/>
      <c r="M420" s="134"/>
      <c r="N420" s="135"/>
      <c r="O420" s="135"/>
      <c r="P420" s="136">
        <f>P421</f>
        <v>0</v>
      </c>
      <c r="Q420" s="135"/>
      <c r="R420" s="136">
        <f>R421</f>
        <v>0</v>
      </c>
      <c r="S420" s="135"/>
      <c r="T420" s="137">
        <f>T421</f>
        <v>0</v>
      </c>
      <c r="AR420" s="130" t="s">
        <v>128</v>
      </c>
      <c r="AT420" s="138" t="s">
        <v>76</v>
      </c>
      <c r="AU420" s="138" t="s">
        <v>77</v>
      </c>
      <c r="AY420" s="130" t="s">
        <v>129</v>
      </c>
      <c r="BK420" s="139">
        <f>BK421</f>
        <v>0</v>
      </c>
    </row>
    <row r="421" spans="1:65" s="12" customFormat="1" ht="22.9" customHeight="1">
      <c r="B421" s="129"/>
      <c r="D421" s="130" t="s">
        <v>76</v>
      </c>
      <c r="E421" s="140" t="s">
        <v>130</v>
      </c>
      <c r="F421" s="140" t="s">
        <v>131</v>
      </c>
      <c r="I421" s="132"/>
      <c r="J421" s="141">
        <f>BK421</f>
        <v>0</v>
      </c>
      <c r="L421" s="129"/>
      <c r="M421" s="134"/>
      <c r="N421" s="135"/>
      <c r="O421" s="135"/>
      <c r="P421" s="136">
        <f>P422</f>
        <v>0</v>
      </c>
      <c r="Q421" s="135"/>
      <c r="R421" s="136">
        <f>R422</f>
        <v>0</v>
      </c>
      <c r="S421" s="135"/>
      <c r="T421" s="137">
        <f>T422</f>
        <v>0</v>
      </c>
      <c r="AR421" s="130" t="s">
        <v>128</v>
      </c>
      <c r="AT421" s="138" t="s">
        <v>76</v>
      </c>
      <c r="AU421" s="138" t="s">
        <v>85</v>
      </c>
      <c r="AY421" s="130" t="s">
        <v>129</v>
      </c>
      <c r="BK421" s="139">
        <f>BK422</f>
        <v>0</v>
      </c>
    </row>
    <row r="422" spans="1:65" s="2" customFormat="1" ht="24.2" customHeight="1">
      <c r="A422" s="31"/>
      <c r="B422" s="142"/>
      <c r="C422" s="143" t="s">
        <v>851</v>
      </c>
      <c r="D422" s="143" t="s">
        <v>132</v>
      </c>
      <c r="E422" s="144" t="s">
        <v>852</v>
      </c>
      <c r="F422" s="145" t="s">
        <v>853</v>
      </c>
      <c r="G422" s="146" t="s">
        <v>135</v>
      </c>
      <c r="H422" s="147">
        <v>1</v>
      </c>
      <c r="I422" s="148"/>
      <c r="J422" s="149">
        <f>ROUND(I422*H422,2)</f>
        <v>0</v>
      </c>
      <c r="K422" s="145" t="s">
        <v>136</v>
      </c>
      <c r="L422" s="32"/>
      <c r="M422" s="191" t="s">
        <v>1</v>
      </c>
      <c r="N422" s="192" t="s">
        <v>42</v>
      </c>
      <c r="O422" s="163"/>
      <c r="P422" s="193">
        <f>O422*H422</f>
        <v>0</v>
      </c>
      <c r="Q422" s="193">
        <v>0</v>
      </c>
      <c r="R422" s="193">
        <f>Q422*H422</f>
        <v>0</v>
      </c>
      <c r="S422" s="193">
        <v>0</v>
      </c>
      <c r="T422" s="194">
        <f>S422*H422</f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54" t="s">
        <v>137</v>
      </c>
      <c r="AT422" s="154" t="s">
        <v>132</v>
      </c>
      <c r="AU422" s="154" t="s">
        <v>87</v>
      </c>
      <c r="AY422" s="16" t="s">
        <v>129</v>
      </c>
      <c r="BE422" s="155">
        <f>IF(N422="základní",J422,0)</f>
        <v>0</v>
      </c>
      <c r="BF422" s="155">
        <f>IF(N422="snížená",J422,0)</f>
        <v>0</v>
      </c>
      <c r="BG422" s="155">
        <f>IF(N422="zákl. přenesená",J422,0)</f>
        <v>0</v>
      </c>
      <c r="BH422" s="155">
        <f>IF(N422="sníž. přenesená",J422,0)</f>
        <v>0</v>
      </c>
      <c r="BI422" s="155">
        <f>IF(N422="nulová",J422,0)</f>
        <v>0</v>
      </c>
      <c r="BJ422" s="16" t="s">
        <v>85</v>
      </c>
      <c r="BK422" s="155">
        <f>ROUND(I422*H422,2)</f>
        <v>0</v>
      </c>
      <c r="BL422" s="16" t="s">
        <v>137</v>
      </c>
      <c r="BM422" s="154" t="s">
        <v>854</v>
      </c>
    </row>
    <row r="423" spans="1:65" s="2" customFormat="1" ht="6.95" customHeight="1">
      <c r="A423" s="31"/>
      <c r="B423" s="46"/>
      <c r="C423" s="47"/>
      <c r="D423" s="47"/>
      <c r="E423" s="47"/>
      <c r="F423" s="47"/>
      <c r="G423" s="47"/>
      <c r="H423" s="47"/>
      <c r="I423" s="47"/>
      <c r="J423" s="47"/>
      <c r="K423" s="47"/>
      <c r="L423" s="32"/>
      <c r="M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</row>
  </sheetData>
  <autoFilter ref="C134:K422" xr:uid="{00000000-0009-0000-0000-000002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89"/>
  <sheetViews>
    <sheetView showGridLines="0" topLeftCell="A119" workbookViewId="0">
      <selection activeCell="I135" sqref="I13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94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1:46" s="1" customFormat="1" ht="24.95" customHeight="1">
      <c r="B4" s="19"/>
      <c r="D4" s="20" t="s">
        <v>98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5" t="str">
        <f>'Rekapitulace stavby'!K6</f>
        <v>NZM Kačina - Platanový mostek - Údržba platanového mostku</v>
      </c>
      <c r="F7" s="236"/>
      <c r="G7" s="236"/>
      <c r="H7" s="236"/>
      <c r="L7" s="19"/>
    </row>
    <row r="8" spans="1:46" s="2" customFormat="1" ht="12" customHeight="1">
      <c r="A8" s="31"/>
      <c r="B8" s="32"/>
      <c r="C8" s="31"/>
      <c r="D8" s="26" t="s">
        <v>99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5" t="s">
        <v>855</v>
      </c>
      <c r="F9" s="234"/>
      <c r="G9" s="234"/>
      <c r="H9" s="234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3. 1. 2024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7" t="str">
        <f>'Rekapitulace stavby'!E14</f>
        <v>Vyplň údaj</v>
      </c>
      <c r="F18" s="207"/>
      <c r="G18" s="207"/>
      <c r="H18" s="207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31</v>
      </c>
      <c r="F21" s="31"/>
      <c r="G21" s="31"/>
      <c r="H21" s="31"/>
      <c r="I21" s="26" t="s">
        <v>27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25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34</v>
      </c>
      <c r="F24" s="31"/>
      <c r="G24" s="31"/>
      <c r="H24" s="31"/>
      <c r="I24" s="26" t="s">
        <v>27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35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11" t="s">
        <v>1</v>
      </c>
      <c r="F27" s="211"/>
      <c r="G27" s="211"/>
      <c r="H27" s="21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37</v>
      </c>
      <c r="E30" s="31"/>
      <c r="F30" s="31"/>
      <c r="G30" s="31"/>
      <c r="H30" s="31"/>
      <c r="I30" s="31"/>
      <c r="J30" s="70">
        <f>ROUND(J126,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41</v>
      </c>
      <c r="E33" s="26" t="s">
        <v>42</v>
      </c>
      <c r="F33" s="98">
        <f>ROUND((SUM(BE126:BE188)),  2)</f>
        <v>0</v>
      </c>
      <c r="G33" s="31"/>
      <c r="H33" s="31"/>
      <c r="I33" s="99">
        <v>0.21</v>
      </c>
      <c r="J33" s="98">
        <f>ROUND(((SUM(BE126:BE188))*I33),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43</v>
      </c>
      <c r="F34" s="98">
        <f>ROUND((SUM(BF126:BF188)),  2)</f>
        <v>0</v>
      </c>
      <c r="G34" s="31"/>
      <c r="H34" s="31"/>
      <c r="I34" s="99">
        <v>0.12</v>
      </c>
      <c r="J34" s="98">
        <f>ROUND(((SUM(BF126:BF188))*I34),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98">
        <f>ROUND((SUM(BG126:BG188)),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98">
        <f>ROUND((SUM(BH126:BH188)),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46</v>
      </c>
      <c r="F37" s="98">
        <f>ROUND((SUM(BI126:BI188)),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47</v>
      </c>
      <c r="E39" s="59"/>
      <c r="F39" s="59"/>
      <c r="G39" s="102" t="s">
        <v>48</v>
      </c>
      <c r="H39" s="103" t="s">
        <v>49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50</v>
      </c>
      <c r="E50" s="43"/>
      <c r="F50" s="43"/>
      <c r="G50" s="42" t="s">
        <v>51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52</v>
      </c>
      <c r="E61" s="34"/>
      <c r="F61" s="106" t="s">
        <v>53</v>
      </c>
      <c r="G61" s="44" t="s">
        <v>52</v>
      </c>
      <c r="H61" s="34"/>
      <c r="I61" s="34"/>
      <c r="J61" s="107" t="s">
        <v>53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54</v>
      </c>
      <c r="E65" s="45"/>
      <c r="F65" s="45"/>
      <c r="G65" s="42" t="s">
        <v>55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52</v>
      </c>
      <c r="E76" s="34"/>
      <c r="F76" s="106" t="s">
        <v>53</v>
      </c>
      <c r="G76" s="44" t="s">
        <v>52</v>
      </c>
      <c r="H76" s="34"/>
      <c r="I76" s="34"/>
      <c r="J76" s="107" t="s">
        <v>53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101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5" t="str">
        <f>E7</f>
        <v>NZM Kačina - Platanový mostek - Údržba platanového mostku</v>
      </c>
      <c r="F85" s="236"/>
      <c r="G85" s="236"/>
      <c r="H85" s="236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99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5" t="str">
        <f>E9</f>
        <v>02 - SO 02 Úprava koryta kanálu</v>
      </c>
      <c r="F87" s="234"/>
      <c r="G87" s="234"/>
      <c r="H87" s="234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Kačina</v>
      </c>
      <c r="G89" s="31"/>
      <c r="H89" s="31"/>
      <c r="I89" s="26" t="s">
        <v>22</v>
      </c>
      <c r="J89" s="54" t="str">
        <f>IF(J12="","",J12)</f>
        <v>3. 1. 2024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6" t="s">
        <v>24</v>
      </c>
      <c r="D91" s="31"/>
      <c r="E91" s="31"/>
      <c r="F91" s="24" t="str">
        <f>E15</f>
        <v>Národní zemědělské muzeum Praha</v>
      </c>
      <c r="G91" s="31"/>
      <c r="H91" s="31"/>
      <c r="I91" s="26" t="s">
        <v>30</v>
      </c>
      <c r="J91" s="29" t="str">
        <f>E21</f>
        <v>Ing. Filip Chmel, Praha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>A. Vojtěch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102</v>
      </c>
      <c r="D94" s="100"/>
      <c r="E94" s="100"/>
      <c r="F94" s="100"/>
      <c r="G94" s="100"/>
      <c r="H94" s="100"/>
      <c r="I94" s="100"/>
      <c r="J94" s="109" t="s">
        <v>103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104</v>
      </c>
      <c r="D96" s="31"/>
      <c r="E96" s="31"/>
      <c r="F96" s="31"/>
      <c r="G96" s="31"/>
      <c r="H96" s="31"/>
      <c r="I96" s="31"/>
      <c r="J96" s="70">
        <f>J126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105</v>
      </c>
    </row>
    <row r="97" spans="1:31" s="9" customFormat="1" ht="24.95" customHeight="1">
      <c r="B97" s="111"/>
      <c r="D97" s="112" t="s">
        <v>188</v>
      </c>
      <c r="E97" s="113"/>
      <c r="F97" s="113"/>
      <c r="G97" s="113"/>
      <c r="H97" s="113"/>
      <c r="I97" s="113"/>
      <c r="J97" s="114">
        <f>J127</f>
        <v>0</v>
      </c>
      <c r="L97" s="111"/>
    </row>
    <row r="98" spans="1:31" s="10" customFormat="1" ht="19.899999999999999" customHeight="1">
      <c r="B98" s="115"/>
      <c r="D98" s="116" t="s">
        <v>189</v>
      </c>
      <c r="E98" s="117"/>
      <c r="F98" s="117"/>
      <c r="G98" s="117"/>
      <c r="H98" s="117"/>
      <c r="I98" s="117"/>
      <c r="J98" s="118">
        <f>J128</f>
        <v>0</v>
      </c>
      <c r="L98" s="115"/>
    </row>
    <row r="99" spans="1:31" s="10" customFormat="1" ht="19.899999999999999" customHeight="1">
      <c r="B99" s="115"/>
      <c r="D99" s="116" t="s">
        <v>856</v>
      </c>
      <c r="E99" s="117"/>
      <c r="F99" s="117"/>
      <c r="G99" s="117"/>
      <c r="H99" s="117"/>
      <c r="I99" s="117"/>
      <c r="J99" s="118">
        <f>J152</f>
        <v>0</v>
      </c>
      <c r="L99" s="115"/>
    </row>
    <row r="100" spans="1:31" s="10" customFormat="1" ht="19.899999999999999" customHeight="1">
      <c r="B100" s="115"/>
      <c r="D100" s="116" t="s">
        <v>193</v>
      </c>
      <c r="E100" s="117"/>
      <c r="F100" s="117"/>
      <c r="G100" s="117"/>
      <c r="H100" s="117"/>
      <c r="I100" s="117"/>
      <c r="J100" s="118">
        <f>J170</f>
        <v>0</v>
      </c>
      <c r="L100" s="115"/>
    </row>
    <row r="101" spans="1:31" s="10" customFormat="1" ht="19.899999999999999" customHeight="1">
      <c r="B101" s="115"/>
      <c r="D101" s="116" t="s">
        <v>199</v>
      </c>
      <c r="E101" s="117"/>
      <c r="F101" s="117"/>
      <c r="G101" s="117"/>
      <c r="H101" s="117"/>
      <c r="I101" s="117"/>
      <c r="J101" s="118">
        <f>J174</f>
        <v>0</v>
      </c>
      <c r="L101" s="115"/>
    </row>
    <row r="102" spans="1:31" s="9" customFormat="1" ht="24.95" customHeight="1">
      <c r="B102" s="111"/>
      <c r="D102" s="112" t="s">
        <v>200</v>
      </c>
      <c r="E102" s="113"/>
      <c r="F102" s="113"/>
      <c r="G102" s="113"/>
      <c r="H102" s="113"/>
      <c r="I102" s="113"/>
      <c r="J102" s="114">
        <f>J176</f>
        <v>0</v>
      </c>
      <c r="L102" s="111"/>
    </row>
    <row r="103" spans="1:31" s="10" customFormat="1" ht="19.899999999999999" customHeight="1">
      <c r="B103" s="115"/>
      <c r="D103" s="116" t="s">
        <v>857</v>
      </c>
      <c r="E103" s="117"/>
      <c r="F103" s="117"/>
      <c r="G103" s="117"/>
      <c r="H103" s="117"/>
      <c r="I103" s="117"/>
      <c r="J103" s="118">
        <f>J177</f>
        <v>0</v>
      </c>
      <c r="L103" s="115"/>
    </row>
    <row r="104" spans="1:31" s="10" customFormat="1" ht="19.899999999999999" customHeight="1">
      <c r="B104" s="115"/>
      <c r="D104" s="116" t="s">
        <v>201</v>
      </c>
      <c r="E104" s="117"/>
      <c r="F104" s="117"/>
      <c r="G104" s="117"/>
      <c r="H104" s="117"/>
      <c r="I104" s="117"/>
      <c r="J104" s="118">
        <f>J183</f>
        <v>0</v>
      </c>
      <c r="L104" s="115"/>
    </row>
    <row r="105" spans="1:31" s="9" customFormat="1" ht="24.95" customHeight="1">
      <c r="B105" s="111"/>
      <c r="D105" s="112" t="s">
        <v>106</v>
      </c>
      <c r="E105" s="113"/>
      <c r="F105" s="113"/>
      <c r="G105" s="113"/>
      <c r="H105" s="113"/>
      <c r="I105" s="113"/>
      <c r="J105" s="114">
        <f>J186</f>
        <v>0</v>
      </c>
      <c r="L105" s="111"/>
    </row>
    <row r="106" spans="1:31" s="10" customFormat="1" ht="19.899999999999999" customHeight="1">
      <c r="B106" s="115"/>
      <c r="D106" s="116" t="s">
        <v>107</v>
      </c>
      <c r="E106" s="117"/>
      <c r="F106" s="117"/>
      <c r="G106" s="117"/>
      <c r="H106" s="117"/>
      <c r="I106" s="117"/>
      <c r="J106" s="118">
        <f>J187</f>
        <v>0</v>
      </c>
      <c r="L106" s="115"/>
    </row>
    <row r="107" spans="1:31" s="2" customFormat="1" ht="21.7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31" s="2" customFormat="1" ht="6.95" customHeight="1">
      <c r="A112" s="31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5" customHeight="1">
      <c r="A113" s="31"/>
      <c r="B113" s="32"/>
      <c r="C113" s="20" t="s">
        <v>113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6" t="s">
        <v>16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6.5" customHeight="1">
      <c r="A116" s="31"/>
      <c r="B116" s="32"/>
      <c r="C116" s="31"/>
      <c r="D116" s="31"/>
      <c r="E116" s="235" t="str">
        <f>E7</f>
        <v>NZM Kačina - Platanový mostek - Údržba platanového mostku</v>
      </c>
      <c r="F116" s="236"/>
      <c r="G116" s="236"/>
      <c r="H116" s="236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99</v>
      </c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1"/>
      <c r="D118" s="31"/>
      <c r="E118" s="225" t="str">
        <f>E9</f>
        <v>02 - SO 02 Úprava koryta kanálu</v>
      </c>
      <c r="F118" s="234"/>
      <c r="G118" s="234"/>
      <c r="H118" s="234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20</v>
      </c>
      <c r="D120" s="31"/>
      <c r="E120" s="31"/>
      <c r="F120" s="24" t="str">
        <f>F12</f>
        <v>Kačina</v>
      </c>
      <c r="G120" s="31"/>
      <c r="H120" s="31"/>
      <c r="I120" s="26" t="s">
        <v>22</v>
      </c>
      <c r="J120" s="54" t="str">
        <f>IF(J12="","",J12)</f>
        <v>3. 1. 2024</v>
      </c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25.7" customHeight="1">
      <c r="A122" s="31"/>
      <c r="B122" s="32"/>
      <c r="C122" s="26" t="s">
        <v>24</v>
      </c>
      <c r="D122" s="31"/>
      <c r="E122" s="31"/>
      <c r="F122" s="24" t="str">
        <f>E15</f>
        <v>Národní zemědělské muzeum Praha</v>
      </c>
      <c r="G122" s="31"/>
      <c r="H122" s="31"/>
      <c r="I122" s="26" t="s">
        <v>30</v>
      </c>
      <c r="J122" s="29" t="str">
        <f>E21</f>
        <v>Ing. Filip Chmel, Praha</v>
      </c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28</v>
      </c>
      <c r="D123" s="31"/>
      <c r="E123" s="31"/>
      <c r="F123" s="24" t="str">
        <f>IF(E18="","",E18)</f>
        <v>Vyplň údaj</v>
      </c>
      <c r="G123" s="31"/>
      <c r="H123" s="31"/>
      <c r="I123" s="26" t="s">
        <v>33</v>
      </c>
      <c r="J123" s="29" t="str">
        <f>E24</f>
        <v>A. Vojtěch</v>
      </c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19"/>
      <c r="B125" s="120"/>
      <c r="C125" s="121" t="s">
        <v>114</v>
      </c>
      <c r="D125" s="122" t="s">
        <v>62</v>
      </c>
      <c r="E125" s="122" t="s">
        <v>58</v>
      </c>
      <c r="F125" s="122" t="s">
        <v>59</v>
      </c>
      <c r="G125" s="122" t="s">
        <v>115</v>
      </c>
      <c r="H125" s="122" t="s">
        <v>116</v>
      </c>
      <c r="I125" s="122" t="s">
        <v>117</v>
      </c>
      <c r="J125" s="122" t="s">
        <v>103</v>
      </c>
      <c r="K125" s="123" t="s">
        <v>118</v>
      </c>
      <c r="L125" s="124"/>
      <c r="M125" s="61" t="s">
        <v>1</v>
      </c>
      <c r="N125" s="62" t="s">
        <v>41</v>
      </c>
      <c r="O125" s="62" t="s">
        <v>119</v>
      </c>
      <c r="P125" s="62" t="s">
        <v>120</v>
      </c>
      <c r="Q125" s="62" t="s">
        <v>121</v>
      </c>
      <c r="R125" s="62" t="s">
        <v>122</v>
      </c>
      <c r="S125" s="62" t="s">
        <v>123</v>
      </c>
      <c r="T125" s="63" t="s">
        <v>124</v>
      </c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</row>
    <row r="126" spans="1:63" s="2" customFormat="1" ht="22.9" customHeight="1">
      <c r="A126" s="31"/>
      <c r="B126" s="32"/>
      <c r="C126" s="68" t="s">
        <v>125</v>
      </c>
      <c r="D126" s="31"/>
      <c r="E126" s="31"/>
      <c r="F126" s="31"/>
      <c r="G126" s="31"/>
      <c r="H126" s="31"/>
      <c r="I126" s="31"/>
      <c r="J126" s="125">
        <f>BK126</f>
        <v>0</v>
      </c>
      <c r="K126" s="31"/>
      <c r="L126" s="32"/>
      <c r="M126" s="64"/>
      <c r="N126" s="55"/>
      <c r="O126" s="65"/>
      <c r="P126" s="126">
        <f>P127+P176+P186</f>
        <v>0</v>
      </c>
      <c r="Q126" s="65"/>
      <c r="R126" s="126">
        <f>R127+R176+R186</f>
        <v>85.900432900000027</v>
      </c>
      <c r="S126" s="65"/>
      <c r="T126" s="127">
        <f>T127+T176+T186</f>
        <v>0.09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6" t="s">
        <v>76</v>
      </c>
      <c r="AU126" s="16" t="s">
        <v>105</v>
      </c>
      <c r="BK126" s="128">
        <f>BK127+BK176+BK186</f>
        <v>0</v>
      </c>
    </row>
    <row r="127" spans="1:63" s="12" customFormat="1" ht="25.9" customHeight="1">
      <c r="B127" s="129"/>
      <c r="D127" s="130" t="s">
        <v>76</v>
      </c>
      <c r="E127" s="131" t="s">
        <v>205</v>
      </c>
      <c r="F127" s="131" t="s">
        <v>206</v>
      </c>
      <c r="I127" s="132"/>
      <c r="J127" s="133">
        <f>BK127</f>
        <v>0</v>
      </c>
      <c r="L127" s="129"/>
      <c r="M127" s="134"/>
      <c r="N127" s="135"/>
      <c r="O127" s="135"/>
      <c r="P127" s="136">
        <f>P128+P152+P170+P174</f>
        <v>0</v>
      </c>
      <c r="Q127" s="135"/>
      <c r="R127" s="136">
        <f>R128+R152+R170+R174</f>
        <v>85.775057900000022</v>
      </c>
      <c r="S127" s="135"/>
      <c r="T127" s="137">
        <f>T128+T152+T170+T174</f>
        <v>0.09</v>
      </c>
      <c r="AR127" s="130" t="s">
        <v>85</v>
      </c>
      <c r="AT127" s="138" t="s">
        <v>76</v>
      </c>
      <c r="AU127" s="138" t="s">
        <v>77</v>
      </c>
      <c r="AY127" s="130" t="s">
        <v>129</v>
      </c>
      <c r="BK127" s="139">
        <f>BK128+BK152+BK170+BK174</f>
        <v>0</v>
      </c>
    </row>
    <row r="128" spans="1:63" s="12" customFormat="1" ht="22.9" customHeight="1">
      <c r="B128" s="129"/>
      <c r="D128" s="130" t="s">
        <v>76</v>
      </c>
      <c r="E128" s="140" t="s">
        <v>85</v>
      </c>
      <c r="F128" s="140" t="s">
        <v>207</v>
      </c>
      <c r="I128" s="132"/>
      <c r="J128" s="141">
        <f>BK128</f>
        <v>0</v>
      </c>
      <c r="L128" s="129"/>
      <c r="M128" s="134"/>
      <c r="N128" s="135"/>
      <c r="O128" s="135"/>
      <c r="P128" s="136">
        <f>SUM(P129:P151)</f>
        <v>0</v>
      </c>
      <c r="Q128" s="135"/>
      <c r="R128" s="136">
        <f>SUM(R129:R151)</f>
        <v>2.0729579</v>
      </c>
      <c r="S128" s="135"/>
      <c r="T128" s="137">
        <f>SUM(T129:T151)</f>
        <v>0</v>
      </c>
      <c r="AR128" s="130" t="s">
        <v>85</v>
      </c>
      <c r="AT128" s="138" t="s">
        <v>76</v>
      </c>
      <c r="AU128" s="138" t="s">
        <v>85</v>
      </c>
      <c r="AY128" s="130" t="s">
        <v>129</v>
      </c>
      <c r="BK128" s="139">
        <f>SUM(BK129:BK151)</f>
        <v>0</v>
      </c>
    </row>
    <row r="129" spans="1:65" s="2" customFormat="1" ht="33" customHeight="1">
      <c r="A129" s="31"/>
      <c r="B129" s="142"/>
      <c r="C129" s="143" t="s">
        <v>85</v>
      </c>
      <c r="D129" s="143" t="s">
        <v>132</v>
      </c>
      <c r="E129" s="144" t="s">
        <v>858</v>
      </c>
      <c r="F129" s="145" t="s">
        <v>859</v>
      </c>
      <c r="G129" s="146" t="s">
        <v>210</v>
      </c>
      <c r="H129" s="147">
        <v>10</v>
      </c>
      <c r="I129" s="148"/>
      <c r="J129" s="149">
        <f>ROUND(I129*H129,2)</f>
        <v>0</v>
      </c>
      <c r="K129" s="145" t="s">
        <v>136</v>
      </c>
      <c r="L129" s="32"/>
      <c r="M129" s="150" t="s">
        <v>1</v>
      </c>
      <c r="N129" s="151" t="s">
        <v>42</v>
      </c>
      <c r="O129" s="57"/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4" t="s">
        <v>150</v>
      </c>
      <c r="AT129" s="154" t="s">
        <v>132</v>
      </c>
      <c r="AU129" s="154" t="s">
        <v>87</v>
      </c>
      <c r="AY129" s="16" t="s">
        <v>129</v>
      </c>
      <c r="BE129" s="155">
        <f>IF(N129="základní",J129,0)</f>
        <v>0</v>
      </c>
      <c r="BF129" s="155">
        <f>IF(N129="snížená",J129,0)</f>
        <v>0</v>
      </c>
      <c r="BG129" s="155">
        <f>IF(N129="zákl. přenesená",J129,0)</f>
        <v>0</v>
      </c>
      <c r="BH129" s="155">
        <f>IF(N129="sníž. přenesená",J129,0)</f>
        <v>0</v>
      </c>
      <c r="BI129" s="155">
        <f>IF(N129="nulová",J129,0)</f>
        <v>0</v>
      </c>
      <c r="BJ129" s="16" t="s">
        <v>85</v>
      </c>
      <c r="BK129" s="155">
        <f>ROUND(I129*H129,2)</f>
        <v>0</v>
      </c>
      <c r="BL129" s="16" t="s">
        <v>150</v>
      </c>
      <c r="BM129" s="154" t="s">
        <v>860</v>
      </c>
    </row>
    <row r="130" spans="1:65" s="13" customFormat="1">
      <c r="B130" s="165"/>
      <c r="D130" s="156" t="s">
        <v>212</v>
      </c>
      <c r="E130" s="166" t="s">
        <v>1</v>
      </c>
      <c r="F130" s="167" t="s">
        <v>861</v>
      </c>
      <c r="H130" s="168">
        <v>10</v>
      </c>
      <c r="I130" s="169"/>
      <c r="L130" s="165"/>
      <c r="M130" s="170"/>
      <c r="N130" s="171"/>
      <c r="O130" s="171"/>
      <c r="P130" s="171"/>
      <c r="Q130" s="171"/>
      <c r="R130" s="171"/>
      <c r="S130" s="171"/>
      <c r="T130" s="172"/>
      <c r="AT130" s="166" t="s">
        <v>212</v>
      </c>
      <c r="AU130" s="166" t="s">
        <v>87</v>
      </c>
      <c r="AV130" s="13" t="s">
        <v>87</v>
      </c>
      <c r="AW130" s="13" t="s">
        <v>32</v>
      </c>
      <c r="AX130" s="13" t="s">
        <v>85</v>
      </c>
      <c r="AY130" s="166" t="s">
        <v>129</v>
      </c>
    </row>
    <row r="131" spans="1:65" s="2" customFormat="1" ht="21.75" customHeight="1">
      <c r="A131" s="31"/>
      <c r="B131" s="142"/>
      <c r="C131" s="143" t="s">
        <v>87</v>
      </c>
      <c r="D131" s="143" t="s">
        <v>132</v>
      </c>
      <c r="E131" s="144" t="s">
        <v>862</v>
      </c>
      <c r="F131" s="145" t="s">
        <v>863</v>
      </c>
      <c r="G131" s="146" t="s">
        <v>380</v>
      </c>
      <c r="H131" s="147">
        <v>15</v>
      </c>
      <c r="I131" s="148"/>
      <c r="J131" s="149">
        <f>ROUND(I131*H131,2)</f>
        <v>0</v>
      </c>
      <c r="K131" s="145" t="s">
        <v>136</v>
      </c>
      <c r="L131" s="32"/>
      <c r="M131" s="150" t="s">
        <v>1</v>
      </c>
      <c r="N131" s="151" t="s">
        <v>42</v>
      </c>
      <c r="O131" s="57"/>
      <c r="P131" s="152">
        <f>O131*H131</f>
        <v>0</v>
      </c>
      <c r="Q131" s="152">
        <v>2.1930000000000002E-2</v>
      </c>
      <c r="R131" s="152">
        <f>Q131*H131</f>
        <v>0.32895000000000002</v>
      </c>
      <c r="S131" s="152">
        <v>0</v>
      </c>
      <c r="T131" s="15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4" t="s">
        <v>150</v>
      </c>
      <c r="AT131" s="154" t="s">
        <v>132</v>
      </c>
      <c r="AU131" s="154" t="s">
        <v>87</v>
      </c>
      <c r="AY131" s="16" t="s">
        <v>129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6" t="s">
        <v>85</v>
      </c>
      <c r="BK131" s="155">
        <f>ROUND(I131*H131,2)</f>
        <v>0</v>
      </c>
      <c r="BL131" s="16" t="s">
        <v>150</v>
      </c>
      <c r="BM131" s="154" t="s">
        <v>864</v>
      </c>
    </row>
    <row r="132" spans="1:65" s="13" customFormat="1">
      <c r="B132" s="165"/>
      <c r="D132" s="156" t="s">
        <v>212</v>
      </c>
      <c r="E132" s="166" t="s">
        <v>1</v>
      </c>
      <c r="F132" s="167" t="s">
        <v>865</v>
      </c>
      <c r="H132" s="168">
        <v>15</v>
      </c>
      <c r="I132" s="169"/>
      <c r="L132" s="165"/>
      <c r="M132" s="170"/>
      <c r="N132" s="171"/>
      <c r="O132" s="171"/>
      <c r="P132" s="171"/>
      <c r="Q132" s="171"/>
      <c r="R132" s="171"/>
      <c r="S132" s="171"/>
      <c r="T132" s="172"/>
      <c r="AT132" s="166" t="s">
        <v>212</v>
      </c>
      <c r="AU132" s="166" t="s">
        <v>87</v>
      </c>
      <c r="AV132" s="13" t="s">
        <v>87</v>
      </c>
      <c r="AW132" s="13" t="s">
        <v>32</v>
      </c>
      <c r="AX132" s="13" t="s">
        <v>85</v>
      </c>
      <c r="AY132" s="166" t="s">
        <v>129</v>
      </c>
    </row>
    <row r="133" spans="1:65" s="2" customFormat="1" ht="24.2" customHeight="1">
      <c r="A133" s="31"/>
      <c r="B133" s="142"/>
      <c r="C133" s="143" t="s">
        <v>144</v>
      </c>
      <c r="D133" s="143" t="s">
        <v>132</v>
      </c>
      <c r="E133" s="144" t="s">
        <v>866</v>
      </c>
      <c r="F133" s="145" t="s">
        <v>867</v>
      </c>
      <c r="G133" s="146" t="s">
        <v>868</v>
      </c>
      <c r="H133" s="147">
        <v>540</v>
      </c>
      <c r="I133" s="148"/>
      <c r="J133" s="149">
        <f>ROUND(I133*H133,2)</f>
        <v>0</v>
      </c>
      <c r="K133" s="145" t="s">
        <v>136</v>
      </c>
      <c r="L133" s="32"/>
      <c r="M133" s="150" t="s">
        <v>1</v>
      </c>
      <c r="N133" s="151" t="s">
        <v>42</v>
      </c>
      <c r="O133" s="57"/>
      <c r="P133" s="152">
        <f>O133*H133</f>
        <v>0</v>
      </c>
      <c r="Q133" s="152">
        <v>3.0000000000000001E-5</v>
      </c>
      <c r="R133" s="152">
        <f>Q133*H133</f>
        <v>1.6199999999999999E-2</v>
      </c>
      <c r="S133" s="152">
        <v>0</v>
      </c>
      <c r="T133" s="15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4" t="s">
        <v>150</v>
      </c>
      <c r="AT133" s="154" t="s">
        <v>132</v>
      </c>
      <c r="AU133" s="154" t="s">
        <v>87</v>
      </c>
      <c r="AY133" s="16" t="s">
        <v>129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6" t="s">
        <v>85</v>
      </c>
      <c r="BK133" s="155">
        <f>ROUND(I133*H133,2)</f>
        <v>0</v>
      </c>
      <c r="BL133" s="16" t="s">
        <v>150</v>
      </c>
      <c r="BM133" s="154" t="s">
        <v>869</v>
      </c>
    </row>
    <row r="134" spans="1:65" s="2" customFormat="1" ht="24.2" customHeight="1">
      <c r="A134" s="31"/>
      <c r="B134" s="142"/>
      <c r="C134" s="143" t="s">
        <v>150</v>
      </c>
      <c r="D134" s="143" t="s">
        <v>132</v>
      </c>
      <c r="E134" s="144" t="s">
        <v>870</v>
      </c>
      <c r="F134" s="145" t="s">
        <v>871</v>
      </c>
      <c r="G134" s="146" t="s">
        <v>872</v>
      </c>
      <c r="H134" s="147">
        <v>90</v>
      </c>
      <c r="I134" s="148"/>
      <c r="J134" s="149">
        <f>ROUND(I134*H134,2)</f>
        <v>0</v>
      </c>
      <c r="K134" s="145" t="s">
        <v>136</v>
      </c>
      <c r="L134" s="32"/>
      <c r="M134" s="150" t="s">
        <v>1</v>
      </c>
      <c r="N134" s="151" t="s">
        <v>42</v>
      </c>
      <c r="O134" s="57"/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5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54" t="s">
        <v>150</v>
      </c>
      <c r="AT134" s="154" t="s">
        <v>132</v>
      </c>
      <c r="AU134" s="154" t="s">
        <v>87</v>
      </c>
      <c r="AY134" s="16" t="s">
        <v>129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6" t="s">
        <v>85</v>
      </c>
      <c r="BK134" s="155">
        <f>ROUND(I134*H134,2)</f>
        <v>0</v>
      </c>
      <c r="BL134" s="16" t="s">
        <v>150</v>
      </c>
      <c r="BM134" s="154" t="s">
        <v>873</v>
      </c>
    </row>
    <row r="135" spans="1:65" s="2" customFormat="1" ht="33" customHeight="1">
      <c r="A135" s="31"/>
      <c r="B135" s="142"/>
      <c r="C135" s="143" t="s">
        <v>128</v>
      </c>
      <c r="D135" s="143" t="s">
        <v>132</v>
      </c>
      <c r="E135" s="144" t="s">
        <v>874</v>
      </c>
      <c r="F135" s="145" t="s">
        <v>875</v>
      </c>
      <c r="G135" s="146" t="s">
        <v>223</v>
      </c>
      <c r="H135" s="147">
        <v>51.2</v>
      </c>
      <c r="I135" s="148"/>
      <c r="J135" s="149">
        <f>ROUND(I135*H135,2)</f>
        <v>0</v>
      </c>
      <c r="K135" s="145" t="s">
        <v>136</v>
      </c>
      <c r="L135" s="32"/>
      <c r="M135" s="150" t="s">
        <v>1</v>
      </c>
      <c r="N135" s="151" t="s">
        <v>42</v>
      </c>
      <c r="O135" s="57"/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4" t="s">
        <v>150</v>
      </c>
      <c r="AT135" s="154" t="s">
        <v>132</v>
      </c>
      <c r="AU135" s="154" t="s">
        <v>87</v>
      </c>
      <c r="AY135" s="16" t="s">
        <v>129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6" t="s">
        <v>85</v>
      </c>
      <c r="BK135" s="155">
        <f>ROUND(I135*H135,2)</f>
        <v>0</v>
      </c>
      <c r="BL135" s="16" t="s">
        <v>150</v>
      </c>
      <c r="BM135" s="154" t="s">
        <v>876</v>
      </c>
    </row>
    <row r="136" spans="1:65" s="13" customFormat="1">
      <c r="B136" s="165"/>
      <c r="D136" s="156" t="s">
        <v>212</v>
      </c>
      <c r="E136" s="166" t="s">
        <v>1</v>
      </c>
      <c r="F136" s="167" t="s">
        <v>877</v>
      </c>
      <c r="H136" s="168">
        <v>43.2</v>
      </c>
      <c r="I136" s="169"/>
      <c r="L136" s="165"/>
      <c r="M136" s="170"/>
      <c r="N136" s="171"/>
      <c r="O136" s="171"/>
      <c r="P136" s="171"/>
      <c r="Q136" s="171"/>
      <c r="R136" s="171"/>
      <c r="S136" s="171"/>
      <c r="T136" s="172"/>
      <c r="AT136" s="166" t="s">
        <v>212</v>
      </c>
      <c r="AU136" s="166" t="s">
        <v>87</v>
      </c>
      <c r="AV136" s="13" t="s">
        <v>87</v>
      </c>
      <c r="AW136" s="13" t="s">
        <v>32</v>
      </c>
      <c r="AX136" s="13" t="s">
        <v>77</v>
      </c>
      <c r="AY136" s="166" t="s">
        <v>129</v>
      </c>
    </row>
    <row r="137" spans="1:65" s="13" customFormat="1">
      <c r="B137" s="165"/>
      <c r="D137" s="156" t="s">
        <v>212</v>
      </c>
      <c r="E137" s="166" t="s">
        <v>1</v>
      </c>
      <c r="F137" s="167" t="s">
        <v>878</v>
      </c>
      <c r="H137" s="168">
        <v>8</v>
      </c>
      <c r="I137" s="169"/>
      <c r="L137" s="165"/>
      <c r="M137" s="170"/>
      <c r="N137" s="171"/>
      <c r="O137" s="171"/>
      <c r="P137" s="171"/>
      <c r="Q137" s="171"/>
      <c r="R137" s="171"/>
      <c r="S137" s="171"/>
      <c r="T137" s="172"/>
      <c r="AT137" s="166" t="s">
        <v>212</v>
      </c>
      <c r="AU137" s="166" t="s">
        <v>87</v>
      </c>
      <c r="AV137" s="13" t="s">
        <v>87</v>
      </c>
      <c r="AW137" s="13" t="s">
        <v>32</v>
      </c>
      <c r="AX137" s="13" t="s">
        <v>77</v>
      </c>
      <c r="AY137" s="166" t="s">
        <v>129</v>
      </c>
    </row>
    <row r="138" spans="1:65" s="14" customFormat="1">
      <c r="B138" s="173"/>
      <c r="D138" s="156" t="s">
        <v>212</v>
      </c>
      <c r="E138" s="174" t="s">
        <v>1</v>
      </c>
      <c r="F138" s="175" t="s">
        <v>215</v>
      </c>
      <c r="H138" s="176">
        <v>51.2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212</v>
      </c>
      <c r="AU138" s="174" t="s">
        <v>87</v>
      </c>
      <c r="AV138" s="14" t="s">
        <v>150</v>
      </c>
      <c r="AW138" s="14" t="s">
        <v>32</v>
      </c>
      <c r="AX138" s="14" t="s">
        <v>85</v>
      </c>
      <c r="AY138" s="174" t="s">
        <v>129</v>
      </c>
    </row>
    <row r="139" spans="1:65" s="2" customFormat="1" ht="24.2" customHeight="1">
      <c r="A139" s="31"/>
      <c r="B139" s="142"/>
      <c r="C139" s="143" t="s">
        <v>157</v>
      </c>
      <c r="D139" s="143" t="s">
        <v>132</v>
      </c>
      <c r="E139" s="144" t="s">
        <v>879</v>
      </c>
      <c r="F139" s="145" t="s">
        <v>880</v>
      </c>
      <c r="G139" s="146" t="s">
        <v>223</v>
      </c>
      <c r="H139" s="147">
        <v>51.2</v>
      </c>
      <c r="I139" s="148"/>
      <c r="J139" s="149">
        <f>ROUND(I139*H139,2)</f>
        <v>0</v>
      </c>
      <c r="K139" s="145" t="s">
        <v>1</v>
      </c>
      <c r="L139" s="32"/>
      <c r="M139" s="150" t="s">
        <v>1</v>
      </c>
      <c r="N139" s="151" t="s">
        <v>42</v>
      </c>
      <c r="O139" s="57"/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4" t="s">
        <v>150</v>
      </c>
      <c r="AT139" s="154" t="s">
        <v>132</v>
      </c>
      <c r="AU139" s="154" t="s">
        <v>87</v>
      </c>
      <c r="AY139" s="16" t="s">
        <v>129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6" t="s">
        <v>85</v>
      </c>
      <c r="BK139" s="155">
        <f>ROUND(I139*H139,2)</f>
        <v>0</v>
      </c>
      <c r="BL139" s="16" t="s">
        <v>150</v>
      </c>
      <c r="BM139" s="154" t="s">
        <v>881</v>
      </c>
    </row>
    <row r="140" spans="1:65" s="2" customFormat="1" ht="19.5">
      <c r="A140" s="31"/>
      <c r="B140" s="32"/>
      <c r="C140" s="31"/>
      <c r="D140" s="156" t="s">
        <v>148</v>
      </c>
      <c r="E140" s="31"/>
      <c r="F140" s="157" t="s">
        <v>882</v>
      </c>
      <c r="G140" s="31"/>
      <c r="H140" s="31"/>
      <c r="I140" s="158"/>
      <c r="J140" s="31"/>
      <c r="K140" s="31"/>
      <c r="L140" s="32"/>
      <c r="M140" s="159"/>
      <c r="N140" s="160"/>
      <c r="O140" s="57"/>
      <c r="P140" s="57"/>
      <c r="Q140" s="57"/>
      <c r="R140" s="57"/>
      <c r="S140" s="57"/>
      <c r="T140" s="58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6" t="s">
        <v>148</v>
      </c>
      <c r="AU140" s="16" t="s">
        <v>87</v>
      </c>
    </row>
    <row r="141" spans="1:65" s="2" customFormat="1" ht="37.9" customHeight="1">
      <c r="A141" s="31"/>
      <c r="B141" s="142"/>
      <c r="C141" s="143" t="s">
        <v>164</v>
      </c>
      <c r="D141" s="143" t="s">
        <v>132</v>
      </c>
      <c r="E141" s="144" t="s">
        <v>230</v>
      </c>
      <c r="F141" s="145" t="s">
        <v>231</v>
      </c>
      <c r="G141" s="146" t="s">
        <v>223</v>
      </c>
      <c r="H141" s="147">
        <v>51.2</v>
      </c>
      <c r="I141" s="148"/>
      <c r="J141" s="149">
        <f>ROUND(I141*H141,2)</f>
        <v>0</v>
      </c>
      <c r="K141" s="145" t="s">
        <v>136</v>
      </c>
      <c r="L141" s="32"/>
      <c r="M141" s="150" t="s">
        <v>1</v>
      </c>
      <c r="N141" s="151" t="s">
        <v>42</v>
      </c>
      <c r="O141" s="57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4" t="s">
        <v>150</v>
      </c>
      <c r="AT141" s="154" t="s">
        <v>132</v>
      </c>
      <c r="AU141" s="154" t="s">
        <v>87</v>
      </c>
      <c r="AY141" s="16" t="s">
        <v>129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6" t="s">
        <v>85</v>
      </c>
      <c r="BK141" s="155">
        <f>ROUND(I141*H141,2)</f>
        <v>0</v>
      </c>
      <c r="BL141" s="16" t="s">
        <v>150</v>
      </c>
      <c r="BM141" s="154" t="s">
        <v>883</v>
      </c>
    </row>
    <row r="142" spans="1:65" s="2" customFormat="1" ht="37.9" customHeight="1">
      <c r="A142" s="31"/>
      <c r="B142" s="142"/>
      <c r="C142" s="143" t="s">
        <v>171</v>
      </c>
      <c r="D142" s="143" t="s">
        <v>132</v>
      </c>
      <c r="E142" s="144" t="s">
        <v>233</v>
      </c>
      <c r="F142" s="145" t="s">
        <v>234</v>
      </c>
      <c r="G142" s="146" t="s">
        <v>223</v>
      </c>
      <c r="H142" s="147">
        <v>256</v>
      </c>
      <c r="I142" s="148"/>
      <c r="J142" s="149">
        <f>ROUND(I142*H142,2)</f>
        <v>0</v>
      </c>
      <c r="K142" s="145" t="s">
        <v>136</v>
      </c>
      <c r="L142" s="32"/>
      <c r="M142" s="150" t="s">
        <v>1</v>
      </c>
      <c r="N142" s="151" t="s">
        <v>42</v>
      </c>
      <c r="O142" s="57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4" t="s">
        <v>150</v>
      </c>
      <c r="AT142" s="154" t="s">
        <v>132</v>
      </c>
      <c r="AU142" s="154" t="s">
        <v>87</v>
      </c>
      <c r="AY142" s="16" t="s">
        <v>129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6" t="s">
        <v>85</v>
      </c>
      <c r="BK142" s="155">
        <f>ROUND(I142*H142,2)</f>
        <v>0</v>
      </c>
      <c r="BL142" s="16" t="s">
        <v>150</v>
      </c>
      <c r="BM142" s="154" t="s">
        <v>884</v>
      </c>
    </row>
    <row r="143" spans="1:65" s="13" customFormat="1">
      <c r="B143" s="165"/>
      <c r="D143" s="156" t="s">
        <v>212</v>
      </c>
      <c r="E143" s="166" t="s">
        <v>1</v>
      </c>
      <c r="F143" s="167" t="s">
        <v>885</v>
      </c>
      <c r="H143" s="168">
        <v>256</v>
      </c>
      <c r="I143" s="169"/>
      <c r="L143" s="165"/>
      <c r="M143" s="170"/>
      <c r="N143" s="171"/>
      <c r="O143" s="171"/>
      <c r="P143" s="171"/>
      <c r="Q143" s="171"/>
      <c r="R143" s="171"/>
      <c r="S143" s="171"/>
      <c r="T143" s="172"/>
      <c r="AT143" s="166" t="s">
        <v>212</v>
      </c>
      <c r="AU143" s="166" t="s">
        <v>87</v>
      </c>
      <c r="AV143" s="13" t="s">
        <v>87</v>
      </c>
      <c r="AW143" s="13" t="s">
        <v>32</v>
      </c>
      <c r="AX143" s="13" t="s">
        <v>85</v>
      </c>
      <c r="AY143" s="166" t="s">
        <v>129</v>
      </c>
    </row>
    <row r="144" spans="1:65" s="2" customFormat="1" ht="16.5" customHeight="1">
      <c r="A144" s="31"/>
      <c r="B144" s="142"/>
      <c r="C144" s="143" t="s">
        <v>176</v>
      </c>
      <c r="D144" s="143" t="s">
        <v>132</v>
      </c>
      <c r="E144" s="144" t="s">
        <v>249</v>
      </c>
      <c r="F144" s="145" t="s">
        <v>250</v>
      </c>
      <c r="G144" s="146" t="s">
        <v>223</v>
      </c>
      <c r="H144" s="147">
        <v>51.2</v>
      </c>
      <c r="I144" s="148"/>
      <c r="J144" s="149">
        <f>ROUND(I144*H144,2)</f>
        <v>0</v>
      </c>
      <c r="K144" s="145" t="s">
        <v>136</v>
      </c>
      <c r="L144" s="32"/>
      <c r="M144" s="150" t="s">
        <v>1</v>
      </c>
      <c r="N144" s="151" t="s">
        <v>42</v>
      </c>
      <c r="O144" s="57"/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54" t="s">
        <v>150</v>
      </c>
      <c r="AT144" s="154" t="s">
        <v>132</v>
      </c>
      <c r="AU144" s="154" t="s">
        <v>87</v>
      </c>
      <c r="AY144" s="16" t="s">
        <v>129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6" t="s">
        <v>85</v>
      </c>
      <c r="BK144" s="155">
        <f>ROUND(I144*H144,2)</f>
        <v>0</v>
      </c>
      <c r="BL144" s="16" t="s">
        <v>150</v>
      </c>
      <c r="BM144" s="154" t="s">
        <v>886</v>
      </c>
    </row>
    <row r="145" spans="1:65" s="2" customFormat="1" ht="24.2" customHeight="1">
      <c r="A145" s="31"/>
      <c r="B145" s="142"/>
      <c r="C145" s="143" t="s">
        <v>182</v>
      </c>
      <c r="D145" s="143" t="s">
        <v>132</v>
      </c>
      <c r="E145" s="144" t="s">
        <v>887</v>
      </c>
      <c r="F145" s="145" t="s">
        <v>888</v>
      </c>
      <c r="G145" s="146" t="s">
        <v>256</v>
      </c>
      <c r="H145" s="147">
        <v>92.16</v>
      </c>
      <c r="I145" s="148"/>
      <c r="J145" s="149">
        <f>ROUND(I145*H145,2)</f>
        <v>0</v>
      </c>
      <c r="K145" s="145" t="s">
        <v>136</v>
      </c>
      <c r="L145" s="32"/>
      <c r="M145" s="150" t="s">
        <v>1</v>
      </c>
      <c r="N145" s="151" t="s">
        <v>42</v>
      </c>
      <c r="O145" s="57"/>
      <c r="P145" s="152">
        <f>O145*H145</f>
        <v>0</v>
      </c>
      <c r="Q145" s="152">
        <v>0</v>
      </c>
      <c r="R145" s="152">
        <f>Q145*H145</f>
        <v>0</v>
      </c>
      <c r="S145" s="152">
        <v>0</v>
      </c>
      <c r="T145" s="15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54" t="s">
        <v>150</v>
      </c>
      <c r="AT145" s="154" t="s">
        <v>132</v>
      </c>
      <c r="AU145" s="154" t="s">
        <v>87</v>
      </c>
      <c r="AY145" s="16" t="s">
        <v>129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6" t="s">
        <v>85</v>
      </c>
      <c r="BK145" s="155">
        <f>ROUND(I145*H145,2)</f>
        <v>0</v>
      </c>
      <c r="BL145" s="16" t="s">
        <v>150</v>
      </c>
      <c r="BM145" s="154" t="s">
        <v>889</v>
      </c>
    </row>
    <row r="146" spans="1:65" s="2" customFormat="1" ht="19.5">
      <c r="A146" s="31"/>
      <c r="B146" s="32"/>
      <c r="C146" s="31"/>
      <c r="D146" s="156" t="s">
        <v>148</v>
      </c>
      <c r="E146" s="31"/>
      <c r="F146" s="157" t="s">
        <v>890</v>
      </c>
      <c r="G146" s="31"/>
      <c r="H146" s="31"/>
      <c r="I146" s="158"/>
      <c r="J146" s="31"/>
      <c r="K146" s="31"/>
      <c r="L146" s="32"/>
      <c r="M146" s="159"/>
      <c r="N146" s="160"/>
      <c r="O146" s="57"/>
      <c r="P146" s="57"/>
      <c r="Q146" s="57"/>
      <c r="R146" s="57"/>
      <c r="S146" s="57"/>
      <c r="T146" s="58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6" t="s">
        <v>148</v>
      </c>
      <c r="AU146" s="16" t="s">
        <v>87</v>
      </c>
    </row>
    <row r="147" spans="1:65" s="13" customFormat="1">
      <c r="B147" s="165"/>
      <c r="D147" s="156" t="s">
        <v>212</v>
      </c>
      <c r="E147" s="166" t="s">
        <v>1</v>
      </c>
      <c r="F147" s="167" t="s">
        <v>891</v>
      </c>
      <c r="H147" s="168">
        <v>92.16</v>
      </c>
      <c r="I147" s="169"/>
      <c r="L147" s="165"/>
      <c r="M147" s="170"/>
      <c r="N147" s="171"/>
      <c r="O147" s="171"/>
      <c r="P147" s="171"/>
      <c r="Q147" s="171"/>
      <c r="R147" s="171"/>
      <c r="S147" s="171"/>
      <c r="T147" s="172"/>
      <c r="AT147" s="166" t="s">
        <v>212</v>
      </c>
      <c r="AU147" s="166" t="s">
        <v>87</v>
      </c>
      <c r="AV147" s="13" t="s">
        <v>87</v>
      </c>
      <c r="AW147" s="13" t="s">
        <v>32</v>
      </c>
      <c r="AX147" s="13" t="s">
        <v>85</v>
      </c>
      <c r="AY147" s="166" t="s">
        <v>129</v>
      </c>
    </row>
    <row r="148" spans="1:65" s="2" customFormat="1" ht="21.75" customHeight="1">
      <c r="A148" s="31"/>
      <c r="B148" s="142"/>
      <c r="C148" s="143" t="s">
        <v>253</v>
      </c>
      <c r="D148" s="143" t="s">
        <v>132</v>
      </c>
      <c r="E148" s="144" t="s">
        <v>892</v>
      </c>
      <c r="F148" s="145" t="s">
        <v>893</v>
      </c>
      <c r="G148" s="146" t="s">
        <v>223</v>
      </c>
      <c r="H148" s="147">
        <v>12.67</v>
      </c>
      <c r="I148" s="148"/>
      <c r="J148" s="149">
        <f>ROUND(I148*H148,2)</f>
        <v>0</v>
      </c>
      <c r="K148" s="145" t="s">
        <v>136</v>
      </c>
      <c r="L148" s="32"/>
      <c r="M148" s="150" t="s">
        <v>1</v>
      </c>
      <c r="N148" s="151" t="s">
        <v>42</v>
      </c>
      <c r="O148" s="57"/>
      <c r="P148" s="152">
        <f>O148*H148</f>
        <v>0</v>
      </c>
      <c r="Q148" s="152">
        <v>0.13636999999999999</v>
      </c>
      <c r="R148" s="152">
        <f>Q148*H148</f>
        <v>1.7278079</v>
      </c>
      <c r="S148" s="152">
        <v>0</v>
      </c>
      <c r="T148" s="15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4" t="s">
        <v>150</v>
      </c>
      <c r="AT148" s="154" t="s">
        <v>132</v>
      </c>
      <c r="AU148" s="154" t="s">
        <v>87</v>
      </c>
      <c r="AY148" s="16" t="s">
        <v>129</v>
      </c>
      <c r="BE148" s="155">
        <f>IF(N148="základní",J148,0)</f>
        <v>0</v>
      </c>
      <c r="BF148" s="155">
        <f>IF(N148="snížená",J148,0)</f>
        <v>0</v>
      </c>
      <c r="BG148" s="155">
        <f>IF(N148="zákl. přenesená",J148,0)</f>
        <v>0</v>
      </c>
      <c r="BH148" s="155">
        <f>IF(N148="sníž. přenesená",J148,0)</f>
        <v>0</v>
      </c>
      <c r="BI148" s="155">
        <f>IF(N148="nulová",J148,0)</f>
        <v>0</v>
      </c>
      <c r="BJ148" s="16" t="s">
        <v>85</v>
      </c>
      <c r="BK148" s="155">
        <f>ROUND(I148*H148,2)</f>
        <v>0</v>
      </c>
      <c r="BL148" s="16" t="s">
        <v>150</v>
      </c>
      <c r="BM148" s="154" t="s">
        <v>894</v>
      </c>
    </row>
    <row r="149" spans="1:65" s="13" customFormat="1">
      <c r="B149" s="165"/>
      <c r="D149" s="156" t="s">
        <v>212</v>
      </c>
      <c r="E149" s="166" t="s">
        <v>1</v>
      </c>
      <c r="F149" s="167" t="s">
        <v>895</v>
      </c>
      <c r="H149" s="168">
        <v>12.67</v>
      </c>
      <c r="I149" s="169"/>
      <c r="L149" s="165"/>
      <c r="M149" s="170"/>
      <c r="N149" s="171"/>
      <c r="O149" s="171"/>
      <c r="P149" s="171"/>
      <c r="Q149" s="171"/>
      <c r="R149" s="171"/>
      <c r="S149" s="171"/>
      <c r="T149" s="172"/>
      <c r="AT149" s="166" t="s">
        <v>212</v>
      </c>
      <c r="AU149" s="166" t="s">
        <v>87</v>
      </c>
      <c r="AV149" s="13" t="s">
        <v>87</v>
      </c>
      <c r="AW149" s="13" t="s">
        <v>32</v>
      </c>
      <c r="AX149" s="13" t="s">
        <v>85</v>
      </c>
      <c r="AY149" s="166" t="s">
        <v>129</v>
      </c>
    </row>
    <row r="150" spans="1:65" s="2" customFormat="1" ht="21.75" customHeight="1">
      <c r="A150" s="31"/>
      <c r="B150" s="142"/>
      <c r="C150" s="143" t="s">
        <v>8</v>
      </c>
      <c r="D150" s="143" t="s">
        <v>132</v>
      </c>
      <c r="E150" s="144" t="s">
        <v>896</v>
      </c>
      <c r="F150" s="145" t="s">
        <v>897</v>
      </c>
      <c r="G150" s="146" t="s">
        <v>223</v>
      </c>
      <c r="H150" s="147">
        <v>12.67</v>
      </c>
      <c r="I150" s="148"/>
      <c r="J150" s="149">
        <f>ROUND(I150*H150,2)</f>
        <v>0</v>
      </c>
      <c r="K150" s="145" t="s">
        <v>136</v>
      </c>
      <c r="L150" s="32"/>
      <c r="M150" s="150" t="s">
        <v>1</v>
      </c>
      <c r="N150" s="151" t="s">
        <v>42</v>
      </c>
      <c r="O150" s="57"/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5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54" t="s">
        <v>150</v>
      </c>
      <c r="AT150" s="154" t="s">
        <v>132</v>
      </c>
      <c r="AU150" s="154" t="s">
        <v>87</v>
      </c>
      <c r="AY150" s="16" t="s">
        <v>129</v>
      </c>
      <c r="BE150" s="155">
        <f>IF(N150="základní",J150,0)</f>
        <v>0</v>
      </c>
      <c r="BF150" s="155">
        <f>IF(N150="snížená",J150,0)</f>
        <v>0</v>
      </c>
      <c r="BG150" s="155">
        <f>IF(N150="zákl. přenesená",J150,0)</f>
        <v>0</v>
      </c>
      <c r="BH150" s="155">
        <f>IF(N150="sníž. přenesená",J150,0)</f>
        <v>0</v>
      </c>
      <c r="BI150" s="155">
        <f>IF(N150="nulová",J150,0)</f>
        <v>0</v>
      </c>
      <c r="BJ150" s="16" t="s">
        <v>85</v>
      </c>
      <c r="BK150" s="155">
        <f>ROUND(I150*H150,2)</f>
        <v>0</v>
      </c>
      <c r="BL150" s="16" t="s">
        <v>150</v>
      </c>
      <c r="BM150" s="154" t="s">
        <v>898</v>
      </c>
    </row>
    <row r="151" spans="1:65" s="2" customFormat="1" ht="16.5" customHeight="1">
      <c r="A151" s="31"/>
      <c r="B151" s="142"/>
      <c r="C151" s="143" t="s">
        <v>263</v>
      </c>
      <c r="D151" s="143" t="s">
        <v>132</v>
      </c>
      <c r="E151" s="144" t="s">
        <v>899</v>
      </c>
      <c r="F151" s="145" t="s">
        <v>900</v>
      </c>
      <c r="G151" s="146" t="s">
        <v>223</v>
      </c>
      <c r="H151" s="147">
        <v>12.67</v>
      </c>
      <c r="I151" s="148"/>
      <c r="J151" s="149">
        <f>ROUND(I151*H151,2)</f>
        <v>0</v>
      </c>
      <c r="K151" s="145" t="s">
        <v>136</v>
      </c>
      <c r="L151" s="32"/>
      <c r="M151" s="150" t="s">
        <v>1</v>
      </c>
      <c r="N151" s="151" t="s">
        <v>42</v>
      </c>
      <c r="O151" s="57"/>
      <c r="P151" s="152">
        <f>O151*H151</f>
        <v>0</v>
      </c>
      <c r="Q151" s="152">
        <v>0</v>
      </c>
      <c r="R151" s="152">
        <f>Q151*H151</f>
        <v>0</v>
      </c>
      <c r="S151" s="152">
        <v>0</v>
      </c>
      <c r="T151" s="15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54" t="s">
        <v>150</v>
      </c>
      <c r="AT151" s="154" t="s">
        <v>132</v>
      </c>
      <c r="AU151" s="154" t="s">
        <v>87</v>
      </c>
      <c r="AY151" s="16" t="s">
        <v>129</v>
      </c>
      <c r="BE151" s="155">
        <f>IF(N151="základní",J151,0)</f>
        <v>0</v>
      </c>
      <c r="BF151" s="155">
        <f>IF(N151="snížená",J151,0)</f>
        <v>0</v>
      </c>
      <c r="BG151" s="155">
        <f>IF(N151="zákl. přenesená",J151,0)</f>
        <v>0</v>
      </c>
      <c r="BH151" s="155">
        <f>IF(N151="sníž. přenesená",J151,0)</f>
        <v>0</v>
      </c>
      <c r="BI151" s="155">
        <f>IF(N151="nulová",J151,0)</f>
        <v>0</v>
      </c>
      <c r="BJ151" s="16" t="s">
        <v>85</v>
      </c>
      <c r="BK151" s="155">
        <f>ROUND(I151*H151,2)</f>
        <v>0</v>
      </c>
      <c r="BL151" s="16" t="s">
        <v>150</v>
      </c>
      <c r="BM151" s="154" t="s">
        <v>901</v>
      </c>
    </row>
    <row r="152" spans="1:65" s="12" customFormat="1" ht="22.9" customHeight="1">
      <c r="B152" s="129"/>
      <c r="D152" s="130" t="s">
        <v>76</v>
      </c>
      <c r="E152" s="140" t="s">
        <v>150</v>
      </c>
      <c r="F152" s="140" t="s">
        <v>902</v>
      </c>
      <c r="I152" s="132"/>
      <c r="J152" s="141">
        <f>BK152</f>
        <v>0</v>
      </c>
      <c r="L152" s="129"/>
      <c r="M152" s="134"/>
      <c r="N152" s="135"/>
      <c r="O152" s="135"/>
      <c r="P152" s="136">
        <f>SUM(P153:P169)</f>
        <v>0</v>
      </c>
      <c r="Q152" s="135"/>
      <c r="R152" s="136">
        <f>SUM(R153:R169)</f>
        <v>83.692200000000014</v>
      </c>
      <c r="S152" s="135"/>
      <c r="T152" s="137">
        <f>SUM(T153:T169)</f>
        <v>0</v>
      </c>
      <c r="AR152" s="130" t="s">
        <v>85</v>
      </c>
      <c r="AT152" s="138" t="s">
        <v>76</v>
      </c>
      <c r="AU152" s="138" t="s">
        <v>85</v>
      </c>
      <c r="AY152" s="130" t="s">
        <v>129</v>
      </c>
      <c r="BK152" s="139">
        <f>SUM(BK153:BK169)</f>
        <v>0</v>
      </c>
    </row>
    <row r="153" spans="1:65" s="2" customFormat="1" ht="24.2" customHeight="1">
      <c r="A153" s="31"/>
      <c r="B153" s="142"/>
      <c r="C153" s="143" t="s">
        <v>271</v>
      </c>
      <c r="D153" s="143" t="s">
        <v>132</v>
      </c>
      <c r="E153" s="144" t="s">
        <v>903</v>
      </c>
      <c r="F153" s="145" t="s">
        <v>904</v>
      </c>
      <c r="G153" s="146" t="s">
        <v>210</v>
      </c>
      <c r="H153" s="147">
        <v>70</v>
      </c>
      <c r="I153" s="148"/>
      <c r="J153" s="149">
        <f>ROUND(I153*H153,2)</f>
        <v>0</v>
      </c>
      <c r="K153" s="145" t="s">
        <v>136</v>
      </c>
      <c r="L153" s="32"/>
      <c r="M153" s="150" t="s">
        <v>1</v>
      </c>
      <c r="N153" s="151" t="s">
        <v>42</v>
      </c>
      <c r="O153" s="57"/>
      <c r="P153" s="152">
        <f>O153*H153</f>
        <v>0</v>
      </c>
      <c r="Q153" s="152">
        <v>0.20266000000000001</v>
      </c>
      <c r="R153" s="152">
        <f>Q153*H153</f>
        <v>14.186200000000001</v>
      </c>
      <c r="S153" s="152">
        <v>0</v>
      </c>
      <c r="T153" s="15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54" t="s">
        <v>150</v>
      </c>
      <c r="AT153" s="154" t="s">
        <v>132</v>
      </c>
      <c r="AU153" s="154" t="s">
        <v>87</v>
      </c>
      <c r="AY153" s="16" t="s">
        <v>129</v>
      </c>
      <c r="BE153" s="155">
        <f>IF(N153="základní",J153,0)</f>
        <v>0</v>
      </c>
      <c r="BF153" s="155">
        <f>IF(N153="snížená",J153,0)</f>
        <v>0</v>
      </c>
      <c r="BG153" s="155">
        <f>IF(N153="zákl. přenesená",J153,0)</f>
        <v>0</v>
      </c>
      <c r="BH153" s="155">
        <f>IF(N153="sníž. přenesená",J153,0)</f>
        <v>0</v>
      </c>
      <c r="BI153" s="155">
        <f>IF(N153="nulová",J153,0)</f>
        <v>0</v>
      </c>
      <c r="BJ153" s="16" t="s">
        <v>85</v>
      </c>
      <c r="BK153" s="155">
        <f>ROUND(I153*H153,2)</f>
        <v>0</v>
      </c>
      <c r="BL153" s="16" t="s">
        <v>150</v>
      </c>
      <c r="BM153" s="154" t="s">
        <v>905</v>
      </c>
    </row>
    <row r="154" spans="1:65" s="2" customFormat="1" ht="19.5">
      <c r="A154" s="31"/>
      <c r="B154" s="32"/>
      <c r="C154" s="31"/>
      <c r="D154" s="156" t="s">
        <v>148</v>
      </c>
      <c r="E154" s="31"/>
      <c r="F154" s="157" t="s">
        <v>906</v>
      </c>
      <c r="G154" s="31"/>
      <c r="H154" s="31"/>
      <c r="I154" s="158"/>
      <c r="J154" s="31"/>
      <c r="K154" s="31"/>
      <c r="L154" s="32"/>
      <c r="M154" s="159"/>
      <c r="N154" s="160"/>
      <c r="O154" s="57"/>
      <c r="P154" s="57"/>
      <c r="Q154" s="57"/>
      <c r="R154" s="57"/>
      <c r="S154" s="57"/>
      <c r="T154" s="58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6" t="s">
        <v>148</v>
      </c>
      <c r="AU154" s="16" t="s">
        <v>87</v>
      </c>
    </row>
    <row r="155" spans="1:65" s="13" customFormat="1">
      <c r="B155" s="165"/>
      <c r="D155" s="156" t="s">
        <v>212</v>
      </c>
      <c r="E155" s="166" t="s">
        <v>1</v>
      </c>
      <c r="F155" s="167" t="s">
        <v>907</v>
      </c>
      <c r="H155" s="168">
        <v>34</v>
      </c>
      <c r="I155" s="169"/>
      <c r="L155" s="165"/>
      <c r="M155" s="170"/>
      <c r="N155" s="171"/>
      <c r="O155" s="171"/>
      <c r="P155" s="171"/>
      <c r="Q155" s="171"/>
      <c r="R155" s="171"/>
      <c r="S155" s="171"/>
      <c r="T155" s="172"/>
      <c r="AT155" s="166" t="s">
        <v>212</v>
      </c>
      <c r="AU155" s="166" t="s">
        <v>87</v>
      </c>
      <c r="AV155" s="13" t="s">
        <v>87</v>
      </c>
      <c r="AW155" s="13" t="s">
        <v>32</v>
      </c>
      <c r="AX155" s="13" t="s">
        <v>77</v>
      </c>
      <c r="AY155" s="166" t="s">
        <v>129</v>
      </c>
    </row>
    <row r="156" spans="1:65" s="13" customFormat="1">
      <c r="B156" s="165"/>
      <c r="D156" s="156" t="s">
        <v>212</v>
      </c>
      <c r="E156" s="166" t="s">
        <v>1</v>
      </c>
      <c r="F156" s="167" t="s">
        <v>908</v>
      </c>
      <c r="H156" s="168">
        <v>36</v>
      </c>
      <c r="I156" s="169"/>
      <c r="L156" s="165"/>
      <c r="M156" s="170"/>
      <c r="N156" s="171"/>
      <c r="O156" s="171"/>
      <c r="P156" s="171"/>
      <c r="Q156" s="171"/>
      <c r="R156" s="171"/>
      <c r="S156" s="171"/>
      <c r="T156" s="172"/>
      <c r="AT156" s="166" t="s">
        <v>212</v>
      </c>
      <c r="AU156" s="166" t="s">
        <v>87</v>
      </c>
      <c r="AV156" s="13" t="s">
        <v>87</v>
      </c>
      <c r="AW156" s="13" t="s">
        <v>32</v>
      </c>
      <c r="AX156" s="13" t="s">
        <v>77</v>
      </c>
      <c r="AY156" s="166" t="s">
        <v>129</v>
      </c>
    </row>
    <row r="157" spans="1:65" s="14" customFormat="1">
      <c r="B157" s="173"/>
      <c r="D157" s="156" t="s">
        <v>212</v>
      </c>
      <c r="E157" s="174" t="s">
        <v>1</v>
      </c>
      <c r="F157" s="175" t="s">
        <v>215</v>
      </c>
      <c r="H157" s="176">
        <v>70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212</v>
      </c>
      <c r="AU157" s="174" t="s">
        <v>87</v>
      </c>
      <c r="AV157" s="14" t="s">
        <v>150</v>
      </c>
      <c r="AW157" s="14" t="s">
        <v>32</v>
      </c>
      <c r="AX157" s="14" t="s">
        <v>85</v>
      </c>
      <c r="AY157" s="174" t="s">
        <v>129</v>
      </c>
    </row>
    <row r="158" spans="1:65" s="2" customFormat="1" ht="24.2" customHeight="1">
      <c r="A158" s="31"/>
      <c r="B158" s="142"/>
      <c r="C158" s="143" t="s">
        <v>278</v>
      </c>
      <c r="D158" s="143" t="s">
        <v>132</v>
      </c>
      <c r="E158" s="144" t="s">
        <v>909</v>
      </c>
      <c r="F158" s="145" t="s">
        <v>910</v>
      </c>
      <c r="G158" s="146" t="s">
        <v>210</v>
      </c>
      <c r="H158" s="147">
        <v>34</v>
      </c>
      <c r="I158" s="148"/>
      <c r="J158" s="149">
        <f>ROUND(I158*H158,2)</f>
        <v>0</v>
      </c>
      <c r="K158" s="145" t="s">
        <v>1</v>
      </c>
      <c r="L158" s="32"/>
      <c r="M158" s="150" t="s">
        <v>1</v>
      </c>
      <c r="N158" s="151" t="s">
        <v>42</v>
      </c>
      <c r="O158" s="57"/>
      <c r="P158" s="152">
        <f>O158*H158</f>
        <v>0</v>
      </c>
      <c r="Q158" s="152">
        <v>0.39600000000000002</v>
      </c>
      <c r="R158" s="152">
        <f>Q158*H158</f>
        <v>13.464</v>
      </c>
      <c r="S158" s="152">
        <v>0</v>
      </c>
      <c r="T158" s="15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54" t="s">
        <v>150</v>
      </c>
      <c r="AT158" s="154" t="s">
        <v>132</v>
      </c>
      <c r="AU158" s="154" t="s">
        <v>87</v>
      </c>
      <c r="AY158" s="16" t="s">
        <v>129</v>
      </c>
      <c r="BE158" s="155">
        <f>IF(N158="základní",J158,0)</f>
        <v>0</v>
      </c>
      <c r="BF158" s="155">
        <f>IF(N158="snížená",J158,0)</f>
        <v>0</v>
      </c>
      <c r="BG158" s="155">
        <f>IF(N158="zákl. přenesená",J158,0)</f>
        <v>0</v>
      </c>
      <c r="BH158" s="155">
        <f>IF(N158="sníž. přenesená",J158,0)</f>
        <v>0</v>
      </c>
      <c r="BI158" s="155">
        <f>IF(N158="nulová",J158,0)</f>
        <v>0</v>
      </c>
      <c r="BJ158" s="16" t="s">
        <v>85</v>
      </c>
      <c r="BK158" s="155">
        <f>ROUND(I158*H158,2)</f>
        <v>0</v>
      </c>
      <c r="BL158" s="16" t="s">
        <v>150</v>
      </c>
      <c r="BM158" s="154" t="s">
        <v>911</v>
      </c>
    </row>
    <row r="159" spans="1:65" s="2" customFormat="1" ht="19.5">
      <c r="A159" s="31"/>
      <c r="B159" s="32"/>
      <c r="C159" s="31"/>
      <c r="D159" s="156" t="s">
        <v>148</v>
      </c>
      <c r="E159" s="31"/>
      <c r="F159" s="157" t="s">
        <v>912</v>
      </c>
      <c r="G159" s="31"/>
      <c r="H159" s="31"/>
      <c r="I159" s="158"/>
      <c r="J159" s="31"/>
      <c r="K159" s="31"/>
      <c r="L159" s="32"/>
      <c r="M159" s="159"/>
      <c r="N159" s="160"/>
      <c r="O159" s="57"/>
      <c r="P159" s="57"/>
      <c r="Q159" s="57"/>
      <c r="R159" s="57"/>
      <c r="S159" s="57"/>
      <c r="T159" s="58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6" t="s">
        <v>148</v>
      </c>
      <c r="AU159" s="16" t="s">
        <v>87</v>
      </c>
    </row>
    <row r="160" spans="1:65" s="13" customFormat="1">
      <c r="B160" s="165"/>
      <c r="D160" s="156" t="s">
        <v>212</v>
      </c>
      <c r="E160" s="166" t="s">
        <v>1</v>
      </c>
      <c r="F160" s="167" t="s">
        <v>907</v>
      </c>
      <c r="H160" s="168">
        <v>34</v>
      </c>
      <c r="I160" s="169"/>
      <c r="L160" s="165"/>
      <c r="M160" s="170"/>
      <c r="N160" s="171"/>
      <c r="O160" s="171"/>
      <c r="P160" s="171"/>
      <c r="Q160" s="171"/>
      <c r="R160" s="171"/>
      <c r="S160" s="171"/>
      <c r="T160" s="172"/>
      <c r="AT160" s="166" t="s">
        <v>212</v>
      </c>
      <c r="AU160" s="166" t="s">
        <v>87</v>
      </c>
      <c r="AV160" s="13" t="s">
        <v>87</v>
      </c>
      <c r="AW160" s="13" t="s">
        <v>32</v>
      </c>
      <c r="AX160" s="13" t="s">
        <v>77</v>
      </c>
      <c r="AY160" s="166" t="s">
        <v>129</v>
      </c>
    </row>
    <row r="161" spans="1:65" s="14" customFormat="1">
      <c r="B161" s="173"/>
      <c r="D161" s="156" t="s">
        <v>212</v>
      </c>
      <c r="E161" s="174" t="s">
        <v>1</v>
      </c>
      <c r="F161" s="175" t="s">
        <v>215</v>
      </c>
      <c r="H161" s="176">
        <v>34</v>
      </c>
      <c r="I161" s="177"/>
      <c r="L161" s="173"/>
      <c r="M161" s="178"/>
      <c r="N161" s="179"/>
      <c r="O161" s="179"/>
      <c r="P161" s="179"/>
      <c r="Q161" s="179"/>
      <c r="R161" s="179"/>
      <c r="S161" s="179"/>
      <c r="T161" s="180"/>
      <c r="AT161" s="174" t="s">
        <v>212</v>
      </c>
      <c r="AU161" s="174" t="s">
        <v>87</v>
      </c>
      <c r="AV161" s="14" t="s">
        <v>150</v>
      </c>
      <c r="AW161" s="14" t="s">
        <v>32</v>
      </c>
      <c r="AX161" s="14" t="s">
        <v>85</v>
      </c>
      <c r="AY161" s="174" t="s">
        <v>129</v>
      </c>
    </row>
    <row r="162" spans="1:65" s="2" customFormat="1" ht="16.5" customHeight="1">
      <c r="A162" s="31"/>
      <c r="B162" s="142"/>
      <c r="C162" s="143" t="s">
        <v>282</v>
      </c>
      <c r="D162" s="143" t="s">
        <v>132</v>
      </c>
      <c r="E162" s="144" t="s">
        <v>913</v>
      </c>
      <c r="F162" s="145" t="s">
        <v>914</v>
      </c>
      <c r="G162" s="146" t="s">
        <v>223</v>
      </c>
      <c r="H162" s="147">
        <v>12</v>
      </c>
      <c r="I162" s="148"/>
      <c r="J162" s="149">
        <f>ROUND(I162*H162,2)</f>
        <v>0</v>
      </c>
      <c r="K162" s="145" t="s">
        <v>136</v>
      </c>
      <c r="L162" s="32"/>
      <c r="M162" s="150" t="s">
        <v>1</v>
      </c>
      <c r="N162" s="151" t="s">
        <v>42</v>
      </c>
      <c r="O162" s="57"/>
      <c r="P162" s="152">
        <f>O162*H162</f>
        <v>0</v>
      </c>
      <c r="Q162" s="152">
        <v>0</v>
      </c>
      <c r="R162" s="152">
        <f>Q162*H162</f>
        <v>0</v>
      </c>
      <c r="S162" s="152">
        <v>0</v>
      </c>
      <c r="T162" s="15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4" t="s">
        <v>150</v>
      </c>
      <c r="AT162" s="154" t="s">
        <v>132</v>
      </c>
      <c r="AU162" s="154" t="s">
        <v>87</v>
      </c>
      <c r="AY162" s="16" t="s">
        <v>129</v>
      </c>
      <c r="BE162" s="155">
        <f>IF(N162="základní",J162,0)</f>
        <v>0</v>
      </c>
      <c r="BF162" s="155">
        <f>IF(N162="snížená",J162,0)</f>
        <v>0</v>
      </c>
      <c r="BG162" s="155">
        <f>IF(N162="zákl. přenesená",J162,0)</f>
        <v>0</v>
      </c>
      <c r="BH162" s="155">
        <f>IF(N162="sníž. přenesená",J162,0)</f>
        <v>0</v>
      </c>
      <c r="BI162" s="155">
        <f>IF(N162="nulová",J162,0)</f>
        <v>0</v>
      </c>
      <c r="BJ162" s="16" t="s">
        <v>85</v>
      </c>
      <c r="BK162" s="155">
        <f>ROUND(I162*H162,2)</f>
        <v>0</v>
      </c>
      <c r="BL162" s="16" t="s">
        <v>150</v>
      </c>
      <c r="BM162" s="154" t="s">
        <v>915</v>
      </c>
    </row>
    <row r="163" spans="1:65" s="13" customFormat="1">
      <c r="B163" s="165"/>
      <c r="D163" s="156" t="s">
        <v>212</v>
      </c>
      <c r="E163" s="166" t="s">
        <v>1</v>
      </c>
      <c r="F163" s="167" t="s">
        <v>916</v>
      </c>
      <c r="H163" s="168">
        <v>12</v>
      </c>
      <c r="I163" s="169"/>
      <c r="L163" s="165"/>
      <c r="M163" s="170"/>
      <c r="N163" s="171"/>
      <c r="O163" s="171"/>
      <c r="P163" s="171"/>
      <c r="Q163" s="171"/>
      <c r="R163" s="171"/>
      <c r="S163" s="171"/>
      <c r="T163" s="172"/>
      <c r="AT163" s="166" t="s">
        <v>212</v>
      </c>
      <c r="AU163" s="166" t="s">
        <v>87</v>
      </c>
      <c r="AV163" s="13" t="s">
        <v>87</v>
      </c>
      <c r="AW163" s="13" t="s">
        <v>32</v>
      </c>
      <c r="AX163" s="13" t="s">
        <v>85</v>
      </c>
      <c r="AY163" s="166" t="s">
        <v>129</v>
      </c>
    </row>
    <row r="164" spans="1:65" s="2" customFormat="1" ht="16.5" customHeight="1">
      <c r="A164" s="31"/>
      <c r="B164" s="142"/>
      <c r="C164" s="181" t="s">
        <v>286</v>
      </c>
      <c r="D164" s="181" t="s">
        <v>287</v>
      </c>
      <c r="E164" s="182" t="s">
        <v>917</v>
      </c>
      <c r="F164" s="183" t="s">
        <v>918</v>
      </c>
      <c r="G164" s="184" t="s">
        <v>256</v>
      </c>
      <c r="H164" s="185">
        <v>25.704000000000001</v>
      </c>
      <c r="I164" s="186"/>
      <c r="J164" s="187">
        <f>ROUND(I164*H164,2)</f>
        <v>0</v>
      </c>
      <c r="K164" s="183" t="s">
        <v>136</v>
      </c>
      <c r="L164" s="188"/>
      <c r="M164" s="189" t="s">
        <v>1</v>
      </c>
      <c r="N164" s="190" t="s">
        <v>42</v>
      </c>
      <c r="O164" s="57"/>
      <c r="P164" s="152">
        <f>O164*H164</f>
        <v>0</v>
      </c>
      <c r="Q164" s="152">
        <v>1</v>
      </c>
      <c r="R164" s="152">
        <f>Q164*H164</f>
        <v>25.704000000000001</v>
      </c>
      <c r="S164" s="152">
        <v>0</v>
      </c>
      <c r="T164" s="15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54" t="s">
        <v>171</v>
      </c>
      <c r="AT164" s="154" t="s">
        <v>287</v>
      </c>
      <c r="AU164" s="154" t="s">
        <v>87</v>
      </c>
      <c r="AY164" s="16" t="s">
        <v>129</v>
      </c>
      <c r="BE164" s="155">
        <f>IF(N164="základní",J164,0)</f>
        <v>0</v>
      </c>
      <c r="BF164" s="155">
        <f>IF(N164="snížená",J164,0)</f>
        <v>0</v>
      </c>
      <c r="BG164" s="155">
        <f>IF(N164="zákl. přenesená",J164,0)</f>
        <v>0</v>
      </c>
      <c r="BH164" s="155">
        <f>IF(N164="sníž. přenesená",J164,0)</f>
        <v>0</v>
      </c>
      <c r="BI164" s="155">
        <f>IF(N164="nulová",J164,0)</f>
        <v>0</v>
      </c>
      <c r="BJ164" s="16" t="s">
        <v>85</v>
      </c>
      <c r="BK164" s="155">
        <f>ROUND(I164*H164,2)</f>
        <v>0</v>
      </c>
      <c r="BL164" s="16" t="s">
        <v>150</v>
      </c>
      <c r="BM164" s="154" t="s">
        <v>919</v>
      </c>
    </row>
    <row r="165" spans="1:65" s="13" customFormat="1">
      <c r="B165" s="165"/>
      <c r="D165" s="156" t="s">
        <v>212</v>
      </c>
      <c r="E165" s="166" t="s">
        <v>1</v>
      </c>
      <c r="F165" s="167" t="s">
        <v>920</v>
      </c>
      <c r="H165" s="168">
        <v>25.704000000000001</v>
      </c>
      <c r="I165" s="169"/>
      <c r="L165" s="165"/>
      <c r="M165" s="170"/>
      <c r="N165" s="171"/>
      <c r="O165" s="171"/>
      <c r="P165" s="171"/>
      <c r="Q165" s="171"/>
      <c r="R165" s="171"/>
      <c r="S165" s="171"/>
      <c r="T165" s="172"/>
      <c r="AT165" s="166" t="s">
        <v>212</v>
      </c>
      <c r="AU165" s="166" t="s">
        <v>87</v>
      </c>
      <c r="AV165" s="13" t="s">
        <v>87</v>
      </c>
      <c r="AW165" s="13" t="s">
        <v>32</v>
      </c>
      <c r="AX165" s="13" t="s">
        <v>85</v>
      </c>
      <c r="AY165" s="166" t="s">
        <v>129</v>
      </c>
    </row>
    <row r="166" spans="1:65" s="2" customFormat="1" ht="33" customHeight="1">
      <c r="A166" s="31"/>
      <c r="B166" s="142"/>
      <c r="C166" s="143" t="s">
        <v>269</v>
      </c>
      <c r="D166" s="143" t="s">
        <v>132</v>
      </c>
      <c r="E166" s="144" t="s">
        <v>921</v>
      </c>
      <c r="F166" s="145" t="s">
        <v>922</v>
      </c>
      <c r="G166" s="146" t="s">
        <v>210</v>
      </c>
      <c r="H166" s="147">
        <v>70</v>
      </c>
      <c r="I166" s="148"/>
      <c r="J166" s="149">
        <f>ROUND(I166*H166,2)</f>
        <v>0</v>
      </c>
      <c r="K166" s="145" t="s">
        <v>1</v>
      </c>
      <c r="L166" s="32"/>
      <c r="M166" s="150" t="s">
        <v>1</v>
      </c>
      <c r="N166" s="151" t="s">
        <v>42</v>
      </c>
      <c r="O166" s="57"/>
      <c r="P166" s="152">
        <f>O166*H166</f>
        <v>0</v>
      </c>
      <c r="Q166" s="152">
        <v>0.43340000000000001</v>
      </c>
      <c r="R166" s="152">
        <f>Q166*H166</f>
        <v>30.338000000000001</v>
      </c>
      <c r="S166" s="152">
        <v>0</v>
      </c>
      <c r="T166" s="15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4" t="s">
        <v>150</v>
      </c>
      <c r="AT166" s="154" t="s">
        <v>132</v>
      </c>
      <c r="AU166" s="154" t="s">
        <v>87</v>
      </c>
      <c r="AY166" s="16" t="s">
        <v>129</v>
      </c>
      <c r="BE166" s="155">
        <f>IF(N166="základní",J166,0)</f>
        <v>0</v>
      </c>
      <c r="BF166" s="155">
        <f>IF(N166="snížená",J166,0)</f>
        <v>0</v>
      </c>
      <c r="BG166" s="155">
        <f>IF(N166="zákl. přenesená",J166,0)</f>
        <v>0</v>
      </c>
      <c r="BH166" s="155">
        <f>IF(N166="sníž. přenesená",J166,0)</f>
        <v>0</v>
      </c>
      <c r="BI166" s="155">
        <f>IF(N166="nulová",J166,0)</f>
        <v>0</v>
      </c>
      <c r="BJ166" s="16" t="s">
        <v>85</v>
      </c>
      <c r="BK166" s="155">
        <f>ROUND(I166*H166,2)</f>
        <v>0</v>
      </c>
      <c r="BL166" s="16" t="s">
        <v>150</v>
      </c>
      <c r="BM166" s="154" t="s">
        <v>923</v>
      </c>
    </row>
    <row r="167" spans="1:65" s="13" customFormat="1">
      <c r="B167" s="165"/>
      <c r="D167" s="156" t="s">
        <v>212</v>
      </c>
      <c r="E167" s="166" t="s">
        <v>1</v>
      </c>
      <c r="F167" s="167" t="s">
        <v>907</v>
      </c>
      <c r="H167" s="168">
        <v>34</v>
      </c>
      <c r="I167" s="169"/>
      <c r="L167" s="165"/>
      <c r="M167" s="170"/>
      <c r="N167" s="171"/>
      <c r="O167" s="171"/>
      <c r="P167" s="171"/>
      <c r="Q167" s="171"/>
      <c r="R167" s="171"/>
      <c r="S167" s="171"/>
      <c r="T167" s="172"/>
      <c r="AT167" s="166" t="s">
        <v>212</v>
      </c>
      <c r="AU167" s="166" t="s">
        <v>87</v>
      </c>
      <c r="AV167" s="13" t="s">
        <v>87</v>
      </c>
      <c r="AW167" s="13" t="s">
        <v>32</v>
      </c>
      <c r="AX167" s="13" t="s">
        <v>77</v>
      </c>
      <c r="AY167" s="166" t="s">
        <v>129</v>
      </c>
    </row>
    <row r="168" spans="1:65" s="13" customFormat="1">
      <c r="B168" s="165"/>
      <c r="D168" s="156" t="s">
        <v>212</v>
      </c>
      <c r="E168" s="166" t="s">
        <v>1</v>
      </c>
      <c r="F168" s="167" t="s">
        <v>908</v>
      </c>
      <c r="H168" s="168">
        <v>36</v>
      </c>
      <c r="I168" s="169"/>
      <c r="L168" s="165"/>
      <c r="M168" s="170"/>
      <c r="N168" s="171"/>
      <c r="O168" s="171"/>
      <c r="P168" s="171"/>
      <c r="Q168" s="171"/>
      <c r="R168" s="171"/>
      <c r="S168" s="171"/>
      <c r="T168" s="172"/>
      <c r="AT168" s="166" t="s">
        <v>212</v>
      </c>
      <c r="AU168" s="166" t="s">
        <v>87</v>
      </c>
      <c r="AV168" s="13" t="s">
        <v>87</v>
      </c>
      <c r="AW168" s="13" t="s">
        <v>32</v>
      </c>
      <c r="AX168" s="13" t="s">
        <v>77</v>
      </c>
      <c r="AY168" s="166" t="s">
        <v>129</v>
      </c>
    </row>
    <row r="169" spans="1:65" s="14" customFormat="1">
      <c r="B169" s="173"/>
      <c r="D169" s="156" t="s">
        <v>212</v>
      </c>
      <c r="E169" s="174" t="s">
        <v>1</v>
      </c>
      <c r="F169" s="175" t="s">
        <v>215</v>
      </c>
      <c r="H169" s="176">
        <v>70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212</v>
      </c>
      <c r="AU169" s="174" t="s">
        <v>87</v>
      </c>
      <c r="AV169" s="14" t="s">
        <v>150</v>
      </c>
      <c r="AW169" s="14" t="s">
        <v>32</v>
      </c>
      <c r="AX169" s="14" t="s">
        <v>85</v>
      </c>
      <c r="AY169" s="174" t="s">
        <v>129</v>
      </c>
    </row>
    <row r="170" spans="1:65" s="12" customFormat="1" ht="22.9" customHeight="1">
      <c r="B170" s="129"/>
      <c r="D170" s="130" t="s">
        <v>76</v>
      </c>
      <c r="E170" s="140" t="s">
        <v>157</v>
      </c>
      <c r="F170" s="140" t="s">
        <v>359</v>
      </c>
      <c r="I170" s="132"/>
      <c r="J170" s="141">
        <f>BK170</f>
        <v>0</v>
      </c>
      <c r="L170" s="129"/>
      <c r="M170" s="134"/>
      <c r="N170" s="135"/>
      <c r="O170" s="135"/>
      <c r="P170" s="136">
        <f>SUM(P171:P173)</f>
        <v>0</v>
      </c>
      <c r="Q170" s="135"/>
      <c r="R170" s="136">
        <f>SUM(R171:R173)</f>
        <v>9.9000000000000008E-3</v>
      </c>
      <c r="S170" s="135"/>
      <c r="T170" s="137">
        <f>SUM(T171:T173)</f>
        <v>0.09</v>
      </c>
      <c r="AR170" s="130" t="s">
        <v>85</v>
      </c>
      <c r="AT170" s="138" t="s">
        <v>76</v>
      </c>
      <c r="AU170" s="138" t="s">
        <v>85</v>
      </c>
      <c r="AY170" s="130" t="s">
        <v>129</v>
      </c>
      <c r="BK170" s="139">
        <f>SUM(BK171:BK173)</f>
        <v>0</v>
      </c>
    </row>
    <row r="171" spans="1:65" s="2" customFormat="1" ht="24.2" customHeight="1">
      <c r="A171" s="31"/>
      <c r="B171" s="142"/>
      <c r="C171" s="143" t="s">
        <v>296</v>
      </c>
      <c r="D171" s="143" t="s">
        <v>132</v>
      </c>
      <c r="E171" s="144" t="s">
        <v>366</v>
      </c>
      <c r="F171" s="145" t="s">
        <v>367</v>
      </c>
      <c r="G171" s="146" t="s">
        <v>210</v>
      </c>
      <c r="H171" s="147">
        <v>45</v>
      </c>
      <c r="I171" s="148"/>
      <c r="J171" s="149">
        <f>ROUND(I171*H171,2)</f>
        <v>0</v>
      </c>
      <c r="K171" s="145" t="s">
        <v>136</v>
      </c>
      <c r="L171" s="32"/>
      <c r="M171" s="150" t="s">
        <v>1</v>
      </c>
      <c r="N171" s="151" t="s">
        <v>42</v>
      </c>
      <c r="O171" s="57"/>
      <c r="P171" s="152">
        <f>O171*H171</f>
        <v>0</v>
      </c>
      <c r="Q171" s="152">
        <v>2.2000000000000001E-4</v>
      </c>
      <c r="R171" s="152">
        <f>Q171*H171</f>
        <v>9.9000000000000008E-3</v>
      </c>
      <c r="S171" s="152">
        <v>2E-3</v>
      </c>
      <c r="T171" s="153">
        <f>S171*H171</f>
        <v>0.09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54" t="s">
        <v>150</v>
      </c>
      <c r="AT171" s="154" t="s">
        <v>132</v>
      </c>
      <c r="AU171" s="154" t="s">
        <v>87</v>
      </c>
      <c r="AY171" s="16" t="s">
        <v>129</v>
      </c>
      <c r="BE171" s="155">
        <f>IF(N171="základní",J171,0)</f>
        <v>0</v>
      </c>
      <c r="BF171" s="155">
        <f>IF(N171="snížená",J171,0)</f>
        <v>0</v>
      </c>
      <c r="BG171" s="155">
        <f>IF(N171="zákl. přenesená",J171,0)</f>
        <v>0</v>
      </c>
      <c r="BH171" s="155">
        <f>IF(N171="sníž. přenesená",J171,0)</f>
        <v>0</v>
      </c>
      <c r="BI171" s="155">
        <f>IF(N171="nulová",J171,0)</f>
        <v>0</v>
      </c>
      <c r="BJ171" s="16" t="s">
        <v>85</v>
      </c>
      <c r="BK171" s="155">
        <f>ROUND(I171*H171,2)</f>
        <v>0</v>
      </c>
      <c r="BL171" s="16" t="s">
        <v>150</v>
      </c>
      <c r="BM171" s="154" t="s">
        <v>924</v>
      </c>
    </row>
    <row r="172" spans="1:65" s="2" customFormat="1" ht="19.5">
      <c r="A172" s="31"/>
      <c r="B172" s="32"/>
      <c r="C172" s="31"/>
      <c r="D172" s="156" t="s">
        <v>148</v>
      </c>
      <c r="E172" s="31"/>
      <c r="F172" s="157" t="s">
        <v>369</v>
      </c>
      <c r="G172" s="31"/>
      <c r="H172" s="31"/>
      <c r="I172" s="158"/>
      <c r="J172" s="31"/>
      <c r="K172" s="31"/>
      <c r="L172" s="32"/>
      <c r="M172" s="159"/>
      <c r="N172" s="160"/>
      <c r="O172" s="57"/>
      <c r="P172" s="57"/>
      <c r="Q172" s="57"/>
      <c r="R172" s="57"/>
      <c r="S172" s="57"/>
      <c r="T172" s="58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6" t="s">
        <v>148</v>
      </c>
      <c r="AU172" s="16" t="s">
        <v>87</v>
      </c>
    </row>
    <row r="173" spans="1:65" s="13" customFormat="1">
      <c r="B173" s="165"/>
      <c r="D173" s="156" t="s">
        <v>212</v>
      </c>
      <c r="E173" s="166" t="s">
        <v>1</v>
      </c>
      <c r="F173" s="167" t="s">
        <v>370</v>
      </c>
      <c r="H173" s="168">
        <v>45</v>
      </c>
      <c r="I173" s="169"/>
      <c r="L173" s="165"/>
      <c r="M173" s="170"/>
      <c r="N173" s="171"/>
      <c r="O173" s="171"/>
      <c r="P173" s="171"/>
      <c r="Q173" s="171"/>
      <c r="R173" s="171"/>
      <c r="S173" s="171"/>
      <c r="T173" s="172"/>
      <c r="AT173" s="166" t="s">
        <v>212</v>
      </c>
      <c r="AU173" s="166" t="s">
        <v>87</v>
      </c>
      <c r="AV173" s="13" t="s">
        <v>87</v>
      </c>
      <c r="AW173" s="13" t="s">
        <v>32</v>
      </c>
      <c r="AX173" s="13" t="s">
        <v>85</v>
      </c>
      <c r="AY173" s="166" t="s">
        <v>129</v>
      </c>
    </row>
    <row r="174" spans="1:65" s="12" customFormat="1" ht="22.9" customHeight="1">
      <c r="B174" s="129"/>
      <c r="D174" s="130" t="s">
        <v>76</v>
      </c>
      <c r="E174" s="140" t="s">
        <v>753</v>
      </c>
      <c r="F174" s="140" t="s">
        <v>754</v>
      </c>
      <c r="I174" s="132"/>
      <c r="J174" s="141">
        <f>BK174</f>
        <v>0</v>
      </c>
      <c r="L174" s="129"/>
      <c r="M174" s="134"/>
      <c r="N174" s="135"/>
      <c r="O174" s="135"/>
      <c r="P174" s="136">
        <f>P175</f>
        <v>0</v>
      </c>
      <c r="Q174" s="135"/>
      <c r="R174" s="136">
        <f>R175</f>
        <v>0</v>
      </c>
      <c r="S174" s="135"/>
      <c r="T174" s="137">
        <f>T175</f>
        <v>0</v>
      </c>
      <c r="AR174" s="130" t="s">
        <v>85</v>
      </c>
      <c r="AT174" s="138" t="s">
        <v>76</v>
      </c>
      <c r="AU174" s="138" t="s">
        <v>85</v>
      </c>
      <c r="AY174" s="130" t="s">
        <v>129</v>
      </c>
      <c r="BK174" s="139">
        <f>BK175</f>
        <v>0</v>
      </c>
    </row>
    <row r="175" spans="1:65" s="2" customFormat="1" ht="16.5" customHeight="1">
      <c r="A175" s="31"/>
      <c r="B175" s="142"/>
      <c r="C175" s="143" t="s">
        <v>300</v>
      </c>
      <c r="D175" s="143" t="s">
        <v>132</v>
      </c>
      <c r="E175" s="144" t="s">
        <v>925</v>
      </c>
      <c r="F175" s="145" t="s">
        <v>926</v>
      </c>
      <c r="G175" s="146" t="s">
        <v>256</v>
      </c>
      <c r="H175" s="147">
        <v>85.775000000000006</v>
      </c>
      <c r="I175" s="148"/>
      <c r="J175" s="149">
        <f>ROUND(I175*H175,2)</f>
        <v>0</v>
      </c>
      <c r="K175" s="145" t="s">
        <v>136</v>
      </c>
      <c r="L175" s="32"/>
      <c r="M175" s="150" t="s">
        <v>1</v>
      </c>
      <c r="N175" s="151" t="s">
        <v>42</v>
      </c>
      <c r="O175" s="57"/>
      <c r="P175" s="152">
        <f>O175*H175</f>
        <v>0</v>
      </c>
      <c r="Q175" s="152">
        <v>0</v>
      </c>
      <c r="R175" s="152">
        <f>Q175*H175</f>
        <v>0</v>
      </c>
      <c r="S175" s="152">
        <v>0</v>
      </c>
      <c r="T175" s="15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54" t="s">
        <v>150</v>
      </c>
      <c r="AT175" s="154" t="s">
        <v>132</v>
      </c>
      <c r="AU175" s="154" t="s">
        <v>87</v>
      </c>
      <c r="AY175" s="16" t="s">
        <v>129</v>
      </c>
      <c r="BE175" s="155">
        <f>IF(N175="základní",J175,0)</f>
        <v>0</v>
      </c>
      <c r="BF175" s="155">
        <f>IF(N175="snížená",J175,0)</f>
        <v>0</v>
      </c>
      <c r="BG175" s="155">
        <f>IF(N175="zákl. přenesená",J175,0)</f>
        <v>0</v>
      </c>
      <c r="BH175" s="155">
        <f>IF(N175="sníž. přenesená",J175,0)</f>
        <v>0</v>
      </c>
      <c r="BI175" s="155">
        <f>IF(N175="nulová",J175,0)</f>
        <v>0</v>
      </c>
      <c r="BJ175" s="16" t="s">
        <v>85</v>
      </c>
      <c r="BK175" s="155">
        <f>ROUND(I175*H175,2)</f>
        <v>0</v>
      </c>
      <c r="BL175" s="16" t="s">
        <v>150</v>
      </c>
      <c r="BM175" s="154" t="s">
        <v>927</v>
      </c>
    </row>
    <row r="176" spans="1:65" s="12" customFormat="1" ht="25.9" customHeight="1">
      <c r="B176" s="129"/>
      <c r="D176" s="130" t="s">
        <v>76</v>
      </c>
      <c r="E176" s="131" t="s">
        <v>759</v>
      </c>
      <c r="F176" s="131" t="s">
        <v>760</v>
      </c>
      <c r="I176" s="132"/>
      <c r="J176" s="133">
        <f>BK176</f>
        <v>0</v>
      </c>
      <c r="L176" s="129"/>
      <c r="M176" s="134"/>
      <c r="N176" s="135"/>
      <c r="O176" s="135"/>
      <c r="P176" s="136">
        <f>P177+P183</f>
        <v>0</v>
      </c>
      <c r="Q176" s="135"/>
      <c r="R176" s="136">
        <f>R177+R183</f>
        <v>0.12537500000000001</v>
      </c>
      <c r="S176" s="135"/>
      <c r="T176" s="137">
        <f>T177+T183</f>
        <v>0</v>
      </c>
      <c r="AR176" s="130" t="s">
        <v>87</v>
      </c>
      <c r="AT176" s="138" t="s">
        <v>76</v>
      </c>
      <c r="AU176" s="138" t="s">
        <v>77</v>
      </c>
      <c r="AY176" s="130" t="s">
        <v>129</v>
      </c>
      <c r="BK176" s="139">
        <f>BK177+BK183</f>
        <v>0</v>
      </c>
    </row>
    <row r="177" spans="1:65" s="12" customFormat="1" ht="22.9" customHeight="1">
      <c r="B177" s="129"/>
      <c r="D177" s="130" t="s">
        <v>76</v>
      </c>
      <c r="E177" s="140" t="s">
        <v>928</v>
      </c>
      <c r="F177" s="140" t="s">
        <v>929</v>
      </c>
      <c r="I177" s="132"/>
      <c r="J177" s="141">
        <f>BK177</f>
        <v>0</v>
      </c>
      <c r="L177" s="129"/>
      <c r="M177" s="134"/>
      <c r="N177" s="135"/>
      <c r="O177" s="135"/>
      <c r="P177" s="136">
        <f>SUM(P178:P182)</f>
        <v>0</v>
      </c>
      <c r="Q177" s="135"/>
      <c r="R177" s="136">
        <f>SUM(R178:R182)</f>
        <v>6.0374999999999998E-2</v>
      </c>
      <c r="S177" s="135"/>
      <c r="T177" s="137">
        <f>SUM(T178:T182)</f>
        <v>0</v>
      </c>
      <c r="AR177" s="130" t="s">
        <v>87</v>
      </c>
      <c r="AT177" s="138" t="s">
        <v>76</v>
      </c>
      <c r="AU177" s="138" t="s">
        <v>85</v>
      </c>
      <c r="AY177" s="130" t="s">
        <v>129</v>
      </c>
      <c r="BK177" s="139">
        <f>SUM(BK178:BK182)</f>
        <v>0</v>
      </c>
    </row>
    <row r="178" spans="1:65" s="2" customFormat="1" ht="37.9" customHeight="1">
      <c r="A178" s="31"/>
      <c r="B178" s="142"/>
      <c r="C178" s="143" t="s">
        <v>7</v>
      </c>
      <c r="D178" s="143" t="s">
        <v>132</v>
      </c>
      <c r="E178" s="144" t="s">
        <v>930</v>
      </c>
      <c r="F178" s="145" t="s">
        <v>931</v>
      </c>
      <c r="G178" s="146" t="s">
        <v>210</v>
      </c>
      <c r="H178" s="147">
        <v>25</v>
      </c>
      <c r="I178" s="148"/>
      <c r="J178" s="149">
        <f>ROUND(I178*H178,2)</f>
        <v>0</v>
      </c>
      <c r="K178" s="145" t="s">
        <v>136</v>
      </c>
      <c r="L178" s="32"/>
      <c r="M178" s="150" t="s">
        <v>1</v>
      </c>
      <c r="N178" s="151" t="s">
        <v>42</v>
      </c>
      <c r="O178" s="57"/>
      <c r="P178" s="152">
        <f>O178*H178</f>
        <v>0</v>
      </c>
      <c r="Q178" s="152">
        <v>0</v>
      </c>
      <c r="R178" s="152">
        <f>Q178*H178</f>
        <v>0</v>
      </c>
      <c r="S178" s="152">
        <v>0</v>
      </c>
      <c r="T178" s="15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54" t="s">
        <v>282</v>
      </c>
      <c r="AT178" s="154" t="s">
        <v>132</v>
      </c>
      <c r="AU178" s="154" t="s">
        <v>87</v>
      </c>
      <c r="AY178" s="16" t="s">
        <v>129</v>
      </c>
      <c r="BE178" s="155">
        <f>IF(N178="základní",J178,0)</f>
        <v>0</v>
      </c>
      <c r="BF178" s="155">
        <f>IF(N178="snížená",J178,0)</f>
        <v>0</v>
      </c>
      <c r="BG178" s="155">
        <f>IF(N178="zákl. přenesená",J178,0)</f>
        <v>0</v>
      </c>
      <c r="BH178" s="155">
        <f>IF(N178="sníž. přenesená",J178,0)</f>
        <v>0</v>
      </c>
      <c r="BI178" s="155">
        <f>IF(N178="nulová",J178,0)</f>
        <v>0</v>
      </c>
      <c r="BJ178" s="16" t="s">
        <v>85</v>
      </c>
      <c r="BK178" s="155">
        <f>ROUND(I178*H178,2)</f>
        <v>0</v>
      </c>
      <c r="BL178" s="16" t="s">
        <v>282</v>
      </c>
      <c r="BM178" s="154" t="s">
        <v>932</v>
      </c>
    </row>
    <row r="179" spans="1:65" s="2" customFormat="1" ht="21.75" customHeight="1">
      <c r="A179" s="31"/>
      <c r="B179" s="142"/>
      <c r="C179" s="181" t="s">
        <v>310</v>
      </c>
      <c r="D179" s="181" t="s">
        <v>287</v>
      </c>
      <c r="E179" s="182" t="s">
        <v>933</v>
      </c>
      <c r="F179" s="183" t="s">
        <v>934</v>
      </c>
      <c r="G179" s="184" t="s">
        <v>210</v>
      </c>
      <c r="H179" s="185">
        <v>28.75</v>
      </c>
      <c r="I179" s="186"/>
      <c r="J179" s="187">
        <f>ROUND(I179*H179,2)</f>
        <v>0</v>
      </c>
      <c r="K179" s="183" t="s">
        <v>136</v>
      </c>
      <c r="L179" s="188"/>
      <c r="M179" s="189" t="s">
        <v>1</v>
      </c>
      <c r="N179" s="190" t="s">
        <v>42</v>
      </c>
      <c r="O179" s="57"/>
      <c r="P179" s="152">
        <f>O179*H179</f>
        <v>0</v>
      </c>
      <c r="Q179" s="152">
        <v>2.0999999999999999E-3</v>
      </c>
      <c r="R179" s="152">
        <f>Q179*H179</f>
        <v>6.0374999999999998E-2</v>
      </c>
      <c r="S179" s="152">
        <v>0</v>
      </c>
      <c r="T179" s="15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54" t="s">
        <v>356</v>
      </c>
      <c r="AT179" s="154" t="s">
        <v>287</v>
      </c>
      <c r="AU179" s="154" t="s">
        <v>87</v>
      </c>
      <c r="AY179" s="16" t="s">
        <v>129</v>
      </c>
      <c r="BE179" s="155">
        <f>IF(N179="základní",J179,0)</f>
        <v>0</v>
      </c>
      <c r="BF179" s="155">
        <f>IF(N179="snížená",J179,0)</f>
        <v>0</v>
      </c>
      <c r="BG179" s="155">
        <f>IF(N179="zákl. přenesená",J179,0)</f>
        <v>0</v>
      </c>
      <c r="BH179" s="155">
        <f>IF(N179="sníž. přenesená",J179,0)</f>
        <v>0</v>
      </c>
      <c r="BI179" s="155">
        <f>IF(N179="nulová",J179,0)</f>
        <v>0</v>
      </c>
      <c r="BJ179" s="16" t="s">
        <v>85</v>
      </c>
      <c r="BK179" s="155">
        <f>ROUND(I179*H179,2)</f>
        <v>0</v>
      </c>
      <c r="BL179" s="16" t="s">
        <v>282</v>
      </c>
      <c r="BM179" s="154" t="s">
        <v>935</v>
      </c>
    </row>
    <row r="180" spans="1:65" s="2" customFormat="1" ht="19.5">
      <c r="A180" s="31"/>
      <c r="B180" s="32"/>
      <c r="C180" s="31"/>
      <c r="D180" s="156" t="s">
        <v>148</v>
      </c>
      <c r="E180" s="31"/>
      <c r="F180" s="157" t="s">
        <v>936</v>
      </c>
      <c r="G180" s="31"/>
      <c r="H180" s="31"/>
      <c r="I180" s="158"/>
      <c r="J180" s="31"/>
      <c r="K180" s="31"/>
      <c r="L180" s="32"/>
      <c r="M180" s="159"/>
      <c r="N180" s="160"/>
      <c r="O180" s="57"/>
      <c r="P180" s="57"/>
      <c r="Q180" s="57"/>
      <c r="R180" s="57"/>
      <c r="S180" s="57"/>
      <c r="T180" s="58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6" t="s">
        <v>148</v>
      </c>
      <c r="AU180" s="16" t="s">
        <v>87</v>
      </c>
    </row>
    <row r="181" spans="1:65" s="13" customFormat="1">
      <c r="B181" s="165"/>
      <c r="D181" s="156" t="s">
        <v>212</v>
      </c>
      <c r="E181" s="166" t="s">
        <v>1</v>
      </c>
      <c r="F181" s="167" t="s">
        <v>937</v>
      </c>
      <c r="H181" s="168">
        <v>28.75</v>
      </c>
      <c r="I181" s="169"/>
      <c r="L181" s="165"/>
      <c r="M181" s="170"/>
      <c r="N181" s="171"/>
      <c r="O181" s="171"/>
      <c r="P181" s="171"/>
      <c r="Q181" s="171"/>
      <c r="R181" s="171"/>
      <c r="S181" s="171"/>
      <c r="T181" s="172"/>
      <c r="AT181" s="166" t="s">
        <v>212</v>
      </c>
      <c r="AU181" s="166" t="s">
        <v>87</v>
      </c>
      <c r="AV181" s="13" t="s">
        <v>87</v>
      </c>
      <c r="AW181" s="13" t="s">
        <v>32</v>
      </c>
      <c r="AX181" s="13" t="s">
        <v>85</v>
      </c>
      <c r="AY181" s="166" t="s">
        <v>129</v>
      </c>
    </row>
    <row r="182" spans="1:65" s="2" customFormat="1" ht="24.2" customHeight="1">
      <c r="A182" s="31"/>
      <c r="B182" s="142"/>
      <c r="C182" s="143" t="s">
        <v>316</v>
      </c>
      <c r="D182" s="143" t="s">
        <v>132</v>
      </c>
      <c r="E182" s="144" t="s">
        <v>938</v>
      </c>
      <c r="F182" s="145" t="s">
        <v>939</v>
      </c>
      <c r="G182" s="146" t="s">
        <v>256</v>
      </c>
      <c r="H182" s="147">
        <v>0.06</v>
      </c>
      <c r="I182" s="148"/>
      <c r="J182" s="149">
        <f>ROUND(I182*H182,2)</f>
        <v>0</v>
      </c>
      <c r="K182" s="145" t="s">
        <v>136</v>
      </c>
      <c r="L182" s="32"/>
      <c r="M182" s="150" t="s">
        <v>1</v>
      </c>
      <c r="N182" s="151" t="s">
        <v>42</v>
      </c>
      <c r="O182" s="57"/>
      <c r="P182" s="152">
        <f>O182*H182</f>
        <v>0</v>
      </c>
      <c r="Q182" s="152">
        <v>0</v>
      </c>
      <c r="R182" s="152">
        <f>Q182*H182</f>
        <v>0</v>
      </c>
      <c r="S182" s="152">
        <v>0</v>
      </c>
      <c r="T182" s="15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4" t="s">
        <v>282</v>
      </c>
      <c r="AT182" s="154" t="s">
        <v>132</v>
      </c>
      <c r="AU182" s="154" t="s">
        <v>87</v>
      </c>
      <c r="AY182" s="16" t="s">
        <v>129</v>
      </c>
      <c r="BE182" s="155">
        <f>IF(N182="základní",J182,0)</f>
        <v>0</v>
      </c>
      <c r="BF182" s="155">
        <f>IF(N182="snížená",J182,0)</f>
        <v>0</v>
      </c>
      <c r="BG182" s="155">
        <f>IF(N182="zákl. přenesená",J182,0)</f>
        <v>0</v>
      </c>
      <c r="BH182" s="155">
        <f>IF(N182="sníž. přenesená",J182,0)</f>
        <v>0</v>
      </c>
      <c r="BI182" s="155">
        <f>IF(N182="nulová",J182,0)</f>
        <v>0</v>
      </c>
      <c r="BJ182" s="16" t="s">
        <v>85</v>
      </c>
      <c r="BK182" s="155">
        <f>ROUND(I182*H182,2)</f>
        <v>0</v>
      </c>
      <c r="BL182" s="16" t="s">
        <v>282</v>
      </c>
      <c r="BM182" s="154" t="s">
        <v>940</v>
      </c>
    </row>
    <row r="183" spans="1:65" s="12" customFormat="1" ht="22.9" customHeight="1">
      <c r="B183" s="129"/>
      <c r="D183" s="130" t="s">
        <v>76</v>
      </c>
      <c r="E183" s="140" t="s">
        <v>761</v>
      </c>
      <c r="F183" s="140" t="s">
        <v>762</v>
      </c>
      <c r="I183" s="132"/>
      <c r="J183" s="141">
        <f>BK183</f>
        <v>0</v>
      </c>
      <c r="L183" s="129"/>
      <c r="M183" s="134"/>
      <c r="N183" s="135"/>
      <c r="O183" s="135"/>
      <c r="P183" s="136">
        <f>SUM(P184:P185)</f>
        <v>0</v>
      </c>
      <c r="Q183" s="135"/>
      <c r="R183" s="136">
        <f>SUM(R184:R185)</f>
        <v>6.5000000000000002E-2</v>
      </c>
      <c r="S183" s="135"/>
      <c r="T183" s="137">
        <f>SUM(T184:T185)</f>
        <v>0</v>
      </c>
      <c r="AR183" s="130" t="s">
        <v>87</v>
      </c>
      <c r="AT183" s="138" t="s">
        <v>76</v>
      </c>
      <c r="AU183" s="138" t="s">
        <v>85</v>
      </c>
      <c r="AY183" s="130" t="s">
        <v>129</v>
      </c>
      <c r="BK183" s="139">
        <f>SUM(BK184:BK185)</f>
        <v>0</v>
      </c>
    </row>
    <row r="184" spans="1:65" s="2" customFormat="1" ht="33" customHeight="1">
      <c r="A184" s="31"/>
      <c r="B184" s="142"/>
      <c r="C184" s="143" t="s">
        <v>322</v>
      </c>
      <c r="D184" s="143" t="s">
        <v>132</v>
      </c>
      <c r="E184" s="144" t="s">
        <v>941</v>
      </c>
      <c r="F184" s="145" t="s">
        <v>942</v>
      </c>
      <c r="G184" s="146" t="s">
        <v>266</v>
      </c>
      <c r="H184" s="147">
        <v>1</v>
      </c>
      <c r="I184" s="148"/>
      <c r="J184" s="149">
        <f>ROUND(I184*H184,2)</f>
        <v>0</v>
      </c>
      <c r="K184" s="145" t="s">
        <v>1</v>
      </c>
      <c r="L184" s="32"/>
      <c r="M184" s="150" t="s">
        <v>1</v>
      </c>
      <c r="N184" s="151" t="s">
        <v>42</v>
      </c>
      <c r="O184" s="57"/>
      <c r="P184" s="152">
        <f>O184*H184</f>
        <v>0</v>
      </c>
      <c r="Q184" s="152">
        <v>6.5000000000000002E-2</v>
      </c>
      <c r="R184" s="152">
        <f>Q184*H184</f>
        <v>6.5000000000000002E-2</v>
      </c>
      <c r="S184" s="152">
        <v>0</v>
      </c>
      <c r="T184" s="153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4" t="s">
        <v>282</v>
      </c>
      <c r="AT184" s="154" t="s">
        <v>132</v>
      </c>
      <c r="AU184" s="154" t="s">
        <v>87</v>
      </c>
      <c r="AY184" s="16" t="s">
        <v>129</v>
      </c>
      <c r="BE184" s="155">
        <f>IF(N184="základní",J184,0)</f>
        <v>0</v>
      </c>
      <c r="BF184" s="155">
        <f>IF(N184="snížená",J184,0)</f>
        <v>0</v>
      </c>
      <c r="BG184" s="155">
        <f>IF(N184="zákl. přenesená",J184,0)</f>
        <v>0</v>
      </c>
      <c r="BH184" s="155">
        <f>IF(N184="sníž. přenesená",J184,0)</f>
        <v>0</v>
      </c>
      <c r="BI184" s="155">
        <f>IF(N184="nulová",J184,0)</f>
        <v>0</v>
      </c>
      <c r="BJ184" s="16" t="s">
        <v>85</v>
      </c>
      <c r="BK184" s="155">
        <f>ROUND(I184*H184,2)</f>
        <v>0</v>
      </c>
      <c r="BL184" s="16" t="s">
        <v>282</v>
      </c>
      <c r="BM184" s="154" t="s">
        <v>943</v>
      </c>
    </row>
    <row r="185" spans="1:65" s="2" customFormat="1" ht="24.2" customHeight="1">
      <c r="A185" s="31"/>
      <c r="B185" s="142"/>
      <c r="C185" s="143" t="s">
        <v>327</v>
      </c>
      <c r="D185" s="143" t="s">
        <v>132</v>
      </c>
      <c r="E185" s="144" t="s">
        <v>804</v>
      </c>
      <c r="F185" s="145" t="s">
        <v>805</v>
      </c>
      <c r="G185" s="146" t="s">
        <v>256</v>
      </c>
      <c r="H185" s="147">
        <v>6.5000000000000002E-2</v>
      </c>
      <c r="I185" s="148"/>
      <c r="J185" s="149">
        <f>ROUND(I185*H185,2)</f>
        <v>0</v>
      </c>
      <c r="K185" s="145" t="s">
        <v>136</v>
      </c>
      <c r="L185" s="32"/>
      <c r="M185" s="150" t="s">
        <v>1</v>
      </c>
      <c r="N185" s="151" t="s">
        <v>42</v>
      </c>
      <c r="O185" s="57"/>
      <c r="P185" s="152">
        <f>O185*H185</f>
        <v>0</v>
      </c>
      <c r="Q185" s="152">
        <v>0</v>
      </c>
      <c r="R185" s="152">
        <f>Q185*H185</f>
        <v>0</v>
      </c>
      <c r="S185" s="152">
        <v>0</v>
      </c>
      <c r="T185" s="153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54" t="s">
        <v>282</v>
      </c>
      <c r="AT185" s="154" t="s">
        <v>132</v>
      </c>
      <c r="AU185" s="154" t="s">
        <v>87</v>
      </c>
      <c r="AY185" s="16" t="s">
        <v>129</v>
      </c>
      <c r="BE185" s="155">
        <f>IF(N185="základní",J185,0)</f>
        <v>0</v>
      </c>
      <c r="BF185" s="155">
        <f>IF(N185="snížená",J185,0)</f>
        <v>0</v>
      </c>
      <c r="BG185" s="155">
        <f>IF(N185="zákl. přenesená",J185,0)</f>
        <v>0</v>
      </c>
      <c r="BH185" s="155">
        <f>IF(N185="sníž. přenesená",J185,0)</f>
        <v>0</v>
      </c>
      <c r="BI185" s="155">
        <f>IF(N185="nulová",J185,0)</f>
        <v>0</v>
      </c>
      <c r="BJ185" s="16" t="s">
        <v>85</v>
      </c>
      <c r="BK185" s="155">
        <f>ROUND(I185*H185,2)</f>
        <v>0</v>
      </c>
      <c r="BL185" s="16" t="s">
        <v>282</v>
      </c>
      <c r="BM185" s="154" t="s">
        <v>944</v>
      </c>
    </row>
    <row r="186" spans="1:65" s="12" customFormat="1" ht="25.9" customHeight="1">
      <c r="B186" s="129"/>
      <c r="D186" s="130" t="s">
        <v>76</v>
      </c>
      <c r="E186" s="131" t="s">
        <v>126</v>
      </c>
      <c r="F186" s="131" t="s">
        <v>127</v>
      </c>
      <c r="I186" s="132"/>
      <c r="J186" s="133">
        <f>BK186</f>
        <v>0</v>
      </c>
      <c r="L186" s="129"/>
      <c r="M186" s="134"/>
      <c r="N186" s="135"/>
      <c r="O186" s="135"/>
      <c r="P186" s="136">
        <f>P187</f>
        <v>0</v>
      </c>
      <c r="Q186" s="135"/>
      <c r="R186" s="136">
        <f>R187</f>
        <v>0</v>
      </c>
      <c r="S186" s="135"/>
      <c r="T186" s="137">
        <f>T187</f>
        <v>0</v>
      </c>
      <c r="AR186" s="130" t="s">
        <v>128</v>
      </c>
      <c r="AT186" s="138" t="s">
        <v>76</v>
      </c>
      <c r="AU186" s="138" t="s">
        <v>77</v>
      </c>
      <c r="AY186" s="130" t="s">
        <v>129</v>
      </c>
      <c r="BK186" s="139">
        <f>BK187</f>
        <v>0</v>
      </c>
    </row>
    <row r="187" spans="1:65" s="12" customFormat="1" ht="22.9" customHeight="1">
      <c r="B187" s="129"/>
      <c r="D187" s="130" t="s">
        <v>76</v>
      </c>
      <c r="E187" s="140" t="s">
        <v>130</v>
      </c>
      <c r="F187" s="140" t="s">
        <v>131</v>
      </c>
      <c r="I187" s="132"/>
      <c r="J187" s="141">
        <f>BK187</f>
        <v>0</v>
      </c>
      <c r="L187" s="129"/>
      <c r="M187" s="134"/>
      <c r="N187" s="135"/>
      <c r="O187" s="135"/>
      <c r="P187" s="136">
        <f>P188</f>
        <v>0</v>
      </c>
      <c r="Q187" s="135"/>
      <c r="R187" s="136">
        <f>R188</f>
        <v>0</v>
      </c>
      <c r="S187" s="135"/>
      <c r="T187" s="137">
        <f>T188</f>
        <v>0</v>
      </c>
      <c r="AR187" s="130" t="s">
        <v>128</v>
      </c>
      <c r="AT187" s="138" t="s">
        <v>76</v>
      </c>
      <c r="AU187" s="138" t="s">
        <v>85</v>
      </c>
      <c r="AY187" s="130" t="s">
        <v>129</v>
      </c>
      <c r="BK187" s="139">
        <f>BK188</f>
        <v>0</v>
      </c>
    </row>
    <row r="188" spans="1:65" s="2" customFormat="1" ht="24.2" customHeight="1">
      <c r="A188" s="31"/>
      <c r="B188" s="142"/>
      <c r="C188" s="143" t="s">
        <v>331</v>
      </c>
      <c r="D188" s="143" t="s">
        <v>132</v>
      </c>
      <c r="E188" s="144" t="s">
        <v>945</v>
      </c>
      <c r="F188" s="145" t="s">
        <v>946</v>
      </c>
      <c r="G188" s="146" t="s">
        <v>135</v>
      </c>
      <c r="H188" s="147">
        <v>1</v>
      </c>
      <c r="I188" s="148"/>
      <c r="J188" s="149">
        <f>ROUND(I188*H188,2)</f>
        <v>0</v>
      </c>
      <c r="K188" s="145" t="s">
        <v>1</v>
      </c>
      <c r="L188" s="32"/>
      <c r="M188" s="191" t="s">
        <v>1</v>
      </c>
      <c r="N188" s="192" t="s">
        <v>42</v>
      </c>
      <c r="O188" s="163"/>
      <c r="P188" s="193">
        <f>O188*H188</f>
        <v>0</v>
      </c>
      <c r="Q188" s="193">
        <v>0</v>
      </c>
      <c r="R188" s="193">
        <f>Q188*H188</f>
        <v>0</v>
      </c>
      <c r="S188" s="193">
        <v>0</v>
      </c>
      <c r="T188" s="194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4" t="s">
        <v>137</v>
      </c>
      <c r="AT188" s="154" t="s">
        <v>132</v>
      </c>
      <c r="AU188" s="154" t="s">
        <v>87</v>
      </c>
      <c r="AY188" s="16" t="s">
        <v>129</v>
      </c>
      <c r="BE188" s="155">
        <f>IF(N188="základní",J188,0)</f>
        <v>0</v>
      </c>
      <c r="BF188" s="155">
        <f>IF(N188="snížená",J188,0)</f>
        <v>0</v>
      </c>
      <c r="BG188" s="155">
        <f>IF(N188="zákl. přenesená",J188,0)</f>
        <v>0</v>
      </c>
      <c r="BH188" s="155">
        <f>IF(N188="sníž. přenesená",J188,0)</f>
        <v>0</v>
      </c>
      <c r="BI188" s="155">
        <f>IF(N188="nulová",J188,0)</f>
        <v>0</v>
      </c>
      <c r="BJ188" s="16" t="s">
        <v>85</v>
      </c>
      <c r="BK188" s="155">
        <f>ROUND(I188*H188,2)</f>
        <v>0</v>
      </c>
      <c r="BL188" s="16" t="s">
        <v>137</v>
      </c>
      <c r="BM188" s="154" t="s">
        <v>947</v>
      </c>
    </row>
    <row r="189" spans="1:65" s="2" customFormat="1" ht="6.95" customHeight="1">
      <c r="A189" s="31"/>
      <c r="B189" s="46"/>
      <c r="C189" s="47"/>
      <c r="D189" s="47"/>
      <c r="E189" s="47"/>
      <c r="F189" s="47"/>
      <c r="G189" s="47"/>
      <c r="H189" s="47"/>
      <c r="I189" s="47"/>
      <c r="J189" s="47"/>
      <c r="K189" s="47"/>
      <c r="L189" s="32"/>
      <c r="M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</row>
  </sheetData>
  <autoFilter ref="C125:K188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6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6" t="s">
        <v>97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1:46" s="1" customFormat="1" ht="24.95" customHeight="1">
      <c r="B4" s="19"/>
      <c r="D4" s="20" t="s">
        <v>98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5" t="str">
        <f>'Rekapitulace stavby'!K6</f>
        <v>NZM Kačina - Platanový mostek - Údržba platanového mostku</v>
      </c>
      <c r="F7" s="236"/>
      <c r="G7" s="236"/>
      <c r="H7" s="236"/>
      <c r="L7" s="19"/>
    </row>
    <row r="8" spans="1:46" s="2" customFormat="1" ht="12" customHeight="1">
      <c r="A8" s="31"/>
      <c r="B8" s="32"/>
      <c r="C8" s="31"/>
      <c r="D8" s="26" t="s">
        <v>99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5" t="s">
        <v>948</v>
      </c>
      <c r="F9" s="234"/>
      <c r="G9" s="234"/>
      <c r="H9" s="234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3. 1. 2024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7" t="str">
        <f>'Rekapitulace stavby'!E14</f>
        <v>Vyplň údaj</v>
      </c>
      <c r="F18" s="207"/>
      <c r="G18" s="207"/>
      <c r="H18" s="207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31</v>
      </c>
      <c r="F21" s="31"/>
      <c r="G21" s="31"/>
      <c r="H21" s="31"/>
      <c r="I21" s="26" t="s">
        <v>27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25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34</v>
      </c>
      <c r="F24" s="31"/>
      <c r="G24" s="31"/>
      <c r="H24" s="31"/>
      <c r="I24" s="26" t="s">
        <v>27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35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11" t="s">
        <v>1</v>
      </c>
      <c r="F27" s="211"/>
      <c r="G27" s="211"/>
      <c r="H27" s="21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37</v>
      </c>
      <c r="E30" s="31"/>
      <c r="F30" s="31"/>
      <c r="G30" s="31"/>
      <c r="H30" s="31"/>
      <c r="I30" s="31"/>
      <c r="J30" s="70">
        <f>ROUND(J125,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39</v>
      </c>
      <c r="G32" s="31"/>
      <c r="H32" s="31"/>
      <c r="I32" s="35" t="s">
        <v>38</v>
      </c>
      <c r="J32" s="35" t="s">
        <v>40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41</v>
      </c>
      <c r="E33" s="26" t="s">
        <v>42</v>
      </c>
      <c r="F33" s="98">
        <f>ROUND((SUM(BE125:BE166)),  2)</f>
        <v>0</v>
      </c>
      <c r="G33" s="31"/>
      <c r="H33" s="31"/>
      <c r="I33" s="99">
        <v>0.21</v>
      </c>
      <c r="J33" s="98">
        <f>ROUND(((SUM(BE125:BE166))*I33),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43</v>
      </c>
      <c r="F34" s="98">
        <f>ROUND((SUM(BF125:BF166)),  2)</f>
        <v>0</v>
      </c>
      <c r="G34" s="31"/>
      <c r="H34" s="31"/>
      <c r="I34" s="99">
        <v>0.12</v>
      </c>
      <c r="J34" s="98">
        <f>ROUND(((SUM(BF125:BF166))*I34),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44</v>
      </c>
      <c r="F35" s="98">
        <f>ROUND((SUM(BG125:BG166)),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45</v>
      </c>
      <c r="F36" s="98">
        <f>ROUND((SUM(BH125:BH166)),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46</v>
      </c>
      <c r="F37" s="98">
        <f>ROUND((SUM(BI125:BI166)),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47</v>
      </c>
      <c r="E39" s="59"/>
      <c r="F39" s="59"/>
      <c r="G39" s="102" t="s">
        <v>48</v>
      </c>
      <c r="H39" s="103" t="s">
        <v>49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50</v>
      </c>
      <c r="E50" s="43"/>
      <c r="F50" s="43"/>
      <c r="G50" s="42" t="s">
        <v>51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52</v>
      </c>
      <c r="E61" s="34"/>
      <c r="F61" s="106" t="s">
        <v>53</v>
      </c>
      <c r="G61" s="44" t="s">
        <v>52</v>
      </c>
      <c r="H61" s="34"/>
      <c r="I61" s="34"/>
      <c r="J61" s="107" t="s">
        <v>53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54</v>
      </c>
      <c r="E65" s="45"/>
      <c r="F65" s="45"/>
      <c r="G65" s="42" t="s">
        <v>55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52</v>
      </c>
      <c r="E76" s="34"/>
      <c r="F76" s="106" t="s">
        <v>53</v>
      </c>
      <c r="G76" s="44" t="s">
        <v>52</v>
      </c>
      <c r="H76" s="34"/>
      <c r="I76" s="34"/>
      <c r="J76" s="107" t="s">
        <v>53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101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5" t="str">
        <f>E7</f>
        <v>NZM Kačina - Platanový mostek - Údržba platanového mostku</v>
      </c>
      <c r="F85" s="236"/>
      <c r="G85" s="236"/>
      <c r="H85" s="236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99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25" t="str">
        <f>E9</f>
        <v>03 - SO 03 Nové vázy a příslušenství</v>
      </c>
      <c r="F87" s="234"/>
      <c r="G87" s="234"/>
      <c r="H87" s="234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>Kačina</v>
      </c>
      <c r="G89" s="31"/>
      <c r="H89" s="31"/>
      <c r="I89" s="26" t="s">
        <v>22</v>
      </c>
      <c r="J89" s="54" t="str">
        <f>IF(J12="","",J12)</f>
        <v>3. 1. 2024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7" customHeight="1">
      <c r="A91" s="31"/>
      <c r="B91" s="32"/>
      <c r="C91" s="26" t="s">
        <v>24</v>
      </c>
      <c r="D91" s="31"/>
      <c r="E91" s="31"/>
      <c r="F91" s="24" t="str">
        <f>E15</f>
        <v>Národní zemědělské muzeum Praha</v>
      </c>
      <c r="G91" s="31"/>
      <c r="H91" s="31"/>
      <c r="I91" s="26" t="s">
        <v>30</v>
      </c>
      <c r="J91" s="29" t="str">
        <f>E21</f>
        <v>Ing. Filip Chmel, Praha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>A. Vojtěch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102</v>
      </c>
      <c r="D94" s="100"/>
      <c r="E94" s="100"/>
      <c r="F94" s="100"/>
      <c r="G94" s="100"/>
      <c r="H94" s="100"/>
      <c r="I94" s="100"/>
      <c r="J94" s="109" t="s">
        <v>103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104</v>
      </c>
      <c r="D96" s="31"/>
      <c r="E96" s="31"/>
      <c r="F96" s="31"/>
      <c r="G96" s="31"/>
      <c r="H96" s="31"/>
      <c r="I96" s="31"/>
      <c r="J96" s="70">
        <f>J125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105</v>
      </c>
    </row>
    <row r="97" spans="1:31" s="9" customFormat="1" ht="24.95" customHeight="1">
      <c r="B97" s="111"/>
      <c r="D97" s="112" t="s">
        <v>188</v>
      </c>
      <c r="E97" s="113"/>
      <c r="F97" s="113"/>
      <c r="G97" s="113"/>
      <c r="H97" s="113"/>
      <c r="I97" s="113"/>
      <c r="J97" s="114">
        <f>J126</f>
        <v>0</v>
      </c>
      <c r="L97" s="111"/>
    </row>
    <row r="98" spans="1:31" s="10" customFormat="1" ht="19.899999999999999" customHeight="1">
      <c r="B98" s="115"/>
      <c r="D98" s="116" t="s">
        <v>189</v>
      </c>
      <c r="E98" s="117"/>
      <c r="F98" s="117"/>
      <c r="G98" s="117"/>
      <c r="H98" s="117"/>
      <c r="I98" s="117"/>
      <c r="J98" s="118">
        <f>J127</f>
        <v>0</v>
      </c>
      <c r="L98" s="115"/>
    </row>
    <row r="99" spans="1:31" s="10" customFormat="1" ht="19.899999999999999" customHeight="1">
      <c r="B99" s="115"/>
      <c r="D99" s="116" t="s">
        <v>856</v>
      </c>
      <c r="E99" s="117"/>
      <c r="F99" s="117"/>
      <c r="G99" s="117"/>
      <c r="H99" s="117"/>
      <c r="I99" s="117"/>
      <c r="J99" s="118">
        <f>J137</f>
        <v>0</v>
      </c>
      <c r="L99" s="115"/>
    </row>
    <row r="100" spans="1:31" s="10" customFormat="1" ht="19.899999999999999" customHeight="1">
      <c r="B100" s="115"/>
      <c r="D100" s="116" t="s">
        <v>195</v>
      </c>
      <c r="E100" s="117"/>
      <c r="F100" s="117"/>
      <c r="G100" s="117"/>
      <c r="H100" s="117"/>
      <c r="I100" s="117"/>
      <c r="J100" s="118">
        <f>J148</f>
        <v>0</v>
      </c>
      <c r="L100" s="115"/>
    </row>
    <row r="101" spans="1:31" s="10" customFormat="1" ht="19.899999999999999" customHeight="1">
      <c r="B101" s="115"/>
      <c r="D101" s="116" t="s">
        <v>197</v>
      </c>
      <c r="E101" s="117"/>
      <c r="F101" s="117"/>
      <c r="G101" s="117"/>
      <c r="H101" s="117"/>
      <c r="I101" s="117"/>
      <c r="J101" s="118">
        <f>J153</f>
        <v>0</v>
      </c>
      <c r="L101" s="115"/>
    </row>
    <row r="102" spans="1:31" s="10" customFormat="1" ht="19.899999999999999" customHeight="1">
      <c r="B102" s="115"/>
      <c r="D102" s="116" t="s">
        <v>199</v>
      </c>
      <c r="E102" s="117"/>
      <c r="F102" s="117"/>
      <c r="G102" s="117"/>
      <c r="H102" s="117"/>
      <c r="I102" s="117"/>
      <c r="J102" s="118">
        <f>J157</f>
        <v>0</v>
      </c>
      <c r="L102" s="115"/>
    </row>
    <row r="103" spans="1:31" s="9" customFormat="1" ht="24.95" customHeight="1">
      <c r="B103" s="111"/>
      <c r="D103" s="112" t="s">
        <v>200</v>
      </c>
      <c r="E103" s="113"/>
      <c r="F103" s="113"/>
      <c r="G103" s="113"/>
      <c r="H103" s="113"/>
      <c r="I103" s="113"/>
      <c r="J103" s="114">
        <f>J159</f>
        <v>0</v>
      </c>
      <c r="L103" s="111"/>
    </row>
    <row r="104" spans="1:31" s="10" customFormat="1" ht="19.899999999999999" customHeight="1">
      <c r="B104" s="115"/>
      <c r="D104" s="116" t="s">
        <v>203</v>
      </c>
      <c r="E104" s="117"/>
      <c r="F104" s="117"/>
      <c r="G104" s="117"/>
      <c r="H104" s="117"/>
      <c r="I104" s="117"/>
      <c r="J104" s="118">
        <f>J160</f>
        <v>0</v>
      </c>
      <c r="L104" s="115"/>
    </row>
    <row r="105" spans="1:31" s="10" customFormat="1" ht="19.899999999999999" customHeight="1">
      <c r="B105" s="115"/>
      <c r="D105" s="116" t="s">
        <v>204</v>
      </c>
      <c r="E105" s="117"/>
      <c r="F105" s="117"/>
      <c r="G105" s="117"/>
      <c r="H105" s="117"/>
      <c r="I105" s="117"/>
      <c r="J105" s="118">
        <f>J164</f>
        <v>0</v>
      </c>
      <c r="L105" s="115"/>
    </row>
    <row r="106" spans="1:31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0" t="s">
        <v>113</v>
      </c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16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1"/>
      <c r="D115" s="31"/>
      <c r="E115" s="235" t="str">
        <f>E7</f>
        <v>NZM Kačina - Platanový mostek - Údržba platanového mostku</v>
      </c>
      <c r="F115" s="236"/>
      <c r="G115" s="236"/>
      <c r="H115" s="236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99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1"/>
      <c r="D117" s="31"/>
      <c r="E117" s="225" t="str">
        <f>E9</f>
        <v>03 - SO 03 Nové vázy a příslušenství</v>
      </c>
      <c r="F117" s="234"/>
      <c r="G117" s="234"/>
      <c r="H117" s="234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20</v>
      </c>
      <c r="D119" s="31"/>
      <c r="E119" s="31"/>
      <c r="F119" s="24" t="str">
        <f>F12</f>
        <v>Kačina</v>
      </c>
      <c r="G119" s="31"/>
      <c r="H119" s="31"/>
      <c r="I119" s="26" t="s">
        <v>22</v>
      </c>
      <c r="J119" s="54" t="str">
        <f>IF(J12="","",J12)</f>
        <v>3. 1. 2024</v>
      </c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25.7" customHeight="1">
      <c r="A121" s="31"/>
      <c r="B121" s="32"/>
      <c r="C121" s="26" t="s">
        <v>24</v>
      </c>
      <c r="D121" s="31"/>
      <c r="E121" s="31"/>
      <c r="F121" s="24" t="str">
        <f>E15</f>
        <v>Národní zemědělské muzeum Praha</v>
      </c>
      <c r="G121" s="31"/>
      <c r="H121" s="31"/>
      <c r="I121" s="26" t="s">
        <v>30</v>
      </c>
      <c r="J121" s="29" t="str">
        <f>E21</f>
        <v>Ing. Filip Chmel, Praha</v>
      </c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6" t="s">
        <v>28</v>
      </c>
      <c r="D122" s="31"/>
      <c r="E122" s="31"/>
      <c r="F122" s="24" t="str">
        <f>IF(E18="","",E18)</f>
        <v>Vyplň údaj</v>
      </c>
      <c r="G122" s="31"/>
      <c r="H122" s="31"/>
      <c r="I122" s="26" t="s">
        <v>33</v>
      </c>
      <c r="J122" s="29" t="str">
        <f>E24</f>
        <v>A. Vojtěch</v>
      </c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19"/>
      <c r="B124" s="120"/>
      <c r="C124" s="121" t="s">
        <v>114</v>
      </c>
      <c r="D124" s="122" t="s">
        <v>62</v>
      </c>
      <c r="E124" s="122" t="s">
        <v>58</v>
      </c>
      <c r="F124" s="122" t="s">
        <v>59</v>
      </c>
      <c r="G124" s="122" t="s">
        <v>115</v>
      </c>
      <c r="H124" s="122" t="s">
        <v>116</v>
      </c>
      <c r="I124" s="122" t="s">
        <v>117</v>
      </c>
      <c r="J124" s="122" t="s">
        <v>103</v>
      </c>
      <c r="K124" s="123" t="s">
        <v>118</v>
      </c>
      <c r="L124" s="124"/>
      <c r="M124" s="61" t="s">
        <v>1</v>
      </c>
      <c r="N124" s="62" t="s">
        <v>41</v>
      </c>
      <c r="O124" s="62" t="s">
        <v>119</v>
      </c>
      <c r="P124" s="62" t="s">
        <v>120</v>
      </c>
      <c r="Q124" s="62" t="s">
        <v>121</v>
      </c>
      <c r="R124" s="62" t="s">
        <v>122</v>
      </c>
      <c r="S124" s="62" t="s">
        <v>123</v>
      </c>
      <c r="T124" s="63" t="s">
        <v>124</v>
      </c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</row>
    <row r="125" spans="1:65" s="2" customFormat="1" ht="22.9" customHeight="1">
      <c r="A125" s="31"/>
      <c r="B125" s="32"/>
      <c r="C125" s="68" t="s">
        <v>125</v>
      </c>
      <c r="D125" s="31"/>
      <c r="E125" s="31"/>
      <c r="F125" s="31"/>
      <c r="G125" s="31"/>
      <c r="H125" s="31"/>
      <c r="I125" s="31"/>
      <c r="J125" s="125">
        <f>BK125</f>
        <v>0</v>
      </c>
      <c r="K125" s="31"/>
      <c r="L125" s="32"/>
      <c r="M125" s="64"/>
      <c r="N125" s="55"/>
      <c r="O125" s="65"/>
      <c r="P125" s="126">
        <f>P126+P159</f>
        <v>0</v>
      </c>
      <c r="Q125" s="65"/>
      <c r="R125" s="126">
        <f>R126+R159</f>
        <v>4.2230137999999995</v>
      </c>
      <c r="S125" s="65"/>
      <c r="T125" s="127">
        <f>T126+T159</f>
        <v>6.4259999999999994E-3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6" t="s">
        <v>76</v>
      </c>
      <c r="AU125" s="16" t="s">
        <v>105</v>
      </c>
      <c r="BK125" s="128">
        <f>BK126+BK159</f>
        <v>0</v>
      </c>
    </row>
    <row r="126" spans="1:65" s="12" customFormat="1" ht="25.9" customHeight="1">
      <c r="B126" s="129"/>
      <c r="D126" s="130" t="s">
        <v>76</v>
      </c>
      <c r="E126" s="131" t="s">
        <v>205</v>
      </c>
      <c r="F126" s="131" t="s">
        <v>206</v>
      </c>
      <c r="I126" s="132"/>
      <c r="J126" s="133">
        <f>BK126</f>
        <v>0</v>
      </c>
      <c r="L126" s="129"/>
      <c r="M126" s="134"/>
      <c r="N126" s="135"/>
      <c r="O126" s="135"/>
      <c r="P126" s="136">
        <f>P127+P137+P148+P153+P157</f>
        <v>0</v>
      </c>
      <c r="Q126" s="135"/>
      <c r="R126" s="136">
        <f>R127+R137+R148+R153+R157</f>
        <v>4.2180137999999996</v>
      </c>
      <c r="S126" s="135"/>
      <c r="T126" s="137">
        <f>T127+T137+T148+T153+T157</f>
        <v>6.4259999999999994E-3</v>
      </c>
      <c r="AR126" s="130" t="s">
        <v>85</v>
      </c>
      <c r="AT126" s="138" t="s">
        <v>76</v>
      </c>
      <c r="AU126" s="138" t="s">
        <v>77</v>
      </c>
      <c r="AY126" s="130" t="s">
        <v>129</v>
      </c>
      <c r="BK126" s="139">
        <f>BK127+BK137+BK148+BK153+BK157</f>
        <v>0</v>
      </c>
    </row>
    <row r="127" spans="1:65" s="12" customFormat="1" ht="22.9" customHeight="1">
      <c r="B127" s="129"/>
      <c r="D127" s="130" t="s">
        <v>76</v>
      </c>
      <c r="E127" s="140" t="s">
        <v>85</v>
      </c>
      <c r="F127" s="140" t="s">
        <v>207</v>
      </c>
      <c r="I127" s="132"/>
      <c r="J127" s="141">
        <f>BK127</f>
        <v>0</v>
      </c>
      <c r="L127" s="129"/>
      <c r="M127" s="134"/>
      <c r="N127" s="135"/>
      <c r="O127" s="135"/>
      <c r="P127" s="136">
        <f>SUM(P128:P136)</f>
        <v>0</v>
      </c>
      <c r="Q127" s="135"/>
      <c r="R127" s="136">
        <f>SUM(R128:R136)</f>
        <v>0</v>
      </c>
      <c r="S127" s="135"/>
      <c r="T127" s="137">
        <f>SUM(T128:T136)</f>
        <v>0</v>
      </c>
      <c r="AR127" s="130" t="s">
        <v>85</v>
      </c>
      <c r="AT127" s="138" t="s">
        <v>76</v>
      </c>
      <c r="AU127" s="138" t="s">
        <v>85</v>
      </c>
      <c r="AY127" s="130" t="s">
        <v>129</v>
      </c>
      <c r="BK127" s="139">
        <f>SUM(BK128:BK136)</f>
        <v>0</v>
      </c>
    </row>
    <row r="128" spans="1:65" s="2" customFormat="1" ht="24.2" customHeight="1">
      <c r="A128" s="31"/>
      <c r="B128" s="142"/>
      <c r="C128" s="143" t="s">
        <v>85</v>
      </c>
      <c r="D128" s="143" t="s">
        <v>132</v>
      </c>
      <c r="E128" s="144" t="s">
        <v>949</v>
      </c>
      <c r="F128" s="145" t="s">
        <v>950</v>
      </c>
      <c r="G128" s="146" t="s">
        <v>223</v>
      </c>
      <c r="H128" s="147">
        <v>1.587</v>
      </c>
      <c r="I128" s="148"/>
      <c r="J128" s="149">
        <f>ROUND(I128*H128,2)</f>
        <v>0</v>
      </c>
      <c r="K128" s="145" t="s">
        <v>136</v>
      </c>
      <c r="L128" s="32"/>
      <c r="M128" s="150" t="s">
        <v>1</v>
      </c>
      <c r="N128" s="151" t="s">
        <v>42</v>
      </c>
      <c r="O128" s="57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54" t="s">
        <v>150</v>
      </c>
      <c r="AT128" s="154" t="s">
        <v>132</v>
      </c>
      <c r="AU128" s="154" t="s">
        <v>87</v>
      </c>
      <c r="AY128" s="16" t="s">
        <v>129</v>
      </c>
      <c r="BE128" s="155">
        <f>IF(N128="základní",J128,0)</f>
        <v>0</v>
      </c>
      <c r="BF128" s="155">
        <f>IF(N128="snížená",J128,0)</f>
        <v>0</v>
      </c>
      <c r="BG128" s="155">
        <f>IF(N128="zákl. přenesená",J128,0)</f>
        <v>0</v>
      </c>
      <c r="BH128" s="155">
        <f>IF(N128="sníž. přenesená",J128,0)</f>
        <v>0</v>
      </c>
      <c r="BI128" s="155">
        <f>IF(N128="nulová",J128,0)</f>
        <v>0</v>
      </c>
      <c r="BJ128" s="16" t="s">
        <v>85</v>
      </c>
      <c r="BK128" s="155">
        <f>ROUND(I128*H128,2)</f>
        <v>0</v>
      </c>
      <c r="BL128" s="16" t="s">
        <v>150</v>
      </c>
      <c r="BM128" s="154" t="s">
        <v>951</v>
      </c>
    </row>
    <row r="129" spans="1:65" s="13" customFormat="1">
      <c r="B129" s="165"/>
      <c r="D129" s="156" t="s">
        <v>212</v>
      </c>
      <c r="E129" s="166" t="s">
        <v>1</v>
      </c>
      <c r="F129" s="167" t="s">
        <v>952</v>
      </c>
      <c r="H129" s="168">
        <v>1.587</v>
      </c>
      <c r="I129" s="169"/>
      <c r="L129" s="165"/>
      <c r="M129" s="170"/>
      <c r="N129" s="171"/>
      <c r="O129" s="171"/>
      <c r="P129" s="171"/>
      <c r="Q129" s="171"/>
      <c r="R129" s="171"/>
      <c r="S129" s="171"/>
      <c r="T129" s="172"/>
      <c r="AT129" s="166" t="s">
        <v>212</v>
      </c>
      <c r="AU129" s="166" t="s">
        <v>87</v>
      </c>
      <c r="AV129" s="13" t="s">
        <v>87</v>
      </c>
      <c r="AW129" s="13" t="s">
        <v>32</v>
      </c>
      <c r="AX129" s="13" t="s">
        <v>85</v>
      </c>
      <c r="AY129" s="166" t="s">
        <v>129</v>
      </c>
    </row>
    <row r="130" spans="1:65" s="2" customFormat="1" ht="24.2" customHeight="1">
      <c r="A130" s="31"/>
      <c r="B130" s="142"/>
      <c r="C130" s="143" t="s">
        <v>87</v>
      </c>
      <c r="D130" s="143" t="s">
        <v>132</v>
      </c>
      <c r="E130" s="144" t="s">
        <v>953</v>
      </c>
      <c r="F130" s="145" t="s">
        <v>954</v>
      </c>
      <c r="G130" s="146" t="s">
        <v>223</v>
      </c>
      <c r="H130" s="147">
        <v>1.587</v>
      </c>
      <c r="I130" s="148"/>
      <c r="J130" s="149">
        <f>ROUND(I130*H130,2)</f>
        <v>0</v>
      </c>
      <c r="K130" s="145" t="s">
        <v>136</v>
      </c>
      <c r="L130" s="32"/>
      <c r="M130" s="150" t="s">
        <v>1</v>
      </c>
      <c r="N130" s="151" t="s">
        <v>42</v>
      </c>
      <c r="O130" s="57"/>
      <c r="P130" s="152">
        <f>O130*H130</f>
        <v>0</v>
      </c>
      <c r="Q130" s="152">
        <v>0</v>
      </c>
      <c r="R130" s="152">
        <f>Q130*H130</f>
        <v>0</v>
      </c>
      <c r="S130" s="152">
        <v>0</v>
      </c>
      <c r="T130" s="15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54" t="s">
        <v>150</v>
      </c>
      <c r="AT130" s="154" t="s">
        <v>132</v>
      </c>
      <c r="AU130" s="154" t="s">
        <v>87</v>
      </c>
      <c r="AY130" s="16" t="s">
        <v>129</v>
      </c>
      <c r="BE130" s="155">
        <f>IF(N130="základní",J130,0)</f>
        <v>0</v>
      </c>
      <c r="BF130" s="155">
        <f>IF(N130="snížená",J130,0)</f>
        <v>0</v>
      </c>
      <c r="BG130" s="155">
        <f>IF(N130="zákl. přenesená",J130,0)</f>
        <v>0</v>
      </c>
      <c r="BH130" s="155">
        <f>IF(N130="sníž. přenesená",J130,0)</f>
        <v>0</v>
      </c>
      <c r="BI130" s="155">
        <f>IF(N130="nulová",J130,0)</f>
        <v>0</v>
      </c>
      <c r="BJ130" s="16" t="s">
        <v>85</v>
      </c>
      <c r="BK130" s="155">
        <f>ROUND(I130*H130,2)</f>
        <v>0</v>
      </c>
      <c r="BL130" s="16" t="s">
        <v>150</v>
      </c>
      <c r="BM130" s="154" t="s">
        <v>955</v>
      </c>
    </row>
    <row r="131" spans="1:65" s="2" customFormat="1" ht="37.9" customHeight="1">
      <c r="A131" s="31"/>
      <c r="B131" s="142"/>
      <c r="C131" s="143" t="s">
        <v>144</v>
      </c>
      <c r="D131" s="143" t="s">
        <v>132</v>
      </c>
      <c r="E131" s="144" t="s">
        <v>230</v>
      </c>
      <c r="F131" s="145" t="s">
        <v>231</v>
      </c>
      <c r="G131" s="146" t="s">
        <v>223</v>
      </c>
      <c r="H131" s="147">
        <v>1.587</v>
      </c>
      <c r="I131" s="148"/>
      <c r="J131" s="149">
        <f>ROUND(I131*H131,2)</f>
        <v>0</v>
      </c>
      <c r="K131" s="145" t="s">
        <v>136</v>
      </c>
      <c r="L131" s="32"/>
      <c r="M131" s="150" t="s">
        <v>1</v>
      </c>
      <c r="N131" s="151" t="s">
        <v>42</v>
      </c>
      <c r="O131" s="57"/>
      <c r="P131" s="152">
        <f>O131*H131</f>
        <v>0</v>
      </c>
      <c r="Q131" s="152">
        <v>0</v>
      </c>
      <c r="R131" s="152">
        <f>Q131*H131</f>
        <v>0</v>
      </c>
      <c r="S131" s="152">
        <v>0</v>
      </c>
      <c r="T131" s="15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4" t="s">
        <v>150</v>
      </c>
      <c r="AT131" s="154" t="s">
        <v>132</v>
      </c>
      <c r="AU131" s="154" t="s">
        <v>87</v>
      </c>
      <c r="AY131" s="16" t="s">
        <v>129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6" t="s">
        <v>85</v>
      </c>
      <c r="BK131" s="155">
        <f>ROUND(I131*H131,2)</f>
        <v>0</v>
      </c>
      <c r="BL131" s="16" t="s">
        <v>150</v>
      </c>
      <c r="BM131" s="154" t="s">
        <v>956</v>
      </c>
    </row>
    <row r="132" spans="1:65" s="2" customFormat="1" ht="37.9" customHeight="1">
      <c r="A132" s="31"/>
      <c r="B132" s="142"/>
      <c r="C132" s="143" t="s">
        <v>150</v>
      </c>
      <c r="D132" s="143" t="s">
        <v>132</v>
      </c>
      <c r="E132" s="144" t="s">
        <v>233</v>
      </c>
      <c r="F132" s="145" t="s">
        <v>234</v>
      </c>
      <c r="G132" s="146" t="s">
        <v>223</v>
      </c>
      <c r="H132" s="147">
        <v>7.9349999999999996</v>
      </c>
      <c r="I132" s="148"/>
      <c r="J132" s="149">
        <f>ROUND(I132*H132,2)</f>
        <v>0</v>
      </c>
      <c r="K132" s="145" t="s">
        <v>136</v>
      </c>
      <c r="L132" s="32"/>
      <c r="M132" s="150" t="s">
        <v>1</v>
      </c>
      <c r="N132" s="151" t="s">
        <v>42</v>
      </c>
      <c r="O132" s="57"/>
      <c r="P132" s="152">
        <f>O132*H132</f>
        <v>0</v>
      </c>
      <c r="Q132" s="152">
        <v>0</v>
      </c>
      <c r="R132" s="152">
        <f>Q132*H132</f>
        <v>0</v>
      </c>
      <c r="S132" s="152">
        <v>0</v>
      </c>
      <c r="T132" s="15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54" t="s">
        <v>150</v>
      </c>
      <c r="AT132" s="154" t="s">
        <v>132</v>
      </c>
      <c r="AU132" s="154" t="s">
        <v>87</v>
      </c>
      <c r="AY132" s="16" t="s">
        <v>129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6" t="s">
        <v>85</v>
      </c>
      <c r="BK132" s="155">
        <f>ROUND(I132*H132,2)</f>
        <v>0</v>
      </c>
      <c r="BL132" s="16" t="s">
        <v>150</v>
      </c>
      <c r="BM132" s="154" t="s">
        <v>957</v>
      </c>
    </row>
    <row r="133" spans="1:65" s="13" customFormat="1">
      <c r="B133" s="165"/>
      <c r="D133" s="156" t="s">
        <v>212</v>
      </c>
      <c r="E133" s="166" t="s">
        <v>1</v>
      </c>
      <c r="F133" s="167" t="s">
        <v>958</v>
      </c>
      <c r="H133" s="168">
        <v>7.9349999999999996</v>
      </c>
      <c r="I133" s="169"/>
      <c r="L133" s="165"/>
      <c r="M133" s="170"/>
      <c r="N133" s="171"/>
      <c r="O133" s="171"/>
      <c r="P133" s="171"/>
      <c r="Q133" s="171"/>
      <c r="R133" s="171"/>
      <c r="S133" s="171"/>
      <c r="T133" s="172"/>
      <c r="AT133" s="166" t="s">
        <v>212</v>
      </c>
      <c r="AU133" s="166" t="s">
        <v>87</v>
      </c>
      <c r="AV133" s="13" t="s">
        <v>87</v>
      </c>
      <c r="AW133" s="13" t="s">
        <v>32</v>
      </c>
      <c r="AX133" s="13" t="s">
        <v>85</v>
      </c>
      <c r="AY133" s="166" t="s">
        <v>129</v>
      </c>
    </row>
    <row r="134" spans="1:65" s="2" customFormat="1" ht="16.5" customHeight="1">
      <c r="A134" s="31"/>
      <c r="B134" s="142"/>
      <c r="C134" s="143" t="s">
        <v>128</v>
      </c>
      <c r="D134" s="143" t="s">
        <v>132</v>
      </c>
      <c r="E134" s="144" t="s">
        <v>249</v>
      </c>
      <c r="F134" s="145" t="s">
        <v>250</v>
      </c>
      <c r="G134" s="146" t="s">
        <v>223</v>
      </c>
      <c r="H134" s="147">
        <v>1.587</v>
      </c>
      <c r="I134" s="148"/>
      <c r="J134" s="149">
        <f>ROUND(I134*H134,2)</f>
        <v>0</v>
      </c>
      <c r="K134" s="145" t="s">
        <v>1</v>
      </c>
      <c r="L134" s="32"/>
      <c r="M134" s="150" t="s">
        <v>1</v>
      </c>
      <c r="N134" s="151" t="s">
        <v>42</v>
      </c>
      <c r="O134" s="57"/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5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54" t="s">
        <v>150</v>
      </c>
      <c r="AT134" s="154" t="s">
        <v>132</v>
      </c>
      <c r="AU134" s="154" t="s">
        <v>87</v>
      </c>
      <c r="AY134" s="16" t="s">
        <v>129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6" t="s">
        <v>85</v>
      </c>
      <c r="BK134" s="155">
        <f>ROUND(I134*H134,2)</f>
        <v>0</v>
      </c>
      <c r="BL134" s="16" t="s">
        <v>150</v>
      </c>
      <c r="BM134" s="154" t="s">
        <v>959</v>
      </c>
    </row>
    <row r="135" spans="1:65" s="2" customFormat="1" ht="33" customHeight="1">
      <c r="A135" s="31"/>
      <c r="B135" s="142"/>
      <c r="C135" s="143" t="s">
        <v>157</v>
      </c>
      <c r="D135" s="143" t="s">
        <v>132</v>
      </c>
      <c r="E135" s="144" t="s">
        <v>254</v>
      </c>
      <c r="F135" s="145" t="s">
        <v>255</v>
      </c>
      <c r="G135" s="146" t="s">
        <v>256</v>
      </c>
      <c r="H135" s="147">
        <v>2.8570000000000002</v>
      </c>
      <c r="I135" s="148"/>
      <c r="J135" s="149">
        <f>ROUND(I135*H135,2)</f>
        <v>0</v>
      </c>
      <c r="K135" s="145" t="s">
        <v>136</v>
      </c>
      <c r="L135" s="32"/>
      <c r="M135" s="150" t="s">
        <v>1</v>
      </c>
      <c r="N135" s="151" t="s">
        <v>42</v>
      </c>
      <c r="O135" s="57"/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4" t="s">
        <v>150</v>
      </c>
      <c r="AT135" s="154" t="s">
        <v>132</v>
      </c>
      <c r="AU135" s="154" t="s">
        <v>87</v>
      </c>
      <c r="AY135" s="16" t="s">
        <v>129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6" t="s">
        <v>85</v>
      </c>
      <c r="BK135" s="155">
        <f>ROUND(I135*H135,2)</f>
        <v>0</v>
      </c>
      <c r="BL135" s="16" t="s">
        <v>150</v>
      </c>
      <c r="BM135" s="154" t="s">
        <v>960</v>
      </c>
    </row>
    <row r="136" spans="1:65" s="13" customFormat="1">
      <c r="B136" s="165"/>
      <c r="D136" s="156" t="s">
        <v>212</v>
      </c>
      <c r="E136" s="166" t="s">
        <v>1</v>
      </c>
      <c r="F136" s="167" t="s">
        <v>961</v>
      </c>
      <c r="H136" s="168">
        <v>2.8570000000000002</v>
      </c>
      <c r="I136" s="169"/>
      <c r="L136" s="165"/>
      <c r="M136" s="170"/>
      <c r="N136" s="171"/>
      <c r="O136" s="171"/>
      <c r="P136" s="171"/>
      <c r="Q136" s="171"/>
      <c r="R136" s="171"/>
      <c r="S136" s="171"/>
      <c r="T136" s="172"/>
      <c r="AT136" s="166" t="s">
        <v>212</v>
      </c>
      <c r="AU136" s="166" t="s">
        <v>87</v>
      </c>
      <c r="AV136" s="13" t="s">
        <v>87</v>
      </c>
      <c r="AW136" s="13" t="s">
        <v>32</v>
      </c>
      <c r="AX136" s="13" t="s">
        <v>85</v>
      </c>
      <c r="AY136" s="166" t="s">
        <v>129</v>
      </c>
    </row>
    <row r="137" spans="1:65" s="12" customFormat="1" ht="22.9" customHeight="1">
      <c r="B137" s="129"/>
      <c r="D137" s="130" t="s">
        <v>76</v>
      </c>
      <c r="E137" s="140" t="s">
        <v>150</v>
      </c>
      <c r="F137" s="140" t="s">
        <v>902</v>
      </c>
      <c r="I137" s="132"/>
      <c r="J137" s="141">
        <f>BK137</f>
        <v>0</v>
      </c>
      <c r="L137" s="129"/>
      <c r="M137" s="134"/>
      <c r="N137" s="135"/>
      <c r="O137" s="135"/>
      <c r="P137" s="136">
        <f>SUM(P138:P147)</f>
        <v>0</v>
      </c>
      <c r="Q137" s="135"/>
      <c r="R137" s="136">
        <f>SUM(R138:R147)</f>
        <v>4.2156881999999998</v>
      </c>
      <c r="S137" s="135"/>
      <c r="T137" s="137">
        <f>SUM(T138:T147)</f>
        <v>0</v>
      </c>
      <c r="AR137" s="130" t="s">
        <v>85</v>
      </c>
      <c r="AT137" s="138" t="s">
        <v>76</v>
      </c>
      <c r="AU137" s="138" t="s">
        <v>85</v>
      </c>
      <c r="AY137" s="130" t="s">
        <v>129</v>
      </c>
      <c r="BK137" s="139">
        <f>SUM(BK138:BK147)</f>
        <v>0</v>
      </c>
    </row>
    <row r="138" spans="1:65" s="2" customFormat="1" ht="16.5" customHeight="1">
      <c r="A138" s="31"/>
      <c r="B138" s="142"/>
      <c r="C138" s="143" t="s">
        <v>164</v>
      </c>
      <c r="D138" s="143" t="s">
        <v>132</v>
      </c>
      <c r="E138" s="144" t="s">
        <v>962</v>
      </c>
      <c r="F138" s="145" t="s">
        <v>963</v>
      </c>
      <c r="G138" s="146" t="s">
        <v>380</v>
      </c>
      <c r="H138" s="147">
        <v>6.9</v>
      </c>
      <c r="I138" s="148"/>
      <c r="J138" s="149">
        <f>ROUND(I138*H138,2)</f>
        <v>0</v>
      </c>
      <c r="K138" s="145" t="s">
        <v>136</v>
      </c>
      <c r="L138" s="32"/>
      <c r="M138" s="150" t="s">
        <v>1</v>
      </c>
      <c r="N138" s="151" t="s">
        <v>42</v>
      </c>
      <c r="O138" s="57"/>
      <c r="P138" s="152">
        <f>O138*H138</f>
        <v>0</v>
      </c>
      <c r="Q138" s="152">
        <v>3.465E-2</v>
      </c>
      <c r="R138" s="152">
        <f>Q138*H138</f>
        <v>0.23908500000000002</v>
      </c>
      <c r="S138" s="152">
        <v>0</v>
      </c>
      <c r="T138" s="15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54" t="s">
        <v>150</v>
      </c>
      <c r="AT138" s="154" t="s">
        <v>132</v>
      </c>
      <c r="AU138" s="154" t="s">
        <v>87</v>
      </c>
      <c r="AY138" s="16" t="s">
        <v>129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6" t="s">
        <v>85</v>
      </c>
      <c r="BK138" s="155">
        <f>ROUND(I138*H138,2)</f>
        <v>0</v>
      </c>
      <c r="BL138" s="16" t="s">
        <v>150</v>
      </c>
      <c r="BM138" s="154" t="s">
        <v>964</v>
      </c>
    </row>
    <row r="139" spans="1:65" s="2" customFormat="1" ht="19.5">
      <c r="A139" s="31"/>
      <c r="B139" s="32"/>
      <c r="C139" s="31"/>
      <c r="D139" s="156" t="s">
        <v>148</v>
      </c>
      <c r="E139" s="31"/>
      <c r="F139" s="157" t="s">
        <v>965</v>
      </c>
      <c r="G139" s="31"/>
      <c r="H139" s="31"/>
      <c r="I139" s="158"/>
      <c r="J139" s="31"/>
      <c r="K139" s="31"/>
      <c r="L139" s="32"/>
      <c r="M139" s="159"/>
      <c r="N139" s="160"/>
      <c r="O139" s="57"/>
      <c r="P139" s="57"/>
      <c r="Q139" s="57"/>
      <c r="R139" s="57"/>
      <c r="S139" s="57"/>
      <c r="T139" s="58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6" t="s">
        <v>148</v>
      </c>
      <c r="AU139" s="16" t="s">
        <v>87</v>
      </c>
    </row>
    <row r="140" spans="1:65" s="13" customFormat="1">
      <c r="B140" s="165"/>
      <c r="D140" s="156" t="s">
        <v>212</v>
      </c>
      <c r="E140" s="166" t="s">
        <v>1</v>
      </c>
      <c r="F140" s="167" t="s">
        <v>966</v>
      </c>
      <c r="H140" s="168">
        <v>6.9</v>
      </c>
      <c r="I140" s="169"/>
      <c r="L140" s="165"/>
      <c r="M140" s="170"/>
      <c r="N140" s="171"/>
      <c r="O140" s="171"/>
      <c r="P140" s="171"/>
      <c r="Q140" s="171"/>
      <c r="R140" s="171"/>
      <c r="S140" s="171"/>
      <c r="T140" s="172"/>
      <c r="AT140" s="166" t="s">
        <v>212</v>
      </c>
      <c r="AU140" s="166" t="s">
        <v>87</v>
      </c>
      <c r="AV140" s="13" t="s">
        <v>87</v>
      </c>
      <c r="AW140" s="13" t="s">
        <v>32</v>
      </c>
      <c r="AX140" s="13" t="s">
        <v>85</v>
      </c>
      <c r="AY140" s="166" t="s">
        <v>129</v>
      </c>
    </row>
    <row r="141" spans="1:65" s="2" customFormat="1" ht="33" customHeight="1">
      <c r="A141" s="31"/>
      <c r="B141" s="142"/>
      <c r="C141" s="181" t="s">
        <v>171</v>
      </c>
      <c r="D141" s="181" t="s">
        <v>287</v>
      </c>
      <c r="E141" s="182" t="s">
        <v>967</v>
      </c>
      <c r="F141" s="183" t="s">
        <v>968</v>
      </c>
      <c r="G141" s="184" t="s">
        <v>266</v>
      </c>
      <c r="H141" s="185">
        <v>6</v>
      </c>
      <c r="I141" s="186"/>
      <c r="J141" s="187">
        <f>ROUND(I141*H141,2)</f>
        <v>0</v>
      </c>
      <c r="K141" s="183" t="s">
        <v>1</v>
      </c>
      <c r="L141" s="188"/>
      <c r="M141" s="189" t="s">
        <v>1</v>
      </c>
      <c r="N141" s="190" t="s">
        <v>42</v>
      </c>
      <c r="O141" s="57"/>
      <c r="P141" s="152">
        <f>O141*H141</f>
        <v>0</v>
      </c>
      <c r="Q141" s="152">
        <v>0.112</v>
      </c>
      <c r="R141" s="152">
        <f>Q141*H141</f>
        <v>0.67200000000000004</v>
      </c>
      <c r="S141" s="152">
        <v>0</v>
      </c>
      <c r="T141" s="15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4" t="s">
        <v>171</v>
      </c>
      <c r="AT141" s="154" t="s">
        <v>287</v>
      </c>
      <c r="AU141" s="154" t="s">
        <v>87</v>
      </c>
      <c r="AY141" s="16" t="s">
        <v>129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6" t="s">
        <v>85</v>
      </c>
      <c r="BK141" s="155">
        <f>ROUND(I141*H141,2)</f>
        <v>0</v>
      </c>
      <c r="BL141" s="16" t="s">
        <v>150</v>
      </c>
      <c r="BM141" s="154" t="s">
        <v>969</v>
      </c>
    </row>
    <row r="142" spans="1:65" s="2" customFormat="1" ht="24.2" customHeight="1">
      <c r="A142" s="31"/>
      <c r="B142" s="142"/>
      <c r="C142" s="143" t="s">
        <v>176</v>
      </c>
      <c r="D142" s="143" t="s">
        <v>132</v>
      </c>
      <c r="E142" s="144" t="s">
        <v>903</v>
      </c>
      <c r="F142" s="145" t="s">
        <v>904</v>
      </c>
      <c r="G142" s="146" t="s">
        <v>210</v>
      </c>
      <c r="H142" s="147">
        <v>5.52</v>
      </c>
      <c r="I142" s="148"/>
      <c r="J142" s="149">
        <f>ROUND(I142*H142,2)</f>
        <v>0</v>
      </c>
      <c r="K142" s="145" t="s">
        <v>136</v>
      </c>
      <c r="L142" s="32"/>
      <c r="M142" s="150" t="s">
        <v>1</v>
      </c>
      <c r="N142" s="151" t="s">
        <v>42</v>
      </c>
      <c r="O142" s="57"/>
      <c r="P142" s="152">
        <f>O142*H142</f>
        <v>0</v>
      </c>
      <c r="Q142" s="152">
        <v>0.20266000000000001</v>
      </c>
      <c r="R142" s="152">
        <f>Q142*H142</f>
        <v>1.1186832</v>
      </c>
      <c r="S142" s="152">
        <v>0</v>
      </c>
      <c r="T142" s="15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4" t="s">
        <v>150</v>
      </c>
      <c r="AT142" s="154" t="s">
        <v>132</v>
      </c>
      <c r="AU142" s="154" t="s">
        <v>87</v>
      </c>
      <c r="AY142" s="16" t="s">
        <v>129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6" t="s">
        <v>85</v>
      </c>
      <c r="BK142" s="155">
        <f>ROUND(I142*H142,2)</f>
        <v>0</v>
      </c>
      <c r="BL142" s="16" t="s">
        <v>150</v>
      </c>
      <c r="BM142" s="154" t="s">
        <v>970</v>
      </c>
    </row>
    <row r="143" spans="1:65" s="2" customFormat="1" ht="19.5">
      <c r="A143" s="31"/>
      <c r="B143" s="32"/>
      <c r="C143" s="31"/>
      <c r="D143" s="156" t="s">
        <v>148</v>
      </c>
      <c r="E143" s="31"/>
      <c r="F143" s="157" t="s">
        <v>971</v>
      </c>
      <c r="G143" s="31"/>
      <c r="H143" s="31"/>
      <c r="I143" s="158"/>
      <c r="J143" s="31"/>
      <c r="K143" s="31"/>
      <c r="L143" s="32"/>
      <c r="M143" s="159"/>
      <c r="N143" s="160"/>
      <c r="O143" s="57"/>
      <c r="P143" s="57"/>
      <c r="Q143" s="57"/>
      <c r="R143" s="57"/>
      <c r="S143" s="57"/>
      <c r="T143" s="58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6" t="s">
        <v>148</v>
      </c>
      <c r="AU143" s="16" t="s">
        <v>87</v>
      </c>
    </row>
    <row r="144" spans="1:65" s="13" customFormat="1">
      <c r="B144" s="165"/>
      <c r="D144" s="156" t="s">
        <v>212</v>
      </c>
      <c r="E144" s="166" t="s">
        <v>1</v>
      </c>
      <c r="F144" s="167" t="s">
        <v>972</v>
      </c>
      <c r="H144" s="168">
        <v>5.52</v>
      </c>
      <c r="I144" s="169"/>
      <c r="L144" s="165"/>
      <c r="M144" s="170"/>
      <c r="N144" s="171"/>
      <c r="O144" s="171"/>
      <c r="P144" s="171"/>
      <c r="Q144" s="171"/>
      <c r="R144" s="171"/>
      <c r="S144" s="171"/>
      <c r="T144" s="172"/>
      <c r="AT144" s="166" t="s">
        <v>212</v>
      </c>
      <c r="AU144" s="166" t="s">
        <v>87</v>
      </c>
      <c r="AV144" s="13" t="s">
        <v>87</v>
      </c>
      <c r="AW144" s="13" t="s">
        <v>32</v>
      </c>
      <c r="AX144" s="13" t="s">
        <v>85</v>
      </c>
      <c r="AY144" s="166" t="s">
        <v>129</v>
      </c>
    </row>
    <row r="145" spans="1:65" s="2" customFormat="1" ht="24.2" customHeight="1">
      <c r="A145" s="31"/>
      <c r="B145" s="142"/>
      <c r="C145" s="143" t="s">
        <v>182</v>
      </c>
      <c r="D145" s="143" t="s">
        <v>132</v>
      </c>
      <c r="E145" s="144" t="s">
        <v>909</v>
      </c>
      <c r="F145" s="145" t="s">
        <v>910</v>
      </c>
      <c r="G145" s="146" t="s">
        <v>210</v>
      </c>
      <c r="H145" s="147">
        <v>5.52</v>
      </c>
      <c r="I145" s="148"/>
      <c r="J145" s="149">
        <f>ROUND(I145*H145,2)</f>
        <v>0</v>
      </c>
      <c r="K145" s="145" t="s">
        <v>1</v>
      </c>
      <c r="L145" s="32"/>
      <c r="M145" s="150" t="s">
        <v>1</v>
      </c>
      <c r="N145" s="151" t="s">
        <v>42</v>
      </c>
      <c r="O145" s="57"/>
      <c r="P145" s="152">
        <f>O145*H145</f>
        <v>0</v>
      </c>
      <c r="Q145" s="152">
        <v>0.39600000000000002</v>
      </c>
      <c r="R145" s="152">
        <f>Q145*H145</f>
        <v>2.1859199999999999</v>
      </c>
      <c r="S145" s="152">
        <v>0</v>
      </c>
      <c r="T145" s="15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54" t="s">
        <v>150</v>
      </c>
      <c r="AT145" s="154" t="s">
        <v>132</v>
      </c>
      <c r="AU145" s="154" t="s">
        <v>87</v>
      </c>
      <c r="AY145" s="16" t="s">
        <v>129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6" t="s">
        <v>85</v>
      </c>
      <c r="BK145" s="155">
        <f>ROUND(I145*H145,2)</f>
        <v>0</v>
      </c>
      <c r="BL145" s="16" t="s">
        <v>150</v>
      </c>
      <c r="BM145" s="154" t="s">
        <v>973</v>
      </c>
    </row>
    <row r="146" spans="1:65" s="2" customFormat="1" ht="19.5">
      <c r="A146" s="31"/>
      <c r="B146" s="32"/>
      <c r="C146" s="31"/>
      <c r="D146" s="156" t="s">
        <v>148</v>
      </c>
      <c r="E146" s="31"/>
      <c r="F146" s="157" t="s">
        <v>974</v>
      </c>
      <c r="G146" s="31"/>
      <c r="H146" s="31"/>
      <c r="I146" s="158"/>
      <c r="J146" s="31"/>
      <c r="K146" s="31"/>
      <c r="L146" s="32"/>
      <c r="M146" s="159"/>
      <c r="N146" s="160"/>
      <c r="O146" s="57"/>
      <c r="P146" s="57"/>
      <c r="Q146" s="57"/>
      <c r="R146" s="57"/>
      <c r="S146" s="57"/>
      <c r="T146" s="58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6" t="s">
        <v>148</v>
      </c>
      <c r="AU146" s="16" t="s">
        <v>87</v>
      </c>
    </row>
    <row r="147" spans="1:65" s="13" customFormat="1">
      <c r="B147" s="165"/>
      <c r="D147" s="156" t="s">
        <v>212</v>
      </c>
      <c r="E147" s="166" t="s">
        <v>1</v>
      </c>
      <c r="F147" s="167" t="s">
        <v>972</v>
      </c>
      <c r="H147" s="168">
        <v>5.52</v>
      </c>
      <c r="I147" s="169"/>
      <c r="L147" s="165"/>
      <c r="M147" s="170"/>
      <c r="N147" s="171"/>
      <c r="O147" s="171"/>
      <c r="P147" s="171"/>
      <c r="Q147" s="171"/>
      <c r="R147" s="171"/>
      <c r="S147" s="171"/>
      <c r="T147" s="172"/>
      <c r="AT147" s="166" t="s">
        <v>212</v>
      </c>
      <c r="AU147" s="166" t="s">
        <v>87</v>
      </c>
      <c r="AV147" s="13" t="s">
        <v>87</v>
      </c>
      <c r="AW147" s="13" t="s">
        <v>32</v>
      </c>
      <c r="AX147" s="13" t="s">
        <v>85</v>
      </c>
      <c r="AY147" s="166" t="s">
        <v>129</v>
      </c>
    </row>
    <row r="148" spans="1:65" s="12" customFormat="1" ht="22.9" customHeight="1">
      <c r="B148" s="129"/>
      <c r="D148" s="130" t="s">
        <v>76</v>
      </c>
      <c r="E148" s="140" t="s">
        <v>176</v>
      </c>
      <c r="F148" s="140" t="s">
        <v>392</v>
      </c>
      <c r="I148" s="132"/>
      <c r="J148" s="141">
        <f>BK148</f>
        <v>0</v>
      </c>
      <c r="L148" s="129"/>
      <c r="M148" s="134"/>
      <c r="N148" s="135"/>
      <c r="O148" s="135"/>
      <c r="P148" s="136">
        <f>SUM(P149:P152)</f>
        <v>0</v>
      </c>
      <c r="Q148" s="135"/>
      <c r="R148" s="136">
        <f>SUM(R149:R152)</f>
        <v>2.3256000000000001E-3</v>
      </c>
      <c r="S148" s="135"/>
      <c r="T148" s="137">
        <f>SUM(T149:T152)</f>
        <v>6.4259999999999994E-3</v>
      </c>
      <c r="AR148" s="130" t="s">
        <v>85</v>
      </c>
      <c r="AT148" s="138" t="s">
        <v>76</v>
      </c>
      <c r="AU148" s="138" t="s">
        <v>85</v>
      </c>
      <c r="AY148" s="130" t="s">
        <v>129</v>
      </c>
      <c r="BK148" s="139">
        <f>SUM(BK149:BK152)</f>
        <v>0</v>
      </c>
    </row>
    <row r="149" spans="1:65" s="2" customFormat="1" ht="24.2" customHeight="1">
      <c r="A149" s="31"/>
      <c r="B149" s="142"/>
      <c r="C149" s="143" t="s">
        <v>253</v>
      </c>
      <c r="D149" s="143" t="s">
        <v>132</v>
      </c>
      <c r="E149" s="144" t="s">
        <v>975</v>
      </c>
      <c r="F149" s="145" t="s">
        <v>976</v>
      </c>
      <c r="G149" s="146" t="s">
        <v>380</v>
      </c>
      <c r="H149" s="147">
        <v>3.06</v>
      </c>
      <c r="I149" s="148"/>
      <c r="J149" s="149">
        <f>ROUND(I149*H149,2)</f>
        <v>0</v>
      </c>
      <c r="K149" s="145" t="s">
        <v>136</v>
      </c>
      <c r="L149" s="32"/>
      <c r="M149" s="150" t="s">
        <v>1</v>
      </c>
      <c r="N149" s="151" t="s">
        <v>42</v>
      </c>
      <c r="O149" s="57"/>
      <c r="P149" s="152">
        <f>O149*H149</f>
        <v>0</v>
      </c>
      <c r="Q149" s="152">
        <v>7.6000000000000004E-4</v>
      </c>
      <c r="R149" s="152">
        <f>Q149*H149</f>
        <v>2.3256000000000001E-3</v>
      </c>
      <c r="S149" s="152">
        <v>2.0999999999999999E-3</v>
      </c>
      <c r="T149" s="153">
        <f>S149*H149</f>
        <v>6.4259999999999994E-3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54" t="s">
        <v>150</v>
      </c>
      <c r="AT149" s="154" t="s">
        <v>132</v>
      </c>
      <c r="AU149" s="154" t="s">
        <v>87</v>
      </c>
      <c r="AY149" s="16" t="s">
        <v>129</v>
      </c>
      <c r="BE149" s="155">
        <f>IF(N149="základní",J149,0)</f>
        <v>0</v>
      </c>
      <c r="BF149" s="155">
        <f>IF(N149="snížená",J149,0)</f>
        <v>0</v>
      </c>
      <c r="BG149" s="155">
        <f>IF(N149="zákl. přenesená",J149,0)</f>
        <v>0</v>
      </c>
      <c r="BH149" s="155">
        <f>IF(N149="sníž. přenesená",J149,0)</f>
        <v>0</v>
      </c>
      <c r="BI149" s="155">
        <f>IF(N149="nulová",J149,0)</f>
        <v>0</v>
      </c>
      <c r="BJ149" s="16" t="s">
        <v>85</v>
      </c>
      <c r="BK149" s="155">
        <f>ROUND(I149*H149,2)</f>
        <v>0</v>
      </c>
      <c r="BL149" s="16" t="s">
        <v>150</v>
      </c>
      <c r="BM149" s="154" t="s">
        <v>977</v>
      </c>
    </row>
    <row r="150" spans="1:65" s="13" customFormat="1">
      <c r="B150" s="165"/>
      <c r="D150" s="156" t="s">
        <v>212</v>
      </c>
      <c r="E150" s="166" t="s">
        <v>1</v>
      </c>
      <c r="F150" s="167" t="s">
        <v>978</v>
      </c>
      <c r="H150" s="168">
        <v>0.66</v>
      </c>
      <c r="I150" s="169"/>
      <c r="L150" s="165"/>
      <c r="M150" s="170"/>
      <c r="N150" s="171"/>
      <c r="O150" s="171"/>
      <c r="P150" s="171"/>
      <c r="Q150" s="171"/>
      <c r="R150" s="171"/>
      <c r="S150" s="171"/>
      <c r="T150" s="172"/>
      <c r="AT150" s="166" t="s">
        <v>212</v>
      </c>
      <c r="AU150" s="166" t="s">
        <v>87</v>
      </c>
      <c r="AV150" s="13" t="s">
        <v>87</v>
      </c>
      <c r="AW150" s="13" t="s">
        <v>32</v>
      </c>
      <c r="AX150" s="13" t="s">
        <v>77</v>
      </c>
      <c r="AY150" s="166" t="s">
        <v>129</v>
      </c>
    </row>
    <row r="151" spans="1:65" s="13" customFormat="1">
      <c r="B151" s="165"/>
      <c r="D151" s="156" t="s">
        <v>212</v>
      </c>
      <c r="E151" s="166" t="s">
        <v>1</v>
      </c>
      <c r="F151" s="167" t="s">
        <v>979</v>
      </c>
      <c r="H151" s="168">
        <v>2.4</v>
      </c>
      <c r="I151" s="169"/>
      <c r="L151" s="165"/>
      <c r="M151" s="170"/>
      <c r="N151" s="171"/>
      <c r="O151" s="171"/>
      <c r="P151" s="171"/>
      <c r="Q151" s="171"/>
      <c r="R151" s="171"/>
      <c r="S151" s="171"/>
      <c r="T151" s="172"/>
      <c r="AT151" s="166" t="s">
        <v>212</v>
      </c>
      <c r="AU151" s="166" t="s">
        <v>87</v>
      </c>
      <c r="AV151" s="13" t="s">
        <v>87</v>
      </c>
      <c r="AW151" s="13" t="s">
        <v>32</v>
      </c>
      <c r="AX151" s="13" t="s">
        <v>77</v>
      </c>
      <c r="AY151" s="166" t="s">
        <v>129</v>
      </c>
    </row>
    <row r="152" spans="1:65" s="14" customFormat="1">
      <c r="B152" s="173"/>
      <c r="D152" s="156" t="s">
        <v>212</v>
      </c>
      <c r="E152" s="174" t="s">
        <v>1</v>
      </c>
      <c r="F152" s="175" t="s">
        <v>215</v>
      </c>
      <c r="H152" s="176">
        <v>3.06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212</v>
      </c>
      <c r="AU152" s="174" t="s">
        <v>87</v>
      </c>
      <c r="AV152" s="14" t="s">
        <v>150</v>
      </c>
      <c r="AW152" s="14" t="s">
        <v>32</v>
      </c>
      <c r="AX152" s="14" t="s">
        <v>85</v>
      </c>
      <c r="AY152" s="174" t="s">
        <v>129</v>
      </c>
    </row>
    <row r="153" spans="1:65" s="12" customFormat="1" ht="22.9" customHeight="1">
      <c r="B153" s="129"/>
      <c r="D153" s="130" t="s">
        <v>76</v>
      </c>
      <c r="E153" s="140" t="s">
        <v>553</v>
      </c>
      <c r="F153" s="140" t="s">
        <v>554</v>
      </c>
      <c r="I153" s="132"/>
      <c r="J153" s="141">
        <f>BK153</f>
        <v>0</v>
      </c>
      <c r="L153" s="129"/>
      <c r="M153" s="134"/>
      <c r="N153" s="135"/>
      <c r="O153" s="135"/>
      <c r="P153" s="136">
        <f>SUM(P154:P156)</f>
        <v>0</v>
      </c>
      <c r="Q153" s="135"/>
      <c r="R153" s="136">
        <f>SUM(R154:R156)</f>
        <v>0</v>
      </c>
      <c r="S153" s="135"/>
      <c r="T153" s="137">
        <f>SUM(T154:T156)</f>
        <v>0</v>
      </c>
      <c r="AR153" s="130" t="s">
        <v>85</v>
      </c>
      <c r="AT153" s="138" t="s">
        <v>76</v>
      </c>
      <c r="AU153" s="138" t="s">
        <v>85</v>
      </c>
      <c r="AY153" s="130" t="s">
        <v>129</v>
      </c>
      <c r="BK153" s="139">
        <f>SUM(BK154:BK156)</f>
        <v>0</v>
      </c>
    </row>
    <row r="154" spans="1:65" s="2" customFormat="1" ht="24.2" customHeight="1">
      <c r="A154" s="31"/>
      <c r="B154" s="142"/>
      <c r="C154" s="143" t="s">
        <v>8</v>
      </c>
      <c r="D154" s="143" t="s">
        <v>132</v>
      </c>
      <c r="E154" s="144" t="s">
        <v>980</v>
      </c>
      <c r="F154" s="145" t="s">
        <v>981</v>
      </c>
      <c r="G154" s="146" t="s">
        <v>135</v>
      </c>
      <c r="H154" s="147">
        <v>1</v>
      </c>
      <c r="I154" s="148"/>
      <c r="J154" s="149">
        <f>ROUND(I154*H154,2)</f>
        <v>0</v>
      </c>
      <c r="K154" s="145" t="s">
        <v>1</v>
      </c>
      <c r="L154" s="32"/>
      <c r="M154" s="150" t="s">
        <v>1</v>
      </c>
      <c r="N154" s="151" t="s">
        <v>42</v>
      </c>
      <c r="O154" s="57"/>
      <c r="P154" s="152">
        <f>O154*H154</f>
        <v>0</v>
      </c>
      <c r="Q154" s="152">
        <v>0</v>
      </c>
      <c r="R154" s="152">
        <f>Q154*H154</f>
        <v>0</v>
      </c>
      <c r="S154" s="152">
        <v>0</v>
      </c>
      <c r="T154" s="15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4" t="s">
        <v>150</v>
      </c>
      <c r="AT154" s="154" t="s">
        <v>132</v>
      </c>
      <c r="AU154" s="154" t="s">
        <v>87</v>
      </c>
      <c r="AY154" s="16" t="s">
        <v>129</v>
      </c>
      <c r="BE154" s="155">
        <f>IF(N154="základní",J154,0)</f>
        <v>0</v>
      </c>
      <c r="BF154" s="155">
        <f>IF(N154="snížená",J154,0)</f>
        <v>0</v>
      </c>
      <c r="BG154" s="155">
        <f>IF(N154="zákl. přenesená",J154,0)</f>
        <v>0</v>
      </c>
      <c r="BH154" s="155">
        <f>IF(N154="sníž. přenesená",J154,0)</f>
        <v>0</v>
      </c>
      <c r="BI154" s="155">
        <f>IF(N154="nulová",J154,0)</f>
        <v>0</v>
      </c>
      <c r="BJ154" s="16" t="s">
        <v>85</v>
      </c>
      <c r="BK154" s="155">
        <f>ROUND(I154*H154,2)</f>
        <v>0</v>
      </c>
      <c r="BL154" s="16" t="s">
        <v>150</v>
      </c>
      <c r="BM154" s="154" t="s">
        <v>982</v>
      </c>
    </row>
    <row r="155" spans="1:65" s="2" customFormat="1" ht="37.9" customHeight="1">
      <c r="A155" s="31"/>
      <c r="B155" s="142"/>
      <c r="C155" s="143" t="s">
        <v>263</v>
      </c>
      <c r="D155" s="143" t="s">
        <v>132</v>
      </c>
      <c r="E155" s="144" t="s">
        <v>983</v>
      </c>
      <c r="F155" s="145" t="s">
        <v>984</v>
      </c>
      <c r="G155" s="146" t="s">
        <v>266</v>
      </c>
      <c r="H155" s="147">
        <v>2</v>
      </c>
      <c r="I155" s="148"/>
      <c r="J155" s="149">
        <f>ROUND(I155*H155,2)</f>
        <v>0</v>
      </c>
      <c r="K155" s="145" t="s">
        <v>1</v>
      </c>
      <c r="L155" s="32"/>
      <c r="M155" s="150" t="s">
        <v>1</v>
      </c>
      <c r="N155" s="151" t="s">
        <v>42</v>
      </c>
      <c r="O155" s="57"/>
      <c r="P155" s="152">
        <f>O155*H155</f>
        <v>0</v>
      </c>
      <c r="Q155" s="152">
        <v>0</v>
      </c>
      <c r="R155" s="152">
        <f>Q155*H155</f>
        <v>0</v>
      </c>
      <c r="S155" s="152">
        <v>0</v>
      </c>
      <c r="T155" s="15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54" t="s">
        <v>150</v>
      </c>
      <c r="AT155" s="154" t="s">
        <v>132</v>
      </c>
      <c r="AU155" s="154" t="s">
        <v>87</v>
      </c>
      <c r="AY155" s="16" t="s">
        <v>129</v>
      </c>
      <c r="BE155" s="155">
        <f>IF(N155="základní",J155,0)</f>
        <v>0</v>
      </c>
      <c r="BF155" s="155">
        <f>IF(N155="snížená",J155,0)</f>
        <v>0</v>
      </c>
      <c r="BG155" s="155">
        <f>IF(N155="zákl. přenesená",J155,0)</f>
        <v>0</v>
      </c>
      <c r="BH155" s="155">
        <f>IF(N155="sníž. přenesená",J155,0)</f>
        <v>0</v>
      </c>
      <c r="BI155" s="155">
        <f>IF(N155="nulová",J155,0)</f>
        <v>0</v>
      </c>
      <c r="BJ155" s="16" t="s">
        <v>85</v>
      </c>
      <c r="BK155" s="155">
        <f>ROUND(I155*H155,2)</f>
        <v>0</v>
      </c>
      <c r="BL155" s="16" t="s">
        <v>150</v>
      </c>
      <c r="BM155" s="154" t="s">
        <v>985</v>
      </c>
    </row>
    <row r="156" spans="1:65" s="2" customFormat="1" ht="33" customHeight="1">
      <c r="A156" s="31"/>
      <c r="B156" s="142"/>
      <c r="C156" s="143" t="s">
        <v>271</v>
      </c>
      <c r="D156" s="143" t="s">
        <v>132</v>
      </c>
      <c r="E156" s="144" t="s">
        <v>986</v>
      </c>
      <c r="F156" s="145" t="s">
        <v>987</v>
      </c>
      <c r="G156" s="146" t="s">
        <v>266</v>
      </c>
      <c r="H156" s="147">
        <v>4</v>
      </c>
      <c r="I156" s="148"/>
      <c r="J156" s="149">
        <f>ROUND(I156*H156,2)</f>
        <v>0</v>
      </c>
      <c r="K156" s="145" t="s">
        <v>1</v>
      </c>
      <c r="L156" s="32"/>
      <c r="M156" s="150" t="s">
        <v>1</v>
      </c>
      <c r="N156" s="151" t="s">
        <v>42</v>
      </c>
      <c r="O156" s="57"/>
      <c r="P156" s="152">
        <f>O156*H156</f>
        <v>0</v>
      </c>
      <c r="Q156" s="152">
        <v>0</v>
      </c>
      <c r="R156" s="152">
        <f>Q156*H156</f>
        <v>0</v>
      </c>
      <c r="S156" s="152">
        <v>0</v>
      </c>
      <c r="T156" s="15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54" t="s">
        <v>150</v>
      </c>
      <c r="AT156" s="154" t="s">
        <v>132</v>
      </c>
      <c r="AU156" s="154" t="s">
        <v>87</v>
      </c>
      <c r="AY156" s="16" t="s">
        <v>129</v>
      </c>
      <c r="BE156" s="155">
        <f>IF(N156="základní",J156,0)</f>
        <v>0</v>
      </c>
      <c r="BF156" s="155">
        <f>IF(N156="snížená",J156,0)</f>
        <v>0</v>
      </c>
      <c r="BG156" s="155">
        <f>IF(N156="zákl. přenesená",J156,0)</f>
        <v>0</v>
      </c>
      <c r="BH156" s="155">
        <f>IF(N156="sníž. přenesená",J156,0)</f>
        <v>0</v>
      </c>
      <c r="BI156" s="155">
        <f>IF(N156="nulová",J156,0)</f>
        <v>0</v>
      </c>
      <c r="BJ156" s="16" t="s">
        <v>85</v>
      </c>
      <c r="BK156" s="155">
        <f>ROUND(I156*H156,2)</f>
        <v>0</v>
      </c>
      <c r="BL156" s="16" t="s">
        <v>150</v>
      </c>
      <c r="BM156" s="154" t="s">
        <v>988</v>
      </c>
    </row>
    <row r="157" spans="1:65" s="12" customFormat="1" ht="22.9" customHeight="1">
      <c r="B157" s="129"/>
      <c r="D157" s="130" t="s">
        <v>76</v>
      </c>
      <c r="E157" s="140" t="s">
        <v>753</v>
      </c>
      <c r="F157" s="140" t="s">
        <v>754</v>
      </c>
      <c r="I157" s="132"/>
      <c r="J157" s="141">
        <f>BK157</f>
        <v>0</v>
      </c>
      <c r="L157" s="129"/>
      <c r="M157" s="134"/>
      <c r="N157" s="135"/>
      <c r="O157" s="135"/>
      <c r="P157" s="136">
        <f>P158</f>
        <v>0</v>
      </c>
      <c r="Q157" s="135"/>
      <c r="R157" s="136">
        <f>R158</f>
        <v>0</v>
      </c>
      <c r="S157" s="135"/>
      <c r="T157" s="137">
        <f>T158</f>
        <v>0</v>
      </c>
      <c r="AR157" s="130" t="s">
        <v>85</v>
      </c>
      <c r="AT157" s="138" t="s">
        <v>76</v>
      </c>
      <c r="AU157" s="138" t="s">
        <v>85</v>
      </c>
      <c r="AY157" s="130" t="s">
        <v>129</v>
      </c>
      <c r="BK157" s="139">
        <f>BK158</f>
        <v>0</v>
      </c>
    </row>
    <row r="158" spans="1:65" s="2" customFormat="1" ht="24.2" customHeight="1">
      <c r="A158" s="31"/>
      <c r="B158" s="142"/>
      <c r="C158" s="143" t="s">
        <v>278</v>
      </c>
      <c r="D158" s="143" t="s">
        <v>132</v>
      </c>
      <c r="E158" s="144" t="s">
        <v>756</v>
      </c>
      <c r="F158" s="145" t="s">
        <v>757</v>
      </c>
      <c r="G158" s="146" t="s">
        <v>256</v>
      </c>
      <c r="H158" s="147">
        <v>4.218</v>
      </c>
      <c r="I158" s="148"/>
      <c r="J158" s="149">
        <f>ROUND(I158*H158,2)</f>
        <v>0</v>
      </c>
      <c r="K158" s="145" t="s">
        <v>136</v>
      </c>
      <c r="L158" s="32"/>
      <c r="M158" s="150" t="s">
        <v>1</v>
      </c>
      <c r="N158" s="151" t="s">
        <v>42</v>
      </c>
      <c r="O158" s="57"/>
      <c r="P158" s="152">
        <f>O158*H158</f>
        <v>0</v>
      </c>
      <c r="Q158" s="152">
        <v>0</v>
      </c>
      <c r="R158" s="152">
        <f>Q158*H158</f>
        <v>0</v>
      </c>
      <c r="S158" s="152">
        <v>0</v>
      </c>
      <c r="T158" s="15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54" t="s">
        <v>150</v>
      </c>
      <c r="AT158" s="154" t="s">
        <v>132</v>
      </c>
      <c r="AU158" s="154" t="s">
        <v>87</v>
      </c>
      <c r="AY158" s="16" t="s">
        <v>129</v>
      </c>
      <c r="BE158" s="155">
        <f>IF(N158="základní",J158,0)</f>
        <v>0</v>
      </c>
      <c r="BF158" s="155">
        <f>IF(N158="snížená",J158,0)</f>
        <v>0</v>
      </c>
      <c r="BG158" s="155">
        <f>IF(N158="zákl. přenesená",J158,0)</f>
        <v>0</v>
      </c>
      <c r="BH158" s="155">
        <f>IF(N158="sníž. přenesená",J158,0)</f>
        <v>0</v>
      </c>
      <c r="BI158" s="155">
        <f>IF(N158="nulová",J158,0)</f>
        <v>0</v>
      </c>
      <c r="BJ158" s="16" t="s">
        <v>85</v>
      </c>
      <c r="BK158" s="155">
        <f>ROUND(I158*H158,2)</f>
        <v>0</v>
      </c>
      <c r="BL158" s="16" t="s">
        <v>150</v>
      </c>
      <c r="BM158" s="154" t="s">
        <v>989</v>
      </c>
    </row>
    <row r="159" spans="1:65" s="12" customFormat="1" ht="25.9" customHeight="1">
      <c r="B159" s="129"/>
      <c r="D159" s="130" t="s">
        <v>76</v>
      </c>
      <c r="E159" s="131" t="s">
        <v>759</v>
      </c>
      <c r="F159" s="131" t="s">
        <v>760</v>
      </c>
      <c r="I159" s="132"/>
      <c r="J159" s="133">
        <f>BK159</f>
        <v>0</v>
      </c>
      <c r="L159" s="129"/>
      <c r="M159" s="134"/>
      <c r="N159" s="135"/>
      <c r="O159" s="135"/>
      <c r="P159" s="136">
        <f>P160+P164</f>
        <v>0</v>
      </c>
      <c r="Q159" s="135"/>
      <c r="R159" s="136">
        <f>R160+R164</f>
        <v>5.0000000000000001E-3</v>
      </c>
      <c r="S159" s="135"/>
      <c r="T159" s="137">
        <f>T160+T164</f>
        <v>0</v>
      </c>
      <c r="AR159" s="130" t="s">
        <v>87</v>
      </c>
      <c r="AT159" s="138" t="s">
        <v>76</v>
      </c>
      <c r="AU159" s="138" t="s">
        <v>77</v>
      </c>
      <c r="AY159" s="130" t="s">
        <v>129</v>
      </c>
      <c r="BK159" s="139">
        <f>BK160+BK164</f>
        <v>0</v>
      </c>
    </row>
    <row r="160" spans="1:65" s="12" customFormat="1" ht="22.9" customHeight="1">
      <c r="B160" s="129"/>
      <c r="D160" s="130" t="s">
        <v>76</v>
      </c>
      <c r="E160" s="140" t="s">
        <v>818</v>
      </c>
      <c r="F160" s="140" t="s">
        <v>819</v>
      </c>
      <c r="I160" s="132"/>
      <c r="J160" s="141">
        <f>BK160</f>
        <v>0</v>
      </c>
      <c r="L160" s="129"/>
      <c r="M160" s="134"/>
      <c r="N160" s="135"/>
      <c r="O160" s="135"/>
      <c r="P160" s="136">
        <f>SUM(P161:P163)</f>
        <v>0</v>
      </c>
      <c r="Q160" s="135"/>
      <c r="R160" s="136">
        <f>SUM(R161:R163)</f>
        <v>5.0000000000000001E-3</v>
      </c>
      <c r="S160" s="135"/>
      <c r="T160" s="137">
        <f>SUM(T161:T163)</f>
        <v>0</v>
      </c>
      <c r="AR160" s="130" t="s">
        <v>87</v>
      </c>
      <c r="AT160" s="138" t="s">
        <v>76</v>
      </c>
      <c r="AU160" s="138" t="s">
        <v>85</v>
      </c>
      <c r="AY160" s="130" t="s">
        <v>129</v>
      </c>
      <c r="BK160" s="139">
        <f>SUM(BK161:BK163)</f>
        <v>0</v>
      </c>
    </row>
    <row r="161" spans="1:65" s="2" customFormat="1" ht="37.9" customHeight="1">
      <c r="A161" s="31"/>
      <c r="B161" s="142"/>
      <c r="C161" s="143" t="s">
        <v>282</v>
      </c>
      <c r="D161" s="143" t="s">
        <v>132</v>
      </c>
      <c r="E161" s="144" t="s">
        <v>990</v>
      </c>
      <c r="F161" s="145" t="s">
        <v>991</v>
      </c>
      <c r="G161" s="146" t="s">
        <v>992</v>
      </c>
      <c r="H161" s="147">
        <v>4</v>
      </c>
      <c r="I161" s="148"/>
      <c r="J161" s="149">
        <f>ROUND(I161*H161,2)</f>
        <v>0</v>
      </c>
      <c r="K161" s="145" t="s">
        <v>1</v>
      </c>
      <c r="L161" s="32"/>
      <c r="M161" s="150" t="s">
        <v>1</v>
      </c>
      <c r="N161" s="151" t="s">
        <v>42</v>
      </c>
      <c r="O161" s="57"/>
      <c r="P161" s="152">
        <f>O161*H161</f>
        <v>0</v>
      </c>
      <c r="Q161" s="152">
        <v>1E-3</v>
      </c>
      <c r="R161" s="152">
        <f>Q161*H161</f>
        <v>4.0000000000000001E-3</v>
      </c>
      <c r="S161" s="152">
        <v>0</v>
      </c>
      <c r="T161" s="15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54" t="s">
        <v>282</v>
      </c>
      <c r="AT161" s="154" t="s">
        <v>132</v>
      </c>
      <c r="AU161" s="154" t="s">
        <v>87</v>
      </c>
      <c r="AY161" s="16" t="s">
        <v>129</v>
      </c>
      <c r="BE161" s="155">
        <f>IF(N161="základní",J161,0)</f>
        <v>0</v>
      </c>
      <c r="BF161" s="155">
        <f>IF(N161="snížená",J161,0)</f>
        <v>0</v>
      </c>
      <c r="BG161" s="155">
        <f>IF(N161="zákl. přenesená",J161,0)</f>
        <v>0</v>
      </c>
      <c r="BH161" s="155">
        <f>IF(N161="sníž. přenesená",J161,0)</f>
        <v>0</v>
      </c>
      <c r="BI161" s="155">
        <f>IF(N161="nulová",J161,0)</f>
        <v>0</v>
      </c>
      <c r="BJ161" s="16" t="s">
        <v>85</v>
      </c>
      <c r="BK161" s="155">
        <f>ROUND(I161*H161,2)</f>
        <v>0</v>
      </c>
      <c r="BL161" s="16" t="s">
        <v>282</v>
      </c>
      <c r="BM161" s="154" t="s">
        <v>993</v>
      </c>
    </row>
    <row r="162" spans="1:65" s="2" customFormat="1" ht="44.25" customHeight="1">
      <c r="A162" s="31"/>
      <c r="B162" s="142"/>
      <c r="C162" s="143" t="s">
        <v>286</v>
      </c>
      <c r="D162" s="143" t="s">
        <v>132</v>
      </c>
      <c r="E162" s="144" t="s">
        <v>994</v>
      </c>
      <c r="F162" s="145" t="s">
        <v>995</v>
      </c>
      <c r="G162" s="146" t="s">
        <v>992</v>
      </c>
      <c r="H162" s="147">
        <v>2</v>
      </c>
      <c r="I162" s="148"/>
      <c r="J162" s="149">
        <f>ROUND(I162*H162,2)</f>
        <v>0</v>
      </c>
      <c r="K162" s="145" t="s">
        <v>1</v>
      </c>
      <c r="L162" s="32"/>
      <c r="M162" s="150" t="s">
        <v>1</v>
      </c>
      <c r="N162" s="151" t="s">
        <v>42</v>
      </c>
      <c r="O162" s="57"/>
      <c r="P162" s="152">
        <f>O162*H162</f>
        <v>0</v>
      </c>
      <c r="Q162" s="152">
        <v>5.0000000000000001E-4</v>
      </c>
      <c r="R162" s="152">
        <f>Q162*H162</f>
        <v>1E-3</v>
      </c>
      <c r="S162" s="152">
        <v>0</v>
      </c>
      <c r="T162" s="15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4" t="s">
        <v>282</v>
      </c>
      <c r="AT162" s="154" t="s">
        <v>132</v>
      </c>
      <c r="AU162" s="154" t="s">
        <v>87</v>
      </c>
      <c r="AY162" s="16" t="s">
        <v>129</v>
      </c>
      <c r="BE162" s="155">
        <f>IF(N162="základní",J162,0)</f>
        <v>0</v>
      </c>
      <c r="BF162" s="155">
        <f>IF(N162="snížená",J162,0)</f>
        <v>0</v>
      </c>
      <c r="BG162" s="155">
        <f>IF(N162="zákl. přenesená",J162,0)</f>
        <v>0</v>
      </c>
      <c r="BH162" s="155">
        <f>IF(N162="sníž. přenesená",J162,0)</f>
        <v>0</v>
      </c>
      <c r="BI162" s="155">
        <f>IF(N162="nulová",J162,0)</f>
        <v>0</v>
      </c>
      <c r="BJ162" s="16" t="s">
        <v>85</v>
      </c>
      <c r="BK162" s="155">
        <f>ROUND(I162*H162,2)</f>
        <v>0</v>
      </c>
      <c r="BL162" s="16" t="s">
        <v>282</v>
      </c>
      <c r="BM162" s="154" t="s">
        <v>996</v>
      </c>
    </row>
    <row r="163" spans="1:65" s="2" customFormat="1" ht="24.2" customHeight="1">
      <c r="A163" s="31"/>
      <c r="B163" s="142"/>
      <c r="C163" s="143" t="s">
        <v>269</v>
      </c>
      <c r="D163" s="143" t="s">
        <v>132</v>
      </c>
      <c r="E163" s="144" t="s">
        <v>833</v>
      </c>
      <c r="F163" s="145" t="s">
        <v>834</v>
      </c>
      <c r="G163" s="146" t="s">
        <v>256</v>
      </c>
      <c r="H163" s="147">
        <v>5.0000000000000001E-3</v>
      </c>
      <c r="I163" s="148"/>
      <c r="J163" s="149">
        <f>ROUND(I163*H163,2)</f>
        <v>0</v>
      </c>
      <c r="K163" s="145" t="s">
        <v>136</v>
      </c>
      <c r="L163" s="32"/>
      <c r="M163" s="150" t="s">
        <v>1</v>
      </c>
      <c r="N163" s="151" t="s">
        <v>42</v>
      </c>
      <c r="O163" s="57"/>
      <c r="P163" s="152">
        <f>O163*H163</f>
        <v>0</v>
      </c>
      <c r="Q163" s="152">
        <v>0</v>
      </c>
      <c r="R163" s="152">
        <f>Q163*H163</f>
        <v>0</v>
      </c>
      <c r="S163" s="152">
        <v>0</v>
      </c>
      <c r="T163" s="15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54" t="s">
        <v>282</v>
      </c>
      <c r="AT163" s="154" t="s">
        <v>132</v>
      </c>
      <c r="AU163" s="154" t="s">
        <v>87</v>
      </c>
      <c r="AY163" s="16" t="s">
        <v>129</v>
      </c>
      <c r="BE163" s="155">
        <f>IF(N163="základní",J163,0)</f>
        <v>0</v>
      </c>
      <c r="BF163" s="155">
        <f>IF(N163="snížená",J163,0)</f>
        <v>0</v>
      </c>
      <c r="BG163" s="155">
        <f>IF(N163="zákl. přenesená",J163,0)</f>
        <v>0</v>
      </c>
      <c r="BH163" s="155">
        <f>IF(N163="sníž. přenesená",J163,0)</f>
        <v>0</v>
      </c>
      <c r="BI163" s="155">
        <f>IF(N163="nulová",J163,0)</f>
        <v>0</v>
      </c>
      <c r="BJ163" s="16" t="s">
        <v>85</v>
      </c>
      <c r="BK163" s="155">
        <f>ROUND(I163*H163,2)</f>
        <v>0</v>
      </c>
      <c r="BL163" s="16" t="s">
        <v>282</v>
      </c>
      <c r="BM163" s="154" t="s">
        <v>997</v>
      </c>
    </row>
    <row r="164" spans="1:65" s="12" customFormat="1" ht="22.9" customHeight="1">
      <c r="B164" s="129"/>
      <c r="D164" s="130" t="s">
        <v>76</v>
      </c>
      <c r="E164" s="140" t="s">
        <v>836</v>
      </c>
      <c r="F164" s="140" t="s">
        <v>837</v>
      </c>
      <c r="I164" s="132"/>
      <c r="J164" s="141">
        <f>BK164</f>
        <v>0</v>
      </c>
      <c r="L164" s="129"/>
      <c r="M164" s="134"/>
      <c r="N164" s="135"/>
      <c r="O164" s="135"/>
      <c r="P164" s="136">
        <f>SUM(P165:P166)</f>
        <v>0</v>
      </c>
      <c r="Q164" s="135"/>
      <c r="R164" s="136">
        <f>SUM(R165:R166)</f>
        <v>0</v>
      </c>
      <c r="S164" s="135"/>
      <c r="T164" s="137">
        <f>SUM(T165:T166)</f>
        <v>0</v>
      </c>
      <c r="AR164" s="130" t="s">
        <v>87</v>
      </c>
      <c r="AT164" s="138" t="s">
        <v>76</v>
      </c>
      <c r="AU164" s="138" t="s">
        <v>85</v>
      </c>
      <c r="AY164" s="130" t="s">
        <v>129</v>
      </c>
      <c r="BK164" s="139">
        <f>SUM(BK165:BK166)</f>
        <v>0</v>
      </c>
    </row>
    <row r="165" spans="1:65" s="2" customFormat="1" ht="16.5" customHeight="1">
      <c r="A165" s="31"/>
      <c r="B165" s="142"/>
      <c r="C165" s="143" t="s">
        <v>296</v>
      </c>
      <c r="D165" s="143" t="s">
        <v>132</v>
      </c>
      <c r="E165" s="144" t="s">
        <v>998</v>
      </c>
      <c r="F165" s="145" t="s">
        <v>999</v>
      </c>
      <c r="G165" s="146" t="s">
        <v>266</v>
      </c>
      <c r="H165" s="147">
        <v>1</v>
      </c>
      <c r="I165" s="148"/>
      <c r="J165" s="149">
        <f>ROUND(I165*H165,2)</f>
        <v>0</v>
      </c>
      <c r="K165" s="145" t="s">
        <v>1</v>
      </c>
      <c r="L165" s="32"/>
      <c r="M165" s="150" t="s">
        <v>1</v>
      </c>
      <c r="N165" s="151" t="s">
        <v>42</v>
      </c>
      <c r="O165" s="57"/>
      <c r="P165" s="152">
        <f>O165*H165</f>
        <v>0</v>
      </c>
      <c r="Q165" s="152">
        <v>0</v>
      </c>
      <c r="R165" s="152">
        <f>Q165*H165</f>
        <v>0</v>
      </c>
      <c r="S165" s="152">
        <v>0</v>
      </c>
      <c r="T165" s="153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4" t="s">
        <v>282</v>
      </c>
      <c r="AT165" s="154" t="s">
        <v>132</v>
      </c>
      <c r="AU165" s="154" t="s">
        <v>87</v>
      </c>
      <c r="AY165" s="16" t="s">
        <v>129</v>
      </c>
      <c r="BE165" s="155">
        <f>IF(N165="základní",J165,0)</f>
        <v>0</v>
      </c>
      <c r="BF165" s="155">
        <f>IF(N165="snížená",J165,0)</f>
        <v>0</v>
      </c>
      <c r="BG165" s="155">
        <f>IF(N165="zákl. přenesená",J165,0)</f>
        <v>0</v>
      </c>
      <c r="BH165" s="155">
        <f>IF(N165="sníž. přenesená",J165,0)</f>
        <v>0</v>
      </c>
      <c r="BI165" s="155">
        <f>IF(N165="nulová",J165,0)</f>
        <v>0</v>
      </c>
      <c r="BJ165" s="16" t="s">
        <v>85</v>
      </c>
      <c r="BK165" s="155">
        <f>ROUND(I165*H165,2)</f>
        <v>0</v>
      </c>
      <c r="BL165" s="16" t="s">
        <v>282</v>
      </c>
      <c r="BM165" s="154" t="s">
        <v>1000</v>
      </c>
    </row>
    <row r="166" spans="1:65" s="2" customFormat="1" ht="24.2" customHeight="1">
      <c r="A166" s="31"/>
      <c r="B166" s="142"/>
      <c r="C166" s="143" t="s">
        <v>300</v>
      </c>
      <c r="D166" s="143" t="s">
        <v>132</v>
      </c>
      <c r="E166" s="144" t="s">
        <v>1001</v>
      </c>
      <c r="F166" s="145" t="s">
        <v>1002</v>
      </c>
      <c r="G166" s="146" t="s">
        <v>266</v>
      </c>
      <c r="H166" s="147">
        <v>4</v>
      </c>
      <c r="I166" s="148"/>
      <c r="J166" s="149">
        <f>ROUND(I166*H166,2)</f>
        <v>0</v>
      </c>
      <c r="K166" s="145" t="s">
        <v>1</v>
      </c>
      <c r="L166" s="32"/>
      <c r="M166" s="191" t="s">
        <v>1</v>
      </c>
      <c r="N166" s="192" t="s">
        <v>42</v>
      </c>
      <c r="O166" s="163"/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4" t="s">
        <v>282</v>
      </c>
      <c r="AT166" s="154" t="s">
        <v>132</v>
      </c>
      <c r="AU166" s="154" t="s">
        <v>87</v>
      </c>
      <c r="AY166" s="16" t="s">
        <v>129</v>
      </c>
      <c r="BE166" s="155">
        <f>IF(N166="základní",J166,0)</f>
        <v>0</v>
      </c>
      <c r="BF166" s="155">
        <f>IF(N166="snížená",J166,0)</f>
        <v>0</v>
      </c>
      <c r="BG166" s="155">
        <f>IF(N166="zákl. přenesená",J166,0)</f>
        <v>0</v>
      </c>
      <c r="BH166" s="155">
        <f>IF(N166="sníž. přenesená",J166,0)</f>
        <v>0</v>
      </c>
      <c r="BI166" s="155">
        <f>IF(N166="nulová",J166,0)</f>
        <v>0</v>
      </c>
      <c r="BJ166" s="16" t="s">
        <v>85</v>
      </c>
      <c r="BK166" s="155">
        <f>ROUND(I166*H166,2)</f>
        <v>0</v>
      </c>
      <c r="BL166" s="16" t="s">
        <v>282</v>
      </c>
      <c r="BM166" s="154" t="s">
        <v>1003</v>
      </c>
    </row>
    <row r="167" spans="1:65" s="2" customFormat="1" ht="6.95" customHeight="1">
      <c r="A167" s="31"/>
      <c r="B167" s="46"/>
      <c r="C167" s="47"/>
      <c r="D167" s="47"/>
      <c r="E167" s="47"/>
      <c r="F167" s="47"/>
      <c r="G167" s="47"/>
      <c r="H167" s="47"/>
      <c r="I167" s="47"/>
      <c r="J167" s="47"/>
      <c r="K167" s="47"/>
      <c r="L167" s="32"/>
      <c r="M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</row>
  </sheetData>
  <autoFilter ref="C124:K166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00 - Vedlejší a ostatní n...</vt:lpstr>
      <vt:lpstr>01 - SO 01 Oprava mostku</vt:lpstr>
      <vt:lpstr>02 - SO 02 Úprava koryta ...</vt:lpstr>
      <vt:lpstr>03 - SO 03 Nové vázy a př...</vt:lpstr>
      <vt:lpstr>'00 - Vedlejší a ostatní n...'!Názvy_tisku</vt:lpstr>
      <vt:lpstr>'01 - SO 01 Oprava mostku'!Názvy_tisku</vt:lpstr>
      <vt:lpstr>'02 - SO 02 Úprava koryta ...'!Názvy_tisku</vt:lpstr>
      <vt:lpstr>'03 - SO 03 Nové vázy a př...'!Názvy_tisku</vt:lpstr>
      <vt:lpstr>'Rekapitulace stavby'!Názvy_tisku</vt:lpstr>
      <vt:lpstr>'00 - Vedlejší a ostatní n...'!Oblast_tisku</vt:lpstr>
      <vt:lpstr>'01 - SO 01 Oprava mostku'!Oblast_tisku</vt:lpstr>
      <vt:lpstr>'02 - SO 02 Úprava koryta ...'!Oblast_tisku</vt:lpstr>
      <vt:lpstr>'03 - SO 03 Nové vázy a př...'!Oblast_tisku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Vojtěch</dc:creator>
  <cp:lastModifiedBy>Zedník Ctirad</cp:lastModifiedBy>
  <dcterms:created xsi:type="dcterms:W3CDTF">2024-05-15T07:53:23Z</dcterms:created>
  <dcterms:modified xsi:type="dcterms:W3CDTF">2025-12-16T09:27:26Z</dcterms:modified>
</cp:coreProperties>
</file>