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DATA\Soutěže\PŠ 09_24\smlouvy\VHP OV\8844 - Opakované zadání - OPŠ_09_2024 VT Porubka\Soutěž\EZAK\"/>
    </mc:Choice>
  </mc:AlternateContent>
  <bookViews>
    <workbookView xWindow="0" yWindow="0" windowWidth="28800" windowHeight="12180"/>
  </bookViews>
  <sheets>
    <sheet name="Rekapitulace stavby" sheetId="1" r:id="rId1"/>
    <sheet name="SO-01.2-I - Porubka - opr..." sheetId="2" r:id="rId2"/>
    <sheet name="SO-01.2-II - Porubka - op..." sheetId="3" r:id="rId3"/>
    <sheet name="SO-01.2-III - Porubka - o..." sheetId="4" r:id="rId4"/>
    <sheet name="SO-02.2-I - Porubka - opr..." sheetId="5" r:id="rId5"/>
    <sheet name="SO-02.2-II - Porubka - op..." sheetId="6" r:id="rId6"/>
    <sheet name="SO-02.2-III - Porubka - o..." sheetId="7" r:id="rId7"/>
    <sheet name="SO-03.2-I - Porubka - opr..." sheetId="8" r:id="rId8"/>
    <sheet name="SO-03.2-II - Porubka - op..." sheetId="9" r:id="rId9"/>
    <sheet name="SO-03.2-III - Porubka - o..." sheetId="10" r:id="rId10"/>
  </sheets>
  <definedNames>
    <definedName name="_xlnm._FilterDatabase" localSheetId="1" hidden="1">'SO-01.2-I - Porubka - opr...'!$C$119:$K$143</definedName>
    <definedName name="_xlnm._FilterDatabase" localSheetId="2" hidden="1">'SO-01.2-II - Porubka - op...'!$C$119:$K$143</definedName>
    <definedName name="_xlnm._FilterDatabase" localSheetId="3" hidden="1">'SO-01.2-III - Porubka - o...'!$C$119:$K$143</definedName>
    <definedName name="_xlnm._FilterDatabase" localSheetId="4" hidden="1">'SO-02.2-I - Porubka - opr...'!$C$119:$K$141</definedName>
    <definedName name="_xlnm._FilterDatabase" localSheetId="5" hidden="1">'SO-02.2-II - Porubka - op...'!$C$119:$K$143</definedName>
    <definedName name="_xlnm._FilterDatabase" localSheetId="6" hidden="1">'SO-02.2-III - Porubka - o...'!$C$118:$K$138</definedName>
    <definedName name="_xlnm._FilterDatabase" localSheetId="7" hidden="1">'SO-03.2-I - Porubka - opr...'!$C$119:$K$141</definedName>
    <definedName name="_xlnm._FilterDatabase" localSheetId="8" hidden="1">'SO-03.2-II - Porubka - op...'!$C$119:$K$143</definedName>
    <definedName name="_xlnm._FilterDatabase" localSheetId="9" hidden="1">'SO-03.2-III - Porubka - o...'!$C$119:$K$144</definedName>
    <definedName name="_xlnm.Print_Titles" localSheetId="0">'Rekapitulace stavby'!$92:$92</definedName>
    <definedName name="_xlnm.Print_Titles" localSheetId="1">'SO-01.2-I - Porubka - opr...'!$119:$119</definedName>
    <definedName name="_xlnm.Print_Titles" localSheetId="2">'SO-01.2-II - Porubka - op...'!$119:$119</definedName>
    <definedName name="_xlnm.Print_Titles" localSheetId="3">'SO-01.2-III - Porubka - o...'!$119:$119</definedName>
    <definedName name="_xlnm.Print_Titles" localSheetId="4">'SO-02.2-I - Porubka - opr...'!$119:$119</definedName>
    <definedName name="_xlnm.Print_Titles" localSheetId="5">'SO-02.2-II - Porubka - op...'!$119:$119</definedName>
    <definedName name="_xlnm.Print_Titles" localSheetId="6">'SO-02.2-III - Porubka - o...'!$118:$118</definedName>
    <definedName name="_xlnm.Print_Titles" localSheetId="7">'SO-03.2-I - Porubka - opr...'!$119:$119</definedName>
    <definedName name="_xlnm.Print_Titles" localSheetId="8">'SO-03.2-II - Porubka - op...'!$119:$119</definedName>
    <definedName name="_xlnm.Print_Titles" localSheetId="9">'SO-03.2-III - Porubka - o...'!$119:$119</definedName>
    <definedName name="_xlnm.Print_Area" localSheetId="0">'Rekapitulace stavby'!$D$4:$AO$76,'Rekapitulace stavby'!$C$82:$AQ$104</definedName>
    <definedName name="_xlnm.Print_Area" localSheetId="1">'SO-01.2-I - Porubka - opr...'!$C$4:$J$76,'SO-01.2-I - Porubka - opr...'!$C$82:$J$101,'SO-01.2-I - Porubka - opr...'!$C$107:$J$143</definedName>
    <definedName name="_xlnm.Print_Area" localSheetId="2">'SO-01.2-II - Porubka - op...'!$C$4:$J$76,'SO-01.2-II - Porubka - op...'!$C$82:$J$101,'SO-01.2-II - Porubka - op...'!$C$107:$J$143</definedName>
    <definedName name="_xlnm.Print_Area" localSheetId="3">'SO-01.2-III - Porubka - o...'!$C$4:$J$76,'SO-01.2-III - Porubka - o...'!$C$82:$J$101,'SO-01.2-III - Porubka - o...'!$C$107:$J$143</definedName>
    <definedName name="_xlnm.Print_Area" localSheetId="4">'SO-02.2-I - Porubka - opr...'!$C$4:$J$76,'SO-02.2-I - Porubka - opr...'!$C$82:$J$101,'SO-02.2-I - Porubka - opr...'!$C$107:$J$141</definedName>
    <definedName name="_xlnm.Print_Area" localSheetId="5">'SO-02.2-II - Porubka - op...'!$C$4:$J$76,'SO-02.2-II - Porubka - op...'!$C$82:$J$101,'SO-02.2-II - Porubka - op...'!$C$107:$J$143</definedName>
    <definedName name="_xlnm.Print_Area" localSheetId="6">'SO-02.2-III - Porubka - o...'!$C$4:$J$76,'SO-02.2-III - Porubka - o...'!$C$82:$J$100,'SO-02.2-III - Porubka - o...'!$C$106:$J$138</definedName>
    <definedName name="_xlnm.Print_Area" localSheetId="7">'SO-03.2-I - Porubka - opr...'!$C$4:$J$76,'SO-03.2-I - Porubka - opr...'!$C$82:$J$101,'SO-03.2-I - Porubka - opr...'!$C$107:$J$141</definedName>
    <definedName name="_xlnm.Print_Area" localSheetId="8">'SO-03.2-II - Porubka - op...'!$C$4:$J$76,'SO-03.2-II - Porubka - op...'!$C$82:$J$101,'SO-03.2-II - Porubka - op...'!$C$107:$J$143</definedName>
    <definedName name="_xlnm.Print_Area" localSheetId="9">'SO-03.2-III - Porubka - o...'!$C$4:$J$76,'SO-03.2-III - Porubka - o...'!$C$82:$J$101,'SO-03.2-III - Porubka - o...'!$C$107:$J$144</definedName>
  </definedNames>
  <calcPr calcId="162913"/>
</workbook>
</file>

<file path=xl/calcChain.xml><?xml version="1.0" encoding="utf-8"?>
<calcChain xmlns="http://schemas.openxmlformats.org/spreadsheetml/2006/main">
  <c r="J37" i="10" l="1"/>
  <c r="J36" i="10"/>
  <c r="AY103" i="1" s="1"/>
  <c r="J35" i="10"/>
  <c r="AX103" i="1" s="1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1" i="10"/>
  <c r="BH131" i="10"/>
  <c r="BG131" i="10"/>
  <c r="BF131" i="10"/>
  <c r="T131" i="10"/>
  <c r="R131" i="10"/>
  <c r="P131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F114" i="10"/>
  <c r="E112" i="10"/>
  <c r="F89" i="10"/>
  <c r="E87" i="10"/>
  <c r="J24" i="10"/>
  <c r="E24" i="10"/>
  <c r="J117" i="10" s="1"/>
  <c r="J23" i="10"/>
  <c r="J21" i="10"/>
  <c r="E21" i="10"/>
  <c r="J116" i="10"/>
  <c r="J20" i="10"/>
  <c r="J18" i="10"/>
  <c r="E18" i="10"/>
  <c r="F117" i="10"/>
  <c r="J17" i="10"/>
  <c r="J15" i="10"/>
  <c r="E15" i="10"/>
  <c r="F116" i="10" s="1"/>
  <c r="J14" i="10"/>
  <c r="J12" i="10"/>
  <c r="J89" i="10" s="1"/>
  <c r="E7" i="10"/>
  <c r="E85" i="10" s="1"/>
  <c r="J37" i="9"/>
  <c r="J36" i="9"/>
  <c r="AY102" i="1"/>
  <c r="J35" i="9"/>
  <c r="AX102" i="1" s="1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F114" i="9"/>
  <c r="E112" i="9"/>
  <c r="F89" i="9"/>
  <c r="E87" i="9"/>
  <c r="J24" i="9"/>
  <c r="E24" i="9"/>
  <c r="J117" i="9" s="1"/>
  <c r="J23" i="9"/>
  <c r="J21" i="9"/>
  <c r="E21" i="9"/>
  <c r="J116" i="9" s="1"/>
  <c r="J20" i="9"/>
  <c r="J18" i="9"/>
  <c r="E18" i="9"/>
  <c r="F117" i="9" s="1"/>
  <c r="J17" i="9"/>
  <c r="J15" i="9"/>
  <c r="E15" i="9"/>
  <c r="F116" i="9" s="1"/>
  <c r="J14" i="9"/>
  <c r="J12" i="9"/>
  <c r="J89" i="9" s="1"/>
  <c r="E7" i="9"/>
  <c r="E85" i="9" s="1"/>
  <c r="J37" i="8"/>
  <c r="J36" i="8"/>
  <c r="AY101" i="1" s="1"/>
  <c r="J35" i="8"/>
  <c r="AX101" i="1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T132" i="8"/>
  <c r="R133" i="8"/>
  <c r="R132" i="8" s="1"/>
  <c r="P133" i="8"/>
  <c r="P132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F114" i="8"/>
  <c r="E112" i="8"/>
  <c r="F89" i="8"/>
  <c r="E87" i="8"/>
  <c r="J24" i="8"/>
  <c r="E24" i="8"/>
  <c r="J117" i="8" s="1"/>
  <c r="J23" i="8"/>
  <c r="J21" i="8"/>
  <c r="E21" i="8"/>
  <c r="J116" i="8" s="1"/>
  <c r="J20" i="8"/>
  <c r="J18" i="8"/>
  <c r="E18" i="8"/>
  <c r="F117" i="8" s="1"/>
  <c r="J17" i="8"/>
  <c r="J15" i="8"/>
  <c r="E15" i="8"/>
  <c r="F91" i="8" s="1"/>
  <c r="J14" i="8"/>
  <c r="J12" i="8"/>
  <c r="J89" i="8" s="1"/>
  <c r="E7" i="8"/>
  <c r="E110" i="8" s="1"/>
  <c r="J37" i="7"/>
  <c r="J36" i="7"/>
  <c r="AY100" i="1" s="1"/>
  <c r="J35" i="7"/>
  <c r="AX100" i="1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F113" i="7"/>
  <c r="E111" i="7"/>
  <c r="F89" i="7"/>
  <c r="E87" i="7"/>
  <c r="J24" i="7"/>
  <c r="E24" i="7"/>
  <c r="J92" i="7"/>
  <c r="J23" i="7"/>
  <c r="J21" i="7"/>
  <c r="E21" i="7"/>
  <c r="J91" i="7" s="1"/>
  <c r="J20" i="7"/>
  <c r="J18" i="7"/>
  <c r="E18" i="7"/>
  <c r="F92" i="7"/>
  <c r="J17" i="7"/>
  <c r="J15" i="7"/>
  <c r="E15" i="7"/>
  <c r="F115" i="7"/>
  <c r="J14" i="7"/>
  <c r="J12" i="7"/>
  <c r="J113" i="7"/>
  <c r="E7" i="7"/>
  <c r="E85" i="7" s="1"/>
  <c r="J37" i="6"/>
  <c r="J36" i="6"/>
  <c r="AY99" i="1"/>
  <c r="J35" i="6"/>
  <c r="AX99" i="1" s="1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F114" i="6"/>
  <c r="E112" i="6"/>
  <c r="F89" i="6"/>
  <c r="E87" i="6"/>
  <c r="J24" i="6"/>
  <c r="E24" i="6"/>
  <c r="J92" i="6" s="1"/>
  <c r="J23" i="6"/>
  <c r="J21" i="6"/>
  <c r="E21" i="6"/>
  <c r="J116" i="6"/>
  <c r="J20" i="6"/>
  <c r="J18" i="6"/>
  <c r="E18" i="6"/>
  <c r="F92" i="6"/>
  <c r="J17" i="6"/>
  <c r="J15" i="6"/>
  <c r="E15" i="6"/>
  <c r="F116" i="6" s="1"/>
  <c r="J14" i="6"/>
  <c r="J12" i="6"/>
  <c r="J89" i="6" s="1"/>
  <c r="E7" i="6"/>
  <c r="E85" i="6" s="1"/>
  <c r="J37" i="5"/>
  <c r="J36" i="5"/>
  <c r="AY98" i="1"/>
  <c r="J35" i="5"/>
  <c r="AX98" i="1" s="1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T132" i="5" s="1"/>
  <c r="R133" i="5"/>
  <c r="R132" i="5" s="1"/>
  <c r="P133" i="5"/>
  <c r="P132" i="5" s="1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F114" i="5"/>
  <c r="E112" i="5"/>
  <c r="F89" i="5"/>
  <c r="E87" i="5"/>
  <c r="J24" i="5"/>
  <c r="E24" i="5"/>
  <c r="J117" i="5" s="1"/>
  <c r="J23" i="5"/>
  <c r="J21" i="5"/>
  <c r="E21" i="5"/>
  <c r="J116" i="5"/>
  <c r="J20" i="5"/>
  <c r="J18" i="5"/>
  <c r="E18" i="5"/>
  <c r="F117" i="5"/>
  <c r="J17" i="5"/>
  <c r="J15" i="5"/>
  <c r="E15" i="5"/>
  <c r="F116" i="5" s="1"/>
  <c r="J14" i="5"/>
  <c r="J12" i="5"/>
  <c r="J114" i="5" s="1"/>
  <c r="E7" i="5"/>
  <c r="E85" i="5" s="1"/>
  <c r="J37" i="4"/>
  <c r="J36" i="4"/>
  <c r="AY97" i="1"/>
  <c r="J35" i="4"/>
  <c r="AX97" i="1" s="1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F114" i="4"/>
  <c r="E112" i="4"/>
  <c r="F89" i="4"/>
  <c r="E87" i="4"/>
  <c r="J24" i="4"/>
  <c r="E24" i="4"/>
  <c r="J117" i="4" s="1"/>
  <c r="J23" i="4"/>
  <c r="J21" i="4"/>
  <c r="E21" i="4"/>
  <c r="J91" i="4" s="1"/>
  <c r="J20" i="4"/>
  <c r="J18" i="4"/>
  <c r="E18" i="4"/>
  <c r="F92" i="4" s="1"/>
  <c r="J17" i="4"/>
  <c r="J15" i="4"/>
  <c r="E15" i="4"/>
  <c r="F91" i="4" s="1"/>
  <c r="J14" i="4"/>
  <c r="J12" i="4"/>
  <c r="J89" i="4" s="1"/>
  <c r="E7" i="4"/>
  <c r="E85" i="4"/>
  <c r="J37" i="3"/>
  <c r="J36" i="3"/>
  <c r="AY96" i="1" s="1"/>
  <c r="J35" i="3"/>
  <c r="AX96" i="1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F114" i="3"/>
  <c r="E112" i="3"/>
  <c r="F89" i="3"/>
  <c r="E87" i="3"/>
  <c r="J24" i="3"/>
  <c r="E24" i="3"/>
  <c r="J117" i="3" s="1"/>
  <c r="J23" i="3"/>
  <c r="J21" i="3"/>
  <c r="E21" i="3"/>
  <c r="J91" i="3" s="1"/>
  <c r="J20" i="3"/>
  <c r="J18" i="3"/>
  <c r="E18" i="3"/>
  <c r="F92" i="3" s="1"/>
  <c r="J17" i="3"/>
  <c r="J15" i="3"/>
  <c r="E15" i="3"/>
  <c r="F91" i="3" s="1"/>
  <c r="J14" i="3"/>
  <c r="J12" i="3"/>
  <c r="J114" i="3" s="1"/>
  <c r="E7" i="3"/>
  <c r="E110" i="3" s="1"/>
  <c r="J37" i="2"/>
  <c r="J36" i="2"/>
  <c r="AY95" i="1" s="1"/>
  <c r="J35" i="2"/>
  <c r="AX95" i="1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F114" i="2"/>
  <c r="E112" i="2"/>
  <c r="F89" i="2"/>
  <c r="E87" i="2"/>
  <c r="J24" i="2"/>
  <c r="E24" i="2"/>
  <c r="J117" i="2"/>
  <c r="J23" i="2"/>
  <c r="J21" i="2"/>
  <c r="E21" i="2"/>
  <c r="J116" i="2"/>
  <c r="J20" i="2"/>
  <c r="J18" i="2"/>
  <c r="E18" i="2"/>
  <c r="F117" i="2" s="1"/>
  <c r="J17" i="2"/>
  <c r="J15" i="2"/>
  <c r="E15" i="2"/>
  <c r="F116" i="2"/>
  <c r="J14" i="2"/>
  <c r="J12" i="2"/>
  <c r="J114" i="2" s="1"/>
  <c r="E7" i="2"/>
  <c r="E110" i="2" s="1"/>
  <c r="L90" i="1"/>
  <c r="AM90" i="1"/>
  <c r="AM89" i="1"/>
  <c r="L89" i="1"/>
  <c r="AM87" i="1"/>
  <c r="L87" i="1"/>
  <c r="L85" i="1"/>
  <c r="L84" i="1"/>
  <c r="J143" i="2"/>
  <c r="J128" i="2"/>
  <c r="J142" i="2"/>
  <c r="BK131" i="2"/>
  <c r="J134" i="3"/>
  <c r="BK122" i="3"/>
  <c r="J128" i="4"/>
  <c r="J133" i="5"/>
  <c r="BK141" i="5"/>
  <c r="BK137" i="6"/>
  <c r="BK138" i="6"/>
  <c r="J128" i="6"/>
  <c r="J138" i="7"/>
  <c r="BK137" i="7"/>
  <c r="BK128" i="8"/>
  <c r="J141" i="8"/>
  <c r="BK133" i="8"/>
  <c r="J133" i="9"/>
  <c r="BK141" i="9"/>
  <c r="BK126" i="9"/>
  <c r="J144" i="10"/>
  <c r="BK133" i="10"/>
  <c r="J143" i="10"/>
  <c r="J127" i="10"/>
  <c r="J137" i="2"/>
  <c r="J133" i="2"/>
  <c r="BK126" i="2"/>
  <c r="BK143" i="2"/>
  <c r="J126" i="2"/>
  <c r="J143" i="3"/>
  <c r="BK133" i="3"/>
  <c r="BK127" i="3"/>
  <c r="BK137" i="3"/>
  <c r="BK123" i="3"/>
  <c r="BK134" i="4"/>
  <c r="BK140" i="4"/>
  <c r="J124" i="4"/>
  <c r="BK128" i="4"/>
  <c r="J125" i="5"/>
  <c r="J135" i="5"/>
  <c r="BK128" i="5"/>
  <c r="BK135" i="5"/>
  <c r="J138" i="5"/>
  <c r="BK125" i="6"/>
  <c r="BK126" i="6"/>
  <c r="J129" i="6"/>
  <c r="BK122" i="6"/>
  <c r="BK132" i="7"/>
  <c r="J121" i="7"/>
  <c r="J133" i="7"/>
  <c r="J124" i="7"/>
  <c r="J124" i="8"/>
  <c r="J127" i="8"/>
  <c r="BK122" i="8"/>
  <c r="BK125" i="9"/>
  <c r="J141" i="9"/>
  <c r="J125" i="9"/>
  <c r="J126" i="9"/>
  <c r="J135" i="10"/>
  <c r="BK127" i="10"/>
  <c r="BK134" i="10"/>
  <c r="BK139" i="10"/>
  <c r="BK140" i="2"/>
  <c r="J122" i="2"/>
  <c r="J125" i="2"/>
  <c r="BK143" i="3"/>
  <c r="BK124" i="4"/>
  <c r="BK133" i="5"/>
  <c r="J128" i="5"/>
  <c r="J122" i="6"/>
  <c r="BK134" i="6"/>
  <c r="BK133" i="7"/>
  <c r="J138" i="8"/>
  <c r="J129" i="8"/>
  <c r="BK138" i="8"/>
  <c r="J129" i="9"/>
  <c r="BK140" i="9"/>
  <c r="BK142" i="9"/>
  <c r="BK135" i="10"/>
  <c r="J126" i="10"/>
  <c r="BK128" i="10"/>
  <c r="BK138" i="2"/>
  <c r="J138" i="2"/>
  <c r="J142" i="3"/>
  <c r="J137" i="3"/>
  <c r="BK128" i="3"/>
  <c r="J133" i="4"/>
  <c r="J138" i="4"/>
  <c r="J134" i="4"/>
  <c r="J123" i="5"/>
  <c r="J131" i="5"/>
  <c r="J127" i="5"/>
  <c r="J123" i="6"/>
  <c r="BK129" i="6"/>
  <c r="J137" i="7"/>
  <c r="BK126" i="7"/>
  <c r="J125" i="8"/>
  <c r="J140" i="8"/>
  <c r="J137" i="9"/>
  <c r="BK137" i="9"/>
  <c r="BK133" i="9"/>
  <c r="J133" i="10"/>
  <c r="BK136" i="10"/>
  <c r="BK141" i="2"/>
  <c r="BK135" i="2"/>
  <c r="BK129" i="2"/>
  <c r="J124" i="2"/>
  <c r="BK134" i="2"/>
  <c r="J138" i="3"/>
  <c r="BK135" i="3"/>
  <c r="J135" i="3"/>
  <c r="BK140" i="3"/>
  <c r="J127" i="3"/>
  <c r="J141" i="3"/>
  <c r="J124" i="3"/>
  <c r="J126" i="3"/>
  <c r="J137" i="4"/>
  <c r="BK125" i="4"/>
  <c r="BK129" i="4"/>
  <c r="BK135" i="4"/>
  <c r="BK123" i="4"/>
  <c r="BK139" i="5"/>
  <c r="J129" i="5"/>
  <c r="BK124" i="5"/>
  <c r="BK129" i="5"/>
  <c r="J124" i="5"/>
  <c r="BK143" i="6"/>
  <c r="J124" i="6"/>
  <c r="BK141" i="6"/>
  <c r="BK133" i="6"/>
  <c r="J126" i="7"/>
  <c r="J132" i="7"/>
  <c r="BK123" i="7"/>
  <c r="J123" i="7"/>
  <c r="BK138" i="7"/>
  <c r="J139" i="8"/>
  <c r="BK126" i="8"/>
  <c r="J123" i="8"/>
  <c r="BK135" i="8"/>
  <c r="J133" i="8"/>
  <c r="J138" i="9"/>
  <c r="J127" i="9"/>
  <c r="BK129" i="9"/>
  <c r="J141" i="10"/>
  <c r="BK141" i="10"/>
  <c r="BK124" i="10"/>
  <c r="J136" i="10"/>
  <c r="J122" i="10"/>
  <c r="J141" i="2"/>
  <c r="BK128" i="2"/>
  <c r="BK123" i="2"/>
  <c r="BK130" i="3"/>
  <c r="BK124" i="3"/>
  <c r="J133" i="3"/>
  <c r="BK143" i="4"/>
  <c r="J126" i="4"/>
  <c r="J143" i="4"/>
  <c r="J123" i="4"/>
  <c r="J136" i="5"/>
  <c r="BK138" i="5"/>
  <c r="BK140" i="5"/>
  <c r="J126" i="5"/>
  <c r="J140" i="6"/>
  <c r="J127" i="6"/>
  <c r="BK124" i="6"/>
  <c r="J126" i="6"/>
  <c r="BK135" i="6"/>
  <c r="J125" i="7"/>
  <c r="BK125" i="7"/>
  <c r="BK122" i="7"/>
  <c r="BK142" i="2"/>
  <c r="BK127" i="2"/>
  <c r="J123" i="2"/>
  <c r="J135" i="2"/>
  <c r="J123" i="3"/>
  <c r="J122" i="3"/>
  <c r="J135" i="4"/>
  <c r="BK137" i="4"/>
  <c r="BK138" i="4"/>
  <c r="J129" i="4"/>
  <c r="BK142" i="6"/>
  <c r="J142" i="6"/>
  <c r="BK140" i="6"/>
  <c r="BK121" i="7"/>
  <c r="J127" i="7"/>
  <c r="BK127" i="8"/>
  <c r="BK141" i="8"/>
  <c r="J126" i="8"/>
  <c r="BK124" i="8"/>
  <c r="J143" i="9"/>
  <c r="BK131" i="9"/>
  <c r="BK134" i="9"/>
  <c r="BK129" i="10"/>
  <c r="J129" i="10"/>
  <c r="BK125" i="10"/>
  <c r="J124" i="10"/>
  <c r="J128" i="10"/>
  <c r="AS94" i="1"/>
  <c r="J131" i="2"/>
  <c r="BK125" i="2"/>
  <c r="J140" i="2"/>
  <c r="J129" i="2"/>
  <c r="BK124" i="2"/>
  <c r="BK138" i="3"/>
  <c r="J125" i="3"/>
  <c r="BK134" i="3"/>
  <c r="J130" i="3"/>
  <c r="BK125" i="3"/>
  <c r="BK132" i="3"/>
  <c r="J142" i="4"/>
  <c r="BK122" i="4"/>
  <c r="BK127" i="4"/>
  <c r="BK138" i="9"/>
  <c r="BK128" i="9"/>
  <c r="J123" i="9"/>
  <c r="BK143" i="10"/>
  <c r="BK138" i="10"/>
  <c r="BK126" i="10"/>
  <c r="J127" i="2"/>
  <c r="J140" i="3"/>
  <c r="BK141" i="3"/>
  <c r="J132" i="3"/>
  <c r="BK141" i="4"/>
  <c r="BK142" i="4"/>
  <c r="BK126" i="4"/>
  <c r="J122" i="4"/>
  <c r="BK133" i="4"/>
  <c r="BK122" i="5"/>
  <c r="BK125" i="5"/>
  <c r="J122" i="5"/>
  <c r="J143" i="6"/>
  <c r="J131" i="6"/>
  <c r="J134" i="6"/>
  <c r="BK130" i="7"/>
  <c r="BK135" i="7"/>
  <c r="J131" i="8"/>
  <c r="J128" i="8"/>
  <c r="BK125" i="8"/>
  <c r="BK123" i="8"/>
  <c r="BK127" i="9"/>
  <c r="J131" i="9"/>
  <c r="J128" i="9"/>
  <c r="BK144" i="10"/>
  <c r="J131" i="10"/>
  <c r="BK142" i="10"/>
  <c r="BK133" i="2"/>
  <c r="BK122" i="2"/>
  <c r="BK126" i="3"/>
  <c r="J128" i="3"/>
  <c r="J131" i="4"/>
  <c r="J125" i="4"/>
  <c r="J127" i="4"/>
  <c r="J141" i="5"/>
  <c r="BK131" i="5"/>
  <c r="BK123" i="5"/>
  <c r="BK126" i="5"/>
  <c r="BK128" i="6"/>
  <c r="J137" i="6"/>
  <c r="J138" i="6"/>
  <c r="BK128" i="7"/>
  <c r="BK124" i="7"/>
  <c r="BK127" i="7"/>
  <c r="J136" i="8"/>
  <c r="BK131" i="8"/>
  <c r="J134" i="9"/>
  <c r="BK143" i="9"/>
  <c r="J140" i="9"/>
  <c r="J142" i="9"/>
  <c r="J142" i="10"/>
  <c r="BK122" i="10"/>
  <c r="J139" i="10"/>
  <c r="J134" i="2"/>
  <c r="BK137" i="2"/>
  <c r="BK142" i="3"/>
  <c r="J140" i="4"/>
  <c r="J141" i="4"/>
  <c r="BK131" i="4"/>
  <c r="J140" i="5"/>
  <c r="BK127" i="5"/>
  <c r="BK136" i="5"/>
  <c r="J135" i="6"/>
  <c r="J125" i="6"/>
  <c r="BK123" i="6"/>
  <c r="J135" i="7"/>
  <c r="BK129" i="8"/>
  <c r="BK139" i="8"/>
  <c r="J122" i="8"/>
  <c r="BK135" i="9"/>
  <c r="J135" i="9"/>
  <c r="BK122" i="9"/>
  <c r="J138" i="10"/>
  <c r="J134" i="10"/>
  <c r="J139" i="5"/>
  <c r="J141" i="6"/>
  <c r="BK131" i="6"/>
  <c r="J133" i="6"/>
  <c r="BK127" i="6"/>
  <c r="BK136" i="7"/>
  <c r="J136" i="7"/>
  <c r="J128" i="7"/>
  <c r="J122" i="7"/>
  <c r="J130" i="7"/>
  <c r="BK140" i="8"/>
  <c r="J135" i="8"/>
  <c r="BK136" i="8"/>
  <c r="J122" i="9"/>
  <c r="J124" i="9"/>
  <c r="BK124" i="9"/>
  <c r="BK123" i="9"/>
  <c r="J125" i="10"/>
  <c r="BK131" i="10"/>
  <c r="BK123" i="10"/>
  <c r="J123" i="10"/>
  <c r="F37" i="5" l="1"/>
  <c r="BD98" i="1" s="1"/>
  <c r="J34" i="2"/>
  <c r="F37" i="2"/>
  <c r="F36" i="2"/>
  <c r="F34" i="2"/>
  <c r="F35" i="2"/>
  <c r="P132" i="2"/>
  <c r="R139" i="2"/>
  <c r="BK131" i="3"/>
  <c r="J131" i="3"/>
  <c r="J98" i="3" s="1"/>
  <c r="T136" i="3"/>
  <c r="R134" i="5"/>
  <c r="T121" i="6"/>
  <c r="P134" i="7"/>
  <c r="P121" i="8"/>
  <c r="T134" i="8"/>
  <c r="P132" i="9"/>
  <c r="P120" i="9" s="1"/>
  <c r="AU102" i="1" s="1"/>
  <c r="T139" i="9"/>
  <c r="BK136" i="2"/>
  <c r="J136" i="2"/>
  <c r="J99" i="2" s="1"/>
  <c r="BK136" i="3"/>
  <c r="J136" i="3" s="1"/>
  <c r="J99" i="3" s="1"/>
  <c r="BK137" i="5"/>
  <c r="J137" i="5" s="1"/>
  <c r="J100" i="5" s="1"/>
  <c r="R121" i="6"/>
  <c r="T139" i="6"/>
  <c r="P120" i="7"/>
  <c r="R137" i="8"/>
  <c r="P139" i="9"/>
  <c r="T139" i="3"/>
  <c r="P121" i="4"/>
  <c r="BK136" i="4"/>
  <c r="J136" i="4"/>
  <c r="J99" i="4"/>
  <c r="T137" i="5"/>
  <c r="T132" i="6"/>
  <c r="R120" i="7"/>
  <c r="BK121" i="8"/>
  <c r="J121" i="8" s="1"/>
  <c r="J97" i="8" s="1"/>
  <c r="T137" i="8"/>
  <c r="P136" i="9"/>
  <c r="BK132" i="2"/>
  <c r="J132" i="2" s="1"/>
  <c r="J98" i="2" s="1"/>
  <c r="R136" i="2"/>
  <c r="P131" i="3"/>
  <c r="T121" i="5"/>
  <c r="R136" i="6"/>
  <c r="R134" i="7"/>
  <c r="R134" i="8"/>
  <c r="T132" i="9"/>
  <c r="P139" i="3"/>
  <c r="BK121" i="4"/>
  <c r="J121" i="4" s="1"/>
  <c r="J97" i="4" s="1"/>
  <c r="P136" i="4"/>
  <c r="P134" i="5"/>
  <c r="P120" i="5" s="1"/>
  <c r="AU98" i="1" s="1"/>
  <c r="BK132" i="6"/>
  <c r="J132" i="6"/>
  <c r="J98" i="6" s="1"/>
  <c r="BK131" i="7"/>
  <c r="J131" i="7"/>
  <c r="J98" i="7" s="1"/>
  <c r="P134" i="8"/>
  <c r="R132" i="9"/>
  <c r="T132" i="2"/>
  <c r="R131" i="3"/>
  <c r="BK139" i="4"/>
  <c r="J139" i="4" s="1"/>
  <c r="J100" i="4" s="1"/>
  <c r="P137" i="5"/>
  <c r="T136" i="6"/>
  <c r="BK121" i="9"/>
  <c r="J121" i="9"/>
  <c r="J97" i="9" s="1"/>
  <c r="P121" i="2"/>
  <c r="T139" i="2"/>
  <c r="T132" i="4"/>
  <c r="P136" i="6"/>
  <c r="T134" i="7"/>
  <c r="R139" i="9"/>
  <c r="R121" i="2"/>
  <c r="BK139" i="2"/>
  <c r="J139" i="2" s="1"/>
  <c r="J100" i="2" s="1"/>
  <c r="T131" i="3"/>
  <c r="P132" i="4"/>
  <c r="T139" i="4"/>
  <c r="R121" i="5"/>
  <c r="P132" i="6"/>
  <c r="R131" i="7"/>
  <c r="T121" i="8"/>
  <c r="T120" i="8" s="1"/>
  <c r="R136" i="9"/>
  <c r="BK121" i="2"/>
  <c r="J121" i="2" s="1"/>
  <c r="J97" i="2" s="1"/>
  <c r="P139" i="2"/>
  <c r="R121" i="3"/>
  <c r="R139" i="3"/>
  <c r="BK132" i="4"/>
  <c r="J132" i="4" s="1"/>
  <c r="J98" i="4" s="1"/>
  <c r="T136" i="4"/>
  <c r="BK121" i="5"/>
  <c r="BK139" i="6"/>
  <c r="J139" i="6"/>
  <c r="J100" i="6" s="1"/>
  <c r="T120" i="7"/>
  <c r="BK134" i="8"/>
  <c r="J134" i="8"/>
  <c r="J99" i="8" s="1"/>
  <c r="P121" i="9"/>
  <c r="T121" i="2"/>
  <c r="T120" i="2" s="1"/>
  <c r="T136" i="2"/>
  <c r="P121" i="3"/>
  <c r="R136" i="3"/>
  <c r="T121" i="4"/>
  <c r="T120" i="4" s="1"/>
  <c r="R136" i="4"/>
  <c r="R120" i="4" s="1"/>
  <c r="P121" i="5"/>
  <c r="R137" i="5"/>
  <c r="P121" i="6"/>
  <c r="P120" i="6" s="1"/>
  <c r="AU99" i="1" s="1"/>
  <c r="P139" i="6"/>
  <c r="T131" i="7"/>
  <c r="R121" i="9"/>
  <c r="R120" i="9" s="1"/>
  <c r="BK136" i="9"/>
  <c r="J136" i="9" s="1"/>
  <c r="J99" i="9" s="1"/>
  <c r="T121" i="10"/>
  <c r="P132" i="10"/>
  <c r="BK137" i="10"/>
  <c r="J137" i="10" s="1"/>
  <c r="J99" i="10" s="1"/>
  <c r="T137" i="10"/>
  <c r="R132" i="2"/>
  <c r="P136" i="2"/>
  <c r="T121" i="3"/>
  <c r="T120" i="3"/>
  <c r="BK139" i="3"/>
  <c r="J139" i="3"/>
  <c r="J100" i="3" s="1"/>
  <c r="R132" i="4"/>
  <c r="R139" i="4"/>
  <c r="BK134" i="5"/>
  <c r="J134" i="5"/>
  <c r="J99" i="5" s="1"/>
  <c r="R132" i="6"/>
  <c r="R139" i="6"/>
  <c r="BK120" i="7"/>
  <c r="BK119" i="7" s="1"/>
  <c r="J119" i="7" s="1"/>
  <c r="J96" i="7" s="1"/>
  <c r="J120" i="7"/>
  <c r="J97" i="7" s="1"/>
  <c r="BK134" i="7"/>
  <c r="J134" i="7" s="1"/>
  <c r="J99" i="7" s="1"/>
  <c r="P137" i="8"/>
  <c r="BK132" i="9"/>
  <c r="J132" i="9"/>
  <c r="J98" i="9"/>
  <c r="T136" i="9"/>
  <c r="BK121" i="10"/>
  <c r="R121" i="10"/>
  <c r="R132" i="10"/>
  <c r="P137" i="10"/>
  <c r="P140" i="10"/>
  <c r="BK121" i="3"/>
  <c r="BK120" i="3" s="1"/>
  <c r="J120" i="3" s="1"/>
  <c r="J96" i="3" s="1"/>
  <c r="P136" i="3"/>
  <c r="R121" i="4"/>
  <c r="P139" i="4"/>
  <c r="T134" i="5"/>
  <c r="BK121" i="6"/>
  <c r="J121" i="6" s="1"/>
  <c r="J97" i="6" s="1"/>
  <c r="BK136" i="6"/>
  <c r="J136" i="6"/>
  <c r="J99" i="6"/>
  <c r="P131" i="7"/>
  <c r="R121" i="8"/>
  <c r="R120" i="8"/>
  <c r="BK137" i="8"/>
  <c r="J137" i="8" s="1"/>
  <c r="J100" i="8" s="1"/>
  <c r="T121" i="9"/>
  <c r="T120" i="9"/>
  <c r="BK139" i="9"/>
  <c r="J139" i="9"/>
  <c r="J100" i="9"/>
  <c r="P121" i="10"/>
  <c r="P120" i="10" s="1"/>
  <c r="AU103" i="1" s="1"/>
  <c r="BK132" i="10"/>
  <c r="J132" i="10"/>
  <c r="J98" i="10" s="1"/>
  <c r="T132" i="10"/>
  <c r="R137" i="10"/>
  <c r="BK140" i="10"/>
  <c r="J140" i="10" s="1"/>
  <c r="J100" i="10" s="1"/>
  <c r="R140" i="10"/>
  <c r="T140" i="10"/>
  <c r="BK132" i="8"/>
  <c r="J132" i="8" s="1"/>
  <c r="J98" i="8" s="1"/>
  <c r="BK132" i="5"/>
  <c r="J132" i="5" s="1"/>
  <c r="J98" i="5" s="1"/>
  <c r="BE135" i="10"/>
  <c r="BE136" i="10"/>
  <c r="E110" i="10"/>
  <c r="J114" i="10"/>
  <c r="BE131" i="10"/>
  <c r="J91" i="10"/>
  <c r="BE123" i="10"/>
  <c r="BE128" i="10"/>
  <c r="F91" i="10"/>
  <c r="J92" i="10"/>
  <c r="BE124" i="10"/>
  <c r="BE127" i="10"/>
  <c r="BE134" i="10"/>
  <c r="BE143" i="10"/>
  <c r="BE129" i="10"/>
  <c r="BE141" i="10"/>
  <c r="BE142" i="10"/>
  <c r="F92" i="10"/>
  <c r="BE122" i="10"/>
  <c r="BE125" i="10"/>
  <c r="BE139" i="10"/>
  <c r="BE126" i="10"/>
  <c r="BE133" i="10"/>
  <c r="BE138" i="10"/>
  <c r="BE144" i="10"/>
  <c r="F91" i="9"/>
  <c r="J114" i="9"/>
  <c r="BE131" i="9"/>
  <c r="J92" i="9"/>
  <c r="BE122" i="9"/>
  <c r="BE124" i="9"/>
  <c r="BE133" i="9"/>
  <c r="BE134" i="9"/>
  <c r="BE137" i="9"/>
  <c r="F92" i="9"/>
  <c r="BE138" i="9"/>
  <c r="J91" i="9"/>
  <c r="BE127" i="9"/>
  <c r="BE125" i="9"/>
  <c r="E110" i="9"/>
  <c r="BE128" i="9"/>
  <c r="BE140" i="9"/>
  <c r="BE143" i="9"/>
  <c r="BE123" i="9"/>
  <c r="BE135" i="9"/>
  <c r="BE142" i="9"/>
  <c r="BE126" i="9"/>
  <c r="BE129" i="9"/>
  <c r="BE141" i="9"/>
  <c r="E85" i="8"/>
  <c r="F92" i="8"/>
  <c r="F116" i="8"/>
  <c r="BE124" i="8"/>
  <c r="BE139" i="8"/>
  <c r="BE141" i="8"/>
  <c r="J92" i="8"/>
  <c r="BE128" i="8"/>
  <c r="BE138" i="8"/>
  <c r="BE122" i="8"/>
  <c r="J91" i="8"/>
  <c r="BE125" i="8"/>
  <c r="BE127" i="8"/>
  <c r="BE123" i="8"/>
  <c r="BE126" i="8"/>
  <c r="BE129" i="8"/>
  <c r="BE133" i="8"/>
  <c r="BE135" i="8"/>
  <c r="BE140" i="8"/>
  <c r="BE131" i="8"/>
  <c r="J114" i="8"/>
  <c r="BE136" i="8"/>
  <c r="BE132" i="7"/>
  <c r="BE133" i="7"/>
  <c r="E109" i="7"/>
  <c r="BE127" i="7"/>
  <c r="BE135" i="7"/>
  <c r="J116" i="7"/>
  <c r="BE122" i="7"/>
  <c r="BE124" i="7"/>
  <c r="BE130" i="7"/>
  <c r="BE137" i="7"/>
  <c r="J89" i="7"/>
  <c r="BE121" i="7"/>
  <c r="F116" i="7"/>
  <c r="F91" i="7"/>
  <c r="J115" i="7"/>
  <c r="BE126" i="7"/>
  <c r="BE138" i="7"/>
  <c r="BE128" i="7"/>
  <c r="BE123" i="7"/>
  <c r="BE125" i="7"/>
  <c r="BE136" i="7"/>
  <c r="J114" i="6"/>
  <c r="BE122" i="6"/>
  <c r="BE128" i="6"/>
  <c r="BE137" i="6"/>
  <c r="J91" i="6"/>
  <c r="J117" i="6"/>
  <c r="BE140" i="6"/>
  <c r="E110" i="6"/>
  <c r="BE131" i="6"/>
  <c r="BE143" i="6"/>
  <c r="BE123" i="6"/>
  <c r="BE125" i="6"/>
  <c r="BE142" i="6"/>
  <c r="J121" i="5"/>
  <c r="J97" i="5"/>
  <c r="F117" i="6"/>
  <c r="BE129" i="6"/>
  <c r="BE134" i="6"/>
  <c r="BE135" i="6"/>
  <c r="BE141" i="6"/>
  <c r="BE133" i="6"/>
  <c r="BE126" i="6"/>
  <c r="BE127" i="6"/>
  <c r="F91" i="6"/>
  <c r="BE124" i="6"/>
  <c r="BE138" i="6"/>
  <c r="E110" i="5"/>
  <c r="F91" i="5"/>
  <c r="J92" i="5"/>
  <c r="BE131" i="5"/>
  <c r="BE135" i="5"/>
  <c r="J91" i="5"/>
  <c r="BE125" i="5"/>
  <c r="BE133" i="5"/>
  <c r="BE136" i="5"/>
  <c r="BE141" i="5"/>
  <c r="J89" i="5"/>
  <c r="BE122" i="5"/>
  <c r="BE123" i="5"/>
  <c r="BE127" i="5"/>
  <c r="BE124" i="5"/>
  <c r="BE139" i="5"/>
  <c r="BE140" i="5"/>
  <c r="F92" i="5"/>
  <c r="BE126" i="5"/>
  <c r="BE128" i="5"/>
  <c r="BE129" i="5"/>
  <c r="BE138" i="5"/>
  <c r="J92" i="4"/>
  <c r="J116" i="4"/>
  <c r="F116" i="4"/>
  <c r="J114" i="4"/>
  <c r="BE122" i="4"/>
  <c r="BE126" i="4"/>
  <c r="BE133" i="4"/>
  <c r="BE134" i="4"/>
  <c r="E110" i="4"/>
  <c r="BE124" i="4"/>
  <c r="BE127" i="4"/>
  <c r="BE128" i="4"/>
  <c r="BE129" i="4"/>
  <c r="BE141" i="4"/>
  <c r="F117" i="4"/>
  <c r="BE131" i="4"/>
  <c r="BE143" i="4"/>
  <c r="BE123" i="4"/>
  <c r="BE138" i="4"/>
  <c r="BE140" i="4"/>
  <c r="BE142" i="4"/>
  <c r="BE125" i="4"/>
  <c r="BE135" i="4"/>
  <c r="BE137" i="4"/>
  <c r="E85" i="3"/>
  <c r="F117" i="3"/>
  <c r="BE122" i="3"/>
  <c r="BE124" i="3"/>
  <c r="BE141" i="3"/>
  <c r="F116" i="3"/>
  <c r="BE130" i="3"/>
  <c r="BE125" i="3"/>
  <c r="J116" i="3"/>
  <c r="BE133" i="3"/>
  <c r="BE138" i="3"/>
  <c r="J89" i="3"/>
  <c r="BE135" i="3"/>
  <c r="BE140" i="3"/>
  <c r="BE123" i="3"/>
  <c r="BK120" i="2"/>
  <c r="J120" i="2" s="1"/>
  <c r="J96" i="2" s="1"/>
  <c r="BE132" i="3"/>
  <c r="BE134" i="3"/>
  <c r="J92" i="3"/>
  <c r="BE127" i="3"/>
  <c r="BE128" i="3"/>
  <c r="BE142" i="3"/>
  <c r="BE126" i="3"/>
  <c r="BE137" i="3"/>
  <c r="BE143" i="3"/>
  <c r="J89" i="2"/>
  <c r="J91" i="2"/>
  <c r="J92" i="2"/>
  <c r="BE122" i="2"/>
  <c r="BE123" i="2"/>
  <c r="BE129" i="2"/>
  <c r="BE131" i="2"/>
  <c r="BE133" i="2"/>
  <c r="BE135" i="2"/>
  <c r="BE138" i="2"/>
  <c r="BE143" i="2"/>
  <c r="E85" i="2"/>
  <c r="F91" i="2"/>
  <c r="F92" i="2"/>
  <c r="BE124" i="2"/>
  <c r="BE125" i="2"/>
  <c r="BE126" i="2"/>
  <c r="BE127" i="2"/>
  <c r="BE128" i="2"/>
  <c r="BE134" i="2"/>
  <c r="BE137" i="2"/>
  <c r="BE140" i="2"/>
  <c r="BE141" i="2"/>
  <c r="BE142" i="2"/>
  <c r="AW95" i="1"/>
  <c r="BA95" i="1"/>
  <c r="BB95" i="1"/>
  <c r="BC95" i="1"/>
  <c r="BD95" i="1"/>
  <c r="F37" i="3"/>
  <c r="BD96" i="1" s="1"/>
  <c r="F34" i="6"/>
  <c r="BA99" i="1"/>
  <c r="F35" i="8"/>
  <c r="BB101" i="1" s="1"/>
  <c r="F35" i="9"/>
  <c r="BB102" i="1" s="1"/>
  <c r="F35" i="4"/>
  <c r="BB97" i="1" s="1"/>
  <c r="J34" i="7"/>
  <c r="AW100" i="1"/>
  <c r="F37" i="10"/>
  <c r="BD103" i="1"/>
  <c r="F37" i="4"/>
  <c r="BD97" i="1"/>
  <c r="F36" i="6"/>
  <c r="BC99" i="1" s="1"/>
  <c r="J34" i="9"/>
  <c r="AW102" i="1"/>
  <c r="J34" i="3"/>
  <c r="AW96" i="1" s="1"/>
  <c r="F34" i="5"/>
  <c r="BA98" i="1"/>
  <c r="F34" i="7"/>
  <c r="BA100" i="1"/>
  <c r="F34" i="9"/>
  <c r="BA102" i="1"/>
  <c r="J34" i="5"/>
  <c r="AW98" i="1" s="1"/>
  <c r="J34" i="6"/>
  <c r="AW99" i="1"/>
  <c r="F37" i="8"/>
  <c r="BD101" i="1" s="1"/>
  <c r="F35" i="10"/>
  <c r="BB103" i="1"/>
  <c r="F34" i="4"/>
  <c r="BA97" i="1" s="1"/>
  <c r="F36" i="5"/>
  <c r="BC98" i="1" s="1"/>
  <c r="F34" i="8"/>
  <c r="BA101" i="1"/>
  <c r="F34" i="3"/>
  <c r="BA96" i="1" s="1"/>
  <c r="F37" i="6"/>
  <c r="BD99" i="1" s="1"/>
  <c r="F36" i="8"/>
  <c r="BC101" i="1" s="1"/>
  <c r="J34" i="10"/>
  <c r="AW103" i="1" s="1"/>
  <c r="F36" i="4"/>
  <c r="BC97" i="1" s="1"/>
  <c r="F35" i="6"/>
  <c r="BB99" i="1"/>
  <c r="F37" i="9"/>
  <c r="BD102" i="1"/>
  <c r="F35" i="3"/>
  <c r="BB96" i="1" s="1"/>
  <c r="F37" i="7"/>
  <c r="BD100" i="1"/>
  <c r="F34" i="10"/>
  <c r="BA103" i="1"/>
  <c r="J34" i="4"/>
  <c r="AW97" i="1" s="1"/>
  <c r="F35" i="5"/>
  <c r="BB98" i="1"/>
  <c r="F35" i="7"/>
  <c r="BB100" i="1"/>
  <c r="J34" i="8"/>
  <c r="AW101" i="1" s="1"/>
  <c r="F36" i="10"/>
  <c r="BC103" i="1" s="1"/>
  <c r="F36" i="3"/>
  <c r="BC96" i="1" s="1"/>
  <c r="F36" i="7"/>
  <c r="BC100" i="1"/>
  <c r="F36" i="9"/>
  <c r="BC102" i="1"/>
  <c r="BK120" i="6" l="1"/>
  <c r="J120" i="6" s="1"/>
  <c r="J96" i="6" s="1"/>
  <c r="J121" i="3"/>
  <c r="J97" i="3" s="1"/>
  <c r="BK120" i="9"/>
  <c r="J120" i="9" s="1"/>
  <c r="J96" i="9" s="1"/>
  <c r="BK120" i="8"/>
  <c r="J120" i="8" s="1"/>
  <c r="J30" i="8" s="1"/>
  <c r="T119" i="7"/>
  <c r="R120" i="10"/>
  <c r="BK120" i="5"/>
  <c r="J120" i="5" s="1"/>
  <c r="J96" i="5" s="1"/>
  <c r="BK120" i="4"/>
  <c r="J120" i="4" s="1"/>
  <c r="J96" i="4" s="1"/>
  <c r="P120" i="2"/>
  <c r="AU95" i="1"/>
  <c r="R120" i="5"/>
  <c r="R120" i="2"/>
  <c r="R119" i="7"/>
  <c r="P120" i="4"/>
  <c r="AU97" i="1"/>
  <c r="BK120" i="10"/>
  <c r="J120" i="10"/>
  <c r="J30" i="10" s="1"/>
  <c r="AG103" i="1" s="1"/>
  <c r="AN103" i="1" s="1"/>
  <c r="R120" i="3"/>
  <c r="T120" i="5"/>
  <c r="T120" i="10"/>
  <c r="R120" i="6"/>
  <c r="T120" i="6"/>
  <c r="P120" i="3"/>
  <c r="AU96" i="1"/>
  <c r="P119" i="7"/>
  <c r="AU100" i="1"/>
  <c r="P120" i="8"/>
  <c r="AU101" i="1"/>
  <c r="J121" i="10"/>
  <c r="J97" i="10"/>
  <c r="AG101" i="1"/>
  <c r="J96" i="8"/>
  <c r="F33" i="4"/>
  <c r="AZ97" i="1" s="1"/>
  <c r="J33" i="9"/>
  <c r="AV102" i="1" s="1"/>
  <c r="AT102" i="1" s="1"/>
  <c r="F33" i="2"/>
  <c r="AZ95" i="1" s="1"/>
  <c r="F33" i="5"/>
  <c r="AZ98" i="1"/>
  <c r="J33" i="7"/>
  <c r="AV100" i="1"/>
  <c r="AT100" i="1"/>
  <c r="BA94" i="1"/>
  <c r="AW94" i="1" s="1"/>
  <c r="AK30" i="1" s="1"/>
  <c r="J33" i="2"/>
  <c r="AV95" i="1" s="1"/>
  <c r="AT95" i="1" s="1"/>
  <c r="F33" i="6"/>
  <c r="AZ99" i="1" s="1"/>
  <c r="BD94" i="1"/>
  <c r="W33" i="1" s="1"/>
  <c r="F33" i="3"/>
  <c r="AZ96" i="1" s="1"/>
  <c r="J33" i="6"/>
  <c r="AV99" i="1" s="1"/>
  <c r="AT99" i="1" s="1"/>
  <c r="F33" i="10"/>
  <c r="AZ103" i="1" s="1"/>
  <c r="J30" i="2"/>
  <c r="AG95" i="1" s="1"/>
  <c r="J30" i="3"/>
  <c r="AG96" i="1"/>
  <c r="J33" i="4"/>
  <c r="AV97" i="1" s="1"/>
  <c r="AT97" i="1" s="1"/>
  <c r="F33" i="9"/>
  <c r="AZ102" i="1" s="1"/>
  <c r="J33" i="3"/>
  <c r="AV96" i="1"/>
  <c r="AT96" i="1" s="1"/>
  <c r="J30" i="6"/>
  <c r="AG99" i="1" s="1"/>
  <c r="F33" i="8"/>
  <c r="AZ101" i="1" s="1"/>
  <c r="BB94" i="1"/>
  <c r="AX94" i="1" s="1"/>
  <c r="J33" i="5"/>
  <c r="AV98" i="1"/>
  <c r="AT98" i="1" s="1"/>
  <c r="J30" i="7"/>
  <c r="AG100" i="1"/>
  <c r="J33" i="8"/>
  <c r="AV101" i="1" s="1"/>
  <c r="AT101" i="1" s="1"/>
  <c r="AN101" i="1" s="1"/>
  <c r="BC94" i="1"/>
  <c r="AY94" i="1" s="1"/>
  <c r="F33" i="7"/>
  <c r="AZ100" i="1" s="1"/>
  <c r="J33" i="10"/>
  <c r="AV103" i="1"/>
  <c r="AT103" i="1"/>
  <c r="J30" i="9" l="1"/>
  <c r="AG102" i="1" s="1"/>
  <c r="J96" i="10"/>
  <c r="AN102" i="1"/>
  <c r="J39" i="10"/>
  <c r="J39" i="9"/>
  <c r="AN100" i="1"/>
  <c r="J39" i="8"/>
  <c r="AN99" i="1"/>
  <c r="J39" i="7"/>
  <c r="J39" i="6"/>
  <c r="AN96" i="1"/>
  <c r="AN95" i="1"/>
  <c r="J39" i="3"/>
  <c r="J39" i="2"/>
  <c r="AU94" i="1"/>
  <c r="J30" i="5"/>
  <c r="AG98" i="1"/>
  <c r="J30" i="4"/>
  <c r="AG97" i="1" s="1"/>
  <c r="W31" i="1"/>
  <c r="W30" i="1"/>
  <c r="AZ94" i="1"/>
  <c r="AV94" i="1" s="1"/>
  <c r="AK29" i="1" s="1"/>
  <c r="W32" i="1"/>
  <c r="J39" i="5" l="1"/>
  <c r="J39" i="4"/>
  <c r="AN97" i="1"/>
  <c r="AN98" i="1"/>
  <c r="AG94" i="1"/>
  <c r="AT94" i="1"/>
  <c r="W29" i="1"/>
  <c r="AN94" i="1" l="1"/>
  <c r="AK26" i="1"/>
  <c r="AK35" i="1" s="1"/>
</calcChain>
</file>

<file path=xl/sharedStrings.xml><?xml version="1.0" encoding="utf-8"?>
<sst xmlns="http://schemas.openxmlformats.org/spreadsheetml/2006/main" count="3592" uniqueCount="337">
  <si>
    <t>Export Komplet</t>
  </si>
  <si>
    <t/>
  </si>
  <si>
    <t>2.0</t>
  </si>
  <si>
    <t>False</t>
  </si>
  <si>
    <t>{b4e1f731-2c28-4850-97e2-25b0e47766c8}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</si>
  <si>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</si>
  <si>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</si>
  <si>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</si>
  <si>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</si>
  <si>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</si>
  <si>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</si>
  <si>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</si>
  <si>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</si>
  <si>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Porubka_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</si>
  <si>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</si>
  <si>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</si>
  <si>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</si>
  <si>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</si>
  <si>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</si>
  <si>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</si>
  <si>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</si>
  <si>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</si>
  <si>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Povodí Odry, s.p.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</si>
  <si>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</si>
  <si>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</si>
  <si>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</si>
  <si>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</si>
  <si>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</si>
  <si>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</si>
  <si>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</si>
  <si>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</si>
  <si>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</si>
  <si>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</si>
  <si>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</si>
  <si>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</si>
  <si>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</si>
  <si>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</si>
  <si>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</si>
  <si>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</si>
  <si>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</si>
  <si>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</si>
  <si>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</si>
  <si>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</si>
  <si>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</si>
  <si>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</si>
  <si>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</si>
  <si>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</si>
  <si>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</si>
  <si>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</si>
  <si>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</si>
  <si>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</si>
  <si>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</si>
  <si>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</si>
  <si>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</si>
  <si>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</si>
  <si>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</si>
  <si>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</si>
  <si>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</si>
  <si>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</si>
  <si>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</si>
  <si>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</si>
  <si>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</si>
  <si>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</si>
  <si>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</si>
  <si>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</si>
  <si>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</si>
  <si>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</si>
  <si>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</si>
  <si>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</si>
  <si>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</si>
  <si>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</si>
  <si>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</si>
  <si>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</si>
  <si>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</si>
  <si>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SO-01.2-I</t>
  </si>
  <si>
    <t>Porubka - opravy v úseku č.1_1,010 až 1,653km</t>
  </si>
  <si>
    <t>STA</t>
  </si>
  <si>
    <t>1</t>
  </si>
  <si>
    <t>{10bbf65d-686b-4472-9526-5cbc2f84a542}</t>
  </si>
  <si>
    <t>2</t>
  </si>
  <si>
    <t>SO-01.2-II</t>
  </si>
  <si>
    <t>Porubka - opravy v úseku č.2_1,673 až 2,070km</t>
  </si>
  <si>
    <t>{005d023a-708b-4e01-b8c7-2293ff7e9504}</t>
  </si>
  <si>
    <t>SO-01.2-III</t>
  </si>
  <si>
    <t>Porubka - opravy v úseku č.3_2,100 až 2,986km</t>
  </si>
  <si>
    <t>{42ef72a9-5930-40ec-b353-095bb7cc0b98}</t>
  </si>
  <si>
    <t>SO-02.2-I</t>
  </si>
  <si>
    <t>Porubka - opravy v úseku č.1_4,562 až 5,100km</t>
  </si>
  <si>
    <t>{6edde0d0-4839-4f1b-86de-2110ebe6c32d}</t>
  </si>
  <si>
    <t>SO-02.2-II</t>
  </si>
  <si>
    <t>Porubka - opravy v úseku č.2_5,115 až 5,430km</t>
  </si>
  <si>
    <t>{a9204579-cdfc-4d57-b5e6-b0b2cd1ec150}</t>
  </si>
  <si>
    <t>SO-02.2-III</t>
  </si>
  <si>
    <t>Porubka - opravy v úseku č.3_5,4504 až 5,520km</t>
  </si>
  <si>
    <t>{a39df1ff-4915-4365-acf2-f5426831a5e7}</t>
  </si>
  <si>
    <t>SO-03.2-I</t>
  </si>
  <si>
    <t>Porubka - opravy v úseku č.1_5,960 až 6,250km</t>
  </si>
  <si>
    <t>{865eaf48-bf4d-4453-a15a-7290c52a52e4}</t>
  </si>
  <si>
    <t>SO-03.2-II</t>
  </si>
  <si>
    <t>Porubka - opravy v úseku č.2_6,300 až 6,650km</t>
  </si>
  <si>
    <t>{da5559bd-b773-4a91-84d0-09883bce8a7f}</t>
  </si>
  <si>
    <t>SO-03.2-III</t>
  </si>
  <si>
    <t>Porubka - opravy v úseku č.3_6,650 až 6,900km</t>
  </si>
  <si>
    <t>{0f4db730-ac3d-45e1-a509-52af3d3bfce9}</t>
  </si>
  <si>
    <t>KRYCÍ LIST SOUPISU PRACÍ</t>
  </si>
  <si>
    <t>Objekt:</t>
  </si>
  <si>
    <t>SO-01.2-I - Porubka - opravy v úseku č.1_1,010 až 1,653km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</si>
  <si>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</si>
  <si>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</si>
  <si>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</si>
  <si>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</si>
  <si>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</si>
  <si>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</si>
  <si>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4 - Vodorovné konstrukce</t>
  </si>
  <si>
    <t>99 - Staveništní přesun hmot</t>
  </si>
  <si>
    <t>ON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</si>
  <si>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</si>
  <si>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</si>
  <si>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</si>
  <si>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</si>
  <si>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</si>
  <si>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</si>
  <si>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</si>
  <si>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</si>
  <si>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</si>
  <si>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</si>
  <si>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</si>
  <si>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</si>
  <si>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</si>
  <si>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</si>
  <si>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</si>
  <si>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</si>
  <si>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111201101R00</t>
  </si>
  <si>
    <t>Odstranění křovin a stromů o průměru do 10 cm při celkové ploše do 1 000 m2</t>
  </si>
  <si>
    <t>m2</t>
  </si>
  <si>
    <t>4</t>
  </si>
  <si>
    <t>6</t>
  </si>
  <si>
    <t>111201401R00</t>
  </si>
  <si>
    <t>Spálení odstraněných křovin a stromů o průměru kmene do 100 mm, na hromadách, pro jakoukoliv plochu</t>
  </si>
  <si>
    <t>8</t>
  </si>
  <si>
    <t>3</t>
  </si>
  <si>
    <t>129203101R00</t>
  </si>
  <si>
    <t>Čištění koryt vodotečí hloubce koryta do 2,5 m, pří šířce původního dna do 5 m, v hornině 3</t>
  </si>
  <si>
    <t>m3</t>
  </si>
  <si>
    <t>1587184055</t>
  </si>
  <si>
    <t>129203109R00</t>
  </si>
  <si>
    <t>Čištění koryt vodotečí příplatek k ceně za lepivost v hornině 3</t>
  </si>
  <si>
    <t>-1481676141</t>
  </si>
  <si>
    <t>5</t>
  </si>
  <si>
    <t>161101102R00</t>
  </si>
  <si>
    <t>Svislé přemístění výkopku z horniny 1 až 4, při hloubce výkopu přes 2,5 do 4 m</t>
  </si>
  <si>
    <t>520705640</t>
  </si>
  <si>
    <t>162253102R00</t>
  </si>
  <si>
    <t>Vodorovné přemístění nánosu při únosnosti dna  přes 15 do 40 kPa  na vzdálenost přes 20 do 40 m</t>
  </si>
  <si>
    <t>1685319780</t>
  </si>
  <si>
    <t>7</t>
  </si>
  <si>
    <t>162253902R00</t>
  </si>
  <si>
    <t>Vodorovné přemístění nánosu při únosnosti dna  přes 15 do 40 kPa  příplatek k ceně  za každých dalších i započatých 10 m nad 40 m</t>
  </si>
  <si>
    <t>367178369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</si>
  <si>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</si>
  <si>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</si>
  <si>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-753339022</t>
  </si>
  <si>
    <t>Online PSC</t>
  </si>
  <si>
    <t>https://podminky.urs.cz/item/CS_URS_2025_02/162351103</t>
  </si>
  <si>
    <t>9</t>
  </si>
  <si>
    <t>171201201R00</t>
  </si>
  <si>
    <t>Uložení sypaniny na dočasnou skládku tak, že na 1 m2 plochy připadá přes 2 m3 výkopku nebo ornice</t>
  </si>
  <si>
    <t>-699884165</t>
  </si>
  <si>
    <t>Vodorovné konstrukce</t>
  </si>
  <si>
    <t>10</t>
  </si>
  <si>
    <t>461211711R00</t>
  </si>
  <si>
    <t>16</t>
  </si>
  <si>
    <t>11</t>
  </si>
  <si>
    <t>463212121R00</t>
  </si>
  <si>
    <t>Rovnanina z lomového kamene vyplnění spár a dutin těženým kamenivem,</t>
  </si>
  <si>
    <t>18</t>
  </si>
  <si>
    <t>463212191R00</t>
  </si>
  <si>
    <t>Rovnanina z lomového kamene  , příplatek za vypracování líce rovnaniny z lomového kameniva</t>
  </si>
  <si>
    <t>20</t>
  </si>
  <si>
    <t>99</t>
  </si>
  <si>
    <t>Staveništní přesun hmot</t>
  </si>
  <si>
    <t>13</t>
  </si>
  <si>
    <t>998332011R00.1</t>
  </si>
  <si>
    <t>Přesun hmot pro úpravy toků, hráze rybniční přesun hmot pro úpravy toků a kanály délky do 7000 m, hráze ochranné, rybniční a ostatní,</t>
  </si>
  <si>
    <t>t</t>
  </si>
  <si>
    <t>-1389418823</t>
  </si>
  <si>
    <t>14</t>
  </si>
  <si>
    <t>005112141R.1</t>
  </si>
  <si>
    <t>Geodetické měření skutečného provedení stavby</t>
  </si>
  <si>
    <t>ha</t>
  </si>
  <si>
    <t>1839590184</t>
  </si>
  <si>
    <t>ON</t>
  </si>
  <si>
    <t>Ostatní náklady</t>
  </si>
  <si>
    <t>15</t>
  </si>
  <si>
    <t>005121 R.1</t>
  </si>
  <si>
    <t>Zařízení staveniště</t>
  </si>
  <si>
    <t>Soubor</t>
  </si>
  <si>
    <t>1294878827</t>
  </si>
  <si>
    <t>005211010R.1</t>
  </si>
  <si>
    <t>Předání a převzetí staveniště</t>
  </si>
  <si>
    <t>312406336</t>
  </si>
  <si>
    <t>17</t>
  </si>
  <si>
    <t>005211030R.1</t>
  </si>
  <si>
    <t>Dočasná dopravní opatření</t>
  </si>
  <si>
    <t>-990428642</t>
  </si>
  <si>
    <t>00524 R.1</t>
  </si>
  <si>
    <t>Předání a převzetí díla</t>
  </si>
  <si>
    <t>-1264482262</t>
  </si>
  <si>
    <t>SO-01.2-II - Porubka - opravy v úseku č.2_1,673 až 2,070km</t>
  </si>
  <si>
    <t>1691163113</t>
  </si>
  <si>
    <t>450312698</t>
  </si>
  <si>
    <t>-257976722</t>
  </si>
  <si>
    <t>2087307918</t>
  </si>
  <si>
    <t>-673638945</t>
  </si>
  <si>
    <t>-1348174429</t>
  </si>
  <si>
    <t>104866207</t>
  </si>
  <si>
    <t>462-R01</t>
  </si>
  <si>
    <t>Urovnání bermy - šterku</t>
  </si>
  <si>
    <t>22</t>
  </si>
  <si>
    <t>104716690</t>
  </si>
  <si>
    <t>-1649884188</t>
  </si>
  <si>
    <t>1911685744</t>
  </si>
  <si>
    <t>-2078711047</t>
  </si>
  <si>
    <t>-1112154050</t>
  </si>
  <si>
    <t>-1019749078</t>
  </si>
  <si>
    <t>SO-01.2-III - Porubka - opravy v úseku č.3_2,100 až 2,986km</t>
  </si>
  <si>
    <t>-308833729</t>
  </si>
  <si>
    <t>562044805</t>
  </si>
  <si>
    <t>-80639218</t>
  </si>
  <si>
    <t>-132540263</t>
  </si>
  <si>
    <t>1562564475</t>
  </si>
  <si>
    <t>1160551948</t>
  </si>
  <si>
    <t>-244535231</t>
  </si>
  <si>
    <t>-1554179647</t>
  </si>
  <si>
    <t>723298508</t>
  </si>
  <si>
    <t>-752478501</t>
  </si>
  <si>
    <t>-1614826800</t>
  </si>
  <si>
    <t>309956784</t>
  </si>
  <si>
    <t>1816820886</t>
  </si>
  <si>
    <t>SO-02.2-I - Porubka - opravy v úseku č.1_4,562 až 5,100km</t>
  </si>
  <si>
    <t>5 - Komunikace</t>
  </si>
  <si>
    <t>224877971</t>
  </si>
  <si>
    <t>-1987206631</t>
  </si>
  <si>
    <t>-1908345305</t>
  </si>
  <si>
    <t>842974420</t>
  </si>
  <si>
    <t>-756993538</t>
  </si>
  <si>
    <t>-1379027991</t>
  </si>
  <si>
    <t>-75968208</t>
  </si>
  <si>
    <t>Komunikace</t>
  </si>
  <si>
    <t>564871111RT2</t>
  </si>
  <si>
    <t>Podklad ze štěrkodrti s rozprostřením a zhutněním Podklad ze štěrkodrti po zhutnění tloušťky 25 cm, Kamenivo přírodní drcené; bez stanovené kvality; frakce 0,0 až 32,0 mm</t>
  </si>
  <si>
    <t>-537183670</t>
  </si>
  <si>
    <t>-269506223</t>
  </si>
  <si>
    <t>-1070674932</t>
  </si>
  <si>
    <t>1108368195</t>
  </si>
  <si>
    <t>-445697388</t>
  </si>
  <si>
    <t>-1503244693</t>
  </si>
  <si>
    <t>SO-02.2-II - Porubka - opravy v úseku č.2_5,115 až 5,430km</t>
  </si>
  <si>
    <t>222326905</t>
  </si>
  <si>
    <t>-1584641505</t>
  </si>
  <si>
    <t>-1279474298</t>
  </si>
  <si>
    <t>-1739597379</t>
  </si>
  <si>
    <t>1288861076</t>
  </si>
  <si>
    <t>-1311251615</t>
  </si>
  <si>
    <t>151954564</t>
  </si>
  <si>
    <t>1192942200</t>
  </si>
  <si>
    <t>-1949001856</t>
  </si>
  <si>
    <t>977081537</t>
  </si>
  <si>
    <t>-1002092055</t>
  </si>
  <si>
    <t>-1252581530</t>
  </si>
  <si>
    <t>836126778</t>
  </si>
  <si>
    <t>SO-02.2-III - Porubka - opravy v úseku č.3_5,4504 až 5,520km</t>
  </si>
  <si>
    <t>293364858</t>
  </si>
  <si>
    <t>-194454161</t>
  </si>
  <si>
    <t>1238281555</t>
  </si>
  <si>
    <t>-1236723243</t>
  </si>
  <si>
    <t>-1903845025</t>
  </si>
  <si>
    <t>1197959652</t>
  </si>
  <si>
    <t>653563450</t>
  </si>
  <si>
    <t>1848196772</t>
  </si>
  <si>
    <t>998332011R00</t>
  </si>
  <si>
    <t>-284703702</t>
  </si>
  <si>
    <t>197201048</t>
  </si>
  <si>
    <t>1651969434</t>
  </si>
  <si>
    <t>1318007796</t>
  </si>
  <si>
    <t>113876144</t>
  </si>
  <si>
    <t>SO-03.2-I - Porubka - opravy v úseku č.1_5,960 až 6,250km</t>
  </si>
  <si>
    <t>2013868348</t>
  </si>
  <si>
    <t>1974774745</t>
  </si>
  <si>
    <t>1172275332</t>
  </si>
  <si>
    <t>-1180163383</t>
  </si>
  <si>
    <t>-176191784</t>
  </si>
  <si>
    <t>655164340</t>
  </si>
  <si>
    <t>16728082</t>
  </si>
  <si>
    <t>1487262193</t>
  </si>
  <si>
    <t>1360550132</t>
  </si>
  <si>
    <t>-1369955044</t>
  </si>
  <si>
    <t>692831441</t>
  </si>
  <si>
    <t>-1877195000</t>
  </si>
  <si>
    <t>421657877</t>
  </si>
  <si>
    <t>SO-03.2-II - Porubka - opravy v úseku č.2_6,300 až 6,650km</t>
  </si>
  <si>
    <t>-1034599147</t>
  </si>
  <si>
    <t>-886356069</t>
  </si>
  <si>
    <t>-131217409</t>
  </si>
  <si>
    <t>-1175366363</t>
  </si>
  <si>
    <t>1549011094</t>
  </si>
  <si>
    <t>-386554529</t>
  </si>
  <si>
    <t>-27986625</t>
  </si>
  <si>
    <t>1199311002</t>
  </si>
  <si>
    <t>-1495110708</t>
  </si>
  <si>
    <t>-379818026</t>
  </si>
  <si>
    <t>272905243</t>
  </si>
  <si>
    <t>005211030R</t>
  </si>
  <si>
    <t>-2097694721</t>
  </si>
  <si>
    <t>627808703</t>
  </si>
  <si>
    <t>SO-03.2-III - Porubka - opravy v úseku č.3_6,650 až 6,900km</t>
  </si>
  <si>
    <t>-1278061256</t>
  </si>
  <si>
    <t>-933789892</t>
  </si>
  <si>
    <t>-667812092</t>
  </si>
  <si>
    <t>-433247834</t>
  </si>
  <si>
    <t>896189422</t>
  </si>
  <si>
    <t>-512235241</t>
  </si>
  <si>
    <t>916767359</t>
  </si>
  <si>
    <t>462511370R00</t>
  </si>
  <si>
    <t>Zához z lomového kamene bez proštěrkování, zához z terénu, hmotnost jednotlivých kamenů do 500 kf,</t>
  </si>
  <si>
    <t>462519003R00</t>
  </si>
  <si>
    <t>Zához z lomového kamene  ,  , hmotnost jednotlivých kamenů do 500 kf, příplatek za urovnání viditelných ploch záhozu</t>
  </si>
  <si>
    <t>Rovnanina z lomového kamene vyplnění spár a dutin těženým kamenivem,  , Kamenivo přírodní těžené; frakce 0,0 až 63,0 mm</t>
  </si>
  <si>
    <t>364749831</t>
  </si>
  <si>
    <t>-906501890</t>
  </si>
  <si>
    <t>-312886282</t>
  </si>
  <si>
    <t>1921412114</t>
  </si>
  <si>
    <t>360978096</t>
  </si>
  <si>
    <t>19</t>
  </si>
  <si>
    <t>129137706</t>
  </si>
  <si>
    <t xml:space="preserve">Patka z lomového kamene </t>
  </si>
  <si>
    <t>OPŠ 09/2024, VT Porubka km 0,900 - 6,920, oprava opevnění a obnova manipulačního pásu (OPAKOVANÉ ZADÁNÍ), č. st. 8844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</si>
</sst>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4" fontId="18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167" fontId="16" fillId="0" borderId="22" xfId="0" applyNumberFormat="1" applyFont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vertical="center" wrapText="1"/>
    </xf>
    <xf numFmtId="0" fontId="0" fillId="0" borderId="14" xfId="0" applyBorder="1" applyAlignment="1">
      <alignment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166" fontId="17" fillId="0" borderId="20" xfId="0" applyNumberFormat="1" applyFont="1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1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podminky.urs.cz/item/CS_URS_2025_02/16235110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odminky.urs.cz/item/CS_URS_2025_02/16235110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podminky.urs.cz/item/CS_URS_2025_02/162351103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podminky.urs.cz/item/CS_URS_2025_02/162351103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podminky.urs.cz/item/CS_URS_2025_02/162351103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podminky.urs.cz/item/CS_URS_2025_02/162351103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podminky.urs.cz/item/CS_URS_2025_02/162351103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podminky.urs.cz/item/CS_URS_2025_02/162351103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podminky.urs.cz/item/CS_URS_2025_02/162351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5"/>
  <sheetViews>
    <sheetView showGridLines="0" tabSelected="1" workbookViewId="0">
      <selection activeCell="AI16" sqref="AI16:AI1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50000000000003" customHeight="1">
      <c r="AR2" s="140" t="s">
        <v>5</v>
      </c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S2" s="12" t="s">
        <v>6</v>
      </c>
      <c r="BT2" s="12" t="s">
        <v>7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5" customHeight="1">
      <c r="B4" s="15"/>
      <c r="D4" s="16" t="s">
        <v>9</v>
      </c>
      <c r="AR4" s="15"/>
      <c r="AS4" s="17" t="s">
        <v>10</v>
      </c>
      <c r="BS4" s="12" t="s">
        <v>11</v>
      </c>
    </row>
    <row r="5" spans="1:74" ht="12" customHeight="1">
      <c r="B5" s="15"/>
      <c r="D5" s="18" t="s">
        <v>12</v>
      </c>
      <c r="K5" s="149" t="s">
        <v>13</v>
      </c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R5" s="15"/>
      <c r="BS5" s="12" t="s">
        <v>6</v>
      </c>
    </row>
    <row r="6" spans="1:74" ht="36.950000000000003" customHeight="1">
      <c r="B6" s="15"/>
      <c r="D6" s="20" t="s">
        <v>14</v>
      </c>
      <c r="K6" s="150" t="s">
        <v>336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R6" s="15"/>
      <c r="BS6" s="12" t="s">
        <v>6</v>
      </c>
    </row>
    <row r="7" spans="1:74" ht="12" customHeight="1">
      <c r="B7" s="15"/>
      <c r="D7" s="21" t="s">
        <v>15</v>
      </c>
      <c r="K7" s="19" t="s">
        <v>1</v>
      </c>
      <c r="AK7" s="21" t="s">
        <v>16</v>
      </c>
      <c r="AN7" s="19" t="s">
        <v>1</v>
      </c>
      <c r="AR7" s="15"/>
      <c r="BS7" s="12" t="s">
        <v>6</v>
      </c>
    </row>
    <row r="8" spans="1:74" ht="12" customHeight="1">
      <c r="B8" s="15"/>
      <c r="D8" s="21" t="s">
        <v>17</v>
      </c>
      <c r="K8" s="19" t="s">
        <v>18</v>
      </c>
      <c r="AK8" s="21" t="s">
        <v>19</v>
      </c>
      <c r="AN8" s="139">
        <v>45975</v>
      </c>
      <c r="AR8" s="15"/>
      <c r="BS8" s="12" t="s">
        <v>6</v>
      </c>
    </row>
    <row r="9" spans="1:74" ht="14.45" customHeight="1">
      <c r="B9" s="15"/>
      <c r="AR9" s="15"/>
      <c r="BS9" s="12" t="s">
        <v>6</v>
      </c>
    </row>
    <row r="10" spans="1:74" ht="12" customHeight="1">
      <c r="B10" s="15"/>
      <c r="D10" s="21" t="s">
        <v>20</v>
      </c>
      <c r="AK10" s="21" t="s">
        <v>21</v>
      </c>
      <c r="AN10" s="19" t="s">
        <v>1</v>
      </c>
      <c r="AR10" s="15"/>
      <c r="BS10" s="12" t="s">
        <v>6</v>
      </c>
    </row>
    <row r="11" spans="1:74" ht="18.600000000000001" customHeight="1">
      <c r="B11" s="15"/>
      <c r="E11" s="19" t="s">
        <v>22</v>
      </c>
      <c r="AK11" s="21" t="s">
        <v>23</v>
      </c>
      <c r="AN11" s="19" t="s">
        <v>1</v>
      </c>
      <c r="AR11" s="15"/>
      <c r="BS11" s="12" t="s">
        <v>6</v>
      </c>
    </row>
    <row r="12" spans="1:74" ht="6.95" customHeight="1">
      <c r="B12" s="15"/>
      <c r="AR12" s="15"/>
      <c r="BS12" s="12" t="s">
        <v>6</v>
      </c>
    </row>
    <row r="13" spans="1:74" ht="12" customHeight="1">
      <c r="B13" s="15"/>
      <c r="D13" s="21" t="s">
        <v>24</v>
      </c>
      <c r="AK13" s="21" t="s">
        <v>21</v>
      </c>
      <c r="AN13" s="19" t="s">
        <v>1</v>
      </c>
      <c r="AR13" s="15"/>
      <c r="BS13" s="12" t="s">
        <v>6</v>
      </c>
    </row>
    <row r="14" spans="1:74" ht="12.75">
      <c r="B14" s="15"/>
      <c r="E14" s="19" t="s">
        <v>18</v>
      </c>
      <c r="AK14" s="21" t="s">
        <v>23</v>
      </c>
      <c r="AN14" s="19" t="s">
        <v>1</v>
      </c>
      <c r="AR14" s="15"/>
      <c r="BS14" s="12" t="s">
        <v>6</v>
      </c>
    </row>
    <row r="15" spans="1:74" ht="6.95" customHeight="1">
      <c r="B15" s="15"/>
      <c r="AR15" s="15"/>
      <c r="BS15" s="12" t="s">
        <v>3</v>
      </c>
    </row>
    <row r="16" spans="1:74" ht="12" customHeight="1">
      <c r="B16" s="15"/>
      <c r="D16" s="21" t="s">
        <v>25</v>
      </c>
      <c r="AK16" s="21" t="s">
        <v>21</v>
      </c>
      <c r="AN16" s="19" t="s">
        <v>1</v>
      </c>
      <c r="AR16" s="15"/>
      <c r="BS16" s="12" t="s">
        <v>3</v>
      </c>
    </row>
    <row r="17" spans="2:71" ht="18.600000000000001" customHeight="1">
      <c r="B17" s="15"/>
      <c r="E17" s="19" t="s">
        <v>18</v>
      </c>
      <c r="AK17" s="21" t="s">
        <v>23</v>
      </c>
      <c r="AN17" s="19" t="s">
        <v>1</v>
      </c>
      <c r="AR17" s="15"/>
      <c r="BS17" s="12" t="s">
        <v>26</v>
      </c>
    </row>
    <row r="18" spans="2:71" ht="6.95" customHeight="1">
      <c r="B18" s="15"/>
      <c r="AR18" s="15"/>
      <c r="BS18" s="12" t="s">
        <v>6</v>
      </c>
    </row>
    <row r="19" spans="2:71" ht="12" customHeight="1">
      <c r="B19" s="15"/>
      <c r="D19" s="21" t="s">
        <v>27</v>
      </c>
      <c r="AK19" s="21" t="s">
        <v>21</v>
      </c>
      <c r="AN19" s="19" t="s">
        <v>1</v>
      </c>
      <c r="AR19" s="15"/>
      <c r="BS19" s="12" t="s">
        <v>6</v>
      </c>
    </row>
    <row r="20" spans="2:71" ht="18.600000000000001" customHeight="1">
      <c r="B20" s="15"/>
      <c r="E20" s="19" t="s">
        <v>18</v>
      </c>
      <c r="AK20" s="21" t="s">
        <v>23</v>
      </c>
      <c r="AN20" s="19" t="s">
        <v>1</v>
      </c>
      <c r="AR20" s="15"/>
      <c r="BS20" s="12" t="s">
        <v>3</v>
      </c>
    </row>
    <row r="21" spans="2:71" ht="6.95" customHeight="1">
      <c r="B21" s="15"/>
      <c r="AR21" s="15"/>
    </row>
    <row r="22" spans="2:71" ht="12" customHeight="1">
      <c r="B22" s="15"/>
      <c r="D22" s="21" t="s">
        <v>28</v>
      </c>
      <c r="AR22" s="15"/>
    </row>
    <row r="23" spans="2:71" ht="16.5" customHeight="1">
      <c r="B23" s="15"/>
      <c r="E23" s="151" t="s">
        <v>1</v>
      </c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R23" s="15"/>
    </row>
    <row r="24" spans="2:71" ht="6.95" customHeight="1">
      <c r="B24" s="15"/>
      <c r="AR24" s="15"/>
    </row>
    <row r="25" spans="2:71" ht="6.95" customHeight="1">
      <c r="B25" s="15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5"/>
    </row>
    <row r="26" spans="2:71" s="1" customFormat="1" ht="25.9" customHeight="1">
      <c r="B26" s="24"/>
      <c r="D26" s="25" t="s">
        <v>29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52">
        <f>ROUND(AG94,2)</f>
        <v>0</v>
      </c>
      <c r="AL26" s="153"/>
      <c r="AM26" s="153"/>
      <c r="AN26" s="153"/>
      <c r="AO26" s="153"/>
      <c r="AR26" s="24"/>
    </row>
    <row r="27" spans="2:71" s="1" customFormat="1" ht="6.95" customHeight="1">
      <c r="B27" s="24"/>
      <c r="AR27" s="24"/>
    </row>
    <row r="28" spans="2:71" s="1" customFormat="1" ht="12.75">
      <c r="B28" s="24"/>
      <c r="L28" s="154" t="s">
        <v>30</v>
      </c>
      <c r="M28" s="154"/>
      <c r="N28" s="154"/>
      <c r="O28" s="154"/>
      <c r="P28" s="154"/>
      <c r="W28" s="154" t="s">
        <v>31</v>
      </c>
      <c r="X28" s="154"/>
      <c r="Y28" s="154"/>
      <c r="Z28" s="154"/>
      <c r="AA28" s="154"/>
      <c r="AB28" s="154"/>
      <c r="AC28" s="154"/>
      <c r="AD28" s="154"/>
      <c r="AE28" s="154"/>
      <c r="AK28" s="154" t="s">
        <v>32</v>
      </c>
      <c r="AL28" s="154"/>
      <c r="AM28" s="154"/>
      <c r="AN28" s="154"/>
      <c r="AO28" s="154"/>
      <c r="AR28" s="24"/>
    </row>
    <row r="29" spans="2:71" s="2" customFormat="1" ht="14.45" customHeight="1">
      <c r="B29" s="28"/>
      <c r="D29" s="21" t="s">
        <v>33</v>
      </c>
      <c r="F29" s="21" t="s">
        <v>34</v>
      </c>
      <c r="L29" s="142">
        <v>0.21</v>
      </c>
      <c r="M29" s="143"/>
      <c r="N29" s="143"/>
      <c r="O29" s="143"/>
      <c r="P29" s="143"/>
      <c r="W29" s="144">
        <f>ROUND(AZ94, 2)</f>
        <v>0</v>
      </c>
      <c r="X29" s="143"/>
      <c r="Y29" s="143"/>
      <c r="Z29" s="143"/>
      <c r="AA29" s="143"/>
      <c r="AB29" s="143"/>
      <c r="AC29" s="143"/>
      <c r="AD29" s="143"/>
      <c r="AE29" s="143"/>
      <c r="AK29" s="144">
        <f>ROUND(AV94, 2)</f>
        <v>0</v>
      </c>
      <c r="AL29" s="143"/>
      <c r="AM29" s="143"/>
      <c r="AN29" s="143"/>
      <c r="AO29" s="143"/>
      <c r="AR29" s="28"/>
    </row>
    <row r="30" spans="2:71" s="2" customFormat="1" ht="14.45" customHeight="1">
      <c r="B30" s="28"/>
      <c r="F30" s="21" t="s">
        <v>35</v>
      </c>
      <c r="L30" s="142">
        <v>0.12</v>
      </c>
      <c r="M30" s="143"/>
      <c r="N30" s="143"/>
      <c r="O30" s="143"/>
      <c r="P30" s="143"/>
      <c r="W30" s="144">
        <f>ROUND(BA94, 2)</f>
        <v>0</v>
      </c>
      <c r="X30" s="143"/>
      <c r="Y30" s="143"/>
      <c r="Z30" s="143"/>
      <c r="AA30" s="143"/>
      <c r="AB30" s="143"/>
      <c r="AC30" s="143"/>
      <c r="AD30" s="143"/>
      <c r="AE30" s="143"/>
      <c r="AK30" s="144">
        <f>ROUND(AW94, 2)</f>
        <v>0</v>
      </c>
      <c r="AL30" s="143"/>
      <c r="AM30" s="143"/>
      <c r="AN30" s="143"/>
      <c r="AO30" s="143"/>
      <c r="AR30" s="28"/>
    </row>
    <row r="31" spans="2:71" s="2" customFormat="1" ht="14.45" hidden="1" customHeight="1">
      <c r="B31" s="28"/>
      <c r="F31" s="21" t="s">
        <v>36</v>
      </c>
      <c r="L31" s="142">
        <v>0.21</v>
      </c>
      <c r="M31" s="143"/>
      <c r="N31" s="143"/>
      <c r="O31" s="143"/>
      <c r="P31" s="143"/>
      <c r="W31" s="144">
        <f>ROUND(BB94, 2)</f>
        <v>0</v>
      </c>
      <c r="X31" s="143"/>
      <c r="Y31" s="143"/>
      <c r="Z31" s="143"/>
      <c r="AA31" s="143"/>
      <c r="AB31" s="143"/>
      <c r="AC31" s="143"/>
      <c r="AD31" s="143"/>
      <c r="AE31" s="143"/>
      <c r="AK31" s="144">
        <v>0</v>
      </c>
      <c r="AL31" s="143"/>
      <c r="AM31" s="143"/>
      <c r="AN31" s="143"/>
      <c r="AO31" s="143"/>
      <c r="AR31" s="28"/>
    </row>
    <row r="32" spans="2:71" s="2" customFormat="1" ht="14.45" hidden="1" customHeight="1">
      <c r="B32" s="28"/>
      <c r="F32" s="21" t="s">
        <v>37</v>
      </c>
      <c r="L32" s="142">
        <v>0.12</v>
      </c>
      <c r="M32" s="143"/>
      <c r="N32" s="143"/>
      <c r="O32" s="143"/>
      <c r="P32" s="143"/>
      <c r="W32" s="144">
        <f>ROUND(BC94, 2)</f>
        <v>0</v>
      </c>
      <c r="X32" s="143"/>
      <c r="Y32" s="143"/>
      <c r="Z32" s="143"/>
      <c r="AA32" s="143"/>
      <c r="AB32" s="143"/>
      <c r="AC32" s="143"/>
      <c r="AD32" s="143"/>
      <c r="AE32" s="143"/>
      <c r="AK32" s="144">
        <v>0</v>
      </c>
      <c r="AL32" s="143"/>
      <c r="AM32" s="143"/>
      <c r="AN32" s="143"/>
      <c r="AO32" s="143"/>
      <c r="AR32" s="28"/>
    </row>
    <row r="33" spans="2:44" s="2" customFormat="1" ht="14.45" hidden="1" customHeight="1">
      <c r="B33" s="28"/>
      <c r="F33" s="21" t="s">
        <v>38</v>
      </c>
      <c r="L33" s="142">
        <v>0</v>
      </c>
      <c r="M33" s="143"/>
      <c r="N33" s="143"/>
      <c r="O33" s="143"/>
      <c r="P33" s="143"/>
      <c r="W33" s="144">
        <f>ROUND(BD94, 2)</f>
        <v>0</v>
      </c>
      <c r="X33" s="143"/>
      <c r="Y33" s="143"/>
      <c r="Z33" s="143"/>
      <c r="AA33" s="143"/>
      <c r="AB33" s="143"/>
      <c r="AC33" s="143"/>
      <c r="AD33" s="143"/>
      <c r="AE33" s="143"/>
      <c r="AK33" s="144">
        <v>0</v>
      </c>
      <c r="AL33" s="143"/>
      <c r="AM33" s="143"/>
      <c r="AN33" s="143"/>
      <c r="AO33" s="143"/>
      <c r="AR33" s="28"/>
    </row>
    <row r="34" spans="2:44" s="1" customFormat="1" ht="6.95" customHeight="1">
      <c r="B34" s="24"/>
      <c r="AR34" s="24"/>
    </row>
    <row r="35" spans="2:44" s="1" customFormat="1" ht="25.9" customHeight="1">
      <c r="B35" s="24"/>
      <c r="C35" s="29"/>
      <c r="D35" s="30" t="s">
        <v>39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40</v>
      </c>
      <c r="U35" s="31"/>
      <c r="V35" s="31"/>
      <c r="W35" s="31"/>
      <c r="X35" s="148" t="s">
        <v>41</v>
      </c>
      <c r="Y35" s="146"/>
      <c r="Z35" s="146"/>
      <c r="AA35" s="146"/>
      <c r="AB35" s="146"/>
      <c r="AC35" s="31"/>
      <c r="AD35" s="31"/>
      <c r="AE35" s="31"/>
      <c r="AF35" s="31"/>
      <c r="AG35" s="31"/>
      <c r="AH35" s="31"/>
      <c r="AI35" s="31"/>
      <c r="AJ35" s="31"/>
      <c r="AK35" s="145">
        <f>SUM(AK26:AK33)</f>
        <v>0</v>
      </c>
      <c r="AL35" s="146"/>
      <c r="AM35" s="146"/>
      <c r="AN35" s="146"/>
      <c r="AO35" s="147"/>
      <c r="AP35" s="29"/>
      <c r="AQ35" s="29"/>
      <c r="AR35" s="24"/>
    </row>
    <row r="36" spans="2:44" s="1" customFormat="1" ht="6.95" customHeight="1">
      <c r="B36" s="24"/>
      <c r="AR36" s="24"/>
    </row>
    <row r="37" spans="2:44" s="1" customFormat="1" ht="14.45" customHeight="1">
      <c r="B37" s="24"/>
      <c r="AR37" s="24"/>
    </row>
    <row r="38" spans="2:44" ht="14.45" customHeight="1">
      <c r="B38" s="15"/>
      <c r="AR38" s="15"/>
    </row>
    <row r="39" spans="2:44" ht="14.45" customHeight="1">
      <c r="B39" s="15"/>
      <c r="AR39" s="15"/>
    </row>
    <row r="40" spans="2:44" ht="14.45" customHeight="1">
      <c r="B40" s="15"/>
      <c r="AR40" s="15"/>
    </row>
    <row r="41" spans="2:44" ht="14.45" customHeight="1">
      <c r="B41" s="15"/>
      <c r="AR41" s="15"/>
    </row>
    <row r="42" spans="2:44" ht="14.45" customHeight="1">
      <c r="B42" s="15"/>
      <c r="AR42" s="15"/>
    </row>
    <row r="43" spans="2:44" ht="14.45" customHeight="1">
      <c r="B43" s="15"/>
      <c r="AR43" s="15"/>
    </row>
    <row r="44" spans="2:44" ht="14.45" customHeight="1">
      <c r="B44" s="15"/>
      <c r="AR44" s="15"/>
    </row>
    <row r="45" spans="2:44" ht="14.45" customHeight="1">
      <c r="B45" s="15"/>
      <c r="AR45" s="15"/>
    </row>
    <row r="46" spans="2:44" ht="14.45" customHeight="1">
      <c r="B46" s="15"/>
      <c r="AR46" s="15"/>
    </row>
    <row r="47" spans="2:44" ht="14.45" customHeight="1">
      <c r="B47" s="15"/>
      <c r="AR47" s="15"/>
    </row>
    <row r="48" spans="2:44" ht="14.45" customHeight="1">
      <c r="B48" s="15"/>
      <c r="AR48" s="15"/>
    </row>
    <row r="49" spans="2:44" s="1" customFormat="1" ht="14.45" customHeight="1">
      <c r="B49" s="24"/>
      <c r="D49" s="33" t="s">
        <v>42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43</v>
      </c>
      <c r="AI49" s="34"/>
      <c r="AJ49" s="34"/>
      <c r="AK49" s="34"/>
      <c r="AL49" s="34"/>
      <c r="AM49" s="34"/>
      <c r="AN49" s="34"/>
      <c r="AO49" s="34"/>
      <c r="AR49" s="24"/>
    </row>
    <row r="50" spans="2:44">
      <c r="B50" s="15"/>
      <c r="AR50" s="15"/>
    </row>
    <row r="51" spans="2:44">
      <c r="B51" s="15"/>
      <c r="AR51" s="15"/>
    </row>
    <row r="52" spans="2:44">
      <c r="B52" s="15"/>
      <c r="AR52" s="15"/>
    </row>
    <row r="53" spans="2:44">
      <c r="B53" s="15"/>
      <c r="AR53" s="15"/>
    </row>
    <row r="54" spans="2:44">
      <c r="B54" s="15"/>
      <c r="AR54" s="15"/>
    </row>
    <row r="55" spans="2:44">
      <c r="B55" s="15"/>
      <c r="AR55" s="15"/>
    </row>
    <row r="56" spans="2:44">
      <c r="B56" s="15"/>
      <c r="AR56" s="15"/>
    </row>
    <row r="57" spans="2:44">
      <c r="B57" s="15"/>
      <c r="AR57" s="15"/>
    </row>
    <row r="58" spans="2:44">
      <c r="B58" s="15"/>
      <c r="AR58" s="15"/>
    </row>
    <row r="59" spans="2:44">
      <c r="B59" s="15"/>
      <c r="AR59" s="15"/>
    </row>
    <row r="60" spans="2:44" s="1" customFormat="1" ht="12.75">
      <c r="B60" s="24"/>
      <c r="D60" s="35" t="s">
        <v>44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35" t="s">
        <v>45</v>
      </c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35" t="s">
        <v>44</v>
      </c>
      <c r="AI60" s="26"/>
      <c r="AJ60" s="26"/>
      <c r="AK60" s="26"/>
      <c r="AL60" s="26"/>
      <c r="AM60" s="35" t="s">
        <v>45</v>
      </c>
      <c r="AN60" s="26"/>
      <c r="AO60" s="26"/>
      <c r="AR60" s="24"/>
    </row>
    <row r="61" spans="2:44">
      <c r="B61" s="15"/>
      <c r="AR61" s="15"/>
    </row>
    <row r="62" spans="2:44">
      <c r="B62" s="15"/>
      <c r="AR62" s="15"/>
    </row>
    <row r="63" spans="2:44">
      <c r="B63" s="15"/>
      <c r="AR63" s="15"/>
    </row>
    <row r="64" spans="2:44" s="1" customFormat="1" ht="12.75">
      <c r="B64" s="24"/>
      <c r="D64" s="33" t="s">
        <v>46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47</v>
      </c>
      <c r="AI64" s="34"/>
      <c r="AJ64" s="34"/>
      <c r="AK64" s="34"/>
      <c r="AL64" s="34"/>
      <c r="AM64" s="34"/>
      <c r="AN64" s="34"/>
      <c r="AO64" s="34"/>
      <c r="AR64" s="24"/>
    </row>
    <row r="65" spans="2:44">
      <c r="B65" s="15"/>
      <c r="AR65" s="15"/>
    </row>
    <row r="66" spans="2:44">
      <c r="B66" s="15"/>
      <c r="AR66" s="15"/>
    </row>
    <row r="67" spans="2:44">
      <c r="B67" s="15"/>
      <c r="AR67" s="15"/>
    </row>
    <row r="68" spans="2:44">
      <c r="B68" s="15"/>
      <c r="AR68" s="15"/>
    </row>
    <row r="69" spans="2:44">
      <c r="B69" s="15"/>
      <c r="AR69" s="15"/>
    </row>
    <row r="70" spans="2:44">
      <c r="B70" s="15"/>
      <c r="AR70" s="15"/>
    </row>
    <row r="71" spans="2:44">
      <c r="B71" s="15"/>
      <c r="AR71" s="15"/>
    </row>
    <row r="72" spans="2:44">
      <c r="B72" s="15"/>
      <c r="AR72" s="15"/>
    </row>
    <row r="73" spans="2:44">
      <c r="B73" s="15"/>
      <c r="AR73" s="15"/>
    </row>
    <row r="74" spans="2:44">
      <c r="B74" s="15"/>
      <c r="AR74" s="15"/>
    </row>
    <row r="75" spans="2:44" s="1" customFormat="1" ht="12.75">
      <c r="B75" s="24"/>
      <c r="D75" s="35" t="s">
        <v>44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35" t="s">
        <v>45</v>
      </c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35" t="s">
        <v>44</v>
      </c>
      <c r="AI75" s="26"/>
      <c r="AJ75" s="26"/>
      <c r="AK75" s="26"/>
      <c r="AL75" s="26"/>
      <c r="AM75" s="35" t="s">
        <v>45</v>
      </c>
      <c r="AN75" s="26"/>
      <c r="AO75" s="26"/>
      <c r="AR75" s="24"/>
    </row>
    <row r="76" spans="2:44" s="1" customFormat="1">
      <c r="B76" s="24"/>
      <c r="AR76" s="24"/>
    </row>
    <row r="77" spans="2:44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4"/>
    </row>
    <row r="81" spans="1:91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4"/>
    </row>
    <row r="82" spans="1:91" s="1" customFormat="1" ht="24.95" customHeight="1">
      <c r="B82" s="24"/>
      <c r="C82" s="16" t="s">
        <v>48</v>
      </c>
      <c r="AR82" s="24"/>
    </row>
    <row r="83" spans="1:91" s="1" customFormat="1" ht="6.95" customHeight="1">
      <c r="B83" s="24"/>
      <c r="AR83" s="24"/>
    </row>
    <row r="84" spans="1:91" s="3" customFormat="1" ht="12" customHeight="1">
      <c r="B84" s="40"/>
      <c r="C84" s="21" t="s">
        <v>12</v>
      </c>
      <c r="L84" s="3" t="str">
        <f>K5</f>
        <v>Porubka_</v>
      </c>
      <c r="AR84" s="40"/>
    </row>
    <row r="85" spans="1:91" s="4" customFormat="1" ht="36.950000000000003" customHeight="1">
      <c r="B85" s="41"/>
      <c r="C85" s="42" t="s">
        <v>14</v>
      </c>
      <c r="L85" s="165" t="str">
        <f>K6</f>
        <v>OPŠ 09/2024, VT Porubka km 0,900 - 6,920, oprava opevnění a obnova manipulačního pásu (OPAKOVANÉ ZADÁNÍ), č. st. 8844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1"/>
    </row>
    <row r="86" spans="1:91" s="1" customFormat="1" ht="6.95" customHeight="1">
      <c r="B86" s="24"/>
      <c r="AR86" s="24"/>
    </row>
    <row r="87" spans="1:91" s="1" customFormat="1" ht="12" customHeight="1">
      <c r="B87" s="24"/>
      <c r="C87" s="21" t="s">
        <v>17</v>
      </c>
      <c r="L87" s="43" t="str">
        <f>IF(K8="","",K8)</f>
        <v xml:space="preserve"> </v>
      </c>
      <c r="AI87" s="21" t="s">
        <v>19</v>
      </c>
      <c r="AM87" s="167">
        <f>IF(AN8= "","",AN8)</f>
        <v>45975</v>
      </c>
      <c r="AN87" s="167"/>
      <c r="AR87" s="24"/>
    </row>
    <row r="88" spans="1:91" s="1" customFormat="1" ht="6.95" customHeight="1">
      <c r="B88" s="24"/>
      <c r="AR88" s="24"/>
    </row>
    <row r="89" spans="1:91" s="1" customFormat="1" ht="15.2" customHeight="1">
      <c r="B89" s="24"/>
      <c r="C89" s="21" t="s">
        <v>20</v>
      </c>
      <c r="L89" s="3" t="str">
        <f>IF(E11= "","",E11)</f>
        <v>Povodí Odry, s.p.</v>
      </c>
      <c r="AI89" s="21" t="s">
        <v>25</v>
      </c>
      <c r="AM89" s="168" t="str">
        <f>IF(E17="","",E17)</f>
        <v xml:space="preserve"> </v>
      </c>
      <c r="AN89" s="169"/>
      <c r="AO89" s="169"/>
      <c r="AP89" s="169"/>
      <c r="AR89" s="24"/>
      <c r="AS89" s="170" t="s">
        <v>49</v>
      </c>
      <c r="AT89" s="171"/>
      <c r="AU89" s="45"/>
      <c r="AV89" s="45"/>
      <c r="AW89" s="45"/>
      <c r="AX89" s="45"/>
      <c r="AY89" s="45"/>
      <c r="AZ89" s="45"/>
      <c r="BA89" s="45"/>
      <c r="BB89" s="45"/>
      <c r="BC89" s="45"/>
      <c r="BD89" s="46"/>
    </row>
    <row r="90" spans="1:91" s="1" customFormat="1" ht="15.2" customHeight="1">
      <c r="B90" s="24"/>
      <c r="C90" s="21" t="s">
        <v>24</v>
      </c>
      <c r="L90" s="3" t="str">
        <f>IF(E14="","",E14)</f>
        <v xml:space="preserve"> </v>
      </c>
      <c r="AI90" s="21" t="s">
        <v>27</v>
      </c>
      <c r="AM90" s="168" t="str">
        <f>IF(E20="","",E20)</f>
        <v xml:space="preserve"> </v>
      </c>
      <c r="AN90" s="169"/>
      <c r="AO90" s="169"/>
      <c r="AP90" s="169"/>
      <c r="AR90" s="24"/>
      <c r="AS90" s="172"/>
      <c r="AT90" s="173"/>
      <c r="BD90" s="48"/>
    </row>
    <row r="91" spans="1:91" s="1" customFormat="1" ht="10.7" customHeight="1">
      <c r="B91" s="24"/>
      <c r="AR91" s="24"/>
      <c r="AS91" s="172"/>
      <c r="AT91" s="173"/>
      <c r="BD91" s="48"/>
    </row>
    <row r="92" spans="1:91" s="1" customFormat="1" ht="29.25" customHeight="1">
      <c r="B92" s="24"/>
      <c r="C92" s="158" t="s">
        <v>50</v>
      </c>
      <c r="D92" s="159"/>
      <c r="E92" s="159"/>
      <c r="F92" s="159"/>
      <c r="G92" s="159"/>
      <c r="H92" s="49"/>
      <c r="I92" s="160" t="s">
        <v>51</v>
      </c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62" t="s">
        <v>52</v>
      </c>
      <c r="AH92" s="159"/>
      <c r="AI92" s="159"/>
      <c r="AJ92" s="159"/>
      <c r="AK92" s="159"/>
      <c r="AL92" s="159"/>
      <c r="AM92" s="159"/>
      <c r="AN92" s="160" t="s">
        <v>53</v>
      </c>
      <c r="AO92" s="159"/>
      <c r="AP92" s="161"/>
      <c r="AQ92" s="50" t="s">
        <v>54</v>
      </c>
      <c r="AR92" s="24"/>
      <c r="AS92" s="51" t="s">
        <v>55</v>
      </c>
      <c r="AT92" s="52" t="s">
        <v>56</v>
      </c>
      <c r="AU92" s="52" t="s">
        <v>57</v>
      </c>
      <c r="AV92" s="52" t="s">
        <v>58</v>
      </c>
      <c r="AW92" s="52" t="s">
        <v>59</v>
      </c>
      <c r="AX92" s="52" t="s">
        <v>60</v>
      </c>
      <c r="AY92" s="52" t="s">
        <v>61</v>
      </c>
      <c r="AZ92" s="52" t="s">
        <v>62</v>
      </c>
      <c r="BA92" s="52" t="s">
        <v>63</v>
      </c>
      <c r="BB92" s="52" t="s">
        <v>64</v>
      </c>
      <c r="BC92" s="52" t="s">
        <v>65</v>
      </c>
      <c r="BD92" s="53" t="s">
        <v>66</v>
      </c>
    </row>
    <row r="93" spans="1:91" s="1" customFormat="1" ht="10.7" customHeight="1">
      <c r="B93" s="24"/>
      <c r="AR93" s="24"/>
      <c r="AS93" s="5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6"/>
    </row>
    <row r="94" spans="1:91" s="5" customFormat="1" ht="32.450000000000003" customHeight="1">
      <c r="B94" s="55"/>
      <c r="C94" s="56" t="s">
        <v>67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63">
        <f>ROUND(SUM(AG95:AG103),2)</f>
        <v>0</v>
      </c>
      <c r="AH94" s="163"/>
      <c r="AI94" s="163"/>
      <c r="AJ94" s="163"/>
      <c r="AK94" s="163"/>
      <c r="AL94" s="163"/>
      <c r="AM94" s="163"/>
      <c r="AN94" s="164">
        <f t="shared" ref="AN94:AN103" si="0">SUM(AG94,AT94)</f>
        <v>0</v>
      </c>
      <c r="AO94" s="164"/>
      <c r="AP94" s="164"/>
      <c r="AQ94" s="59" t="s">
        <v>1</v>
      </c>
      <c r="AR94" s="55"/>
      <c r="AS94" s="60">
        <f>ROUND(SUM(AS95:AS103),2)</f>
        <v>0</v>
      </c>
      <c r="AT94" s="61">
        <f t="shared" ref="AT94:AT103" si="1">ROUND(SUM(AV94:AW94),2)</f>
        <v>0</v>
      </c>
      <c r="AU94" s="62">
        <f>ROUND(SUM(AU95:AU103),5)</f>
        <v>139.65600000000001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ROUND(SUM(AZ95:AZ103),2)</f>
        <v>0</v>
      </c>
      <c r="BA94" s="61">
        <f>ROUND(SUM(BA95:BA103),2)</f>
        <v>0</v>
      </c>
      <c r="BB94" s="61">
        <f>ROUND(SUM(BB95:BB103),2)</f>
        <v>0</v>
      </c>
      <c r="BC94" s="61">
        <f>ROUND(SUM(BC95:BC103),2)</f>
        <v>0</v>
      </c>
      <c r="BD94" s="63">
        <f>ROUND(SUM(BD95:BD103),2)</f>
        <v>0</v>
      </c>
      <c r="BS94" s="64" t="s">
        <v>68</v>
      </c>
      <c r="BT94" s="64" t="s">
        <v>69</v>
      </c>
      <c r="BU94" s="65" t="s">
        <v>70</v>
      </c>
      <c r="BV94" s="64" t="s">
        <v>71</v>
      </c>
      <c r="BW94" s="64" t="s">
        <v>4</v>
      </c>
      <c r="BX94" s="64" t="s">
        <v>72</v>
      </c>
      <c r="CL94" s="64" t="s">
        <v>1</v>
      </c>
    </row>
    <row r="95" spans="1:91" s="6" customFormat="1" ht="24.75" customHeight="1">
      <c r="A95" s="66" t="s">
        <v>73</v>
      </c>
      <c r="B95" s="67"/>
      <c r="C95" s="68"/>
      <c r="D95" s="157" t="s">
        <v>74</v>
      </c>
      <c r="E95" s="157"/>
      <c r="F95" s="157"/>
      <c r="G95" s="157"/>
      <c r="H95" s="157"/>
      <c r="I95" s="69"/>
      <c r="J95" s="157" t="s">
        <v>75</v>
      </c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5">
        <f>'SO-01.2-I - Porubka - opr...'!J30</f>
        <v>0</v>
      </c>
      <c r="AH95" s="156"/>
      <c r="AI95" s="156"/>
      <c r="AJ95" s="156"/>
      <c r="AK95" s="156"/>
      <c r="AL95" s="156"/>
      <c r="AM95" s="156"/>
      <c r="AN95" s="155">
        <f t="shared" si="0"/>
        <v>0</v>
      </c>
      <c r="AO95" s="156"/>
      <c r="AP95" s="156"/>
      <c r="AQ95" s="70" t="s">
        <v>76</v>
      </c>
      <c r="AR95" s="67"/>
      <c r="AS95" s="71">
        <v>0</v>
      </c>
      <c r="AT95" s="72">
        <f t="shared" si="1"/>
        <v>0</v>
      </c>
      <c r="AU95" s="73">
        <f>'SO-01.2-I - Porubka - opr...'!P120</f>
        <v>19.183999999999997</v>
      </c>
      <c r="AV95" s="72">
        <f>'SO-01.2-I - Porubka - opr...'!J33</f>
        <v>0</v>
      </c>
      <c r="AW95" s="72">
        <f>'SO-01.2-I - Porubka - opr...'!J34</f>
        <v>0</v>
      </c>
      <c r="AX95" s="72">
        <f>'SO-01.2-I - Porubka - opr...'!J35</f>
        <v>0</v>
      </c>
      <c r="AY95" s="72">
        <f>'SO-01.2-I - Porubka - opr...'!J36</f>
        <v>0</v>
      </c>
      <c r="AZ95" s="72">
        <f>'SO-01.2-I - Porubka - opr...'!F33</f>
        <v>0</v>
      </c>
      <c r="BA95" s="72">
        <f>'SO-01.2-I - Porubka - opr...'!F34</f>
        <v>0</v>
      </c>
      <c r="BB95" s="72">
        <f>'SO-01.2-I - Porubka - opr...'!F35</f>
        <v>0</v>
      </c>
      <c r="BC95" s="72">
        <f>'SO-01.2-I - Porubka - opr...'!F36</f>
        <v>0</v>
      </c>
      <c r="BD95" s="74">
        <f>'SO-01.2-I - Porubka - opr...'!F37</f>
        <v>0</v>
      </c>
      <c r="BT95" s="75" t="s">
        <v>77</v>
      </c>
      <c r="BV95" s="75" t="s">
        <v>71</v>
      </c>
      <c r="BW95" s="75" t="s">
        <v>78</v>
      </c>
      <c r="BX95" s="75" t="s">
        <v>4</v>
      </c>
      <c r="CL95" s="75" t="s">
        <v>1</v>
      </c>
      <c r="CM95" s="75" t="s">
        <v>79</v>
      </c>
    </row>
    <row r="96" spans="1:91" s="6" customFormat="1" ht="24.75" customHeight="1">
      <c r="A96" s="66" t="s">
        <v>73</v>
      </c>
      <c r="B96" s="67"/>
      <c r="C96" s="68"/>
      <c r="D96" s="157" t="s">
        <v>80</v>
      </c>
      <c r="E96" s="157"/>
      <c r="F96" s="157"/>
      <c r="G96" s="157"/>
      <c r="H96" s="157"/>
      <c r="I96" s="69"/>
      <c r="J96" s="157" t="s">
        <v>81</v>
      </c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5">
        <f>'SO-01.2-II - Porubka - op...'!J30</f>
        <v>0</v>
      </c>
      <c r="AH96" s="156"/>
      <c r="AI96" s="156"/>
      <c r="AJ96" s="156"/>
      <c r="AK96" s="156"/>
      <c r="AL96" s="156"/>
      <c r="AM96" s="156"/>
      <c r="AN96" s="155">
        <f t="shared" si="0"/>
        <v>0</v>
      </c>
      <c r="AO96" s="156"/>
      <c r="AP96" s="156"/>
      <c r="AQ96" s="70" t="s">
        <v>76</v>
      </c>
      <c r="AR96" s="67"/>
      <c r="AS96" s="71">
        <v>0</v>
      </c>
      <c r="AT96" s="72">
        <f t="shared" si="1"/>
        <v>0</v>
      </c>
      <c r="AU96" s="73">
        <f>'SO-01.2-II - Porubka - op...'!P120</f>
        <v>11.308</v>
      </c>
      <c r="AV96" s="72">
        <f>'SO-01.2-II - Porubka - op...'!J33</f>
        <v>0</v>
      </c>
      <c r="AW96" s="72">
        <f>'SO-01.2-II - Porubka - op...'!J34</f>
        <v>0</v>
      </c>
      <c r="AX96" s="72">
        <f>'SO-01.2-II - Porubka - op...'!J35</f>
        <v>0</v>
      </c>
      <c r="AY96" s="72">
        <f>'SO-01.2-II - Porubka - op...'!J36</f>
        <v>0</v>
      </c>
      <c r="AZ96" s="72">
        <f>'SO-01.2-II - Porubka - op...'!F33</f>
        <v>0</v>
      </c>
      <c r="BA96" s="72">
        <f>'SO-01.2-II - Porubka - op...'!F34</f>
        <v>0</v>
      </c>
      <c r="BB96" s="72">
        <f>'SO-01.2-II - Porubka - op...'!F35</f>
        <v>0</v>
      </c>
      <c r="BC96" s="72">
        <f>'SO-01.2-II - Porubka - op...'!F36</f>
        <v>0</v>
      </c>
      <c r="BD96" s="74">
        <f>'SO-01.2-II - Porubka - op...'!F37</f>
        <v>0</v>
      </c>
      <c r="BT96" s="75" t="s">
        <v>77</v>
      </c>
      <c r="BV96" s="75" t="s">
        <v>71</v>
      </c>
      <c r="BW96" s="75" t="s">
        <v>82</v>
      </c>
      <c r="BX96" s="75" t="s">
        <v>4</v>
      </c>
      <c r="CL96" s="75" t="s">
        <v>1</v>
      </c>
      <c r="CM96" s="75" t="s">
        <v>79</v>
      </c>
    </row>
    <row r="97" spans="1:91" s="6" customFormat="1" ht="24.75" customHeight="1">
      <c r="A97" s="66" t="s">
        <v>73</v>
      </c>
      <c r="B97" s="67"/>
      <c r="C97" s="68"/>
      <c r="D97" s="157" t="s">
        <v>83</v>
      </c>
      <c r="E97" s="157"/>
      <c r="F97" s="157"/>
      <c r="G97" s="157"/>
      <c r="H97" s="157"/>
      <c r="I97" s="69"/>
      <c r="J97" s="157" t="s">
        <v>84</v>
      </c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5">
        <f>'SO-01.2-III - Porubka - o...'!J30</f>
        <v>0</v>
      </c>
      <c r="AH97" s="156"/>
      <c r="AI97" s="156"/>
      <c r="AJ97" s="156"/>
      <c r="AK97" s="156"/>
      <c r="AL97" s="156"/>
      <c r="AM97" s="156"/>
      <c r="AN97" s="155">
        <f t="shared" si="0"/>
        <v>0</v>
      </c>
      <c r="AO97" s="156"/>
      <c r="AP97" s="156"/>
      <c r="AQ97" s="70" t="s">
        <v>76</v>
      </c>
      <c r="AR97" s="67"/>
      <c r="AS97" s="71">
        <v>0</v>
      </c>
      <c r="AT97" s="72">
        <f t="shared" si="1"/>
        <v>0</v>
      </c>
      <c r="AU97" s="73">
        <f>'SO-01.2-III - Porubka - o...'!P120</f>
        <v>36.036000000000001</v>
      </c>
      <c r="AV97" s="72">
        <f>'SO-01.2-III - Porubka - o...'!J33</f>
        <v>0</v>
      </c>
      <c r="AW97" s="72">
        <f>'SO-01.2-III - Porubka - o...'!J34</f>
        <v>0</v>
      </c>
      <c r="AX97" s="72">
        <f>'SO-01.2-III - Porubka - o...'!J35</f>
        <v>0</v>
      </c>
      <c r="AY97" s="72">
        <f>'SO-01.2-III - Porubka - o...'!J36</f>
        <v>0</v>
      </c>
      <c r="AZ97" s="72">
        <f>'SO-01.2-III - Porubka - o...'!F33</f>
        <v>0</v>
      </c>
      <c r="BA97" s="72">
        <f>'SO-01.2-III - Porubka - o...'!F34</f>
        <v>0</v>
      </c>
      <c r="BB97" s="72">
        <f>'SO-01.2-III - Porubka - o...'!F35</f>
        <v>0</v>
      </c>
      <c r="BC97" s="72">
        <f>'SO-01.2-III - Porubka - o...'!F36</f>
        <v>0</v>
      </c>
      <c r="BD97" s="74">
        <f>'SO-01.2-III - Porubka - o...'!F37</f>
        <v>0</v>
      </c>
      <c r="BT97" s="75" t="s">
        <v>77</v>
      </c>
      <c r="BV97" s="75" t="s">
        <v>71</v>
      </c>
      <c r="BW97" s="75" t="s">
        <v>85</v>
      </c>
      <c r="BX97" s="75" t="s">
        <v>4</v>
      </c>
      <c r="CL97" s="75" t="s">
        <v>1</v>
      </c>
      <c r="CM97" s="75" t="s">
        <v>79</v>
      </c>
    </row>
    <row r="98" spans="1:91" s="6" customFormat="1" ht="24.75" customHeight="1">
      <c r="A98" s="66" t="s">
        <v>73</v>
      </c>
      <c r="B98" s="67"/>
      <c r="C98" s="68"/>
      <c r="D98" s="157" t="s">
        <v>86</v>
      </c>
      <c r="E98" s="157"/>
      <c r="F98" s="157"/>
      <c r="G98" s="157"/>
      <c r="H98" s="157"/>
      <c r="I98" s="69"/>
      <c r="J98" s="157" t="s">
        <v>87</v>
      </c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5">
        <f>'SO-02.2-I - Porubka - opr...'!J30</f>
        <v>0</v>
      </c>
      <c r="AH98" s="156"/>
      <c r="AI98" s="156"/>
      <c r="AJ98" s="156"/>
      <c r="AK98" s="156"/>
      <c r="AL98" s="156"/>
      <c r="AM98" s="156"/>
      <c r="AN98" s="155">
        <f t="shared" si="0"/>
        <v>0</v>
      </c>
      <c r="AO98" s="156"/>
      <c r="AP98" s="156"/>
      <c r="AQ98" s="70" t="s">
        <v>76</v>
      </c>
      <c r="AR98" s="67"/>
      <c r="AS98" s="71">
        <v>0</v>
      </c>
      <c r="AT98" s="72">
        <f t="shared" si="1"/>
        <v>0</v>
      </c>
      <c r="AU98" s="73">
        <f>'SO-02.2-I - Porubka - opr...'!P120</f>
        <v>17.247999999999998</v>
      </c>
      <c r="AV98" s="72">
        <f>'SO-02.2-I - Porubka - opr...'!J33</f>
        <v>0</v>
      </c>
      <c r="AW98" s="72">
        <f>'SO-02.2-I - Porubka - opr...'!J34</f>
        <v>0</v>
      </c>
      <c r="AX98" s="72">
        <f>'SO-02.2-I - Porubka - opr...'!J35</f>
        <v>0</v>
      </c>
      <c r="AY98" s="72">
        <f>'SO-02.2-I - Porubka - opr...'!J36</f>
        <v>0</v>
      </c>
      <c r="AZ98" s="72">
        <f>'SO-02.2-I - Porubka - opr...'!F33</f>
        <v>0</v>
      </c>
      <c r="BA98" s="72">
        <f>'SO-02.2-I - Porubka - opr...'!F34</f>
        <v>0</v>
      </c>
      <c r="BB98" s="72">
        <f>'SO-02.2-I - Porubka - opr...'!F35</f>
        <v>0</v>
      </c>
      <c r="BC98" s="72">
        <f>'SO-02.2-I - Porubka - opr...'!F36</f>
        <v>0</v>
      </c>
      <c r="BD98" s="74">
        <f>'SO-02.2-I - Porubka - opr...'!F37</f>
        <v>0</v>
      </c>
      <c r="BT98" s="75" t="s">
        <v>77</v>
      </c>
      <c r="BV98" s="75" t="s">
        <v>71</v>
      </c>
      <c r="BW98" s="75" t="s">
        <v>88</v>
      </c>
      <c r="BX98" s="75" t="s">
        <v>4</v>
      </c>
      <c r="CL98" s="75" t="s">
        <v>1</v>
      </c>
      <c r="CM98" s="75" t="s">
        <v>79</v>
      </c>
    </row>
    <row r="99" spans="1:91" s="6" customFormat="1" ht="24.75" customHeight="1">
      <c r="A99" s="66" t="s">
        <v>73</v>
      </c>
      <c r="B99" s="67"/>
      <c r="C99" s="68"/>
      <c r="D99" s="157" t="s">
        <v>89</v>
      </c>
      <c r="E99" s="157"/>
      <c r="F99" s="157"/>
      <c r="G99" s="157"/>
      <c r="H99" s="157"/>
      <c r="I99" s="69"/>
      <c r="J99" s="157" t="s">
        <v>90</v>
      </c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5">
        <f>'SO-02.2-II - Porubka - op...'!J30</f>
        <v>0</v>
      </c>
      <c r="AH99" s="156"/>
      <c r="AI99" s="156"/>
      <c r="AJ99" s="156"/>
      <c r="AK99" s="156"/>
      <c r="AL99" s="156"/>
      <c r="AM99" s="156"/>
      <c r="AN99" s="155">
        <f t="shared" si="0"/>
        <v>0</v>
      </c>
      <c r="AO99" s="156"/>
      <c r="AP99" s="156"/>
      <c r="AQ99" s="70" t="s">
        <v>76</v>
      </c>
      <c r="AR99" s="67"/>
      <c r="AS99" s="71">
        <v>0</v>
      </c>
      <c r="AT99" s="72">
        <f t="shared" si="1"/>
        <v>0</v>
      </c>
      <c r="AU99" s="73">
        <f>'SO-02.2-II - Porubka - op...'!P120</f>
        <v>11.968</v>
      </c>
      <c r="AV99" s="72">
        <f>'SO-02.2-II - Porubka - op...'!J33</f>
        <v>0</v>
      </c>
      <c r="AW99" s="72">
        <f>'SO-02.2-II - Porubka - op...'!J34</f>
        <v>0</v>
      </c>
      <c r="AX99" s="72">
        <f>'SO-02.2-II - Porubka - op...'!J35</f>
        <v>0</v>
      </c>
      <c r="AY99" s="72">
        <f>'SO-02.2-II - Porubka - op...'!J36</f>
        <v>0</v>
      </c>
      <c r="AZ99" s="72">
        <f>'SO-02.2-II - Porubka - op...'!F33</f>
        <v>0</v>
      </c>
      <c r="BA99" s="72">
        <f>'SO-02.2-II - Porubka - op...'!F34</f>
        <v>0</v>
      </c>
      <c r="BB99" s="72">
        <f>'SO-02.2-II - Porubka - op...'!F35</f>
        <v>0</v>
      </c>
      <c r="BC99" s="72">
        <f>'SO-02.2-II - Porubka - op...'!F36</f>
        <v>0</v>
      </c>
      <c r="BD99" s="74">
        <f>'SO-02.2-II - Porubka - op...'!F37</f>
        <v>0</v>
      </c>
      <c r="BT99" s="75" t="s">
        <v>77</v>
      </c>
      <c r="BV99" s="75" t="s">
        <v>71</v>
      </c>
      <c r="BW99" s="75" t="s">
        <v>91</v>
      </c>
      <c r="BX99" s="75" t="s">
        <v>4</v>
      </c>
      <c r="CL99" s="75" t="s">
        <v>1</v>
      </c>
      <c r="CM99" s="75" t="s">
        <v>79</v>
      </c>
    </row>
    <row r="100" spans="1:91" s="6" customFormat="1" ht="24.75" customHeight="1">
      <c r="A100" s="66" t="s">
        <v>73</v>
      </c>
      <c r="B100" s="67"/>
      <c r="C100" s="68"/>
      <c r="D100" s="157" t="s">
        <v>92</v>
      </c>
      <c r="E100" s="157"/>
      <c r="F100" s="157"/>
      <c r="G100" s="157"/>
      <c r="H100" s="157"/>
      <c r="I100" s="69"/>
      <c r="J100" s="157" t="s">
        <v>93</v>
      </c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5">
        <f>'SO-02.2-III - Porubka - o...'!J30</f>
        <v>0</v>
      </c>
      <c r="AH100" s="156"/>
      <c r="AI100" s="156"/>
      <c r="AJ100" s="156"/>
      <c r="AK100" s="156"/>
      <c r="AL100" s="156"/>
      <c r="AM100" s="156"/>
      <c r="AN100" s="155">
        <f t="shared" si="0"/>
        <v>0</v>
      </c>
      <c r="AO100" s="156"/>
      <c r="AP100" s="156"/>
      <c r="AQ100" s="70" t="s">
        <v>76</v>
      </c>
      <c r="AR100" s="67"/>
      <c r="AS100" s="71">
        <v>0</v>
      </c>
      <c r="AT100" s="72">
        <f t="shared" si="1"/>
        <v>0</v>
      </c>
      <c r="AU100" s="73">
        <f>'SO-02.2-III - Porubka - o...'!P119</f>
        <v>2.9039999999999999</v>
      </c>
      <c r="AV100" s="72">
        <f>'SO-02.2-III - Porubka - o...'!J33</f>
        <v>0</v>
      </c>
      <c r="AW100" s="72">
        <f>'SO-02.2-III - Porubka - o...'!J34</f>
        <v>0</v>
      </c>
      <c r="AX100" s="72">
        <f>'SO-02.2-III - Porubka - o...'!J35</f>
        <v>0</v>
      </c>
      <c r="AY100" s="72">
        <f>'SO-02.2-III - Porubka - o...'!J36</f>
        <v>0</v>
      </c>
      <c r="AZ100" s="72">
        <f>'SO-02.2-III - Porubka - o...'!F33</f>
        <v>0</v>
      </c>
      <c r="BA100" s="72">
        <f>'SO-02.2-III - Porubka - o...'!F34</f>
        <v>0</v>
      </c>
      <c r="BB100" s="72">
        <f>'SO-02.2-III - Porubka - o...'!F35</f>
        <v>0</v>
      </c>
      <c r="BC100" s="72">
        <f>'SO-02.2-III - Porubka - o...'!F36</f>
        <v>0</v>
      </c>
      <c r="BD100" s="74">
        <f>'SO-02.2-III - Porubka - o...'!F37</f>
        <v>0</v>
      </c>
      <c r="BT100" s="75" t="s">
        <v>77</v>
      </c>
      <c r="BV100" s="75" t="s">
        <v>71</v>
      </c>
      <c r="BW100" s="75" t="s">
        <v>94</v>
      </c>
      <c r="BX100" s="75" t="s">
        <v>4</v>
      </c>
      <c r="CL100" s="75" t="s">
        <v>1</v>
      </c>
      <c r="CM100" s="75" t="s">
        <v>79</v>
      </c>
    </row>
    <row r="101" spans="1:91" s="6" customFormat="1" ht="24.75" customHeight="1">
      <c r="A101" s="66" t="s">
        <v>73</v>
      </c>
      <c r="B101" s="67"/>
      <c r="C101" s="68"/>
      <c r="D101" s="157" t="s">
        <v>95</v>
      </c>
      <c r="E101" s="157"/>
      <c r="F101" s="157"/>
      <c r="G101" s="157"/>
      <c r="H101" s="157"/>
      <c r="I101" s="69"/>
      <c r="J101" s="157" t="s">
        <v>96</v>
      </c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5">
        <f>'SO-03.2-I - Porubka - opr...'!J30</f>
        <v>0</v>
      </c>
      <c r="AH101" s="156"/>
      <c r="AI101" s="156"/>
      <c r="AJ101" s="156"/>
      <c r="AK101" s="156"/>
      <c r="AL101" s="156"/>
      <c r="AM101" s="156"/>
      <c r="AN101" s="155">
        <f t="shared" si="0"/>
        <v>0</v>
      </c>
      <c r="AO101" s="156"/>
      <c r="AP101" s="156"/>
      <c r="AQ101" s="70" t="s">
        <v>76</v>
      </c>
      <c r="AR101" s="67"/>
      <c r="AS101" s="71">
        <v>0</v>
      </c>
      <c r="AT101" s="72">
        <f t="shared" si="1"/>
        <v>0</v>
      </c>
      <c r="AU101" s="73">
        <f>'SO-03.2-I - Porubka - opr...'!P120</f>
        <v>12.76</v>
      </c>
      <c r="AV101" s="72">
        <f>'SO-03.2-I - Porubka - opr...'!J33</f>
        <v>0</v>
      </c>
      <c r="AW101" s="72">
        <f>'SO-03.2-I - Porubka - opr...'!J34</f>
        <v>0</v>
      </c>
      <c r="AX101" s="72">
        <f>'SO-03.2-I - Porubka - opr...'!J35</f>
        <v>0</v>
      </c>
      <c r="AY101" s="72">
        <f>'SO-03.2-I - Porubka - opr...'!J36</f>
        <v>0</v>
      </c>
      <c r="AZ101" s="72">
        <f>'SO-03.2-I - Porubka - opr...'!F33</f>
        <v>0</v>
      </c>
      <c r="BA101" s="72">
        <f>'SO-03.2-I - Porubka - opr...'!F34</f>
        <v>0</v>
      </c>
      <c r="BB101" s="72">
        <f>'SO-03.2-I - Porubka - opr...'!F35</f>
        <v>0</v>
      </c>
      <c r="BC101" s="72">
        <f>'SO-03.2-I - Porubka - opr...'!F36</f>
        <v>0</v>
      </c>
      <c r="BD101" s="74">
        <f>'SO-03.2-I - Porubka - opr...'!F37</f>
        <v>0</v>
      </c>
      <c r="BT101" s="75" t="s">
        <v>77</v>
      </c>
      <c r="BV101" s="75" t="s">
        <v>71</v>
      </c>
      <c r="BW101" s="75" t="s">
        <v>97</v>
      </c>
      <c r="BX101" s="75" t="s">
        <v>4</v>
      </c>
      <c r="CL101" s="75" t="s">
        <v>1</v>
      </c>
      <c r="CM101" s="75" t="s">
        <v>79</v>
      </c>
    </row>
    <row r="102" spans="1:91" s="6" customFormat="1" ht="24.75" customHeight="1">
      <c r="A102" s="66" t="s">
        <v>73</v>
      </c>
      <c r="B102" s="67"/>
      <c r="C102" s="68"/>
      <c r="D102" s="157" t="s">
        <v>98</v>
      </c>
      <c r="E102" s="157"/>
      <c r="F102" s="157"/>
      <c r="G102" s="157"/>
      <c r="H102" s="157"/>
      <c r="I102" s="69"/>
      <c r="J102" s="157" t="s">
        <v>99</v>
      </c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5">
        <f>'SO-03.2-II - Porubka - op...'!J30</f>
        <v>0</v>
      </c>
      <c r="AH102" s="156"/>
      <c r="AI102" s="156"/>
      <c r="AJ102" s="156"/>
      <c r="AK102" s="156"/>
      <c r="AL102" s="156"/>
      <c r="AM102" s="156"/>
      <c r="AN102" s="155">
        <f t="shared" si="0"/>
        <v>0</v>
      </c>
      <c r="AO102" s="156"/>
      <c r="AP102" s="156"/>
      <c r="AQ102" s="70" t="s">
        <v>76</v>
      </c>
      <c r="AR102" s="67"/>
      <c r="AS102" s="71">
        <v>0</v>
      </c>
      <c r="AT102" s="72">
        <f t="shared" si="1"/>
        <v>0</v>
      </c>
      <c r="AU102" s="73">
        <f>'SO-03.2-II - Porubka - op...'!P120</f>
        <v>16.456</v>
      </c>
      <c r="AV102" s="72">
        <f>'SO-03.2-II - Porubka - op...'!J33</f>
        <v>0</v>
      </c>
      <c r="AW102" s="72">
        <f>'SO-03.2-II - Porubka - op...'!J34</f>
        <v>0</v>
      </c>
      <c r="AX102" s="72">
        <f>'SO-03.2-II - Porubka - op...'!J35</f>
        <v>0</v>
      </c>
      <c r="AY102" s="72">
        <f>'SO-03.2-II - Porubka - op...'!J36</f>
        <v>0</v>
      </c>
      <c r="AZ102" s="72">
        <f>'SO-03.2-II - Porubka - op...'!F33</f>
        <v>0</v>
      </c>
      <c r="BA102" s="72">
        <f>'SO-03.2-II - Porubka - op...'!F34</f>
        <v>0</v>
      </c>
      <c r="BB102" s="72">
        <f>'SO-03.2-II - Porubka - op...'!F35</f>
        <v>0</v>
      </c>
      <c r="BC102" s="72">
        <f>'SO-03.2-II - Porubka - op...'!F36</f>
        <v>0</v>
      </c>
      <c r="BD102" s="74">
        <f>'SO-03.2-II - Porubka - op...'!F37</f>
        <v>0</v>
      </c>
      <c r="BT102" s="75" t="s">
        <v>77</v>
      </c>
      <c r="BV102" s="75" t="s">
        <v>71</v>
      </c>
      <c r="BW102" s="75" t="s">
        <v>100</v>
      </c>
      <c r="BX102" s="75" t="s">
        <v>4</v>
      </c>
      <c r="CL102" s="75" t="s">
        <v>1</v>
      </c>
      <c r="CM102" s="75" t="s">
        <v>79</v>
      </c>
    </row>
    <row r="103" spans="1:91" s="6" customFormat="1" ht="24.75" customHeight="1">
      <c r="A103" s="66" t="s">
        <v>73</v>
      </c>
      <c r="B103" s="67"/>
      <c r="C103" s="68"/>
      <c r="D103" s="157" t="s">
        <v>101</v>
      </c>
      <c r="E103" s="157"/>
      <c r="F103" s="157"/>
      <c r="G103" s="157"/>
      <c r="H103" s="157"/>
      <c r="I103" s="69"/>
      <c r="J103" s="157" t="s">
        <v>102</v>
      </c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5">
        <f>'SO-03.2-III - Porubka - o...'!J30</f>
        <v>0</v>
      </c>
      <c r="AH103" s="156"/>
      <c r="AI103" s="156"/>
      <c r="AJ103" s="156"/>
      <c r="AK103" s="156"/>
      <c r="AL103" s="156"/>
      <c r="AM103" s="156"/>
      <c r="AN103" s="155">
        <f t="shared" si="0"/>
        <v>0</v>
      </c>
      <c r="AO103" s="156"/>
      <c r="AP103" s="156"/>
      <c r="AQ103" s="70" t="s">
        <v>76</v>
      </c>
      <c r="AR103" s="67"/>
      <c r="AS103" s="76">
        <v>0</v>
      </c>
      <c r="AT103" s="77">
        <f t="shared" si="1"/>
        <v>0</v>
      </c>
      <c r="AU103" s="78">
        <f>'SO-03.2-III - Porubka - o...'!P120</f>
        <v>11.792</v>
      </c>
      <c r="AV103" s="77">
        <f>'SO-03.2-III - Porubka - o...'!J33</f>
        <v>0</v>
      </c>
      <c r="AW103" s="77">
        <f>'SO-03.2-III - Porubka - o...'!J34</f>
        <v>0</v>
      </c>
      <c r="AX103" s="77">
        <f>'SO-03.2-III - Porubka - o...'!J35</f>
        <v>0</v>
      </c>
      <c r="AY103" s="77">
        <f>'SO-03.2-III - Porubka - o...'!J36</f>
        <v>0</v>
      </c>
      <c r="AZ103" s="77">
        <f>'SO-03.2-III - Porubka - o...'!F33</f>
        <v>0</v>
      </c>
      <c r="BA103" s="77">
        <f>'SO-03.2-III - Porubka - o...'!F34</f>
        <v>0</v>
      </c>
      <c r="BB103" s="77">
        <f>'SO-03.2-III - Porubka - o...'!F35</f>
        <v>0</v>
      </c>
      <c r="BC103" s="77">
        <f>'SO-03.2-III - Porubka - o...'!F36</f>
        <v>0</v>
      </c>
      <c r="BD103" s="79">
        <f>'SO-03.2-III - Porubka - o...'!F37</f>
        <v>0</v>
      </c>
      <c r="BT103" s="75" t="s">
        <v>77</v>
      </c>
      <c r="BV103" s="75" t="s">
        <v>71</v>
      </c>
      <c r="BW103" s="75" t="s">
        <v>103</v>
      </c>
      <c r="BX103" s="75" t="s">
        <v>4</v>
      </c>
      <c r="CL103" s="75" t="s">
        <v>1</v>
      </c>
      <c r="CM103" s="75" t="s">
        <v>79</v>
      </c>
    </row>
    <row r="104" spans="1:91" s="1" customFormat="1" ht="30" customHeight="1">
      <c r="B104" s="24"/>
      <c r="AR104" s="24"/>
    </row>
    <row r="105" spans="1:91" s="1" customFormat="1" ht="6.95" customHeight="1"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24"/>
    </row>
  </sheetData>
  <mergeCells count="72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SO-01.2-I - Porubka - opr...'!C2" display="/"/>
    <hyperlink ref="A96" location="'SO-01.2-II - Porubka - op...'!C2" display="/"/>
    <hyperlink ref="A97" location="'SO-01.2-III - Porubka - o...'!C2" display="/"/>
    <hyperlink ref="A98" location="'SO-02.2-I - Porubka - opr...'!C2" display="/"/>
    <hyperlink ref="A99" location="'SO-02.2-II - Porubka - op...'!C2" display="/"/>
    <hyperlink ref="A100" location="'SO-02.2-III - Porubka - o...'!C2" display="/"/>
    <hyperlink ref="A101" location="'SO-03.2-I - Porubka - opr...'!C2" display="/"/>
    <hyperlink ref="A102" location="'SO-03.2-II - Porubka - op...'!C2" display="/"/>
    <hyperlink ref="A103" location="'SO-03.2-III - Porubka - 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2" t="s">
        <v>103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79</v>
      </c>
    </row>
    <row r="4" spans="2:46" ht="24.95" customHeight="1">
      <c r="B4" s="15"/>
      <c r="D4" s="16" t="s">
        <v>104</v>
      </c>
      <c r="L4" s="15"/>
      <c r="M4" s="80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14</v>
      </c>
      <c r="L6" s="15"/>
    </row>
    <row r="7" spans="2:46" ht="26.25" customHeight="1">
      <c r="B7" s="15"/>
      <c r="E7" s="175" t="str">
        <f>'Rekapitulace stavby'!K6</f>
        <v>OPŠ 09/2024, VT Porubka km 0,900 - 6,920, oprava opevnění a obnova manipulačního pásu (OPAKOVANÉ ZADÁNÍ), č. st. 8844</v>
      </c>
      <c r="F7" s="176"/>
      <c r="G7" s="176"/>
      <c r="H7" s="176"/>
      <c r="L7" s="15"/>
    </row>
    <row r="8" spans="2:46" s="1" customFormat="1" ht="12" customHeight="1">
      <c r="B8" s="24"/>
      <c r="D8" s="21" t="s">
        <v>105</v>
      </c>
      <c r="L8" s="24"/>
    </row>
    <row r="9" spans="2:46" s="1" customFormat="1" ht="30" customHeight="1">
      <c r="B9" s="24"/>
      <c r="E9" s="165" t="s">
        <v>315</v>
      </c>
      <c r="F9" s="174"/>
      <c r="G9" s="174"/>
      <c r="H9" s="17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15</v>
      </c>
      <c r="F11" s="19" t="s">
        <v>1</v>
      </c>
      <c r="I11" s="21" t="s">
        <v>16</v>
      </c>
      <c r="J11" s="19" t="s">
        <v>1</v>
      </c>
      <c r="L11" s="24"/>
    </row>
    <row r="12" spans="2:46" s="1" customFormat="1" ht="12" customHeight="1">
      <c r="B12" s="24"/>
      <c r="D12" s="21" t="s">
        <v>17</v>
      </c>
      <c r="F12" s="19" t="s">
        <v>18</v>
      </c>
      <c r="I12" s="21" t="s">
        <v>19</v>
      </c>
      <c r="J12" s="44">
        <f>'Rekapitulace stavby'!AN8</f>
        <v>45975</v>
      </c>
      <c r="L12" s="24"/>
    </row>
    <row r="13" spans="2:46" s="1" customFormat="1" ht="10.7" customHeight="1">
      <c r="B13" s="24"/>
      <c r="L13" s="24"/>
    </row>
    <row r="14" spans="2:46" s="1" customFormat="1" ht="12" customHeight="1">
      <c r="B14" s="24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4"/>
    </row>
    <row r="15" spans="2:46" s="1" customFormat="1" ht="18" customHeight="1">
      <c r="B15" s="24"/>
      <c r="E15" s="19" t="str">
        <f>IF('Rekapitulace stavby'!E11="","",'Rekapitulace stavby'!E11)</f>
        <v>Povodí Odry, s.p.</v>
      </c>
      <c r="I15" s="21" t="s">
        <v>23</v>
      </c>
      <c r="J15" s="19" t="str">
        <f>IF('Rekapitulace stavby'!AN11="","",'Rekapitulace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24</v>
      </c>
      <c r="I17" s="21" t="s">
        <v>21</v>
      </c>
      <c r="J17" s="19" t="str">
        <f>'Rekapitulace stavby'!AN13</f>
        <v/>
      </c>
      <c r="L17" s="24"/>
    </row>
    <row r="18" spans="2:12" s="1" customFormat="1" ht="18" customHeight="1">
      <c r="B18" s="24"/>
      <c r="E18" s="149" t="str">
        <f>'Rekapitulace stavby'!E14</f>
        <v xml:space="preserve"> </v>
      </c>
      <c r="F18" s="149"/>
      <c r="G18" s="149"/>
      <c r="H18" s="149"/>
      <c r="I18" s="21" t="s">
        <v>23</v>
      </c>
      <c r="J18" s="19" t="str">
        <f>'Rekapitulace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21</v>
      </c>
      <c r="J20" s="19" t="str">
        <f>IF('Rekapitulace stavby'!AN16="","",'Rekapitulace stavby'!AN16)</f>
        <v/>
      </c>
      <c r="L20" s="24"/>
    </row>
    <row r="21" spans="2:12" s="1" customFormat="1" ht="18" customHeight="1">
      <c r="B21" s="24"/>
      <c r="E21" s="19" t="str">
        <f>IF('Rekapitulace stavby'!E17="","",'Rekapitulace stavby'!E17)</f>
        <v xml:space="preserve"> </v>
      </c>
      <c r="I21" s="21" t="s">
        <v>23</v>
      </c>
      <c r="J21" s="19" t="str">
        <f>IF('Rekapitulace stavby'!AN17="","",'Rekapitulace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21</v>
      </c>
      <c r="J23" s="19" t="str">
        <f>IF('Rekapitulace stavby'!AN19="","",'Rekapitulace stavby'!AN19)</f>
        <v/>
      </c>
      <c r="L23" s="24"/>
    </row>
    <row r="24" spans="2:12" s="1" customFormat="1" ht="18" customHeight="1">
      <c r="B24" s="24"/>
      <c r="E24" s="19" t="str">
        <f>IF('Rekapitulace stavby'!E20="","",'Rekapitulace stavby'!E20)</f>
        <v xml:space="preserve"> </v>
      </c>
      <c r="I24" s="21" t="s">
        <v>23</v>
      </c>
      <c r="J24" s="19" t="str">
        <f>IF('Rekapitulace stavby'!AN20="","",'Rekapitulace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28</v>
      </c>
      <c r="L26" s="24"/>
    </row>
    <row r="27" spans="2:12" s="7" customFormat="1" ht="16.5" customHeight="1">
      <c r="B27" s="81"/>
      <c r="E27" s="151" t="s">
        <v>1</v>
      </c>
      <c r="F27" s="151"/>
      <c r="G27" s="151"/>
      <c r="H27" s="151"/>
      <c r="L27" s="81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>
      <c r="B30" s="24"/>
      <c r="D30" s="82" t="s">
        <v>29</v>
      </c>
      <c r="J30" s="58">
        <f>ROUND(J120, 2)</f>
        <v>0</v>
      </c>
      <c r="L30" s="24"/>
    </row>
    <row r="31" spans="2:12" s="1" customFormat="1" ht="6.95" customHeight="1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>
      <c r="B32" s="24"/>
      <c r="F32" s="27" t="s">
        <v>31</v>
      </c>
      <c r="I32" s="27" t="s">
        <v>30</v>
      </c>
      <c r="J32" s="27" t="s">
        <v>32</v>
      </c>
      <c r="L32" s="24"/>
    </row>
    <row r="33" spans="2:12" s="1" customFormat="1" ht="14.45" customHeight="1">
      <c r="B33" s="24"/>
      <c r="D33" s="47" t="s">
        <v>33</v>
      </c>
      <c r="E33" s="21" t="s">
        <v>34</v>
      </c>
      <c r="F33" s="83">
        <f>ROUND((SUM(BE120:BE144)),  2)</f>
        <v>0</v>
      </c>
      <c r="I33" s="84">
        <v>0.21</v>
      </c>
      <c r="J33" s="83">
        <f>ROUND(((SUM(BE120:BE144))*I33),  2)</f>
        <v>0</v>
      </c>
      <c r="L33" s="24"/>
    </row>
    <row r="34" spans="2:12" s="1" customFormat="1" ht="14.45" customHeight="1">
      <c r="B34" s="24"/>
      <c r="E34" s="21" t="s">
        <v>35</v>
      </c>
      <c r="F34" s="83">
        <f>ROUND((SUM(BF120:BF144)),  2)</f>
        <v>0</v>
      </c>
      <c r="I34" s="84">
        <v>0.12</v>
      </c>
      <c r="J34" s="83">
        <f>ROUND(((SUM(BF120:BF144))*I34),  2)</f>
        <v>0</v>
      </c>
      <c r="L34" s="24"/>
    </row>
    <row r="35" spans="2:12" s="1" customFormat="1" ht="14.45" hidden="1" customHeight="1">
      <c r="B35" s="24"/>
      <c r="E35" s="21" t="s">
        <v>36</v>
      </c>
      <c r="F35" s="83">
        <f>ROUND((SUM(BG120:BG144)),  2)</f>
        <v>0</v>
      </c>
      <c r="I35" s="84">
        <v>0.21</v>
      </c>
      <c r="J35" s="83">
        <f>0</f>
        <v>0</v>
      </c>
      <c r="L35" s="24"/>
    </row>
    <row r="36" spans="2:12" s="1" customFormat="1" ht="14.45" hidden="1" customHeight="1">
      <c r="B36" s="24"/>
      <c r="E36" s="21" t="s">
        <v>37</v>
      </c>
      <c r="F36" s="83">
        <f>ROUND((SUM(BH120:BH144)),  2)</f>
        <v>0</v>
      </c>
      <c r="I36" s="84">
        <v>0.12</v>
      </c>
      <c r="J36" s="83">
        <f>0</f>
        <v>0</v>
      </c>
      <c r="L36" s="24"/>
    </row>
    <row r="37" spans="2:12" s="1" customFormat="1" ht="14.45" hidden="1" customHeight="1">
      <c r="B37" s="24"/>
      <c r="E37" s="21" t="s">
        <v>38</v>
      </c>
      <c r="F37" s="83">
        <f>ROUND((SUM(BI120:BI144)),  2)</f>
        <v>0</v>
      </c>
      <c r="I37" s="84">
        <v>0</v>
      </c>
      <c r="J37" s="83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85"/>
      <c r="D39" s="86" t="s">
        <v>39</v>
      </c>
      <c r="E39" s="49"/>
      <c r="F39" s="49"/>
      <c r="G39" s="87" t="s">
        <v>40</v>
      </c>
      <c r="H39" s="88" t="s">
        <v>41</v>
      </c>
      <c r="I39" s="49"/>
      <c r="J39" s="89">
        <f>SUM(J30:J37)</f>
        <v>0</v>
      </c>
      <c r="K39" s="90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4"/>
    </row>
    <row r="77" spans="2:12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4"/>
    </row>
    <row r="82" spans="2:47" s="1" customFormat="1" ht="24.95" customHeight="1">
      <c r="B82" s="24"/>
      <c r="C82" s="16" t="s">
        <v>107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14</v>
      </c>
      <c r="L84" s="24"/>
    </row>
    <row r="85" spans="2:47" s="1" customFormat="1" ht="26.25" customHeight="1">
      <c r="B85" s="24"/>
      <c r="E85" s="175" t="str">
        <f>E7</f>
        <v>OPŠ 09/2024, VT Porubka km 0,900 - 6,920, oprava opevnění a obnova manipulačního pásu (OPAKOVANÉ ZADÁNÍ), č. st. 8844</v>
      </c>
      <c r="F85" s="176"/>
      <c r="G85" s="176"/>
      <c r="H85" s="176"/>
      <c r="L85" s="24"/>
    </row>
    <row r="86" spans="2:47" s="1" customFormat="1" ht="12" customHeight="1">
      <c r="B86" s="24"/>
      <c r="C86" s="21" t="s">
        <v>105</v>
      </c>
      <c r="L86" s="24"/>
    </row>
    <row r="87" spans="2:47" s="1" customFormat="1" ht="30" customHeight="1">
      <c r="B87" s="24"/>
      <c r="E87" s="165" t="str">
        <f>E9</f>
        <v>SO-03.2-III - Porubka - opravy v úseku č.3_6,650 až 6,900km</v>
      </c>
      <c r="F87" s="174"/>
      <c r="G87" s="174"/>
      <c r="H87" s="17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17</v>
      </c>
      <c r="F89" s="19" t="str">
        <f>F12</f>
        <v xml:space="preserve"> </v>
      </c>
      <c r="I89" s="21" t="s">
        <v>19</v>
      </c>
      <c r="J89" s="44">
        <f>IF(J12="","",J12)</f>
        <v>45975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20</v>
      </c>
      <c r="F91" s="19" t="str">
        <f>E15</f>
        <v>Povodí Odry, s.p.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24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93" t="s">
        <v>108</v>
      </c>
      <c r="D94" s="85"/>
      <c r="E94" s="85"/>
      <c r="F94" s="85"/>
      <c r="G94" s="85"/>
      <c r="H94" s="85"/>
      <c r="I94" s="85"/>
      <c r="J94" s="94" t="s">
        <v>109</v>
      </c>
      <c r="K94" s="85"/>
      <c r="L94" s="24"/>
    </row>
    <row r="95" spans="2:47" s="1" customFormat="1" ht="10.35" customHeight="1">
      <c r="B95" s="24"/>
      <c r="L95" s="24"/>
    </row>
    <row r="96" spans="2:47" s="1" customFormat="1" ht="22.7" customHeight="1">
      <c r="B96" s="24"/>
      <c r="C96" s="95" t="s">
        <v>110</v>
      </c>
      <c r="J96" s="58">
        <f>J120</f>
        <v>0</v>
      </c>
      <c r="L96" s="24"/>
      <c r="AU96" s="12" t="s">
        <v>111</v>
      </c>
    </row>
    <row r="97" spans="2:12" s="8" customFormat="1" ht="24.95" customHeight="1">
      <c r="B97" s="96"/>
      <c r="D97" s="97" t="s">
        <v>112</v>
      </c>
      <c r="E97" s="98"/>
      <c r="F97" s="98"/>
      <c r="G97" s="98"/>
      <c r="H97" s="98"/>
      <c r="I97" s="98"/>
      <c r="J97" s="99">
        <f>J121</f>
        <v>0</v>
      </c>
      <c r="L97" s="96"/>
    </row>
    <row r="98" spans="2:12" s="8" customFormat="1" ht="24.95" customHeight="1">
      <c r="B98" s="96"/>
      <c r="D98" s="97" t="s">
        <v>113</v>
      </c>
      <c r="E98" s="98"/>
      <c r="F98" s="98"/>
      <c r="G98" s="98"/>
      <c r="H98" s="98"/>
      <c r="I98" s="98"/>
      <c r="J98" s="99">
        <f>J132</f>
        <v>0</v>
      </c>
      <c r="L98" s="96"/>
    </row>
    <row r="99" spans="2:12" s="8" customFormat="1" ht="24.95" customHeight="1">
      <c r="B99" s="96"/>
      <c r="D99" s="97" t="s">
        <v>114</v>
      </c>
      <c r="E99" s="98"/>
      <c r="F99" s="98"/>
      <c r="G99" s="98"/>
      <c r="H99" s="98"/>
      <c r="I99" s="98"/>
      <c r="J99" s="99">
        <f>J137</f>
        <v>0</v>
      </c>
      <c r="L99" s="96"/>
    </row>
    <row r="100" spans="2:12" s="8" customFormat="1" ht="24.95" customHeight="1">
      <c r="B100" s="96"/>
      <c r="D100" s="97" t="s">
        <v>115</v>
      </c>
      <c r="E100" s="98"/>
      <c r="F100" s="98"/>
      <c r="G100" s="98"/>
      <c r="H100" s="98"/>
      <c r="I100" s="98"/>
      <c r="J100" s="99">
        <f>J140</f>
        <v>0</v>
      </c>
      <c r="L100" s="96"/>
    </row>
    <row r="101" spans="2:12" s="1" customFormat="1" ht="21.75" customHeight="1">
      <c r="B101" s="24"/>
      <c r="L101" s="24"/>
    </row>
    <row r="102" spans="2:12" s="1" customFormat="1" ht="6.95" customHeight="1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24"/>
    </row>
    <row r="106" spans="2:12" s="1" customFormat="1" ht="6.95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24"/>
    </row>
    <row r="107" spans="2:12" s="1" customFormat="1" ht="24.95" customHeight="1">
      <c r="B107" s="24"/>
      <c r="C107" s="16" t="s">
        <v>116</v>
      </c>
      <c r="L107" s="24"/>
    </row>
    <row r="108" spans="2:12" s="1" customFormat="1" ht="6.95" customHeight="1">
      <c r="B108" s="24"/>
      <c r="L108" s="24"/>
    </row>
    <row r="109" spans="2:12" s="1" customFormat="1" ht="12" customHeight="1">
      <c r="B109" s="24"/>
      <c r="C109" s="21" t="s">
        <v>14</v>
      </c>
      <c r="L109" s="24"/>
    </row>
    <row r="110" spans="2:12" s="1" customFormat="1" ht="26.25" customHeight="1">
      <c r="B110" s="24"/>
      <c r="E110" s="175" t="str">
        <f>E7</f>
        <v>OPŠ 09/2024, VT Porubka km 0,900 - 6,920, oprava opevnění a obnova manipulačního pásu (OPAKOVANÉ ZADÁNÍ), č. st. 8844</v>
      </c>
      <c r="F110" s="176"/>
      <c r="G110" s="176"/>
      <c r="H110" s="176"/>
      <c r="L110" s="24"/>
    </row>
    <row r="111" spans="2:12" s="1" customFormat="1" ht="12" customHeight="1">
      <c r="B111" s="24"/>
      <c r="C111" s="21" t="s">
        <v>105</v>
      </c>
      <c r="L111" s="24"/>
    </row>
    <row r="112" spans="2:12" s="1" customFormat="1" ht="30" customHeight="1">
      <c r="B112" s="24"/>
      <c r="E112" s="165" t="str">
        <f>E9</f>
        <v>SO-03.2-III - Porubka - opravy v úseku č.3_6,650 až 6,900km</v>
      </c>
      <c r="F112" s="174"/>
      <c r="G112" s="174"/>
      <c r="H112" s="174"/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21" t="s">
        <v>17</v>
      </c>
      <c r="F114" s="19" t="str">
        <f>F12</f>
        <v xml:space="preserve"> </v>
      </c>
      <c r="I114" s="21" t="s">
        <v>19</v>
      </c>
      <c r="J114" s="44">
        <f>IF(J12="","",J12)</f>
        <v>45975</v>
      </c>
      <c r="L114" s="24"/>
    </row>
    <row r="115" spans="2:65" s="1" customFormat="1" ht="6.95" customHeight="1">
      <c r="B115" s="24"/>
      <c r="L115" s="24"/>
    </row>
    <row r="116" spans="2:65" s="1" customFormat="1" ht="15.2" customHeight="1">
      <c r="B116" s="24"/>
      <c r="C116" s="21" t="s">
        <v>20</v>
      </c>
      <c r="F116" s="19" t="str">
        <f>E15</f>
        <v>Povodí Odry, s.p.</v>
      </c>
      <c r="I116" s="21" t="s">
        <v>25</v>
      </c>
      <c r="J116" s="22" t="str">
        <f>E21</f>
        <v xml:space="preserve"> </v>
      </c>
      <c r="L116" s="24"/>
    </row>
    <row r="117" spans="2:65" s="1" customFormat="1" ht="15.2" customHeight="1">
      <c r="B117" s="24"/>
      <c r="C117" s="21" t="s">
        <v>24</v>
      </c>
      <c r="F117" s="19" t="str">
        <f>IF(E18="","",E18)</f>
        <v xml:space="preserve"> </v>
      </c>
      <c r="I117" s="21" t="s">
        <v>27</v>
      </c>
      <c r="J117" s="22" t="str">
        <f>E24</f>
        <v xml:space="preserve"> </v>
      </c>
      <c r="L117" s="24"/>
    </row>
    <row r="118" spans="2:65" s="1" customFormat="1" ht="10.35" customHeight="1">
      <c r="B118" s="24"/>
      <c r="L118" s="24"/>
    </row>
    <row r="119" spans="2:65" s="9" customFormat="1" ht="29.25" customHeight="1">
      <c r="B119" s="100"/>
      <c r="C119" s="101" t="s">
        <v>117</v>
      </c>
      <c r="D119" s="102" t="s">
        <v>54</v>
      </c>
      <c r="E119" s="102" t="s">
        <v>50</v>
      </c>
      <c r="F119" s="102" t="s">
        <v>51</v>
      </c>
      <c r="G119" s="102" t="s">
        <v>118</v>
      </c>
      <c r="H119" s="102" t="s">
        <v>119</v>
      </c>
      <c r="I119" s="102" t="s">
        <v>120</v>
      </c>
      <c r="J119" s="103" t="s">
        <v>109</v>
      </c>
      <c r="K119" s="104" t="s">
        <v>121</v>
      </c>
      <c r="L119" s="100"/>
      <c r="M119" s="51" t="s">
        <v>1</v>
      </c>
      <c r="N119" s="52" t="s">
        <v>33</v>
      </c>
      <c r="O119" s="52" t="s">
        <v>122</v>
      </c>
      <c r="P119" s="52" t="s">
        <v>123</v>
      </c>
      <c r="Q119" s="52" t="s">
        <v>124</v>
      </c>
      <c r="R119" s="52" t="s">
        <v>125</v>
      </c>
      <c r="S119" s="52" t="s">
        <v>126</v>
      </c>
      <c r="T119" s="53" t="s">
        <v>127</v>
      </c>
    </row>
    <row r="120" spans="2:65" s="1" customFormat="1" ht="22.7" customHeight="1">
      <c r="B120" s="24"/>
      <c r="C120" s="56" t="s">
        <v>128</v>
      </c>
      <c r="J120" s="105">
        <f>BK120</f>
        <v>0</v>
      </c>
      <c r="L120" s="24"/>
      <c r="M120" s="54"/>
      <c r="N120" s="45"/>
      <c r="O120" s="45"/>
      <c r="P120" s="106">
        <f>P121+P132+P137+P140</f>
        <v>11.792</v>
      </c>
      <c r="Q120" s="45"/>
      <c r="R120" s="106">
        <f>R121+R132+R137+R140</f>
        <v>0</v>
      </c>
      <c r="S120" s="45"/>
      <c r="T120" s="107">
        <f>T121+T132+T137+T140</f>
        <v>0</v>
      </c>
      <c r="AT120" s="12" t="s">
        <v>68</v>
      </c>
      <c r="AU120" s="12" t="s">
        <v>111</v>
      </c>
      <c r="BK120" s="108">
        <f>BK121+BK132+BK137+BK140</f>
        <v>0</v>
      </c>
    </row>
    <row r="121" spans="2:65" s="10" customFormat="1" ht="25.9" customHeight="1">
      <c r="B121" s="109"/>
      <c r="D121" s="110" t="s">
        <v>68</v>
      </c>
      <c r="E121" s="111" t="s">
        <v>77</v>
      </c>
      <c r="F121" s="111" t="s">
        <v>129</v>
      </c>
      <c r="J121" s="112">
        <f>BK121</f>
        <v>0</v>
      </c>
      <c r="L121" s="109"/>
      <c r="M121" s="113"/>
      <c r="P121" s="114">
        <f>SUM(P122:P131)</f>
        <v>11.792</v>
      </c>
      <c r="R121" s="114">
        <f>SUM(R122:R131)</f>
        <v>0</v>
      </c>
      <c r="T121" s="115">
        <f>SUM(T122:T131)</f>
        <v>0</v>
      </c>
      <c r="AR121" s="110" t="s">
        <v>77</v>
      </c>
      <c r="AT121" s="116" t="s">
        <v>68</v>
      </c>
      <c r="AU121" s="116" t="s">
        <v>69</v>
      </c>
      <c r="AY121" s="110" t="s">
        <v>130</v>
      </c>
      <c r="BK121" s="117">
        <f>SUM(BK122:BK131)</f>
        <v>0</v>
      </c>
    </row>
    <row r="122" spans="2:65" s="1" customFormat="1" ht="24.2" customHeight="1">
      <c r="B122" s="118"/>
      <c r="C122" s="119" t="s">
        <v>77</v>
      </c>
      <c r="D122" s="119" t="s">
        <v>131</v>
      </c>
      <c r="E122" s="120" t="s">
        <v>132</v>
      </c>
      <c r="F122" s="121" t="s">
        <v>133</v>
      </c>
      <c r="G122" s="122" t="s">
        <v>134</v>
      </c>
      <c r="H122" s="123">
        <v>3.7999999999999999E-2</v>
      </c>
      <c r="I122" s="124"/>
      <c r="J122" s="124">
        <f t="shared" ref="J122:J129" si="0">ROUND(I122*H122,2)</f>
        <v>0</v>
      </c>
      <c r="K122" s="125"/>
      <c r="L122" s="24"/>
      <c r="M122" s="126" t="s">
        <v>1</v>
      </c>
      <c r="N122" s="127" t="s">
        <v>34</v>
      </c>
      <c r="O122" s="128">
        <v>0</v>
      </c>
      <c r="P122" s="128">
        <f t="shared" ref="P122:P129" si="1">O122*H122</f>
        <v>0</v>
      </c>
      <c r="Q122" s="128">
        <v>0</v>
      </c>
      <c r="R122" s="128">
        <f t="shared" ref="R122:R129" si="2">Q122*H122</f>
        <v>0</v>
      </c>
      <c r="S122" s="128">
        <v>0</v>
      </c>
      <c r="T122" s="129">
        <f t="shared" ref="T122:T129" si="3">S122*H122</f>
        <v>0</v>
      </c>
      <c r="AR122" s="130" t="s">
        <v>135</v>
      </c>
      <c r="AT122" s="130" t="s">
        <v>131</v>
      </c>
      <c r="AU122" s="130" t="s">
        <v>77</v>
      </c>
      <c r="AY122" s="12" t="s">
        <v>130</v>
      </c>
      <c r="BE122" s="131">
        <f t="shared" ref="BE122:BE129" si="4">IF(N122="základní",J122,0)</f>
        <v>0</v>
      </c>
      <c r="BF122" s="131">
        <f t="shared" ref="BF122:BF129" si="5">IF(N122="snížená",J122,0)</f>
        <v>0</v>
      </c>
      <c r="BG122" s="131">
        <f t="shared" ref="BG122:BG129" si="6">IF(N122="zákl. přenesená",J122,0)</f>
        <v>0</v>
      </c>
      <c r="BH122" s="131">
        <f t="shared" ref="BH122:BH129" si="7">IF(N122="sníž. přenesená",J122,0)</f>
        <v>0</v>
      </c>
      <c r="BI122" s="131">
        <f t="shared" ref="BI122:BI129" si="8">IF(N122="nulová",J122,0)</f>
        <v>0</v>
      </c>
      <c r="BJ122" s="12" t="s">
        <v>77</v>
      </c>
      <c r="BK122" s="131">
        <f t="shared" ref="BK122:BK129" si="9">ROUND(I122*H122,2)</f>
        <v>0</v>
      </c>
      <c r="BL122" s="12" t="s">
        <v>135</v>
      </c>
      <c r="BM122" s="130" t="s">
        <v>136</v>
      </c>
    </row>
    <row r="123" spans="2:65" s="1" customFormat="1" ht="37.700000000000003" customHeight="1">
      <c r="B123" s="118"/>
      <c r="C123" s="119" t="s">
        <v>79</v>
      </c>
      <c r="D123" s="119" t="s">
        <v>131</v>
      </c>
      <c r="E123" s="120" t="s">
        <v>137</v>
      </c>
      <c r="F123" s="121" t="s">
        <v>138</v>
      </c>
      <c r="G123" s="122" t="s">
        <v>134</v>
      </c>
      <c r="H123" s="123">
        <v>3.7999999999999999E-2</v>
      </c>
      <c r="I123" s="124"/>
      <c r="J123" s="124">
        <f t="shared" si="0"/>
        <v>0</v>
      </c>
      <c r="K123" s="125"/>
      <c r="L123" s="24"/>
      <c r="M123" s="126" t="s">
        <v>1</v>
      </c>
      <c r="N123" s="127" t="s">
        <v>34</v>
      </c>
      <c r="O123" s="128">
        <v>0</v>
      </c>
      <c r="P123" s="128">
        <f t="shared" si="1"/>
        <v>0</v>
      </c>
      <c r="Q123" s="128">
        <v>0</v>
      </c>
      <c r="R123" s="128">
        <f t="shared" si="2"/>
        <v>0</v>
      </c>
      <c r="S123" s="128">
        <v>0</v>
      </c>
      <c r="T123" s="129">
        <f t="shared" si="3"/>
        <v>0</v>
      </c>
      <c r="AR123" s="130" t="s">
        <v>135</v>
      </c>
      <c r="AT123" s="130" t="s">
        <v>131</v>
      </c>
      <c r="AU123" s="130" t="s">
        <v>77</v>
      </c>
      <c r="AY123" s="12" t="s">
        <v>130</v>
      </c>
      <c r="BE123" s="131">
        <f t="shared" si="4"/>
        <v>0</v>
      </c>
      <c r="BF123" s="131">
        <f t="shared" si="5"/>
        <v>0</v>
      </c>
      <c r="BG123" s="131">
        <f t="shared" si="6"/>
        <v>0</v>
      </c>
      <c r="BH123" s="131">
        <f t="shared" si="7"/>
        <v>0</v>
      </c>
      <c r="BI123" s="131">
        <f t="shared" si="8"/>
        <v>0</v>
      </c>
      <c r="BJ123" s="12" t="s">
        <v>77</v>
      </c>
      <c r="BK123" s="131">
        <f t="shared" si="9"/>
        <v>0</v>
      </c>
      <c r="BL123" s="12" t="s">
        <v>135</v>
      </c>
      <c r="BM123" s="130" t="s">
        <v>139</v>
      </c>
    </row>
    <row r="124" spans="2:65" s="1" customFormat="1" ht="24.2" customHeight="1">
      <c r="B124" s="118"/>
      <c r="C124" s="119" t="s">
        <v>140</v>
      </c>
      <c r="D124" s="119" t="s">
        <v>131</v>
      </c>
      <c r="E124" s="120" t="s">
        <v>141</v>
      </c>
      <c r="F124" s="121" t="s">
        <v>142</v>
      </c>
      <c r="G124" s="122" t="s">
        <v>143</v>
      </c>
      <c r="H124" s="123">
        <v>268</v>
      </c>
      <c r="I124" s="124"/>
      <c r="J124" s="124">
        <f t="shared" si="0"/>
        <v>0</v>
      </c>
      <c r="K124" s="125"/>
      <c r="L124" s="24"/>
      <c r="M124" s="126" t="s">
        <v>1</v>
      </c>
      <c r="N124" s="127" t="s">
        <v>34</v>
      </c>
      <c r="O124" s="128">
        <v>0</v>
      </c>
      <c r="P124" s="128">
        <f t="shared" si="1"/>
        <v>0</v>
      </c>
      <c r="Q124" s="128">
        <v>0</v>
      </c>
      <c r="R124" s="128">
        <f t="shared" si="2"/>
        <v>0</v>
      </c>
      <c r="S124" s="128">
        <v>0</v>
      </c>
      <c r="T124" s="129">
        <f t="shared" si="3"/>
        <v>0</v>
      </c>
      <c r="AR124" s="130" t="s">
        <v>135</v>
      </c>
      <c r="AT124" s="130" t="s">
        <v>131</v>
      </c>
      <c r="AU124" s="130" t="s">
        <v>77</v>
      </c>
      <c r="AY124" s="12" t="s">
        <v>130</v>
      </c>
      <c r="BE124" s="131">
        <f t="shared" si="4"/>
        <v>0</v>
      </c>
      <c r="BF124" s="131">
        <f t="shared" si="5"/>
        <v>0</v>
      </c>
      <c r="BG124" s="131">
        <f t="shared" si="6"/>
        <v>0</v>
      </c>
      <c r="BH124" s="131">
        <f t="shared" si="7"/>
        <v>0</v>
      </c>
      <c r="BI124" s="131">
        <f t="shared" si="8"/>
        <v>0</v>
      </c>
      <c r="BJ124" s="12" t="s">
        <v>77</v>
      </c>
      <c r="BK124" s="131">
        <f t="shared" si="9"/>
        <v>0</v>
      </c>
      <c r="BL124" s="12" t="s">
        <v>135</v>
      </c>
      <c r="BM124" s="130" t="s">
        <v>316</v>
      </c>
    </row>
    <row r="125" spans="2:65" s="1" customFormat="1" ht="24.2" customHeight="1">
      <c r="B125" s="118"/>
      <c r="C125" s="119" t="s">
        <v>135</v>
      </c>
      <c r="D125" s="119" t="s">
        <v>131</v>
      </c>
      <c r="E125" s="120" t="s">
        <v>145</v>
      </c>
      <c r="F125" s="121" t="s">
        <v>146</v>
      </c>
      <c r="G125" s="122" t="s">
        <v>143</v>
      </c>
      <c r="H125" s="123">
        <v>268</v>
      </c>
      <c r="I125" s="124"/>
      <c r="J125" s="124">
        <f t="shared" si="0"/>
        <v>0</v>
      </c>
      <c r="K125" s="125"/>
      <c r="L125" s="24"/>
      <c r="M125" s="126" t="s">
        <v>1</v>
      </c>
      <c r="N125" s="127" t="s">
        <v>34</v>
      </c>
      <c r="O125" s="128">
        <v>0</v>
      </c>
      <c r="P125" s="128">
        <f t="shared" si="1"/>
        <v>0</v>
      </c>
      <c r="Q125" s="128">
        <v>0</v>
      </c>
      <c r="R125" s="128">
        <f t="shared" si="2"/>
        <v>0</v>
      </c>
      <c r="S125" s="128">
        <v>0</v>
      </c>
      <c r="T125" s="129">
        <f t="shared" si="3"/>
        <v>0</v>
      </c>
      <c r="AR125" s="130" t="s">
        <v>135</v>
      </c>
      <c r="AT125" s="130" t="s">
        <v>131</v>
      </c>
      <c r="AU125" s="130" t="s">
        <v>77</v>
      </c>
      <c r="AY125" s="12" t="s">
        <v>130</v>
      </c>
      <c r="BE125" s="131">
        <f t="shared" si="4"/>
        <v>0</v>
      </c>
      <c r="BF125" s="131">
        <f t="shared" si="5"/>
        <v>0</v>
      </c>
      <c r="BG125" s="131">
        <f t="shared" si="6"/>
        <v>0</v>
      </c>
      <c r="BH125" s="131">
        <f t="shared" si="7"/>
        <v>0</v>
      </c>
      <c r="BI125" s="131">
        <f t="shared" si="8"/>
        <v>0</v>
      </c>
      <c r="BJ125" s="12" t="s">
        <v>77</v>
      </c>
      <c r="BK125" s="131">
        <f t="shared" si="9"/>
        <v>0</v>
      </c>
      <c r="BL125" s="12" t="s">
        <v>135</v>
      </c>
      <c r="BM125" s="130" t="s">
        <v>317</v>
      </c>
    </row>
    <row r="126" spans="2:65" s="1" customFormat="1" ht="24.2" customHeight="1">
      <c r="B126" s="118"/>
      <c r="C126" s="119" t="s">
        <v>148</v>
      </c>
      <c r="D126" s="119" t="s">
        <v>131</v>
      </c>
      <c r="E126" s="120" t="s">
        <v>149</v>
      </c>
      <c r="F126" s="121" t="s">
        <v>150</v>
      </c>
      <c r="G126" s="122" t="s">
        <v>143</v>
      </c>
      <c r="H126" s="123">
        <v>268</v>
      </c>
      <c r="I126" s="124"/>
      <c r="J126" s="124">
        <f t="shared" si="0"/>
        <v>0</v>
      </c>
      <c r="K126" s="125"/>
      <c r="L126" s="24"/>
      <c r="M126" s="126" t="s">
        <v>1</v>
      </c>
      <c r="N126" s="127" t="s">
        <v>34</v>
      </c>
      <c r="O126" s="128">
        <v>0</v>
      </c>
      <c r="P126" s="128">
        <f t="shared" si="1"/>
        <v>0</v>
      </c>
      <c r="Q126" s="128">
        <v>0</v>
      </c>
      <c r="R126" s="128">
        <f t="shared" si="2"/>
        <v>0</v>
      </c>
      <c r="S126" s="128">
        <v>0</v>
      </c>
      <c r="T126" s="129">
        <f t="shared" si="3"/>
        <v>0</v>
      </c>
      <c r="AR126" s="130" t="s">
        <v>135</v>
      </c>
      <c r="AT126" s="130" t="s">
        <v>131</v>
      </c>
      <c r="AU126" s="130" t="s">
        <v>77</v>
      </c>
      <c r="AY126" s="12" t="s">
        <v>130</v>
      </c>
      <c r="BE126" s="131">
        <f t="shared" si="4"/>
        <v>0</v>
      </c>
      <c r="BF126" s="131">
        <f t="shared" si="5"/>
        <v>0</v>
      </c>
      <c r="BG126" s="131">
        <f t="shared" si="6"/>
        <v>0</v>
      </c>
      <c r="BH126" s="131">
        <f t="shared" si="7"/>
        <v>0</v>
      </c>
      <c r="BI126" s="131">
        <f t="shared" si="8"/>
        <v>0</v>
      </c>
      <c r="BJ126" s="12" t="s">
        <v>77</v>
      </c>
      <c r="BK126" s="131">
        <f t="shared" si="9"/>
        <v>0</v>
      </c>
      <c r="BL126" s="12" t="s">
        <v>135</v>
      </c>
      <c r="BM126" s="130" t="s">
        <v>318</v>
      </c>
    </row>
    <row r="127" spans="2:65" s="1" customFormat="1" ht="33" customHeight="1">
      <c r="B127" s="118"/>
      <c r="C127" s="119" t="s">
        <v>136</v>
      </c>
      <c r="D127" s="119" t="s">
        <v>131</v>
      </c>
      <c r="E127" s="120" t="s">
        <v>152</v>
      </c>
      <c r="F127" s="121" t="s">
        <v>153</v>
      </c>
      <c r="G127" s="122" t="s">
        <v>143</v>
      </c>
      <c r="H127" s="123">
        <v>268</v>
      </c>
      <c r="I127" s="124"/>
      <c r="J127" s="124">
        <f t="shared" si="0"/>
        <v>0</v>
      </c>
      <c r="K127" s="125"/>
      <c r="L127" s="24"/>
      <c r="M127" s="126" t="s">
        <v>1</v>
      </c>
      <c r="N127" s="127" t="s">
        <v>34</v>
      </c>
      <c r="O127" s="128">
        <v>0</v>
      </c>
      <c r="P127" s="128">
        <f t="shared" si="1"/>
        <v>0</v>
      </c>
      <c r="Q127" s="128">
        <v>0</v>
      </c>
      <c r="R127" s="128">
        <f t="shared" si="2"/>
        <v>0</v>
      </c>
      <c r="S127" s="128">
        <v>0</v>
      </c>
      <c r="T127" s="129">
        <f t="shared" si="3"/>
        <v>0</v>
      </c>
      <c r="AR127" s="130" t="s">
        <v>135</v>
      </c>
      <c r="AT127" s="130" t="s">
        <v>131</v>
      </c>
      <c r="AU127" s="130" t="s">
        <v>77</v>
      </c>
      <c r="AY127" s="12" t="s">
        <v>130</v>
      </c>
      <c r="BE127" s="131">
        <f t="shared" si="4"/>
        <v>0</v>
      </c>
      <c r="BF127" s="131">
        <f t="shared" si="5"/>
        <v>0</v>
      </c>
      <c r="BG127" s="131">
        <f t="shared" si="6"/>
        <v>0</v>
      </c>
      <c r="BH127" s="131">
        <f t="shared" si="7"/>
        <v>0</v>
      </c>
      <c r="BI127" s="131">
        <f t="shared" si="8"/>
        <v>0</v>
      </c>
      <c r="BJ127" s="12" t="s">
        <v>77</v>
      </c>
      <c r="BK127" s="131">
        <f t="shared" si="9"/>
        <v>0</v>
      </c>
      <c r="BL127" s="12" t="s">
        <v>135</v>
      </c>
      <c r="BM127" s="130" t="s">
        <v>319</v>
      </c>
    </row>
    <row r="128" spans="2:65" s="1" customFormat="1" ht="37.700000000000003" customHeight="1">
      <c r="B128" s="118"/>
      <c r="C128" s="119" t="s">
        <v>155</v>
      </c>
      <c r="D128" s="119" t="s">
        <v>131</v>
      </c>
      <c r="E128" s="120" t="s">
        <v>156</v>
      </c>
      <c r="F128" s="121" t="s">
        <v>157</v>
      </c>
      <c r="G128" s="122" t="s">
        <v>143</v>
      </c>
      <c r="H128" s="123">
        <v>268</v>
      </c>
      <c r="I128" s="124"/>
      <c r="J128" s="124">
        <f t="shared" si="0"/>
        <v>0</v>
      </c>
      <c r="K128" s="125"/>
      <c r="L128" s="24"/>
      <c r="M128" s="126" t="s">
        <v>1</v>
      </c>
      <c r="N128" s="127" t="s">
        <v>34</v>
      </c>
      <c r="O128" s="128">
        <v>0</v>
      </c>
      <c r="P128" s="128">
        <f t="shared" si="1"/>
        <v>0</v>
      </c>
      <c r="Q128" s="128">
        <v>0</v>
      </c>
      <c r="R128" s="128">
        <f t="shared" si="2"/>
        <v>0</v>
      </c>
      <c r="S128" s="128">
        <v>0</v>
      </c>
      <c r="T128" s="129">
        <f t="shared" si="3"/>
        <v>0</v>
      </c>
      <c r="AR128" s="130" t="s">
        <v>135</v>
      </c>
      <c r="AT128" s="130" t="s">
        <v>131</v>
      </c>
      <c r="AU128" s="130" t="s">
        <v>77</v>
      </c>
      <c r="AY128" s="12" t="s">
        <v>130</v>
      </c>
      <c r="BE128" s="131">
        <f t="shared" si="4"/>
        <v>0</v>
      </c>
      <c r="BF128" s="131">
        <f t="shared" si="5"/>
        <v>0</v>
      </c>
      <c r="BG128" s="131">
        <f t="shared" si="6"/>
        <v>0</v>
      </c>
      <c r="BH128" s="131">
        <f t="shared" si="7"/>
        <v>0</v>
      </c>
      <c r="BI128" s="131">
        <f t="shared" si="8"/>
        <v>0</v>
      </c>
      <c r="BJ128" s="12" t="s">
        <v>77</v>
      </c>
      <c r="BK128" s="131">
        <f t="shared" si="9"/>
        <v>0</v>
      </c>
      <c r="BL128" s="12" t="s">
        <v>135</v>
      </c>
      <c r="BM128" s="130" t="s">
        <v>320</v>
      </c>
    </row>
    <row r="129" spans="2:65" s="1" customFormat="1" ht="62.85" customHeight="1">
      <c r="B129" s="118"/>
      <c r="C129" s="119" t="s">
        <v>139</v>
      </c>
      <c r="D129" s="119" t="s">
        <v>131</v>
      </c>
      <c r="E129" s="120" t="s">
        <v>159</v>
      </c>
      <c r="F129" s="121" t="s">
        <v>160</v>
      </c>
      <c r="G129" s="122" t="s">
        <v>143</v>
      </c>
      <c r="H129" s="123">
        <v>268</v>
      </c>
      <c r="I129" s="124"/>
      <c r="J129" s="124">
        <f t="shared" si="0"/>
        <v>0</v>
      </c>
      <c r="K129" s="125"/>
      <c r="L129" s="24"/>
      <c r="M129" s="126" t="s">
        <v>1</v>
      </c>
      <c r="N129" s="127" t="s">
        <v>34</v>
      </c>
      <c r="O129" s="128">
        <v>4.3999999999999997E-2</v>
      </c>
      <c r="P129" s="128">
        <f t="shared" si="1"/>
        <v>11.792</v>
      </c>
      <c r="Q129" s="128">
        <v>0</v>
      </c>
      <c r="R129" s="128">
        <f t="shared" si="2"/>
        <v>0</v>
      </c>
      <c r="S129" s="128">
        <v>0</v>
      </c>
      <c r="T129" s="129">
        <f t="shared" si="3"/>
        <v>0</v>
      </c>
      <c r="AR129" s="130" t="s">
        <v>135</v>
      </c>
      <c r="AT129" s="130" t="s">
        <v>131</v>
      </c>
      <c r="AU129" s="130" t="s">
        <v>77</v>
      </c>
      <c r="AY129" s="12" t="s">
        <v>130</v>
      </c>
      <c r="BE129" s="131">
        <f t="shared" si="4"/>
        <v>0</v>
      </c>
      <c r="BF129" s="131">
        <f t="shared" si="5"/>
        <v>0</v>
      </c>
      <c r="BG129" s="131">
        <f t="shared" si="6"/>
        <v>0</v>
      </c>
      <c r="BH129" s="131">
        <f t="shared" si="7"/>
        <v>0</v>
      </c>
      <c r="BI129" s="131">
        <f t="shared" si="8"/>
        <v>0</v>
      </c>
      <c r="BJ129" s="12" t="s">
        <v>77</v>
      </c>
      <c r="BK129" s="131">
        <f t="shared" si="9"/>
        <v>0</v>
      </c>
      <c r="BL129" s="12" t="s">
        <v>135</v>
      </c>
      <c r="BM129" s="130" t="s">
        <v>321</v>
      </c>
    </row>
    <row r="130" spans="2:65" s="1" customFormat="1">
      <c r="B130" s="24"/>
      <c r="D130" s="132" t="s">
        <v>162</v>
      </c>
      <c r="F130" s="133" t="s">
        <v>163</v>
      </c>
      <c r="L130" s="24"/>
      <c r="M130" s="134"/>
      <c r="T130" s="48"/>
      <c r="AT130" s="12" t="s">
        <v>162</v>
      </c>
      <c r="AU130" s="12" t="s">
        <v>77</v>
      </c>
    </row>
    <row r="131" spans="2:65" s="1" customFormat="1" ht="33" customHeight="1">
      <c r="B131" s="118"/>
      <c r="C131" s="119" t="s">
        <v>164</v>
      </c>
      <c r="D131" s="119" t="s">
        <v>131</v>
      </c>
      <c r="E131" s="120" t="s">
        <v>165</v>
      </c>
      <c r="F131" s="121" t="s">
        <v>166</v>
      </c>
      <c r="G131" s="122" t="s">
        <v>143</v>
      </c>
      <c r="H131" s="123">
        <v>268</v>
      </c>
      <c r="I131" s="124"/>
      <c r="J131" s="124">
        <f>ROUND(I131*H131,2)</f>
        <v>0</v>
      </c>
      <c r="K131" s="125"/>
      <c r="L131" s="24"/>
      <c r="M131" s="126" t="s">
        <v>1</v>
      </c>
      <c r="N131" s="127" t="s">
        <v>34</v>
      </c>
      <c r="O131" s="128">
        <v>0</v>
      </c>
      <c r="P131" s="128">
        <f>O131*H131</f>
        <v>0</v>
      </c>
      <c r="Q131" s="128">
        <v>0</v>
      </c>
      <c r="R131" s="128">
        <f>Q131*H131</f>
        <v>0</v>
      </c>
      <c r="S131" s="128">
        <v>0</v>
      </c>
      <c r="T131" s="129">
        <f>S131*H131</f>
        <v>0</v>
      </c>
      <c r="AR131" s="130" t="s">
        <v>135</v>
      </c>
      <c r="AT131" s="130" t="s">
        <v>131</v>
      </c>
      <c r="AU131" s="130" t="s">
        <v>77</v>
      </c>
      <c r="AY131" s="12" t="s">
        <v>130</v>
      </c>
      <c r="BE131" s="131">
        <f>IF(N131="základní",J131,0)</f>
        <v>0</v>
      </c>
      <c r="BF131" s="131">
        <f>IF(N131="snížená",J131,0)</f>
        <v>0</v>
      </c>
      <c r="BG131" s="131">
        <f>IF(N131="zákl. přenesená",J131,0)</f>
        <v>0</v>
      </c>
      <c r="BH131" s="131">
        <f>IF(N131="sníž. přenesená",J131,0)</f>
        <v>0</v>
      </c>
      <c r="BI131" s="131">
        <f>IF(N131="nulová",J131,0)</f>
        <v>0</v>
      </c>
      <c r="BJ131" s="12" t="s">
        <v>77</v>
      </c>
      <c r="BK131" s="131">
        <f>ROUND(I131*H131,2)</f>
        <v>0</v>
      </c>
      <c r="BL131" s="12" t="s">
        <v>135</v>
      </c>
      <c r="BM131" s="130" t="s">
        <v>322</v>
      </c>
    </row>
    <row r="132" spans="2:65" s="10" customFormat="1" ht="25.9" customHeight="1">
      <c r="B132" s="109"/>
      <c r="D132" s="110" t="s">
        <v>68</v>
      </c>
      <c r="E132" s="111" t="s">
        <v>135</v>
      </c>
      <c r="F132" s="111" t="s">
        <v>168</v>
      </c>
      <c r="J132" s="112">
        <f>BK132</f>
        <v>0</v>
      </c>
      <c r="L132" s="109"/>
      <c r="M132" s="113"/>
      <c r="P132" s="114">
        <f>SUM(P133:P136)</f>
        <v>0</v>
      </c>
      <c r="R132" s="114">
        <f>SUM(R133:R136)</f>
        <v>0</v>
      </c>
      <c r="T132" s="115">
        <f>SUM(T133:T136)</f>
        <v>0</v>
      </c>
      <c r="AR132" s="110" t="s">
        <v>77</v>
      </c>
      <c r="AT132" s="116" t="s">
        <v>68</v>
      </c>
      <c r="AU132" s="116" t="s">
        <v>69</v>
      </c>
      <c r="AY132" s="110" t="s">
        <v>130</v>
      </c>
      <c r="BK132" s="117">
        <f>SUM(BK133:BK136)</f>
        <v>0</v>
      </c>
    </row>
    <row r="133" spans="2:65" s="1" customFormat="1" ht="33" customHeight="1">
      <c r="B133" s="118"/>
      <c r="C133" s="119" t="s">
        <v>169</v>
      </c>
      <c r="D133" s="119" t="s">
        <v>131</v>
      </c>
      <c r="E133" s="120" t="s">
        <v>323</v>
      </c>
      <c r="F133" s="121" t="s">
        <v>324</v>
      </c>
      <c r="G133" s="122" t="s">
        <v>143</v>
      </c>
      <c r="H133" s="123">
        <v>5</v>
      </c>
      <c r="I133" s="124"/>
      <c r="J133" s="124">
        <f>ROUND(I133*H133,2)</f>
        <v>0</v>
      </c>
      <c r="K133" s="125"/>
      <c r="L133" s="24"/>
      <c r="M133" s="126" t="s">
        <v>1</v>
      </c>
      <c r="N133" s="127" t="s">
        <v>34</v>
      </c>
      <c r="O133" s="128">
        <v>0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AR133" s="130" t="s">
        <v>135</v>
      </c>
      <c r="AT133" s="130" t="s">
        <v>131</v>
      </c>
      <c r="AU133" s="130" t="s">
        <v>77</v>
      </c>
      <c r="AY133" s="12" t="s">
        <v>130</v>
      </c>
      <c r="BE133" s="131">
        <f>IF(N133="základní",J133,0)</f>
        <v>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2" t="s">
        <v>77</v>
      </c>
      <c r="BK133" s="131">
        <f>ROUND(I133*H133,2)</f>
        <v>0</v>
      </c>
      <c r="BL133" s="12" t="s">
        <v>135</v>
      </c>
      <c r="BM133" s="130" t="s">
        <v>171</v>
      </c>
    </row>
    <row r="134" spans="2:65" s="1" customFormat="1" ht="37.700000000000003" customHeight="1">
      <c r="B134" s="118"/>
      <c r="C134" s="119" t="s">
        <v>172</v>
      </c>
      <c r="D134" s="119" t="s">
        <v>131</v>
      </c>
      <c r="E134" s="120" t="s">
        <v>325</v>
      </c>
      <c r="F134" s="121" t="s">
        <v>326</v>
      </c>
      <c r="G134" s="122" t="s">
        <v>134</v>
      </c>
      <c r="H134" s="123">
        <v>5</v>
      </c>
      <c r="I134" s="124"/>
      <c r="J134" s="124">
        <f>ROUND(I134*H134,2)</f>
        <v>0</v>
      </c>
      <c r="K134" s="125"/>
      <c r="L134" s="24"/>
      <c r="M134" s="126" t="s">
        <v>1</v>
      </c>
      <c r="N134" s="127" t="s">
        <v>34</v>
      </c>
      <c r="O134" s="128">
        <v>0</v>
      </c>
      <c r="P134" s="128">
        <f>O134*H134</f>
        <v>0</v>
      </c>
      <c r="Q134" s="128">
        <v>0</v>
      </c>
      <c r="R134" s="128">
        <f>Q134*H134</f>
        <v>0</v>
      </c>
      <c r="S134" s="128">
        <v>0</v>
      </c>
      <c r="T134" s="129">
        <f>S134*H134</f>
        <v>0</v>
      </c>
      <c r="AR134" s="130" t="s">
        <v>135</v>
      </c>
      <c r="AT134" s="130" t="s">
        <v>131</v>
      </c>
      <c r="AU134" s="130" t="s">
        <v>77</v>
      </c>
      <c r="AY134" s="12" t="s">
        <v>130</v>
      </c>
      <c r="BE134" s="131">
        <f>IF(N134="základní",J134,0)</f>
        <v>0</v>
      </c>
      <c r="BF134" s="131">
        <f>IF(N134="snížená",J134,0)</f>
        <v>0</v>
      </c>
      <c r="BG134" s="131">
        <f>IF(N134="zákl. přenesená",J134,0)</f>
        <v>0</v>
      </c>
      <c r="BH134" s="131">
        <f>IF(N134="sníž. přenesená",J134,0)</f>
        <v>0</v>
      </c>
      <c r="BI134" s="131">
        <f>IF(N134="nulová",J134,0)</f>
        <v>0</v>
      </c>
      <c r="BJ134" s="12" t="s">
        <v>77</v>
      </c>
      <c r="BK134" s="131">
        <f>ROUND(I134*H134,2)</f>
        <v>0</v>
      </c>
      <c r="BL134" s="12" t="s">
        <v>135</v>
      </c>
      <c r="BM134" s="130" t="s">
        <v>175</v>
      </c>
    </row>
    <row r="135" spans="2:65" s="1" customFormat="1" ht="37.700000000000003" customHeight="1">
      <c r="B135" s="118"/>
      <c r="C135" s="119" t="s">
        <v>8</v>
      </c>
      <c r="D135" s="119" t="s">
        <v>131</v>
      </c>
      <c r="E135" s="120" t="s">
        <v>173</v>
      </c>
      <c r="F135" s="121" t="s">
        <v>327</v>
      </c>
      <c r="G135" s="122" t="s">
        <v>143</v>
      </c>
      <c r="H135" s="123">
        <v>1</v>
      </c>
      <c r="I135" s="124"/>
      <c r="J135" s="124">
        <f>ROUND(I135*H135,2)</f>
        <v>0</v>
      </c>
      <c r="K135" s="125"/>
      <c r="L135" s="24"/>
      <c r="M135" s="126" t="s">
        <v>1</v>
      </c>
      <c r="N135" s="127" t="s">
        <v>34</v>
      </c>
      <c r="O135" s="128">
        <v>0</v>
      </c>
      <c r="P135" s="128">
        <f>O135*H135</f>
        <v>0</v>
      </c>
      <c r="Q135" s="128">
        <v>0</v>
      </c>
      <c r="R135" s="128">
        <f>Q135*H135</f>
        <v>0</v>
      </c>
      <c r="S135" s="128">
        <v>0</v>
      </c>
      <c r="T135" s="129">
        <f>S135*H135</f>
        <v>0</v>
      </c>
      <c r="AR135" s="130" t="s">
        <v>135</v>
      </c>
      <c r="AT135" s="130" t="s">
        <v>131</v>
      </c>
      <c r="AU135" s="130" t="s">
        <v>77</v>
      </c>
      <c r="AY135" s="12" t="s">
        <v>130</v>
      </c>
      <c r="BE135" s="131">
        <f>IF(N135="základní",J135,0)</f>
        <v>0</v>
      </c>
      <c r="BF135" s="131">
        <f>IF(N135="snížená",J135,0)</f>
        <v>0</v>
      </c>
      <c r="BG135" s="131">
        <f>IF(N135="zákl. přenesená",J135,0)</f>
        <v>0</v>
      </c>
      <c r="BH135" s="131">
        <f>IF(N135="sníž. přenesená",J135,0)</f>
        <v>0</v>
      </c>
      <c r="BI135" s="131">
        <f>IF(N135="nulová",J135,0)</f>
        <v>0</v>
      </c>
      <c r="BJ135" s="12" t="s">
        <v>77</v>
      </c>
      <c r="BK135" s="131">
        <f>ROUND(I135*H135,2)</f>
        <v>0</v>
      </c>
      <c r="BL135" s="12" t="s">
        <v>135</v>
      </c>
      <c r="BM135" s="130" t="s">
        <v>178</v>
      </c>
    </row>
    <row r="136" spans="2:65" s="1" customFormat="1" ht="24.2" customHeight="1">
      <c r="B136" s="118"/>
      <c r="C136" s="119" t="s">
        <v>181</v>
      </c>
      <c r="D136" s="119" t="s">
        <v>131</v>
      </c>
      <c r="E136" s="120" t="s">
        <v>176</v>
      </c>
      <c r="F136" s="121" t="s">
        <v>177</v>
      </c>
      <c r="G136" s="122" t="s">
        <v>134</v>
      </c>
      <c r="H136" s="123">
        <v>5</v>
      </c>
      <c r="I136" s="124"/>
      <c r="J136" s="124">
        <f>ROUND(I136*H136,2)</f>
        <v>0</v>
      </c>
      <c r="K136" s="125"/>
      <c r="L136" s="24"/>
      <c r="M136" s="126" t="s">
        <v>1</v>
      </c>
      <c r="N136" s="127" t="s">
        <v>34</v>
      </c>
      <c r="O136" s="128">
        <v>0</v>
      </c>
      <c r="P136" s="128">
        <f>O136*H136</f>
        <v>0</v>
      </c>
      <c r="Q136" s="128">
        <v>0</v>
      </c>
      <c r="R136" s="128">
        <f>Q136*H136</f>
        <v>0</v>
      </c>
      <c r="S136" s="128">
        <v>0</v>
      </c>
      <c r="T136" s="129">
        <f>S136*H136</f>
        <v>0</v>
      </c>
      <c r="AR136" s="130" t="s">
        <v>135</v>
      </c>
      <c r="AT136" s="130" t="s">
        <v>131</v>
      </c>
      <c r="AU136" s="130" t="s">
        <v>77</v>
      </c>
      <c r="AY136" s="12" t="s">
        <v>130</v>
      </c>
      <c r="BE136" s="131">
        <f>IF(N136="základní",J136,0)</f>
        <v>0</v>
      </c>
      <c r="BF136" s="131">
        <f>IF(N136="snížená",J136,0)</f>
        <v>0</v>
      </c>
      <c r="BG136" s="131">
        <f>IF(N136="zákl. přenesená",J136,0)</f>
        <v>0</v>
      </c>
      <c r="BH136" s="131">
        <f>IF(N136="sníž. přenesená",J136,0)</f>
        <v>0</v>
      </c>
      <c r="BI136" s="131">
        <f>IF(N136="nulová",J136,0)</f>
        <v>0</v>
      </c>
      <c r="BJ136" s="12" t="s">
        <v>77</v>
      </c>
      <c r="BK136" s="131">
        <f>ROUND(I136*H136,2)</f>
        <v>0</v>
      </c>
      <c r="BL136" s="12" t="s">
        <v>135</v>
      </c>
      <c r="BM136" s="130" t="s">
        <v>218</v>
      </c>
    </row>
    <row r="137" spans="2:65" s="10" customFormat="1" ht="25.9" customHeight="1">
      <c r="B137" s="109"/>
      <c r="D137" s="110" t="s">
        <v>68</v>
      </c>
      <c r="E137" s="111" t="s">
        <v>179</v>
      </c>
      <c r="F137" s="111" t="s">
        <v>180</v>
      </c>
      <c r="J137" s="112">
        <f>BK137</f>
        <v>0</v>
      </c>
      <c r="L137" s="109"/>
      <c r="M137" s="113"/>
      <c r="P137" s="114">
        <f>SUM(P138:P139)</f>
        <v>0</v>
      </c>
      <c r="R137" s="114">
        <f>SUM(R138:R139)</f>
        <v>0</v>
      </c>
      <c r="T137" s="115">
        <f>SUM(T138:T139)</f>
        <v>0</v>
      </c>
      <c r="AR137" s="110" t="s">
        <v>77</v>
      </c>
      <c r="AT137" s="116" t="s">
        <v>68</v>
      </c>
      <c r="AU137" s="116" t="s">
        <v>69</v>
      </c>
      <c r="AY137" s="110" t="s">
        <v>130</v>
      </c>
      <c r="BK137" s="117">
        <f>SUM(BK138:BK139)</f>
        <v>0</v>
      </c>
    </row>
    <row r="138" spans="2:65" s="1" customFormat="1" ht="16.5" customHeight="1">
      <c r="B138" s="118"/>
      <c r="C138" s="119" t="s">
        <v>186</v>
      </c>
      <c r="D138" s="119" t="s">
        <v>131</v>
      </c>
      <c r="E138" s="120" t="s">
        <v>187</v>
      </c>
      <c r="F138" s="121" t="s">
        <v>188</v>
      </c>
      <c r="G138" s="122" t="s">
        <v>189</v>
      </c>
      <c r="H138" s="123">
        <v>0.5</v>
      </c>
      <c r="I138" s="124"/>
      <c r="J138" s="124">
        <f>ROUND(I138*H138,2)</f>
        <v>0</v>
      </c>
      <c r="K138" s="125"/>
      <c r="L138" s="24"/>
      <c r="M138" s="126" t="s">
        <v>1</v>
      </c>
      <c r="N138" s="127" t="s">
        <v>34</v>
      </c>
      <c r="O138" s="128">
        <v>0</v>
      </c>
      <c r="P138" s="128">
        <f>O138*H138</f>
        <v>0</v>
      </c>
      <c r="Q138" s="128">
        <v>0</v>
      </c>
      <c r="R138" s="128">
        <f>Q138*H138</f>
        <v>0</v>
      </c>
      <c r="S138" s="128">
        <v>0</v>
      </c>
      <c r="T138" s="129">
        <f>S138*H138</f>
        <v>0</v>
      </c>
      <c r="AR138" s="130" t="s">
        <v>135</v>
      </c>
      <c r="AT138" s="130" t="s">
        <v>131</v>
      </c>
      <c r="AU138" s="130" t="s">
        <v>77</v>
      </c>
      <c r="AY138" s="12" t="s">
        <v>130</v>
      </c>
      <c r="BE138" s="131">
        <f>IF(N138="základní",J138,0)</f>
        <v>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2" t="s">
        <v>77</v>
      </c>
      <c r="BK138" s="131">
        <f>ROUND(I138*H138,2)</f>
        <v>0</v>
      </c>
      <c r="BL138" s="12" t="s">
        <v>135</v>
      </c>
      <c r="BM138" s="130" t="s">
        <v>328</v>
      </c>
    </row>
    <row r="139" spans="2:65" s="1" customFormat="1" ht="37.700000000000003" customHeight="1">
      <c r="B139" s="118"/>
      <c r="C139" s="119" t="s">
        <v>193</v>
      </c>
      <c r="D139" s="119" t="s">
        <v>131</v>
      </c>
      <c r="E139" s="120" t="s">
        <v>182</v>
      </c>
      <c r="F139" s="121" t="s">
        <v>183</v>
      </c>
      <c r="G139" s="122" t="s">
        <v>184</v>
      </c>
      <c r="H139" s="123">
        <v>536</v>
      </c>
      <c r="I139" s="124"/>
      <c r="J139" s="124">
        <f>ROUND(I139*H139,2)</f>
        <v>0</v>
      </c>
      <c r="K139" s="125"/>
      <c r="L139" s="24"/>
      <c r="M139" s="126" t="s">
        <v>1</v>
      </c>
      <c r="N139" s="127" t="s">
        <v>34</v>
      </c>
      <c r="O139" s="128">
        <v>0</v>
      </c>
      <c r="P139" s="128">
        <f>O139*H139</f>
        <v>0</v>
      </c>
      <c r="Q139" s="128">
        <v>0</v>
      </c>
      <c r="R139" s="128">
        <f>Q139*H139</f>
        <v>0</v>
      </c>
      <c r="S139" s="128">
        <v>0</v>
      </c>
      <c r="T139" s="129">
        <f>S139*H139</f>
        <v>0</v>
      </c>
      <c r="AR139" s="130" t="s">
        <v>135</v>
      </c>
      <c r="AT139" s="130" t="s">
        <v>131</v>
      </c>
      <c r="AU139" s="130" t="s">
        <v>77</v>
      </c>
      <c r="AY139" s="12" t="s">
        <v>130</v>
      </c>
      <c r="BE139" s="131">
        <f>IF(N139="základní",J139,0)</f>
        <v>0</v>
      </c>
      <c r="BF139" s="131">
        <f>IF(N139="snížená",J139,0)</f>
        <v>0</v>
      </c>
      <c r="BG139" s="131">
        <f>IF(N139="zákl. přenesená",J139,0)</f>
        <v>0</v>
      </c>
      <c r="BH139" s="131">
        <f>IF(N139="sníž. přenesená",J139,0)</f>
        <v>0</v>
      </c>
      <c r="BI139" s="131">
        <f>IF(N139="nulová",J139,0)</f>
        <v>0</v>
      </c>
      <c r="BJ139" s="12" t="s">
        <v>77</v>
      </c>
      <c r="BK139" s="131">
        <f>ROUND(I139*H139,2)</f>
        <v>0</v>
      </c>
      <c r="BL139" s="12" t="s">
        <v>135</v>
      </c>
      <c r="BM139" s="130" t="s">
        <v>329</v>
      </c>
    </row>
    <row r="140" spans="2:65" s="10" customFormat="1" ht="25.9" customHeight="1">
      <c r="B140" s="109"/>
      <c r="D140" s="110" t="s">
        <v>68</v>
      </c>
      <c r="E140" s="111" t="s">
        <v>191</v>
      </c>
      <c r="F140" s="111" t="s">
        <v>192</v>
      </c>
      <c r="J140" s="112">
        <f>BK140</f>
        <v>0</v>
      </c>
      <c r="L140" s="109"/>
      <c r="M140" s="113"/>
      <c r="P140" s="114">
        <f>SUM(P141:P144)</f>
        <v>0</v>
      </c>
      <c r="R140" s="114">
        <f>SUM(R141:R144)</f>
        <v>0</v>
      </c>
      <c r="T140" s="115">
        <f>SUM(T141:T144)</f>
        <v>0</v>
      </c>
      <c r="AR140" s="110" t="s">
        <v>77</v>
      </c>
      <c r="AT140" s="116" t="s">
        <v>68</v>
      </c>
      <c r="AU140" s="116" t="s">
        <v>69</v>
      </c>
      <c r="AY140" s="110" t="s">
        <v>130</v>
      </c>
      <c r="BK140" s="117">
        <f>SUM(BK141:BK144)</f>
        <v>0</v>
      </c>
    </row>
    <row r="141" spans="2:65" s="1" customFormat="1" ht="16.5" customHeight="1">
      <c r="B141" s="118"/>
      <c r="C141" s="119" t="s">
        <v>171</v>
      </c>
      <c r="D141" s="119" t="s">
        <v>131</v>
      </c>
      <c r="E141" s="120" t="s">
        <v>194</v>
      </c>
      <c r="F141" s="121" t="s">
        <v>195</v>
      </c>
      <c r="G141" s="122" t="s">
        <v>196</v>
      </c>
      <c r="H141" s="123">
        <v>1</v>
      </c>
      <c r="I141" s="124"/>
      <c r="J141" s="124">
        <f>ROUND(I141*H141,2)</f>
        <v>0</v>
      </c>
      <c r="K141" s="125"/>
      <c r="L141" s="24"/>
      <c r="M141" s="126" t="s">
        <v>1</v>
      </c>
      <c r="N141" s="127" t="s">
        <v>34</v>
      </c>
      <c r="O141" s="128">
        <v>0</v>
      </c>
      <c r="P141" s="128">
        <f>O141*H141</f>
        <v>0</v>
      </c>
      <c r="Q141" s="128">
        <v>0</v>
      </c>
      <c r="R141" s="128">
        <f>Q141*H141</f>
        <v>0</v>
      </c>
      <c r="S141" s="128">
        <v>0</v>
      </c>
      <c r="T141" s="129">
        <f>S141*H141</f>
        <v>0</v>
      </c>
      <c r="AR141" s="130" t="s">
        <v>135</v>
      </c>
      <c r="AT141" s="130" t="s">
        <v>131</v>
      </c>
      <c r="AU141" s="130" t="s">
        <v>77</v>
      </c>
      <c r="AY141" s="12" t="s">
        <v>130</v>
      </c>
      <c r="BE141" s="131">
        <f>IF(N141="základní",J141,0)</f>
        <v>0</v>
      </c>
      <c r="BF141" s="131">
        <f>IF(N141="snížená",J141,0)</f>
        <v>0</v>
      </c>
      <c r="BG141" s="131">
        <f>IF(N141="zákl. přenesená",J141,0)</f>
        <v>0</v>
      </c>
      <c r="BH141" s="131">
        <f>IF(N141="sníž. přenesená",J141,0)</f>
        <v>0</v>
      </c>
      <c r="BI141" s="131">
        <f>IF(N141="nulová",J141,0)</f>
        <v>0</v>
      </c>
      <c r="BJ141" s="12" t="s">
        <v>77</v>
      </c>
      <c r="BK141" s="131">
        <f>ROUND(I141*H141,2)</f>
        <v>0</v>
      </c>
      <c r="BL141" s="12" t="s">
        <v>135</v>
      </c>
      <c r="BM141" s="130" t="s">
        <v>330</v>
      </c>
    </row>
    <row r="142" spans="2:65" s="1" customFormat="1" ht="16.5" customHeight="1">
      <c r="B142" s="118"/>
      <c r="C142" s="119" t="s">
        <v>201</v>
      </c>
      <c r="D142" s="119" t="s">
        <v>131</v>
      </c>
      <c r="E142" s="120" t="s">
        <v>198</v>
      </c>
      <c r="F142" s="121" t="s">
        <v>199</v>
      </c>
      <c r="G142" s="122" t="s">
        <v>196</v>
      </c>
      <c r="H142" s="123">
        <v>1</v>
      </c>
      <c r="I142" s="124"/>
      <c r="J142" s="124">
        <f>ROUND(I142*H142,2)</f>
        <v>0</v>
      </c>
      <c r="K142" s="125"/>
      <c r="L142" s="24"/>
      <c r="M142" s="126" t="s">
        <v>1</v>
      </c>
      <c r="N142" s="127" t="s">
        <v>34</v>
      </c>
      <c r="O142" s="128">
        <v>0</v>
      </c>
      <c r="P142" s="128">
        <f>O142*H142</f>
        <v>0</v>
      </c>
      <c r="Q142" s="128">
        <v>0</v>
      </c>
      <c r="R142" s="128">
        <f>Q142*H142</f>
        <v>0</v>
      </c>
      <c r="S142" s="128">
        <v>0</v>
      </c>
      <c r="T142" s="129">
        <f>S142*H142</f>
        <v>0</v>
      </c>
      <c r="AR142" s="130" t="s">
        <v>135</v>
      </c>
      <c r="AT142" s="130" t="s">
        <v>131</v>
      </c>
      <c r="AU142" s="130" t="s">
        <v>77</v>
      </c>
      <c r="AY142" s="12" t="s">
        <v>130</v>
      </c>
      <c r="BE142" s="131">
        <f>IF(N142="základní",J142,0)</f>
        <v>0</v>
      </c>
      <c r="BF142" s="131">
        <f>IF(N142="snížená",J142,0)</f>
        <v>0</v>
      </c>
      <c r="BG142" s="131">
        <f>IF(N142="zákl. přenesená",J142,0)</f>
        <v>0</v>
      </c>
      <c r="BH142" s="131">
        <f>IF(N142="sníž. přenesená",J142,0)</f>
        <v>0</v>
      </c>
      <c r="BI142" s="131">
        <f>IF(N142="nulová",J142,0)</f>
        <v>0</v>
      </c>
      <c r="BJ142" s="12" t="s">
        <v>77</v>
      </c>
      <c r="BK142" s="131">
        <f>ROUND(I142*H142,2)</f>
        <v>0</v>
      </c>
      <c r="BL142" s="12" t="s">
        <v>135</v>
      </c>
      <c r="BM142" s="130" t="s">
        <v>331</v>
      </c>
    </row>
    <row r="143" spans="2:65" s="1" customFormat="1" ht="16.5" customHeight="1">
      <c r="B143" s="118"/>
      <c r="C143" s="119" t="s">
        <v>175</v>
      </c>
      <c r="D143" s="119" t="s">
        <v>131</v>
      </c>
      <c r="E143" s="120" t="s">
        <v>202</v>
      </c>
      <c r="F143" s="121" t="s">
        <v>203</v>
      </c>
      <c r="G143" s="122" t="s">
        <v>196</v>
      </c>
      <c r="H143" s="123">
        <v>1</v>
      </c>
      <c r="I143" s="124"/>
      <c r="J143" s="124">
        <f>ROUND(I143*H143,2)</f>
        <v>0</v>
      </c>
      <c r="K143" s="125"/>
      <c r="L143" s="24"/>
      <c r="M143" s="126" t="s">
        <v>1</v>
      </c>
      <c r="N143" s="127" t="s">
        <v>34</v>
      </c>
      <c r="O143" s="128">
        <v>0</v>
      </c>
      <c r="P143" s="128">
        <f>O143*H143</f>
        <v>0</v>
      </c>
      <c r="Q143" s="128">
        <v>0</v>
      </c>
      <c r="R143" s="128">
        <f>Q143*H143</f>
        <v>0</v>
      </c>
      <c r="S143" s="128">
        <v>0</v>
      </c>
      <c r="T143" s="129">
        <f>S143*H143</f>
        <v>0</v>
      </c>
      <c r="AR143" s="130" t="s">
        <v>135</v>
      </c>
      <c r="AT143" s="130" t="s">
        <v>131</v>
      </c>
      <c r="AU143" s="130" t="s">
        <v>77</v>
      </c>
      <c r="AY143" s="12" t="s">
        <v>130</v>
      </c>
      <c r="BE143" s="131">
        <f>IF(N143="základní",J143,0)</f>
        <v>0</v>
      </c>
      <c r="BF143" s="131">
        <f>IF(N143="snížená",J143,0)</f>
        <v>0</v>
      </c>
      <c r="BG143" s="131">
        <f>IF(N143="zákl. přenesená",J143,0)</f>
        <v>0</v>
      </c>
      <c r="BH143" s="131">
        <f>IF(N143="sníž. přenesená",J143,0)</f>
        <v>0</v>
      </c>
      <c r="BI143" s="131">
        <f>IF(N143="nulová",J143,0)</f>
        <v>0</v>
      </c>
      <c r="BJ143" s="12" t="s">
        <v>77</v>
      </c>
      <c r="BK143" s="131">
        <f>ROUND(I143*H143,2)</f>
        <v>0</v>
      </c>
      <c r="BL143" s="12" t="s">
        <v>135</v>
      </c>
      <c r="BM143" s="130" t="s">
        <v>332</v>
      </c>
    </row>
    <row r="144" spans="2:65" s="1" customFormat="1" ht="16.5" customHeight="1">
      <c r="B144" s="118"/>
      <c r="C144" s="119" t="s">
        <v>333</v>
      </c>
      <c r="D144" s="119" t="s">
        <v>131</v>
      </c>
      <c r="E144" s="120" t="s">
        <v>205</v>
      </c>
      <c r="F144" s="121" t="s">
        <v>206</v>
      </c>
      <c r="G144" s="122" t="s">
        <v>196</v>
      </c>
      <c r="H144" s="123">
        <v>1</v>
      </c>
      <c r="I144" s="124"/>
      <c r="J144" s="124">
        <f>ROUND(I144*H144,2)</f>
        <v>0</v>
      </c>
      <c r="K144" s="125"/>
      <c r="L144" s="24"/>
      <c r="M144" s="135" t="s">
        <v>1</v>
      </c>
      <c r="N144" s="136" t="s">
        <v>34</v>
      </c>
      <c r="O144" s="137">
        <v>0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0" t="s">
        <v>135</v>
      </c>
      <c r="AT144" s="130" t="s">
        <v>131</v>
      </c>
      <c r="AU144" s="130" t="s">
        <v>77</v>
      </c>
      <c r="AY144" s="12" t="s">
        <v>130</v>
      </c>
      <c r="BE144" s="131">
        <f>IF(N144="základní",J144,0)</f>
        <v>0</v>
      </c>
      <c r="BF144" s="131">
        <f>IF(N144="snížená",J144,0)</f>
        <v>0</v>
      </c>
      <c r="BG144" s="131">
        <f>IF(N144="zákl. přenesená",J144,0)</f>
        <v>0</v>
      </c>
      <c r="BH144" s="131">
        <f>IF(N144="sníž. přenesená",J144,0)</f>
        <v>0</v>
      </c>
      <c r="BI144" s="131">
        <f>IF(N144="nulová",J144,0)</f>
        <v>0</v>
      </c>
      <c r="BJ144" s="12" t="s">
        <v>77</v>
      </c>
      <c r="BK144" s="131">
        <f>ROUND(I144*H144,2)</f>
        <v>0</v>
      </c>
      <c r="BL144" s="12" t="s">
        <v>135</v>
      </c>
      <c r="BM144" s="130" t="s">
        <v>334</v>
      </c>
    </row>
    <row r="145" spans="2:12" s="1" customFormat="1" ht="6.95" customHeight="1">
      <c r="B145" s="36"/>
      <c r="C145" s="37"/>
      <c r="D145" s="37"/>
      <c r="E145" s="37"/>
      <c r="F145" s="37"/>
      <c r="G145" s="37"/>
      <c r="H145" s="37"/>
      <c r="I145" s="37"/>
      <c r="J145" s="37"/>
      <c r="K145" s="37"/>
      <c r="L145" s="24"/>
    </row>
  </sheetData>
  <autoFilter ref="C119:K144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30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2" t="s">
        <v>78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79</v>
      </c>
    </row>
    <row r="4" spans="2:46" ht="24.95" customHeight="1">
      <c r="B4" s="15"/>
      <c r="D4" s="16" t="s">
        <v>104</v>
      </c>
      <c r="L4" s="15"/>
      <c r="M4" s="80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14</v>
      </c>
      <c r="L6" s="15"/>
    </row>
    <row r="7" spans="2:46" ht="26.25" customHeight="1">
      <c r="B7" s="15"/>
      <c r="E7" s="175" t="str">
        <f>'Rekapitulace stavby'!K6</f>
        <v>OPŠ 09/2024, VT Porubka km 0,900 - 6,920, oprava opevnění a obnova manipulačního pásu (OPAKOVANÉ ZADÁNÍ), č. st. 8844</v>
      </c>
      <c r="F7" s="176"/>
      <c r="G7" s="176"/>
      <c r="H7" s="176"/>
      <c r="L7" s="15"/>
    </row>
    <row r="8" spans="2:46" s="1" customFormat="1" ht="12" customHeight="1">
      <c r="B8" s="24"/>
      <c r="D8" s="21" t="s">
        <v>105</v>
      </c>
      <c r="L8" s="24"/>
    </row>
    <row r="9" spans="2:46" s="1" customFormat="1" ht="30" customHeight="1">
      <c r="B9" s="24"/>
      <c r="E9" s="165" t="s">
        <v>106</v>
      </c>
      <c r="F9" s="174"/>
      <c r="G9" s="174"/>
      <c r="H9" s="17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15</v>
      </c>
      <c r="F11" s="19" t="s">
        <v>1</v>
      </c>
      <c r="I11" s="21" t="s">
        <v>16</v>
      </c>
      <c r="J11" s="19" t="s">
        <v>1</v>
      </c>
      <c r="L11" s="24"/>
    </row>
    <row r="12" spans="2:46" s="1" customFormat="1" ht="12" customHeight="1">
      <c r="B12" s="24"/>
      <c r="D12" s="21" t="s">
        <v>17</v>
      </c>
      <c r="F12" s="19" t="s">
        <v>18</v>
      </c>
      <c r="I12" s="21" t="s">
        <v>19</v>
      </c>
      <c r="J12" s="44">
        <f>'Rekapitulace stavby'!AN8</f>
        <v>45975</v>
      </c>
      <c r="L12" s="24"/>
    </row>
    <row r="13" spans="2:46" s="1" customFormat="1" ht="10.7" customHeight="1">
      <c r="B13" s="24"/>
      <c r="L13" s="24"/>
    </row>
    <row r="14" spans="2:46" s="1" customFormat="1" ht="12" customHeight="1">
      <c r="B14" s="24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4"/>
    </row>
    <row r="15" spans="2:46" s="1" customFormat="1" ht="18" customHeight="1">
      <c r="B15" s="24"/>
      <c r="E15" s="19" t="str">
        <f>IF('Rekapitulace stavby'!E11="","",'Rekapitulace stavby'!E11)</f>
        <v>Povodí Odry, s.p.</v>
      </c>
      <c r="I15" s="21" t="s">
        <v>23</v>
      </c>
      <c r="J15" s="19" t="str">
        <f>IF('Rekapitulace stavby'!AN11="","",'Rekapitulace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24</v>
      </c>
      <c r="I17" s="21" t="s">
        <v>21</v>
      </c>
      <c r="J17" s="19" t="str">
        <f>'Rekapitulace stavby'!AN13</f>
        <v/>
      </c>
      <c r="L17" s="24"/>
    </row>
    <row r="18" spans="2:12" s="1" customFormat="1" ht="18" customHeight="1">
      <c r="B18" s="24"/>
      <c r="E18" s="149" t="str">
        <f>'Rekapitulace stavby'!E14</f>
        <v xml:space="preserve"> </v>
      </c>
      <c r="F18" s="149"/>
      <c r="G18" s="149"/>
      <c r="H18" s="149"/>
      <c r="I18" s="21" t="s">
        <v>23</v>
      </c>
      <c r="J18" s="19" t="str">
        <f>'Rekapitulace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21</v>
      </c>
      <c r="J20" s="19" t="str">
        <f>IF('Rekapitulace stavby'!AN16="","",'Rekapitulace stavby'!AN16)</f>
        <v/>
      </c>
      <c r="L20" s="24"/>
    </row>
    <row r="21" spans="2:12" s="1" customFormat="1" ht="18" customHeight="1">
      <c r="B21" s="24"/>
      <c r="E21" s="19" t="str">
        <f>IF('Rekapitulace stavby'!E17="","",'Rekapitulace stavby'!E17)</f>
        <v xml:space="preserve"> </v>
      </c>
      <c r="I21" s="21" t="s">
        <v>23</v>
      </c>
      <c r="J21" s="19" t="str">
        <f>IF('Rekapitulace stavby'!AN17="","",'Rekapitulace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21</v>
      </c>
      <c r="J23" s="19" t="str">
        <f>IF('Rekapitulace stavby'!AN19="","",'Rekapitulace stavby'!AN19)</f>
        <v/>
      </c>
      <c r="L23" s="24"/>
    </row>
    <row r="24" spans="2:12" s="1" customFormat="1" ht="18" customHeight="1">
      <c r="B24" s="24"/>
      <c r="E24" s="19" t="str">
        <f>IF('Rekapitulace stavby'!E20="","",'Rekapitulace stavby'!E20)</f>
        <v xml:space="preserve"> </v>
      </c>
      <c r="I24" s="21" t="s">
        <v>23</v>
      </c>
      <c r="J24" s="19" t="str">
        <f>IF('Rekapitulace stavby'!AN20="","",'Rekapitulace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28</v>
      </c>
      <c r="L26" s="24"/>
    </row>
    <row r="27" spans="2:12" s="7" customFormat="1" ht="16.5" customHeight="1">
      <c r="B27" s="81"/>
      <c r="E27" s="151" t="s">
        <v>1</v>
      </c>
      <c r="F27" s="151"/>
      <c r="G27" s="151"/>
      <c r="H27" s="151"/>
      <c r="L27" s="81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>
      <c r="B30" s="24"/>
      <c r="D30" s="82" t="s">
        <v>29</v>
      </c>
      <c r="J30" s="58">
        <f>ROUND(J120, 2)</f>
        <v>0</v>
      </c>
      <c r="L30" s="24"/>
    </row>
    <row r="31" spans="2:12" s="1" customFormat="1" ht="6.95" customHeight="1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>
      <c r="B32" s="24"/>
      <c r="F32" s="27" t="s">
        <v>31</v>
      </c>
      <c r="I32" s="27" t="s">
        <v>30</v>
      </c>
      <c r="J32" s="27" t="s">
        <v>32</v>
      </c>
      <c r="L32" s="24"/>
    </row>
    <row r="33" spans="2:12" s="1" customFormat="1" ht="14.45" customHeight="1">
      <c r="B33" s="24"/>
      <c r="D33" s="47" t="s">
        <v>33</v>
      </c>
      <c r="E33" s="21" t="s">
        <v>34</v>
      </c>
      <c r="F33" s="83">
        <f>ROUND((SUM(BE120:BE143)),  2)</f>
        <v>0</v>
      </c>
      <c r="I33" s="84">
        <v>0.21</v>
      </c>
      <c r="J33" s="83">
        <f>ROUND(((SUM(BE120:BE143))*I33),  2)</f>
        <v>0</v>
      </c>
      <c r="L33" s="24"/>
    </row>
    <row r="34" spans="2:12" s="1" customFormat="1" ht="14.45" customHeight="1">
      <c r="B34" s="24"/>
      <c r="E34" s="21" t="s">
        <v>35</v>
      </c>
      <c r="F34" s="83">
        <f>ROUND((SUM(BF120:BF143)),  2)</f>
        <v>0</v>
      </c>
      <c r="I34" s="84">
        <v>0.12</v>
      </c>
      <c r="J34" s="83">
        <f>ROUND(((SUM(BF120:BF143))*I34),  2)</f>
        <v>0</v>
      </c>
      <c r="L34" s="24"/>
    </row>
    <row r="35" spans="2:12" s="1" customFormat="1" ht="14.45" hidden="1" customHeight="1">
      <c r="B35" s="24"/>
      <c r="E35" s="21" t="s">
        <v>36</v>
      </c>
      <c r="F35" s="83">
        <f>ROUND((SUM(BG120:BG143)),  2)</f>
        <v>0</v>
      </c>
      <c r="I35" s="84">
        <v>0.21</v>
      </c>
      <c r="J35" s="83">
        <f>0</f>
        <v>0</v>
      </c>
      <c r="L35" s="24"/>
    </row>
    <row r="36" spans="2:12" s="1" customFormat="1" ht="14.45" hidden="1" customHeight="1">
      <c r="B36" s="24"/>
      <c r="E36" s="21" t="s">
        <v>37</v>
      </c>
      <c r="F36" s="83">
        <f>ROUND((SUM(BH120:BH143)),  2)</f>
        <v>0</v>
      </c>
      <c r="I36" s="84">
        <v>0.12</v>
      </c>
      <c r="J36" s="83">
        <f>0</f>
        <v>0</v>
      </c>
      <c r="L36" s="24"/>
    </row>
    <row r="37" spans="2:12" s="1" customFormat="1" ht="14.45" hidden="1" customHeight="1">
      <c r="B37" s="24"/>
      <c r="E37" s="21" t="s">
        <v>38</v>
      </c>
      <c r="F37" s="83">
        <f>ROUND((SUM(BI120:BI143)),  2)</f>
        <v>0</v>
      </c>
      <c r="I37" s="84">
        <v>0</v>
      </c>
      <c r="J37" s="83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85"/>
      <c r="D39" s="86" t="s">
        <v>39</v>
      </c>
      <c r="E39" s="49"/>
      <c r="F39" s="49"/>
      <c r="G39" s="87" t="s">
        <v>40</v>
      </c>
      <c r="H39" s="88" t="s">
        <v>41</v>
      </c>
      <c r="I39" s="49"/>
      <c r="J39" s="89">
        <f>SUM(J30:J37)</f>
        <v>0</v>
      </c>
      <c r="K39" s="90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4"/>
    </row>
    <row r="77" spans="2:12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4"/>
    </row>
    <row r="82" spans="2:47" s="1" customFormat="1" ht="24.95" customHeight="1">
      <c r="B82" s="24"/>
      <c r="C82" s="16" t="s">
        <v>107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14</v>
      </c>
      <c r="L84" s="24"/>
    </row>
    <row r="85" spans="2:47" s="1" customFormat="1" ht="26.25" customHeight="1">
      <c r="B85" s="24"/>
      <c r="E85" s="175" t="str">
        <f>E7</f>
        <v>OPŠ 09/2024, VT Porubka km 0,900 - 6,920, oprava opevnění a obnova manipulačního pásu (OPAKOVANÉ ZADÁNÍ), č. st. 8844</v>
      </c>
      <c r="F85" s="176"/>
      <c r="G85" s="176"/>
      <c r="H85" s="176"/>
      <c r="L85" s="24"/>
    </row>
    <row r="86" spans="2:47" s="1" customFormat="1" ht="12" customHeight="1">
      <c r="B86" s="24"/>
      <c r="C86" s="21" t="s">
        <v>105</v>
      </c>
      <c r="L86" s="24"/>
    </row>
    <row r="87" spans="2:47" s="1" customFormat="1" ht="30" customHeight="1">
      <c r="B87" s="24"/>
      <c r="E87" s="165" t="str">
        <f>E9</f>
        <v>SO-01.2-I - Porubka - opravy v úseku č.1_1,010 až 1,653km</v>
      </c>
      <c r="F87" s="174"/>
      <c r="G87" s="174"/>
      <c r="H87" s="17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17</v>
      </c>
      <c r="F89" s="19" t="str">
        <f>F12</f>
        <v xml:space="preserve"> </v>
      </c>
      <c r="I89" s="21" t="s">
        <v>19</v>
      </c>
      <c r="J89" s="44">
        <f>IF(J12="","",J12)</f>
        <v>45975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20</v>
      </c>
      <c r="F91" s="19" t="str">
        <f>E15</f>
        <v>Povodí Odry, s.p.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24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93" t="s">
        <v>108</v>
      </c>
      <c r="D94" s="85"/>
      <c r="E94" s="85"/>
      <c r="F94" s="85"/>
      <c r="G94" s="85"/>
      <c r="H94" s="85"/>
      <c r="I94" s="85"/>
      <c r="J94" s="94" t="s">
        <v>109</v>
      </c>
      <c r="K94" s="85"/>
      <c r="L94" s="24"/>
    </row>
    <row r="95" spans="2:47" s="1" customFormat="1" ht="10.35" customHeight="1">
      <c r="B95" s="24"/>
      <c r="L95" s="24"/>
    </row>
    <row r="96" spans="2:47" s="1" customFormat="1" ht="22.7" customHeight="1">
      <c r="B96" s="24"/>
      <c r="C96" s="95" t="s">
        <v>110</v>
      </c>
      <c r="J96" s="58">
        <f>J120</f>
        <v>0</v>
      </c>
      <c r="L96" s="24"/>
      <c r="AU96" s="12" t="s">
        <v>111</v>
      </c>
    </row>
    <row r="97" spans="2:12" s="8" customFormat="1" ht="24.95" customHeight="1">
      <c r="B97" s="96"/>
      <c r="D97" s="97" t="s">
        <v>112</v>
      </c>
      <c r="E97" s="98"/>
      <c r="F97" s="98"/>
      <c r="G97" s="98"/>
      <c r="H97" s="98"/>
      <c r="I97" s="98"/>
      <c r="J97" s="99">
        <f>J121</f>
        <v>0</v>
      </c>
      <c r="L97" s="96"/>
    </row>
    <row r="98" spans="2:12" s="8" customFormat="1" ht="24.95" customHeight="1">
      <c r="B98" s="96"/>
      <c r="D98" s="97" t="s">
        <v>113</v>
      </c>
      <c r="E98" s="98"/>
      <c r="F98" s="98"/>
      <c r="G98" s="98"/>
      <c r="H98" s="98"/>
      <c r="I98" s="98"/>
      <c r="J98" s="99">
        <f>J132</f>
        <v>0</v>
      </c>
      <c r="L98" s="96"/>
    </row>
    <row r="99" spans="2:12" s="8" customFormat="1" ht="24.95" customHeight="1">
      <c r="B99" s="96"/>
      <c r="D99" s="97" t="s">
        <v>114</v>
      </c>
      <c r="E99" s="98"/>
      <c r="F99" s="98"/>
      <c r="G99" s="98"/>
      <c r="H99" s="98"/>
      <c r="I99" s="98"/>
      <c r="J99" s="99">
        <f>J136</f>
        <v>0</v>
      </c>
      <c r="L99" s="96"/>
    </row>
    <row r="100" spans="2:12" s="8" customFormat="1" ht="24.95" customHeight="1">
      <c r="B100" s="96"/>
      <c r="D100" s="97" t="s">
        <v>115</v>
      </c>
      <c r="E100" s="98"/>
      <c r="F100" s="98"/>
      <c r="G100" s="98"/>
      <c r="H100" s="98"/>
      <c r="I100" s="98"/>
      <c r="J100" s="99">
        <f>J139</f>
        <v>0</v>
      </c>
      <c r="L100" s="96"/>
    </row>
    <row r="101" spans="2:12" s="1" customFormat="1" ht="21.75" customHeight="1">
      <c r="B101" s="24"/>
      <c r="L101" s="24"/>
    </row>
    <row r="102" spans="2:12" s="1" customFormat="1" ht="6.95" customHeight="1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24"/>
    </row>
    <row r="106" spans="2:12" s="1" customFormat="1" ht="6.95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24"/>
    </row>
    <row r="107" spans="2:12" s="1" customFormat="1" ht="24.95" customHeight="1">
      <c r="B107" s="24"/>
      <c r="C107" s="16" t="s">
        <v>116</v>
      </c>
      <c r="L107" s="24"/>
    </row>
    <row r="108" spans="2:12" s="1" customFormat="1" ht="6.95" customHeight="1">
      <c r="B108" s="24"/>
      <c r="L108" s="24"/>
    </row>
    <row r="109" spans="2:12" s="1" customFormat="1" ht="12" customHeight="1">
      <c r="B109" s="24"/>
      <c r="C109" s="21" t="s">
        <v>14</v>
      </c>
      <c r="L109" s="24"/>
    </row>
    <row r="110" spans="2:12" s="1" customFormat="1" ht="26.25" customHeight="1">
      <c r="B110" s="24"/>
      <c r="E110" s="175" t="str">
        <f>E7</f>
        <v>OPŠ 09/2024, VT Porubka km 0,900 - 6,920, oprava opevnění a obnova manipulačního pásu (OPAKOVANÉ ZADÁNÍ), č. st. 8844</v>
      </c>
      <c r="F110" s="176"/>
      <c r="G110" s="176"/>
      <c r="H110" s="176"/>
      <c r="L110" s="24"/>
    </row>
    <row r="111" spans="2:12" s="1" customFormat="1" ht="12" customHeight="1">
      <c r="B111" s="24"/>
      <c r="C111" s="21" t="s">
        <v>105</v>
      </c>
      <c r="L111" s="24"/>
    </row>
    <row r="112" spans="2:12" s="1" customFormat="1" ht="30" customHeight="1">
      <c r="B112" s="24"/>
      <c r="E112" s="165" t="str">
        <f>E9</f>
        <v>SO-01.2-I - Porubka - opravy v úseku č.1_1,010 až 1,653km</v>
      </c>
      <c r="F112" s="174"/>
      <c r="G112" s="174"/>
      <c r="H112" s="174"/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21" t="s">
        <v>17</v>
      </c>
      <c r="F114" s="19" t="str">
        <f>F12</f>
        <v xml:space="preserve"> </v>
      </c>
      <c r="I114" s="21" t="s">
        <v>19</v>
      </c>
      <c r="J114" s="44">
        <f>IF(J12="","",J12)</f>
        <v>45975</v>
      </c>
      <c r="L114" s="24"/>
    </row>
    <row r="115" spans="2:65" s="1" customFormat="1" ht="6.95" customHeight="1">
      <c r="B115" s="24"/>
      <c r="L115" s="24"/>
    </row>
    <row r="116" spans="2:65" s="1" customFormat="1" ht="15.2" customHeight="1">
      <c r="B116" s="24"/>
      <c r="C116" s="21" t="s">
        <v>20</v>
      </c>
      <c r="F116" s="19" t="str">
        <f>E15</f>
        <v>Povodí Odry, s.p.</v>
      </c>
      <c r="I116" s="21" t="s">
        <v>25</v>
      </c>
      <c r="J116" s="22" t="str">
        <f>E21</f>
        <v xml:space="preserve"> </v>
      </c>
      <c r="L116" s="24"/>
    </row>
    <row r="117" spans="2:65" s="1" customFormat="1" ht="15.2" customHeight="1">
      <c r="B117" s="24"/>
      <c r="C117" s="21" t="s">
        <v>24</v>
      </c>
      <c r="F117" s="19" t="str">
        <f>IF(E18="","",E18)</f>
        <v xml:space="preserve"> </v>
      </c>
      <c r="I117" s="21" t="s">
        <v>27</v>
      </c>
      <c r="J117" s="22" t="str">
        <f>E24</f>
        <v xml:space="preserve"> </v>
      </c>
      <c r="L117" s="24"/>
    </row>
    <row r="118" spans="2:65" s="1" customFormat="1" ht="10.35" customHeight="1">
      <c r="B118" s="24"/>
      <c r="L118" s="24"/>
    </row>
    <row r="119" spans="2:65" s="9" customFormat="1" ht="29.25" customHeight="1">
      <c r="B119" s="100"/>
      <c r="C119" s="101" t="s">
        <v>117</v>
      </c>
      <c r="D119" s="102" t="s">
        <v>54</v>
      </c>
      <c r="E119" s="102" t="s">
        <v>50</v>
      </c>
      <c r="F119" s="102" t="s">
        <v>51</v>
      </c>
      <c r="G119" s="102" t="s">
        <v>118</v>
      </c>
      <c r="H119" s="102" t="s">
        <v>119</v>
      </c>
      <c r="I119" s="102" t="s">
        <v>120</v>
      </c>
      <c r="J119" s="103" t="s">
        <v>109</v>
      </c>
      <c r="K119" s="104" t="s">
        <v>121</v>
      </c>
      <c r="L119" s="100"/>
      <c r="M119" s="51" t="s">
        <v>1</v>
      </c>
      <c r="N119" s="52" t="s">
        <v>33</v>
      </c>
      <c r="O119" s="52" t="s">
        <v>122</v>
      </c>
      <c r="P119" s="52" t="s">
        <v>123</v>
      </c>
      <c r="Q119" s="52" t="s">
        <v>124</v>
      </c>
      <c r="R119" s="52" t="s">
        <v>125</v>
      </c>
      <c r="S119" s="52" t="s">
        <v>126</v>
      </c>
      <c r="T119" s="53" t="s">
        <v>127</v>
      </c>
    </row>
    <row r="120" spans="2:65" s="1" customFormat="1" ht="22.7" customHeight="1">
      <c r="B120" s="24"/>
      <c r="C120" s="56" t="s">
        <v>128</v>
      </c>
      <c r="J120" s="105">
        <f>BK120</f>
        <v>0</v>
      </c>
      <c r="L120" s="24"/>
      <c r="M120" s="54"/>
      <c r="N120" s="45"/>
      <c r="O120" s="45"/>
      <c r="P120" s="106">
        <f>P121+P132+P136+P139</f>
        <v>19.183999999999997</v>
      </c>
      <c r="Q120" s="45"/>
      <c r="R120" s="106">
        <f>R121+R132+R136+R139</f>
        <v>0</v>
      </c>
      <c r="S120" s="45"/>
      <c r="T120" s="107">
        <f>T121+T132+T136+T139</f>
        <v>0</v>
      </c>
      <c r="AT120" s="12" t="s">
        <v>68</v>
      </c>
      <c r="AU120" s="12" t="s">
        <v>111</v>
      </c>
      <c r="BK120" s="108">
        <f>BK121+BK132+BK136+BK139</f>
        <v>0</v>
      </c>
    </row>
    <row r="121" spans="2:65" s="10" customFormat="1" ht="25.9" customHeight="1">
      <c r="B121" s="109"/>
      <c r="D121" s="110" t="s">
        <v>68</v>
      </c>
      <c r="E121" s="111" t="s">
        <v>77</v>
      </c>
      <c r="F121" s="111" t="s">
        <v>129</v>
      </c>
      <c r="J121" s="112">
        <f>BK121</f>
        <v>0</v>
      </c>
      <c r="L121" s="109"/>
      <c r="M121" s="113"/>
      <c r="P121" s="114">
        <f>SUM(P122:P131)</f>
        <v>19.183999999999997</v>
      </c>
      <c r="R121" s="114">
        <f>SUM(R122:R131)</f>
        <v>0</v>
      </c>
      <c r="T121" s="115">
        <f>SUM(T122:T131)</f>
        <v>0</v>
      </c>
      <c r="AR121" s="110" t="s">
        <v>77</v>
      </c>
      <c r="AT121" s="116" t="s">
        <v>68</v>
      </c>
      <c r="AU121" s="116" t="s">
        <v>69</v>
      </c>
      <c r="AY121" s="110" t="s">
        <v>130</v>
      </c>
      <c r="BK121" s="117">
        <f>SUM(BK122:BK131)</f>
        <v>0</v>
      </c>
    </row>
    <row r="122" spans="2:65" s="1" customFormat="1" ht="24.2" customHeight="1">
      <c r="B122" s="118"/>
      <c r="C122" s="119" t="s">
        <v>77</v>
      </c>
      <c r="D122" s="119" t="s">
        <v>131</v>
      </c>
      <c r="E122" s="120" t="s">
        <v>132</v>
      </c>
      <c r="F122" s="121" t="s">
        <v>133</v>
      </c>
      <c r="G122" s="122" t="s">
        <v>134</v>
      </c>
      <c r="H122" s="123">
        <v>9.6000000000000002E-2</v>
      </c>
      <c r="I122" s="124"/>
      <c r="J122" s="124">
        <f t="shared" ref="J122:J129" si="0">ROUND(I122*H122,2)</f>
        <v>0</v>
      </c>
      <c r="K122" s="125"/>
      <c r="L122" s="24"/>
      <c r="M122" s="126" t="s">
        <v>1</v>
      </c>
      <c r="N122" s="127" t="s">
        <v>34</v>
      </c>
      <c r="O122" s="128">
        <v>0</v>
      </c>
      <c r="P122" s="128">
        <f t="shared" ref="P122:P129" si="1">O122*H122</f>
        <v>0</v>
      </c>
      <c r="Q122" s="128">
        <v>0</v>
      </c>
      <c r="R122" s="128">
        <f t="shared" ref="R122:R129" si="2">Q122*H122</f>
        <v>0</v>
      </c>
      <c r="S122" s="128">
        <v>0</v>
      </c>
      <c r="T122" s="129">
        <f t="shared" ref="T122:T129" si="3">S122*H122</f>
        <v>0</v>
      </c>
      <c r="AR122" s="130" t="s">
        <v>135</v>
      </c>
      <c r="AT122" s="130" t="s">
        <v>131</v>
      </c>
      <c r="AU122" s="130" t="s">
        <v>77</v>
      </c>
      <c r="AY122" s="12" t="s">
        <v>130</v>
      </c>
      <c r="BE122" s="131">
        <f t="shared" ref="BE122:BE129" si="4">IF(N122="základní",J122,0)</f>
        <v>0</v>
      </c>
      <c r="BF122" s="131">
        <f t="shared" ref="BF122:BF129" si="5">IF(N122="snížená",J122,0)</f>
        <v>0</v>
      </c>
      <c r="BG122" s="131">
        <f t="shared" ref="BG122:BG129" si="6">IF(N122="zákl. přenesená",J122,0)</f>
        <v>0</v>
      </c>
      <c r="BH122" s="131">
        <f t="shared" ref="BH122:BH129" si="7">IF(N122="sníž. přenesená",J122,0)</f>
        <v>0</v>
      </c>
      <c r="BI122" s="131">
        <f t="shared" ref="BI122:BI129" si="8">IF(N122="nulová",J122,0)</f>
        <v>0</v>
      </c>
      <c r="BJ122" s="12" t="s">
        <v>77</v>
      </c>
      <c r="BK122" s="131">
        <f t="shared" ref="BK122:BK129" si="9">ROUND(I122*H122,2)</f>
        <v>0</v>
      </c>
      <c r="BL122" s="12" t="s">
        <v>135</v>
      </c>
      <c r="BM122" s="130" t="s">
        <v>136</v>
      </c>
    </row>
    <row r="123" spans="2:65" s="1" customFormat="1" ht="37.700000000000003" customHeight="1">
      <c r="B123" s="118"/>
      <c r="C123" s="119" t="s">
        <v>79</v>
      </c>
      <c r="D123" s="119" t="s">
        <v>131</v>
      </c>
      <c r="E123" s="120" t="s">
        <v>137</v>
      </c>
      <c r="F123" s="121" t="s">
        <v>138</v>
      </c>
      <c r="G123" s="122" t="s">
        <v>134</v>
      </c>
      <c r="H123" s="123">
        <v>9.6000000000000002E-2</v>
      </c>
      <c r="I123" s="124"/>
      <c r="J123" s="124">
        <f t="shared" si="0"/>
        <v>0</v>
      </c>
      <c r="K123" s="125"/>
      <c r="L123" s="24"/>
      <c r="M123" s="126" t="s">
        <v>1</v>
      </c>
      <c r="N123" s="127" t="s">
        <v>34</v>
      </c>
      <c r="O123" s="128">
        <v>0</v>
      </c>
      <c r="P123" s="128">
        <f t="shared" si="1"/>
        <v>0</v>
      </c>
      <c r="Q123" s="128">
        <v>0</v>
      </c>
      <c r="R123" s="128">
        <f t="shared" si="2"/>
        <v>0</v>
      </c>
      <c r="S123" s="128">
        <v>0</v>
      </c>
      <c r="T123" s="129">
        <f t="shared" si="3"/>
        <v>0</v>
      </c>
      <c r="AR123" s="130" t="s">
        <v>135</v>
      </c>
      <c r="AT123" s="130" t="s">
        <v>131</v>
      </c>
      <c r="AU123" s="130" t="s">
        <v>77</v>
      </c>
      <c r="AY123" s="12" t="s">
        <v>130</v>
      </c>
      <c r="BE123" s="131">
        <f t="shared" si="4"/>
        <v>0</v>
      </c>
      <c r="BF123" s="131">
        <f t="shared" si="5"/>
        <v>0</v>
      </c>
      <c r="BG123" s="131">
        <f t="shared" si="6"/>
        <v>0</v>
      </c>
      <c r="BH123" s="131">
        <f t="shared" si="7"/>
        <v>0</v>
      </c>
      <c r="BI123" s="131">
        <f t="shared" si="8"/>
        <v>0</v>
      </c>
      <c r="BJ123" s="12" t="s">
        <v>77</v>
      </c>
      <c r="BK123" s="131">
        <f t="shared" si="9"/>
        <v>0</v>
      </c>
      <c r="BL123" s="12" t="s">
        <v>135</v>
      </c>
      <c r="BM123" s="130" t="s">
        <v>139</v>
      </c>
    </row>
    <row r="124" spans="2:65" s="1" customFormat="1" ht="24.2" customHeight="1">
      <c r="B124" s="118"/>
      <c r="C124" s="119" t="s">
        <v>140</v>
      </c>
      <c r="D124" s="119" t="s">
        <v>131</v>
      </c>
      <c r="E124" s="120" t="s">
        <v>141</v>
      </c>
      <c r="F124" s="121" t="s">
        <v>142</v>
      </c>
      <c r="G124" s="122" t="s">
        <v>143</v>
      </c>
      <c r="H124" s="123">
        <v>436</v>
      </c>
      <c r="I124" s="124"/>
      <c r="J124" s="124">
        <f t="shared" si="0"/>
        <v>0</v>
      </c>
      <c r="K124" s="125"/>
      <c r="L124" s="24"/>
      <c r="M124" s="126" t="s">
        <v>1</v>
      </c>
      <c r="N124" s="127" t="s">
        <v>34</v>
      </c>
      <c r="O124" s="128">
        <v>0</v>
      </c>
      <c r="P124" s="128">
        <f t="shared" si="1"/>
        <v>0</v>
      </c>
      <c r="Q124" s="128">
        <v>0</v>
      </c>
      <c r="R124" s="128">
        <f t="shared" si="2"/>
        <v>0</v>
      </c>
      <c r="S124" s="128">
        <v>0</v>
      </c>
      <c r="T124" s="129">
        <f t="shared" si="3"/>
        <v>0</v>
      </c>
      <c r="AR124" s="130" t="s">
        <v>135</v>
      </c>
      <c r="AT124" s="130" t="s">
        <v>131</v>
      </c>
      <c r="AU124" s="130" t="s">
        <v>77</v>
      </c>
      <c r="AY124" s="12" t="s">
        <v>130</v>
      </c>
      <c r="BE124" s="131">
        <f t="shared" si="4"/>
        <v>0</v>
      </c>
      <c r="BF124" s="131">
        <f t="shared" si="5"/>
        <v>0</v>
      </c>
      <c r="BG124" s="131">
        <f t="shared" si="6"/>
        <v>0</v>
      </c>
      <c r="BH124" s="131">
        <f t="shared" si="7"/>
        <v>0</v>
      </c>
      <c r="BI124" s="131">
        <f t="shared" si="8"/>
        <v>0</v>
      </c>
      <c r="BJ124" s="12" t="s">
        <v>77</v>
      </c>
      <c r="BK124" s="131">
        <f t="shared" si="9"/>
        <v>0</v>
      </c>
      <c r="BL124" s="12" t="s">
        <v>135</v>
      </c>
      <c r="BM124" s="130" t="s">
        <v>144</v>
      </c>
    </row>
    <row r="125" spans="2:65" s="1" customFormat="1" ht="24.2" customHeight="1">
      <c r="B125" s="118"/>
      <c r="C125" s="119" t="s">
        <v>135</v>
      </c>
      <c r="D125" s="119" t="s">
        <v>131</v>
      </c>
      <c r="E125" s="120" t="s">
        <v>145</v>
      </c>
      <c r="F125" s="121" t="s">
        <v>146</v>
      </c>
      <c r="G125" s="122" t="s">
        <v>143</v>
      </c>
      <c r="H125" s="123">
        <v>436</v>
      </c>
      <c r="I125" s="124"/>
      <c r="J125" s="124">
        <f t="shared" si="0"/>
        <v>0</v>
      </c>
      <c r="K125" s="125"/>
      <c r="L125" s="24"/>
      <c r="M125" s="126" t="s">
        <v>1</v>
      </c>
      <c r="N125" s="127" t="s">
        <v>34</v>
      </c>
      <c r="O125" s="128">
        <v>0</v>
      </c>
      <c r="P125" s="128">
        <f t="shared" si="1"/>
        <v>0</v>
      </c>
      <c r="Q125" s="128">
        <v>0</v>
      </c>
      <c r="R125" s="128">
        <f t="shared" si="2"/>
        <v>0</v>
      </c>
      <c r="S125" s="128">
        <v>0</v>
      </c>
      <c r="T125" s="129">
        <f t="shared" si="3"/>
        <v>0</v>
      </c>
      <c r="AR125" s="130" t="s">
        <v>135</v>
      </c>
      <c r="AT125" s="130" t="s">
        <v>131</v>
      </c>
      <c r="AU125" s="130" t="s">
        <v>77</v>
      </c>
      <c r="AY125" s="12" t="s">
        <v>130</v>
      </c>
      <c r="BE125" s="131">
        <f t="shared" si="4"/>
        <v>0</v>
      </c>
      <c r="BF125" s="131">
        <f t="shared" si="5"/>
        <v>0</v>
      </c>
      <c r="BG125" s="131">
        <f t="shared" si="6"/>
        <v>0</v>
      </c>
      <c r="BH125" s="131">
        <f t="shared" si="7"/>
        <v>0</v>
      </c>
      <c r="BI125" s="131">
        <f t="shared" si="8"/>
        <v>0</v>
      </c>
      <c r="BJ125" s="12" t="s">
        <v>77</v>
      </c>
      <c r="BK125" s="131">
        <f t="shared" si="9"/>
        <v>0</v>
      </c>
      <c r="BL125" s="12" t="s">
        <v>135</v>
      </c>
      <c r="BM125" s="130" t="s">
        <v>147</v>
      </c>
    </row>
    <row r="126" spans="2:65" s="1" customFormat="1" ht="24.2" customHeight="1">
      <c r="B126" s="118"/>
      <c r="C126" s="119" t="s">
        <v>148</v>
      </c>
      <c r="D126" s="119" t="s">
        <v>131</v>
      </c>
      <c r="E126" s="120" t="s">
        <v>149</v>
      </c>
      <c r="F126" s="121" t="s">
        <v>150</v>
      </c>
      <c r="G126" s="122" t="s">
        <v>143</v>
      </c>
      <c r="H126" s="123">
        <v>436</v>
      </c>
      <c r="I126" s="124"/>
      <c r="J126" s="124">
        <f t="shared" si="0"/>
        <v>0</v>
      </c>
      <c r="K126" s="125"/>
      <c r="L126" s="24"/>
      <c r="M126" s="126" t="s">
        <v>1</v>
      </c>
      <c r="N126" s="127" t="s">
        <v>34</v>
      </c>
      <c r="O126" s="128">
        <v>0</v>
      </c>
      <c r="P126" s="128">
        <f t="shared" si="1"/>
        <v>0</v>
      </c>
      <c r="Q126" s="128">
        <v>0</v>
      </c>
      <c r="R126" s="128">
        <f t="shared" si="2"/>
        <v>0</v>
      </c>
      <c r="S126" s="128">
        <v>0</v>
      </c>
      <c r="T126" s="129">
        <f t="shared" si="3"/>
        <v>0</v>
      </c>
      <c r="AR126" s="130" t="s">
        <v>135</v>
      </c>
      <c r="AT126" s="130" t="s">
        <v>131</v>
      </c>
      <c r="AU126" s="130" t="s">
        <v>77</v>
      </c>
      <c r="AY126" s="12" t="s">
        <v>130</v>
      </c>
      <c r="BE126" s="131">
        <f t="shared" si="4"/>
        <v>0</v>
      </c>
      <c r="BF126" s="131">
        <f t="shared" si="5"/>
        <v>0</v>
      </c>
      <c r="BG126" s="131">
        <f t="shared" si="6"/>
        <v>0</v>
      </c>
      <c r="BH126" s="131">
        <f t="shared" si="7"/>
        <v>0</v>
      </c>
      <c r="BI126" s="131">
        <f t="shared" si="8"/>
        <v>0</v>
      </c>
      <c r="BJ126" s="12" t="s">
        <v>77</v>
      </c>
      <c r="BK126" s="131">
        <f t="shared" si="9"/>
        <v>0</v>
      </c>
      <c r="BL126" s="12" t="s">
        <v>135</v>
      </c>
      <c r="BM126" s="130" t="s">
        <v>151</v>
      </c>
    </row>
    <row r="127" spans="2:65" s="1" customFormat="1" ht="33" customHeight="1">
      <c r="B127" s="118"/>
      <c r="C127" s="119" t="s">
        <v>136</v>
      </c>
      <c r="D127" s="119" t="s">
        <v>131</v>
      </c>
      <c r="E127" s="120" t="s">
        <v>152</v>
      </c>
      <c r="F127" s="121" t="s">
        <v>153</v>
      </c>
      <c r="G127" s="122" t="s">
        <v>143</v>
      </c>
      <c r="H127" s="123">
        <v>436</v>
      </c>
      <c r="I127" s="124"/>
      <c r="J127" s="124">
        <f t="shared" si="0"/>
        <v>0</v>
      </c>
      <c r="K127" s="125"/>
      <c r="L127" s="24"/>
      <c r="M127" s="126" t="s">
        <v>1</v>
      </c>
      <c r="N127" s="127" t="s">
        <v>34</v>
      </c>
      <c r="O127" s="128">
        <v>0</v>
      </c>
      <c r="P127" s="128">
        <f t="shared" si="1"/>
        <v>0</v>
      </c>
      <c r="Q127" s="128">
        <v>0</v>
      </c>
      <c r="R127" s="128">
        <f t="shared" si="2"/>
        <v>0</v>
      </c>
      <c r="S127" s="128">
        <v>0</v>
      </c>
      <c r="T127" s="129">
        <f t="shared" si="3"/>
        <v>0</v>
      </c>
      <c r="AR127" s="130" t="s">
        <v>135</v>
      </c>
      <c r="AT127" s="130" t="s">
        <v>131</v>
      </c>
      <c r="AU127" s="130" t="s">
        <v>77</v>
      </c>
      <c r="AY127" s="12" t="s">
        <v>130</v>
      </c>
      <c r="BE127" s="131">
        <f t="shared" si="4"/>
        <v>0</v>
      </c>
      <c r="BF127" s="131">
        <f t="shared" si="5"/>
        <v>0</v>
      </c>
      <c r="BG127" s="131">
        <f t="shared" si="6"/>
        <v>0</v>
      </c>
      <c r="BH127" s="131">
        <f t="shared" si="7"/>
        <v>0</v>
      </c>
      <c r="BI127" s="131">
        <f t="shared" si="8"/>
        <v>0</v>
      </c>
      <c r="BJ127" s="12" t="s">
        <v>77</v>
      </c>
      <c r="BK127" s="131">
        <f t="shared" si="9"/>
        <v>0</v>
      </c>
      <c r="BL127" s="12" t="s">
        <v>135</v>
      </c>
      <c r="BM127" s="130" t="s">
        <v>154</v>
      </c>
    </row>
    <row r="128" spans="2:65" s="1" customFormat="1" ht="37.700000000000003" customHeight="1">
      <c r="B128" s="118"/>
      <c r="C128" s="119" t="s">
        <v>155</v>
      </c>
      <c r="D128" s="119" t="s">
        <v>131</v>
      </c>
      <c r="E128" s="120" t="s">
        <v>156</v>
      </c>
      <c r="F128" s="121" t="s">
        <v>157</v>
      </c>
      <c r="G128" s="122" t="s">
        <v>143</v>
      </c>
      <c r="H128" s="123">
        <v>436</v>
      </c>
      <c r="I128" s="124"/>
      <c r="J128" s="124">
        <f t="shared" si="0"/>
        <v>0</v>
      </c>
      <c r="K128" s="125"/>
      <c r="L128" s="24"/>
      <c r="M128" s="126" t="s">
        <v>1</v>
      </c>
      <c r="N128" s="127" t="s">
        <v>34</v>
      </c>
      <c r="O128" s="128">
        <v>0</v>
      </c>
      <c r="P128" s="128">
        <f t="shared" si="1"/>
        <v>0</v>
      </c>
      <c r="Q128" s="128">
        <v>0</v>
      </c>
      <c r="R128" s="128">
        <f t="shared" si="2"/>
        <v>0</v>
      </c>
      <c r="S128" s="128">
        <v>0</v>
      </c>
      <c r="T128" s="129">
        <f t="shared" si="3"/>
        <v>0</v>
      </c>
      <c r="AR128" s="130" t="s">
        <v>135</v>
      </c>
      <c r="AT128" s="130" t="s">
        <v>131</v>
      </c>
      <c r="AU128" s="130" t="s">
        <v>77</v>
      </c>
      <c r="AY128" s="12" t="s">
        <v>130</v>
      </c>
      <c r="BE128" s="131">
        <f t="shared" si="4"/>
        <v>0</v>
      </c>
      <c r="BF128" s="131">
        <f t="shared" si="5"/>
        <v>0</v>
      </c>
      <c r="BG128" s="131">
        <f t="shared" si="6"/>
        <v>0</v>
      </c>
      <c r="BH128" s="131">
        <f t="shared" si="7"/>
        <v>0</v>
      </c>
      <c r="BI128" s="131">
        <f t="shared" si="8"/>
        <v>0</v>
      </c>
      <c r="BJ128" s="12" t="s">
        <v>77</v>
      </c>
      <c r="BK128" s="131">
        <f t="shared" si="9"/>
        <v>0</v>
      </c>
      <c r="BL128" s="12" t="s">
        <v>135</v>
      </c>
      <c r="BM128" s="130" t="s">
        <v>158</v>
      </c>
    </row>
    <row r="129" spans="2:65" s="1" customFormat="1" ht="62.85" customHeight="1">
      <c r="B129" s="118"/>
      <c r="C129" s="119" t="s">
        <v>139</v>
      </c>
      <c r="D129" s="119" t="s">
        <v>131</v>
      </c>
      <c r="E129" s="120" t="s">
        <v>159</v>
      </c>
      <c r="F129" s="121" t="s">
        <v>160</v>
      </c>
      <c r="G129" s="122" t="s">
        <v>143</v>
      </c>
      <c r="H129" s="123">
        <v>436</v>
      </c>
      <c r="I129" s="124"/>
      <c r="J129" s="124">
        <f t="shared" si="0"/>
        <v>0</v>
      </c>
      <c r="K129" s="125"/>
      <c r="L129" s="24"/>
      <c r="M129" s="126" t="s">
        <v>1</v>
      </c>
      <c r="N129" s="127" t="s">
        <v>34</v>
      </c>
      <c r="O129" s="128">
        <v>4.3999999999999997E-2</v>
      </c>
      <c r="P129" s="128">
        <f t="shared" si="1"/>
        <v>19.183999999999997</v>
      </c>
      <c r="Q129" s="128">
        <v>0</v>
      </c>
      <c r="R129" s="128">
        <f t="shared" si="2"/>
        <v>0</v>
      </c>
      <c r="S129" s="128">
        <v>0</v>
      </c>
      <c r="T129" s="129">
        <f t="shared" si="3"/>
        <v>0</v>
      </c>
      <c r="AR129" s="130" t="s">
        <v>135</v>
      </c>
      <c r="AT129" s="130" t="s">
        <v>131</v>
      </c>
      <c r="AU129" s="130" t="s">
        <v>77</v>
      </c>
      <c r="AY129" s="12" t="s">
        <v>130</v>
      </c>
      <c r="BE129" s="131">
        <f t="shared" si="4"/>
        <v>0</v>
      </c>
      <c r="BF129" s="131">
        <f t="shared" si="5"/>
        <v>0</v>
      </c>
      <c r="BG129" s="131">
        <f t="shared" si="6"/>
        <v>0</v>
      </c>
      <c r="BH129" s="131">
        <f t="shared" si="7"/>
        <v>0</v>
      </c>
      <c r="BI129" s="131">
        <f t="shared" si="8"/>
        <v>0</v>
      </c>
      <c r="BJ129" s="12" t="s">
        <v>77</v>
      </c>
      <c r="BK129" s="131">
        <f t="shared" si="9"/>
        <v>0</v>
      </c>
      <c r="BL129" s="12" t="s">
        <v>135</v>
      </c>
      <c r="BM129" s="130" t="s">
        <v>161</v>
      </c>
    </row>
    <row r="130" spans="2:65" s="1" customFormat="1">
      <c r="B130" s="24"/>
      <c r="D130" s="132" t="s">
        <v>162</v>
      </c>
      <c r="F130" s="133" t="s">
        <v>163</v>
      </c>
      <c r="L130" s="24"/>
      <c r="M130" s="134"/>
      <c r="T130" s="48"/>
      <c r="AT130" s="12" t="s">
        <v>162</v>
      </c>
      <c r="AU130" s="12" t="s">
        <v>77</v>
      </c>
    </row>
    <row r="131" spans="2:65" s="1" customFormat="1" ht="33" customHeight="1">
      <c r="B131" s="118"/>
      <c r="C131" s="119" t="s">
        <v>164</v>
      </c>
      <c r="D131" s="119" t="s">
        <v>131</v>
      </c>
      <c r="E131" s="120" t="s">
        <v>165</v>
      </c>
      <c r="F131" s="121" t="s">
        <v>166</v>
      </c>
      <c r="G131" s="122" t="s">
        <v>143</v>
      </c>
      <c r="H131" s="123">
        <v>436</v>
      </c>
      <c r="I131" s="124"/>
      <c r="J131" s="124">
        <f>ROUND(I131*H131,2)</f>
        <v>0</v>
      </c>
      <c r="K131" s="125"/>
      <c r="L131" s="24"/>
      <c r="M131" s="126" t="s">
        <v>1</v>
      </c>
      <c r="N131" s="127" t="s">
        <v>34</v>
      </c>
      <c r="O131" s="128">
        <v>0</v>
      </c>
      <c r="P131" s="128">
        <f>O131*H131</f>
        <v>0</v>
      </c>
      <c r="Q131" s="128">
        <v>0</v>
      </c>
      <c r="R131" s="128">
        <f>Q131*H131</f>
        <v>0</v>
      </c>
      <c r="S131" s="128">
        <v>0</v>
      </c>
      <c r="T131" s="129">
        <f>S131*H131</f>
        <v>0</v>
      </c>
      <c r="AR131" s="130" t="s">
        <v>135</v>
      </c>
      <c r="AT131" s="130" t="s">
        <v>131</v>
      </c>
      <c r="AU131" s="130" t="s">
        <v>77</v>
      </c>
      <c r="AY131" s="12" t="s">
        <v>130</v>
      </c>
      <c r="BE131" s="131">
        <f>IF(N131="základní",J131,0)</f>
        <v>0</v>
      </c>
      <c r="BF131" s="131">
        <f>IF(N131="snížená",J131,0)</f>
        <v>0</v>
      </c>
      <c r="BG131" s="131">
        <f>IF(N131="zákl. přenesená",J131,0)</f>
        <v>0</v>
      </c>
      <c r="BH131" s="131">
        <f>IF(N131="sníž. přenesená",J131,0)</f>
        <v>0</v>
      </c>
      <c r="BI131" s="131">
        <f>IF(N131="nulová",J131,0)</f>
        <v>0</v>
      </c>
      <c r="BJ131" s="12" t="s">
        <v>77</v>
      </c>
      <c r="BK131" s="131">
        <f>ROUND(I131*H131,2)</f>
        <v>0</v>
      </c>
      <c r="BL131" s="12" t="s">
        <v>135</v>
      </c>
      <c r="BM131" s="130" t="s">
        <v>167</v>
      </c>
    </row>
    <row r="132" spans="2:65" s="10" customFormat="1" ht="25.9" customHeight="1">
      <c r="B132" s="109"/>
      <c r="D132" s="110" t="s">
        <v>68</v>
      </c>
      <c r="E132" s="111" t="s">
        <v>135</v>
      </c>
      <c r="F132" s="111" t="s">
        <v>168</v>
      </c>
      <c r="J132" s="112">
        <f>BK132</f>
        <v>0</v>
      </c>
      <c r="L132" s="109"/>
      <c r="M132" s="113"/>
      <c r="P132" s="114">
        <f>SUM(P133:P135)</f>
        <v>0</v>
      </c>
      <c r="R132" s="114">
        <f>SUM(R133:R135)</f>
        <v>0</v>
      </c>
      <c r="T132" s="115">
        <f>SUM(T133:T135)</f>
        <v>0</v>
      </c>
      <c r="AR132" s="110" t="s">
        <v>77</v>
      </c>
      <c r="AT132" s="116" t="s">
        <v>68</v>
      </c>
      <c r="AU132" s="116" t="s">
        <v>69</v>
      </c>
      <c r="AY132" s="110" t="s">
        <v>130</v>
      </c>
      <c r="BK132" s="117">
        <f>SUM(BK133:BK135)</f>
        <v>0</v>
      </c>
    </row>
    <row r="133" spans="2:65" s="1" customFormat="1" ht="24.2" customHeight="1">
      <c r="B133" s="118"/>
      <c r="C133" s="119" t="s">
        <v>169</v>
      </c>
      <c r="D133" s="119" t="s">
        <v>131</v>
      </c>
      <c r="E133" s="120" t="s">
        <v>170</v>
      </c>
      <c r="F133" s="121" t="s">
        <v>335</v>
      </c>
      <c r="G133" s="122" t="s">
        <v>143</v>
      </c>
      <c r="H133" s="123">
        <v>105</v>
      </c>
      <c r="I133" s="124"/>
      <c r="J133" s="124">
        <f>ROUND(I133*H133,2)</f>
        <v>0</v>
      </c>
      <c r="K133" s="125"/>
      <c r="L133" s="24"/>
      <c r="M133" s="126" t="s">
        <v>1</v>
      </c>
      <c r="N133" s="127" t="s">
        <v>34</v>
      </c>
      <c r="O133" s="128">
        <v>0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AR133" s="130" t="s">
        <v>135</v>
      </c>
      <c r="AT133" s="130" t="s">
        <v>131</v>
      </c>
      <c r="AU133" s="130" t="s">
        <v>77</v>
      </c>
      <c r="AY133" s="12" t="s">
        <v>130</v>
      </c>
      <c r="BE133" s="131">
        <f>IF(N133="základní",J133,0)</f>
        <v>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2" t="s">
        <v>77</v>
      </c>
      <c r="BK133" s="131">
        <f>ROUND(I133*H133,2)</f>
        <v>0</v>
      </c>
      <c r="BL133" s="12" t="s">
        <v>135</v>
      </c>
      <c r="BM133" s="130" t="s">
        <v>171</v>
      </c>
    </row>
    <row r="134" spans="2:65" s="1" customFormat="1" ht="24.2" customHeight="1">
      <c r="B134" s="118"/>
      <c r="C134" s="119" t="s">
        <v>172</v>
      </c>
      <c r="D134" s="119" t="s">
        <v>131</v>
      </c>
      <c r="E134" s="120" t="s">
        <v>173</v>
      </c>
      <c r="F134" s="121" t="s">
        <v>174</v>
      </c>
      <c r="G134" s="122" t="s">
        <v>143</v>
      </c>
      <c r="H134" s="123">
        <v>10.5</v>
      </c>
      <c r="I134" s="124"/>
      <c r="J134" s="124">
        <f>ROUND(I134*H134,2)</f>
        <v>0</v>
      </c>
      <c r="K134" s="125"/>
      <c r="L134" s="24"/>
      <c r="M134" s="126" t="s">
        <v>1</v>
      </c>
      <c r="N134" s="127" t="s">
        <v>34</v>
      </c>
      <c r="O134" s="128">
        <v>0</v>
      </c>
      <c r="P134" s="128">
        <f>O134*H134</f>
        <v>0</v>
      </c>
      <c r="Q134" s="128">
        <v>0</v>
      </c>
      <c r="R134" s="128">
        <f>Q134*H134</f>
        <v>0</v>
      </c>
      <c r="S134" s="128">
        <v>0</v>
      </c>
      <c r="T134" s="129">
        <f>S134*H134</f>
        <v>0</v>
      </c>
      <c r="AR134" s="130" t="s">
        <v>135</v>
      </c>
      <c r="AT134" s="130" t="s">
        <v>131</v>
      </c>
      <c r="AU134" s="130" t="s">
        <v>77</v>
      </c>
      <c r="AY134" s="12" t="s">
        <v>130</v>
      </c>
      <c r="BE134" s="131">
        <f>IF(N134="základní",J134,0)</f>
        <v>0</v>
      </c>
      <c r="BF134" s="131">
        <f>IF(N134="snížená",J134,0)</f>
        <v>0</v>
      </c>
      <c r="BG134" s="131">
        <f>IF(N134="zákl. přenesená",J134,0)</f>
        <v>0</v>
      </c>
      <c r="BH134" s="131">
        <f>IF(N134="sníž. přenesená",J134,0)</f>
        <v>0</v>
      </c>
      <c r="BI134" s="131">
        <f>IF(N134="nulová",J134,0)</f>
        <v>0</v>
      </c>
      <c r="BJ134" s="12" t="s">
        <v>77</v>
      </c>
      <c r="BK134" s="131">
        <f>ROUND(I134*H134,2)</f>
        <v>0</v>
      </c>
      <c r="BL134" s="12" t="s">
        <v>135</v>
      </c>
      <c r="BM134" s="130" t="s">
        <v>175</v>
      </c>
    </row>
    <row r="135" spans="2:65" s="1" customFormat="1" ht="24.2" customHeight="1">
      <c r="B135" s="118"/>
      <c r="C135" s="119" t="s">
        <v>8</v>
      </c>
      <c r="D135" s="119" t="s">
        <v>131</v>
      </c>
      <c r="E135" s="120" t="s">
        <v>176</v>
      </c>
      <c r="F135" s="121" t="s">
        <v>177</v>
      </c>
      <c r="G135" s="122" t="s">
        <v>134</v>
      </c>
      <c r="H135" s="123">
        <v>10.5</v>
      </c>
      <c r="I135" s="124"/>
      <c r="J135" s="124">
        <f>ROUND(I135*H135,2)</f>
        <v>0</v>
      </c>
      <c r="K135" s="125"/>
      <c r="L135" s="24"/>
      <c r="M135" s="126" t="s">
        <v>1</v>
      </c>
      <c r="N135" s="127" t="s">
        <v>34</v>
      </c>
      <c r="O135" s="128">
        <v>0</v>
      </c>
      <c r="P135" s="128">
        <f>O135*H135</f>
        <v>0</v>
      </c>
      <c r="Q135" s="128">
        <v>0</v>
      </c>
      <c r="R135" s="128">
        <f>Q135*H135</f>
        <v>0</v>
      </c>
      <c r="S135" s="128">
        <v>0</v>
      </c>
      <c r="T135" s="129">
        <f>S135*H135</f>
        <v>0</v>
      </c>
      <c r="AR135" s="130" t="s">
        <v>135</v>
      </c>
      <c r="AT135" s="130" t="s">
        <v>131</v>
      </c>
      <c r="AU135" s="130" t="s">
        <v>77</v>
      </c>
      <c r="AY135" s="12" t="s">
        <v>130</v>
      </c>
      <c r="BE135" s="131">
        <f>IF(N135="základní",J135,0)</f>
        <v>0</v>
      </c>
      <c r="BF135" s="131">
        <f>IF(N135="snížená",J135,0)</f>
        <v>0</v>
      </c>
      <c r="BG135" s="131">
        <f>IF(N135="zákl. přenesená",J135,0)</f>
        <v>0</v>
      </c>
      <c r="BH135" s="131">
        <f>IF(N135="sníž. přenesená",J135,0)</f>
        <v>0</v>
      </c>
      <c r="BI135" s="131">
        <f>IF(N135="nulová",J135,0)</f>
        <v>0</v>
      </c>
      <c r="BJ135" s="12" t="s">
        <v>77</v>
      </c>
      <c r="BK135" s="131">
        <f>ROUND(I135*H135,2)</f>
        <v>0</v>
      </c>
      <c r="BL135" s="12" t="s">
        <v>135</v>
      </c>
      <c r="BM135" s="130" t="s">
        <v>178</v>
      </c>
    </row>
    <row r="136" spans="2:65" s="10" customFormat="1" ht="25.9" customHeight="1">
      <c r="B136" s="109"/>
      <c r="D136" s="110" t="s">
        <v>68</v>
      </c>
      <c r="E136" s="111" t="s">
        <v>179</v>
      </c>
      <c r="F136" s="111" t="s">
        <v>180</v>
      </c>
      <c r="J136" s="112">
        <f>BK136</f>
        <v>0</v>
      </c>
      <c r="L136" s="109"/>
      <c r="M136" s="113"/>
      <c r="P136" s="114">
        <f>SUM(P137:P138)</f>
        <v>0</v>
      </c>
      <c r="R136" s="114">
        <f>SUM(R137:R138)</f>
        <v>0</v>
      </c>
      <c r="T136" s="115">
        <f>SUM(T137:T138)</f>
        <v>0</v>
      </c>
      <c r="AR136" s="110" t="s">
        <v>77</v>
      </c>
      <c r="AT136" s="116" t="s">
        <v>68</v>
      </c>
      <c r="AU136" s="116" t="s">
        <v>69</v>
      </c>
      <c r="AY136" s="110" t="s">
        <v>130</v>
      </c>
      <c r="BK136" s="117">
        <f>SUM(BK137:BK138)</f>
        <v>0</v>
      </c>
    </row>
    <row r="137" spans="2:65" s="1" customFormat="1" ht="37.700000000000003" customHeight="1">
      <c r="B137" s="118"/>
      <c r="C137" s="119" t="s">
        <v>181</v>
      </c>
      <c r="D137" s="119" t="s">
        <v>131</v>
      </c>
      <c r="E137" s="120" t="s">
        <v>182</v>
      </c>
      <c r="F137" s="121" t="s">
        <v>183</v>
      </c>
      <c r="G137" s="122" t="s">
        <v>184</v>
      </c>
      <c r="H137" s="123">
        <v>872</v>
      </c>
      <c r="I137" s="124"/>
      <c r="J137" s="124">
        <f>ROUND(I137*H137,2)</f>
        <v>0</v>
      </c>
      <c r="K137" s="125"/>
      <c r="L137" s="24"/>
      <c r="M137" s="126" t="s">
        <v>1</v>
      </c>
      <c r="N137" s="127" t="s">
        <v>34</v>
      </c>
      <c r="O137" s="128">
        <v>0</v>
      </c>
      <c r="P137" s="128">
        <f>O137*H137</f>
        <v>0</v>
      </c>
      <c r="Q137" s="128">
        <v>0</v>
      </c>
      <c r="R137" s="128">
        <f>Q137*H137</f>
        <v>0</v>
      </c>
      <c r="S137" s="128">
        <v>0</v>
      </c>
      <c r="T137" s="129">
        <f>S137*H137</f>
        <v>0</v>
      </c>
      <c r="AR137" s="130" t="s">
        <v>135</v>
      </c>
      <c r="AT137" s="130" t="s">
        <v>131</v>
      </c>
      <c r="AU137" s="130" t="s">
        <v>77</v>
      </c>
      <c r="AY137" s="12" t="s">
        <v>130</v>
      </c>
      <c r="BE137" s="131">
        <f>IF(N137="základní",J137,0)</f>
        <v>0</v>
      </c>
      <c r="BF137" s="131">
        <f>IF(N137="snížená",J137,0)</f>
        <v>0</v>
      </c>
      <c r="BG137" s="131">
        <f>IF(N137="zákl. přenesená",J137,0)</f>
        <v>0</v>
      </c>
      <c r="BH137" s="131">
        <f>IF(N137="sníž. přenesená",J137,0)</f>
        <v>0</v>
      </c>
      <c r="BI137" s="131">
        <f>IF(N137="nulová",J137,0)</f>
        <v>0</v>
      </c>
      <c r="BJ137" s="12" t="s">
        <v>77</v>
      </c>
      <c r="BK137" s="131">
        <f>ROUND(I137*H137,2)</f>
        <v>0</v>
      </c>
      <c r="BL137" s="12" t="s">
        <v>135</v>
      </c>
      <c r="BM137" s="130" t="s">
        <v>185</v>
      </c>
    </row>
    <row r="138" spans="2:65" s="1" customFormat="1" ht="16.5" customHeight="1">
      <c r="B138" s="118"/>
      <c r="C138" s="119" t="s">
        <v>186</v>
      </c>
      <c r="D138" s="119" t="s">
        <v>131</v>
      </c>
      <c r="E138" s="120" t="s">
        <v>187</v>
      </c>
      <c r="F138" s="121" t="s">
        <v>188</v>
      </c>
      <c r="G138" s="122" t="s">
        <v>189</v>
      </c>
      <c r="H138" s="123">
        <v>1.286</v>
      </c>
      <c r="I138" s="124"/>
      <c r="J138" s="124">
        <f>ROUND(I138*H138,2)</f>
        <v>0</v>
      </c>
      <c r="K138" s="125"/>
      <c r="L138" s="24"/>
      <c r="M138" s="126" t="s">
        <v>1</v>
      </c>
      <c r="N138" s="127" t="s">
        <v>34</v>
      </c>
      <c r="O138" s="128">
        <v>0</v>
      </c>
      <c r="P138" s="128">
        <f>O138*H138</f>
        <v>0</v>
      </c>
      <c r="Q138" s="128">
        <v>0</v>
      </c>
      <c r="R138" s="128">
        <f>Q138*H138</f>
        <v>0</v>
      </c>
      <c r="S138" s="128">
        <v>0</v>
      </c>
      <c r="T138" s="129">
        <f>S138*H138</f>
        <v>0</v>
      </c>
      <c r="AR138" s="130" t="s">
        <v>135</v>
      </c>
      <c r="AT138" s="130" t="s">
        <v>131</v>
      </c>
      <c r="AU138" s="130" t="s">
        <v>77</v>
      </c>
      <c r="AY138" s="12" t="s">
        <v>130</v>
      </c>
      <c r="BE138" s="131">
        <f>IF(N138="základní",J138,0)</f>
        <v>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2" t="s">
        <v>77</v>
      </c>
      <c r="BK138" s="131">
        <f>ROUND(I138*H138,2)</f>
        <v>0</v>
      </c>
      <c r="BL138" s="12" t="s">
        <v>135</v>
      </c>
      <c r="BM138" s="130" t="s">
        <v>190</v>
      </c>
    </row>
    <row r="139" spans="2:65" s="10" customFormat="1" ht="25.9" customHeight="1">
      <c r="B139" s="109"/>
      <c r="D139" s="110" t="s">
        <v>68</v>
      </c>
      <c r="E139" s="111" t="s">
        <v>191</v>
      </c>
      <c r="F139" s="111" t="s">
        <v>192</v>
      </c>
      <c r="J139" s="112">
        <f>BK139</f>
        <v>0</v>
      </c>
      <c r="L139" s="109"/>
      <c r="M139" s="113"/>
      <c r="P139" s="114">
        <f>SUM(P140:P143)</f>
        <v>0</v>
      </c>
      <c r="R139" s="114">
        <f>SUM(R140:R143)</f>
        <v>0</v>
      </c>
      <c r="T139" s="115">
        <f>SUM(T140:T143)</f>
        <v>0</v>
      </c>
      <c r="AR139" s="110" t="s">
        <v>77</v>
      </c>
      <c r="AT139" s="116" t="s">
        <v>68</v>
      </c>
      <c r="AU139" s="116" t="s">
        <v>69</v>
      </c>
      <c r="AY139" s="110" t="s">
        <v>130</v>
      </c>
      <c r="BK139" s="117">
        <f>SUM(BK140:BK143)</f>
        <v>0</v>
      </c>
    </row>
    <row r="140" spans="2:65" s="1" customFormat="1" ht="16.5" customHeight="1">
      <c r="B140" s="118"/>
      <c r="C140" s="119" t="s">
        <v>193</v>
      </c>
      <c r="D140" s="119" t="s">
        <v>131</v>
      </c>
      <c r="E140" s="120" t="s">
        <v>194</v>
      </c>
      <c r="F140" s="121" t="s">
        <v>195</v>
      </c>
      <c r="G140" s="122" t="s">
        <v>196</v>
      </c>
      <c r="H140" s="123">
        <v>1</v>
      </c>
      <c r="I140" s="124"/>
      <c r="J140" s="124">
        <f>ROUND(I140*H140,2)</f>
        <v>0</v>
      </c>
      <c r="K140" s="125"/>
      <c r="L140" s="24"/>
      <c r="M140" s="126" t="s">
        <v>1</v>
      </c>
      <c r="N140" s="127" t="s">
        <v>34</v>
      </c>
      <c r="O140" s="128">
        <v>0</v>
      </c>
      <c r="P140" s="128">
        <f>O140*H140</f>
        <v>0</v>
      </c>
      <c r="Q140" s="128">
        <v>0</v>
      </c>
      <c r="R140" s="128">
        <f>Q140*H140</f>
        <v>0</v>
      </c>
      <c r="S140" s="128">
        <v>0</v>
      </c>
      <c r="T140" s="129">
        <f>S140*H140</f>
        <v>0</v>
      </c>
      <c r="AR140" s="130" t="s">
        <v>135</v>
      </c>
      <c r="AT140" s="130" t="s">
        <v>131</v>
      </c>
      <c r="AU140" s="130" t="s">
        <v>77</v>
      </c>
      <c r="AY140" s="12" t="s">
        <v>130</v>
      </c>
      <c r="BE140" s="131">
        <f>IF(N140="základní",J140,0)</f>
        <v>0</v>
      </c>
      <c r="BF140" s="131">
        <f>IF(N140="snížená",J140,0)</f>
        <v>0</v>
      </c>
      <c r="BG140" s="131">
        <f>IF(N140="zákl. přenesená",J140,0)</f>
        <v>0</v>
      </c>
      <c r="BH140" s="131">
        <f>IF(N140="sníž. přenesená",J140,0)</f>
        <v>0</v>
      </c>
      <c r="BI140" s="131">
        <f>IF(N140="nulová",J140,0)</f>
        <v>0</v>
      </c>
      <c r="BJ140" s="12" t="s">
        <v>77</v>
      </c>
      <c r="BK140" s="131">
        <f>ROUND(I140*H140,2)</f>
        <v>0</v>
      </c>
      <c r="BL140" s="12" t="s">
        <v>135</v>
      </c>
      <c r="BM140" s="130" t="s">
        <v>197</v>
      </c>
    </row>
    <row r="141" spans="2:65" s="1" customFormat="1" ht="16.5" customHeight="1">
      <c r="B141" s="118"/>
      <c r="C141" s="119" t="s">
        <v>171</v>
      </c>
      <c r="D141" s="119" t="s">
        <v>131</v>
      </c>
      <c r="E141" s="120" t="s">
        <v>198</v>
      </c>
      <c r="F141" s="121" t="s">
        <v>199</v>
      </c>
      <c r="G141" s="122" t="s">
        <v>196</v>
      </c>
      <c r="H141" s="123">
        <v>1</v>
      </c>
      <c r="I141" s="124"/>
      <c r="J141" s="124">
        <f>ROUND(I141*H141,2)</f>
        <v>0</v>
      </c>
      <c r="K141" s="125"/>
      <c r="L141" s="24"/>
      <c r="M141" s="126" t="s">
        <v>1</v>
      </c>
      <c r="N141" s="127" t="s">
        <v>34</v>
      </c>
      <c r="O141" s="128">
        <v>0</v>
      </c>
      <c r="P141" s="128">
        <f>O141*H141</f>
        <v>0</v>
      </c>
      <c r="Q141" s="128">
        <v>0</v>
      </c>
      <c r="R141" s="128">
        <f>Q141*H141</f>
        <v>0</v>
      </c>
      <c r="S141" s="128">
        <v>0</v>
      </c>
      <c r="T141" s="129">
        <f>S141*H141</f>
        <v>0</v>
      </c>
      <c r="AR141" s="130" t="s">
        <v>135</v>
      </c>
      <c r="AT141" s="130" t="s">
        <v>131</v>
      </c>
      <c r="AU141" s="130" t="s">
        <v>77</v>
      </c>
      <c r="AY141" s="12" t="s">
        <v>130</v>
      </c>
      <c r="BE141" s="131">
        <f>IF(N141="základní",J141,0)</f>
        <v>0</v>
      </c>
      <c r="BF141" s="131">
        <f>IF(N141="snížená",J141,0)</f>
        <v>0</v>
      </c>
      <c r="BG141" s="131">
        <f>IF(N141="zákl. přenesená",J141,0)</f>
        <v>0</v>
      </c>
      <c r="BH141" s="131">
        <f>IF(N141="sníž. přenesená",J141,0)</f>
        <v>0</v>
      </c>
      <c r="BI141" s="131">
        <f>IF(N141="nulová",J141,0)</f>
        <v>0</v>
      </c>
      <c r="BJ141" s="12" t="s">
        <v>77</v>
      </c>
      <c r="BK141" s="131">
        <f>ROUND(I141*H141,2)</f>
        <v>0</v>
      </c>
      <c r="BL141" s="12" t="s">
        <v>135</v>
      </c>
      <c r="BM141" s="130" t="s">
        <v>200</v>
      </c>
    </row>
    <row r="142" spans="2:65" s="1" customFormat="1" ht="16.5" customHeight="1">
      <c r="B142" s="118"/>
      <c r="C142" s="119" t="s">
        <v>201</v>
      </c>
      <c r="D142" s="119" t="s">
        <v>131</v>
      </c>
      <c r="E142" s="120" t="s">
        <v>202</v>
      </c>
      <c r="F142" s="121" t="s">
        <v>203</v>
      </c>
      <c r="G142" s="122" t="s">
        <v>196</v>
      </c>
      <c r="H142" s="123">
        <v>1</v>
      </c>
      <c r="I142" s="124"/>
      <c r="J142" s="124">
        <f>ROUND(I142*H142,2)</f>
        <v>0</v>
      </c>
      <c r="K142" s="125"/>
      <c r="L142" s="24"/>
      <c r="M142" s="126" t="s">
        <v>1</v>
      </c>
      <c r="N142" s="127" t="s">
        <v>34</v>
      </c>
      <c r="O142" s="128">
        <v>0</v>
      </c>
      <c r="P142" s="128">
        <f>O142*H142</f>
        <v>0</v>
      </c>
      <c r="Q142" s="128">
        <v>0</v>
      </c>
      <c r="R142" s="128">
        <f>Q142*H142</f>
        <v>0</v>
      </c>
      <c r="S142" s="128">
        <v>0</v>
      </c>
      <c r="T142" s="129">
        <f>S142*H142</f>
        <v>0</v>
      </c>
      <c r="AR142" s="130" t="s">
        <v>135</v>
      </c>
      <c r="AT142" s="130" t="s">
        <v>131</v>
      </c>
      <c r="AU142" s="130" t="s">
        <v>77</v>
      </c>
      <c r="AY142" s="12" t="s">
        <v>130</v>
      </c>
      <c r="BE142" s="131">
        <f>IF(N142="základní",J142,0)</f>
        <v>0</v>
      </c>
      <c r="BF142" s="131">
        <f>IF(N142="snížená",J142,0)</f>
        <v>0</v>
      </c>
      <c r="BG142" s="131">
        <f>IF(N142="zákl. přenesená",J142,0)</f>
        <v>0</v>
      </c>
      <c r="BH142" s="131">
        <f>IF(N142="sníž. přenesená",J142,0)</f>
        <v>0</v>
      </c>
      <c r="BI142" s="131">
        <f>IF(N142="nulová",J142,0)</f>
        <v>0</v>
      </c>
      <c r="BJ142" s="12" t="s">
        <v>77</v>
      </c>
      <c r="BK142" s="131">
        <f>ROUND(I142*H142,2)</f>
        <v>0</v>
      </c>
      <c r="BL142" s="12" t="s">
        <v>135</v>
      </c>
      <c r="BM142" s="130" t="s">
        <v>204</v>
      </c>
    </row>
    <row r="143" spans="2:65" s="1" customFormat="1" ht="16.5" customHeight="1">
      <c r="B143" s="118"/>
      <c r="C143" s="119" t="s">
        <v>175</v>
      </c>
      <c r="D143" s="119" t="s">
        <v>131</v>
      </c>
      <c r="E143" s="120" t="s">
        <v>205</v>
      </c>
      <c r="F143" s="121" t="s">
        <v>206</v>
      </c>
      <c r="G143" s="122" t="s">
        <v>196</v>
      </c>
      <c r="H143" s="123">
        <v>1</v>
      </c>
      <c r="I143" s="124"/>
      <c r="J143" s="124">
        <f>ROUND(I143*H143,2)</f>
        <v>0</v>
      </c>
      <c r="K143" s="125"/>
      <c r="L143" s="24"/>
      <c r="M143" s="135" t="s">
        <v>1</v>
      </c>
      <c r="N143" s="136" t="s">
        <v>34</v>
      </c>
      <c r="O143" s="137">
        <v>0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0" t="s">
        <v>135</v>
      </c>
      <c r="AT143" s="130" t="s">
        <v>131</v>
      </c>
      <c r="AU143" s="130" t="s">
        <v>77</v>
      </c>
      <c r="AY143" s="12" t="s">
        <v>130</v>
      </c>
      <c r="BE143" s="131">
        <f>IF(N143="základní",J143,0)</f>
        <v>0</v>
      </c>
      <c r="BF143" s="131">
        <f>IF(N143="snížená",J143,0)</f>
        <v>0</v>
      </c>
      <c r="BG143" s="131">
        <f>IF(N143="zákl. přenesená",J143,0)</f>
        <v>0</v>
      </c>
      <c r="BH143" s="131">
        <f>IF(N143="sníž. přenesená",J143,0)</f>
        <v>0</v>
      </c>
      <c r="BI143" s="131">
        <f>IF(N143="nulová",J143,0)</f>
        <v>0</v>
      </c>
      <c r="BJ143" s="12" t="s">
        <v>77</v>
      </c>
      <c r="BK143" s="131">
        <f>ROUND(I143*H143,2)</f>
        <v>0</v>
      </c>
      <c r="BL143" s="12" t="s">
        <v>135</v>
      </c>
      <c r="BM143" s="130" t="s">
        <v>207</v>
      </c>
    </row>
    <row r="144" spans="2:65" s="1" customFormat="1" ht="6.95" customHeight="1"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24"/>
    </row>
  </sheetData>
  <autoFilter ref="C119:K14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30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4"/>
  <sheetViews>
    <sheetView showGridLines="0" workbookViewId="0">
      <selection activeCell="B1" sqref="B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2" t="s">
        <v>82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79</v>
      </c>
    </row>
    <row r="4" spans="2:46" ht="24.95" customHeight="1">
      <c r="B4" s="15"/>
      <c r="D4" s="16" t="s">
        <v>104</v>
      </c>
      <c r="L4" s="15"/>
      <c r="M4" s="80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14</v>
      </c>
      <c r="L6" s="15"/>
    </row>
    <row r="7" spans="2:46" ht="26.25" customHeight="1">
      <c r="B7" s="15"/>
      <c r="E7" s="175" t="str">
        <f>'Rekapitulace stavby'!K6</f>
        <v>OPŠ 09/2024, VT Porubka km 0,900 - 6,920, oprava opevnění a obnova manipulačního pásu (OPAKOVANÉ ZADÁNÍ), č. st. 8844</v>
      </c>
      <c r="F7" s="176"/>
      <c r="G7" s="176"/>
      <c r="H7" s="176"/>
      <c r="L7" s="15"/>
    </row>
    <row r="8" spans="2:46" s="1" customFormat="1" ht="12" customHeight="1">
      <c r="B8" s="24"/>
      <c r="D8" s="21" t="s">
        <v>105</v>
      </c>
      <c r="L8" s="24"/>
    </row>
    <row r="9" spans="2:46" s="1" customFormat="1" ht="30" customHeight="1">
      <c r="B9" s="24"/>
      <c r="E9" s="165" t="s">
        <v>208</v>
      </c>
      <c r="F9" s="174"/>
      <c r="G9" s="174"/>
      <c r="H9" s="17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15</v>
      </c>
      <c r="F11" s="19" t="s">
        <v>1</v>
      </c>
      <c r="I11" s="21" t="s">
        <v>16</v>
      </c>
      <c r="J11" s="19" t="s">
        <v>1</v>
      </c>
      <c r="L11" s="24"/>
    </row>
    <row r="12" spans="2:46" s="1" customFormat="1" ht="12" customHeight="1">
      <c r="B12" s="24"/>
      <c r="D12" s="21" t="s">
        <v>17</v>
      </c>
      <c r="F12" s="19" t="s">
        <v>18</v>
      </c>
      <c r="I12" s="21" t="s">
        <v>19</v>
      </c>
      <c r="J12" s="44">
        <f>'Rekapitulace stavby'!AN8</f>
        <v>45975</v>
      </c>
      <c r="L12" s="24"/>
    </row>
    <row r="13" spans="2:46" s="1" customFormat="1" ht="10.7" customHeight="1">
      <c r="B13" s="24"/>
      <c r="L13" s="24"/>
    </row>
    <row r="14" spans="2:46" s="1" customFormat="1" ht="12" customHeight="1">
      <c r="B14" s="24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4"/>
    </row>
    <row r="15" spans="2:46" s="1" customFormat="1" ht="18" customHeight="1">
      <c r="B15" s="24"/>
      <c r="E15" s="19" t="str">
        <f>IF('Rekapitulace stavby'!E11="","",'Rekapitulace stavby'!E11)</f>
        <v>Povodí Odry, s.p.</v>
      </c>
      <c r="I15" s="21" t="s">
        <v>23</v>
      </c>
      <c r="J15" s="19" t="str">
        <f>IF('Rekapitulace stavby'!AN11="","",'Rekapitulace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24</v>
      </c>
      <c r="I17" s="21" t="s">
        <v>21</v>
      </c>
      <c r="J17" s="19" t="str">
        <f>'Rekapitulace stavby'!AN13</f>
        <v/>
      </c>
      <c r="L17" s="24"/>
    </row>
    <row r="18" spans="2:12" s="1" customFormat="1" ht="18" customHeight="1">
      <c r="B18" s="24"/>
      <c r="E18" s="149" t="str">
        <f>'Rekapitulace stavby'!E14</f>
        <v xml:space="preserve"> </v>
      </c>
      <c r="F18" s="149"/>
      <c r="G18" s="149"/>
      <c r="H18" s="149"/>
      <c r="I18" s="21" t="s">
        <v>23</v>
      </c>
      <c r="J18" s="19" t="str">
        <f>'Rekapitulace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21</v>
      </c>
      <c r="J20" s="19" t="str">
        <f>IF('Rekapitulace stavby'!AN16="","",'Rekapitulace stavby'!AN16)</f>
        <v/>
      </c>
      <c r="L20" s="24"/>
    </row>
    <row r="21" spans="2:12" s="1" customFormat="1" ht="18" customHeight="1">
      <c r="B21" s="24"/>
      <c r="E21" s="19" t="str">
        <f>IF('Rekapitulace stavby'!E17="","",'Rekapitulace stavby'!E17)</f>
        <v xml:space="preserve"> </v>
      </c>
      <c r="I21" s="21" t="s">
        <v>23</v>
      </c>
      <c r="J21" s="19" t="str">
        <f>IF('Rekapitulace stavby'!AN17="","",'Rekapitulace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21</v>
      </c>
      <c r="J23" s="19" t="str">
        <f>IF('Rekapitulace stavby'!AN19="","",'Rekapitulace stavby'!AN19)</f>
        <v/>
      </c>
      <c r="L23" s="24"/>
    </row>
    <row r="24" spans="2:12" s="1" customFormat="1" ht="18" customHeight="1">
      <c r="B24" s="24"/>
      <c r="E24" s="19" t="str">
        <f>IF('Rekapitulace stavby'!E20="","",'Rekapitulace stavby'!E20)</f>
        <v xml:space="preserve"> </v>
      </c>
      <c r="I24" s="21" t="s">
        <v>23</v>
      </c>
      <c r="J24" s="19" t="str">
        <f>IF('Rekapitulace stavby'!AN20="","",'Rekapitulace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28</v>
      </c>
      <c r="L26" s="24"/>
    </row>
    <row r="27" spans="2:12" s="7" customFormat="1" ht="16.5" customHeight="1">
      <c r="B27" s="81"/>
      <c r="E27" s="151" t="s">
        <v>1</v>
      </c>
      <c r="F27" s="151"/>
      <c r="G27" s="151"/>
      <c r="H27" s="151"/>
      <c r="L27" s="81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>
      <c r="B30" s="24"/>
      <c r="D30" s="82" t="s">
        <v>29</v>
      </c>
      <c r="J30" s="58">
        <f>ROUND(J120, 2)</f>
        <v>0</v>
      </c>
      <c r="L30" s="24"/>
    </row>
    <row r="31" spans="2:12" s="1" customFormat="1" ht="6.95" customHeight="1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>
      <c r="B32" s="24"/>
      <c r="F32" s="27" t="s">
        <v>31</v>
      </c>
      <c r="I32" s="27" t="s">
        <v>30</v>
      </c>
      <c r="J32" s="27" t="s">
        <v>32</v>
      </c>
      <c r="L32" s="24"/>
    </row>
    <row r="33" spans="2:12" s="1" customFormat="1" ht="14.45" customHeight="1">
      <c r="B33" s="24"/>
      <c r="D33" s="47" t="s">
        <v>33</v>
      </c>
      <c r="E33" s="21" t="s">
        <v>34</v>
      </c>
      <c r="F33" s="83">
        <f>ROUND((SUM(BE120:BE143)),  2)</f>
        <v>0</v>
      </c>
      <c r="I33" s="84">
        <v>0.21</v>
      </c>
      <c r="J33" s="83">
        <f>ROUND(((SUM(BE120:BE143))*I33),  2)</f>
        <v>0</v>
      </c>
      <c r="L33" s="24"/>
    </row>
    <row r="34" spans="2:12" s="1" customFormat="1" ht="14.45" customHeight="1">
      <c r="B34" s="24"/>
      <c r="E34" s="21" t="s">
        <v>35</v>
      </c>
      <c r="F34" s="83">
        <f>ROUND((SUM(BF120:BF143)),  2)</f>
        <v>0</v>
      </c>
      <c r="I34" s="84">
        <v>0.12</v>
      </c>
      <c r="J34" s="83">
        <f>ROUND(((SUM(BF120:BF143))*I34),  2)</f>
        <v>0</v>
      </c>
      <c r="L34" s="24"/>
    </row>
    <row r="35" spans="2:12" s="1" customFormat="1" ht="14.45" hidden="1" customHeight="1">
      <c r="B35" s="24"/>
      <c r="E35" s="21" t="s">
        <v>36</v>
      </c>
      <c r="F35" s="83">
        <f>ROUND((SUM(BG120:BG143)),  2)</f>
        <v>0</v>
      </c>
      <c r="I35" s="84">
        <v>0.21</v>
      </c>
      <c r="J35" s="83">
        <f>0</f>
        <v>0</v>
      </c>
      <c r="L35" s="24"/>
    </row>
    <row r="36" spans="2:12" s="1" customFormat="1" ht="14.45" hidden="1" customHeight="1">
      <c r="B36" s="24"/>
      <c r="E36" s="21" t="s">
        <v>37</v>
      </c>
      <c r="F36" s="83">
        <f>ROUND((SUM(BH120:BH143)),  2)</f>
        <v>0</v>
      </c>
      <c r="I36" s="84">
        <v>0.12</v>
      </c>
      <c r="J36" s="83">
        <f>0</f>
        <v>0</v>
      </c>
      <c r="L36" s="24"/>
    </row>
    <row r="37" spans="2:12" s="1" customFormat="1" ht="14.45" hidden="1" customHeight="1">
      <c r="B37" s="24"/>
      <c r="E37" s="21" t="s">
        <v>38</v>
      </c>
      <c r="F37" s="83">
        <f>ROUND((SUM(BI120:BI143)),  2)</f>
        <v>0</v>
      </c>
      <c r="I37" s="84">
        <v>0</v>
      </c>
      <c r="J37" s="83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85"/>
      <c r="D39" s="86" t="s">
        <v>39</v>
      </c>
      <c r="E39" s="49"/>
      <c r="F39" s="49"/>
      <c r="G39" s="87" t="s">
        <v>40</v>
      </c>
      <c r="H39" s="88" t="s">
        <v>41</v>
      </c>
      <c r="I39" s="49"/>
      <c r="J39" s="89">
        <f>SUM(J30:J37)</f>
        <v>0</v>
      </c>
      <c r="K39" s="90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4"/>
    </row>
    <row r="77" spans="2:12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4"/>
    </row>
    <row r="82" spans="2:47" s="1" customFormat="1" ht="24.95" customHeight="1">
      <c r="B82" s="24"/>
      <c r="C82" s="16" t="s">
        <v>107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14</v>
      </c>
      <c r="L84" s="24"/>
    </row>
    <row r="85" spans="2:47" s="1" customFormat="1" ht="26.25" customHeight="1">
      <c r="B85" s="24"/>
      <c r="E85" s="175" t="str">
        <f>E7</f>
        <v>OPŠ 09/2024, VT Porubka km 0,900 - 6,920, oprava opevnění a obnova manipulačního pásu (OPAKOVANÉ ZADÁNÍ), č. st. 8844</v>
      </c>
      <c r="F85" s="176"/>
      <c r="G85" s="176"/>
      <c r="H85" s="176"/>
      <c r="L85" s="24"/>
    </row>
    <row r="86" spans="2:47" s="1" customFormat="1" ht="12" customHeight="1">
      <c r="B86" s="24"/>
      <c r="C86" s="21" t="s">
        <v>105</v>
      </c>
      <c r="L86" s="24"/>
    </row>
    <row r="87" spans="2:47" s="1" customFormat="1" ht="30" customHeight="1">
      <c r="B87" s="24"/>
      <c r="E87" s="165" t="str">
        <f>E9</f>
        <v>SO-01.2-II - Porubka - opravy v úseku č.2_1,673 až 2,070km</v>
      </c>
      <c r="F87" s="174"/>
      <c r="G87" s="174"/>
      <c r="H87" s="17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17</v>
      </c>
      <c r="F89" s="19" t="str">
        <f>F12</f>
        <v xml:space="preserve"> </v>
      </c>
      <c r="I89" s="21" t="s">
        <v>19</v>
      </c>
      <c r="J89" s="44">
        <f>IF(J12="","",J12)</f>
        <v>45975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20</v>
      </c>
      <c r="F91" s="19" t="str">
        <f>E15</f>
        <v>Povodí Odry, s.p.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24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93" t="s">
        <v>108</v>
      </c>
      <c r="D94" s="85"/>
      <c r="E94" s="85"/>
      <c r="F94" s="85"/>
      <c r="G94" s="85"/>
      <c r="H94" s="85"/>
      <c r="I94" s="85"/>
      <c r="J94" s="94" t="s">
        <v>109</v>
      </c>
      <c r="K94" s="85"/>
      <c r="L94" s="24"/>
    </row>
    <row r="95" spans="2:47" s="1" customFormat="1" ht="10.35" customHeight="1">
      <c r="B95" s="24"/>
      <c r="L95" s="24"/>
    </row>
    <row r="96" spans="2:47" s="1" customFormat="1" ht="22.7" customHeight="1">
      <c r="B96" s="24"/>
      <c r="C96" s="95" t="s">
        <v>110</v>
      </c>
      <c r="J96" s="58">
        <f>J120</f>
        <v>0</v>
      </c>
      <c r="L96" s="24"/>
      <c r="AU96" s="12" t="s">
        <v>111</v>
      </c>
    </row>
    <row r="97" spans="2:12" s="8" customFormat="1" ht="24.95" customHeight="1">
      <c r="B97" s="96"/>
      <c r="D97" s="97" t="s">
        <v>112</v>
      </c>
      <c r="E97" s="98"/>
      <c r="F97" s="98"/>
      <c r="G97" s="98"/>
      <c r="H97" s="98"/>
      <c r="I97" s="98"/>
      <c r="J97" s="99">
        <f>J121</f>
        <v>0</v>
      </c>
      <c r="L97" s="96"/>
    </row>
    <row r="98" spans="2:12" s="8" customFormat="1" ht="24.95" customHeight="1">
      <c r="B98" s="96"/>
      <c r="D98" s="97" t="s">
        <v>113</v>
      </c>
      <c r="E98" s="98"/>
      <c r="F98" s="98"/>
      <c r="G98" s="98"/>
      <c r="H98" s="98"/>
      <c r="I98" s="98"/>
      <c r="J98" s="99">
        <f>J131</f>
        <v>0</v>
      </c>
      <c r="L98" s="96"/>
    </row>
    <row r="99" spans="2:12" s="8" customFormat="1" ht="24.95" customHeight="1">
      <c r="B99" s="96"/>
      <c r="D99" s="97" t="s">
        <v>114</v>
      </c>
      <c r="E99" s="98"/>
      <c r="F99" s="98"/>
      <c r="G99" s="98"/>
      <c r="H99" s="98"/>
      <c r="I99" s="98"/>
      <c r="J99" s="99">
        <f>J136</f>
        <v>0</v>
      </c>
      <c r="L99" s="96"/>
    </row>
    <row r="100" spans="2:12" s="8" customFormat="1" ht="24.95" customHeight="1">
      <c r="B100" s="96"/>
      <c r="D100" s="97" t="s">
        <v>115</v>
      </c>
      <c r="E100" s="98"/>
      <c r="F100" s="98"/>
      <c r="G100" s="98"/>
      <c r="H100" s="98"/>
      <c r="I100" s="98"/>
      <c r="J100" s="99">
        <f>J139</f>
        <v>0</v>
      </c>
      <c r="L100" s="96"/>
    </row>
    <row r="101" spans="2:12" s="1" customFormat="1" ht="21.75" customHeight="1">
      <c r="B101" s="24"/>
      <c r="L101" s="24"/>
    </row>
    <row r="102" spans="2:12" s="1" customFormat="1" ht="6.95" customHeight="1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24"/>
    </row>
    <row r="106" spans="2:12" s="1" customFormat="1" ht="6.95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24"/>
    </row>
    <row r="107" spans="2:12" s="1" customFormat="1" ht="24.95" customHeight="1">
      <c r="B107" s="24"/>
      <c r="C107" s="16" t="s">
        <v>116</v>
      </c>
      <c r="L107" s="24"/>
    </row>
    <row r="108" spans="2:12" s="1" customFormat="1" ht="6.95" customHeight="1">
      <c r="B108" s="24"/>
      <c r="L108" s="24"/>
    </row>
    <row r="109" spans="2:12" s="1" customFormat="1" ht="12" customHeight="1">
      <c r="B109" s="24"/>
      <c r="C109" s="21" t="s">
        <v>14</v>
      </c>
      <c r="L109" s="24"/>
    </row>
    <row r="110" spans="2:12" s="1" customFormat="1" ht="26.25" customHeight="1">
      <c r="B110" s="24"/>
      <c r="E110" s="175" t="str">
        <f>E7</f>
        <v>OPŠ 09/2024, VT Porubka km 0,900 - 6,920, oprava opevnění a obnova manipulačního pásu (OPAKOVANÉ ZADÁNÍ), č. st. 8844</v>
      </c>
      <c r="F110" s="176"/>
      <c r="G110" s="176"/>
      <c r="H110" s="176"/>
      <c r="L110" s="24"/>
    </row>
    <row r="111" spans="2:12" s="1" customFormat="1" ht="12" customHeight="1">
      <c r="B111" s="24"/>
      <c r="C111" s="21" t="s">
        <v>105</v>
      </c>
      <c r="L111" s="24"/>
    </row>
    <row r="112" spans="2:12" s="1" customFormat="1" ht="30" customHeight="1">
      <c r="B112" s="24"/>
      <c r="E112" s="165" t="str">
        <f>E9</f>
        <v>SO-01.2-II - Porubka - opravy v úseku č.2_1,673 až 2,070km</v>
      </c>
      <c r="F112" s="174"/>
      <c r="G112" s="174"/>
      <c r="H112" s="174"/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21" t="s">
        <v>17</v>
      </c>
      <c r="F114" s="19" t="str">
        <f>F12</f>
        <v xml:space="preserve"> </v>
      </c>
      <c r="I114" s="21" t="s">
        <v>19</v>
      </c>
      <c r="J114" s="44">
        <f>IF(J12="","",J12)</f>
        <v>45975</v>
      </c>
      <c r="L114" s="24"/>
    </row>
    <row r="115" spans="2:65" s="1" customFormat="1" ht="6.95" customHeight="1">
      <c r="B115" s="24"/>
      <c r="L115" s="24"/>
    </row>
    <row r="116" spans="2:65" s="1" customFormat="1" ht="15.2" customHeight="1">
      <c r="B116" s="24"/>
      <c r="C116" s="21" t="s">
        <v>20</v>
      </c>
      <c r="F116" s="19" t="str">
        <f>E15</f>
        <v>Povodí Odry, s.p.</v>
      </c>
      <c r="I116" s="21" t="s">
        <v>25</v>
      </c>
      <c r="J116" s="22" t="str">
        <f>E21</f>
        <v xml:space="preserve"> </v>
      </c>
      <c r="L116" s="24"/>
    </row>
    <row r="117" spans="2:65" s="1" customFormat="1" ht="15.2" customHeight="1">
      <c r="B117" s="24"/>
      <c r="C117" s="21" t="s">
        <v>24</v>
      </c>
      <c r="F117" s="19" t="str">
        <f>IF(E18="","",E18)</f>
        <v xml:space="preserve"> </v>
      </c>
      <c r="I117" s="21" t="s">
        <v>27</v>
      </c>
      <c r="J117" s="22" t="str">
        <f>E24</f>
        <v xml:space="preserve"> </v>
      </c>
      <c r="L117" s="24"/>
    </row>
    <row r="118" spans="2:65" s="1" customFormat="1" ht="10.35" customHeight="1">
      <c r="B118" s="24"/>
      <c r="L118" s="24"/>
    </row>
    <row r="119" spans="2:65" s="9" customFormat="1" ht="29.25" customHeight="1">
      <c r="B119" s="100"/>
      <c r="C119" s="101" t="s">
        <v>117</v>
      </c>
      <c r="D119" s="102" t="s">
        <v>54</v>
      </c>
      <c r="E119" s="102" t="s">
        <v>50</v>
      </c>
      <c r="F119" s="102" t="s">
        <v>51</v>
      </c>
      <c r="G119" s="102" t="s">
        <v>118</v>
      </c>
      <c r="H119" s="102" t="s">
        <v>119</v>
      </c>
      <c r="I119" s="102" t="s">
        <v>120</v>
      </c>
      <c r="J119" s="103" t="s">
        <v>109</v>
      </c>
      <c r="K119" s="104" t="s">
        <v>121</v>
      </c>
      <c r="L119" s="100"/>
      <c r="M119" s="51" t="s">
        <v>1</v>
      </c>
      <c r="N119" s="52" t="s">
        <v>33</v>
      </c>
      <c r="O119" s="52" t="s">
        <v>122</v>
      </c>
      <c r="P119" s="52" t="s">
        <v>123</v>
      </c>
      <c r="Q119" s="52" t="s">
        <v>124</v>
      </c>
      <c r="R119" s="52" t="s">
        <v>125</v>
      </c>
      <c r="S119" s="52" t="s">
        <v>126</v>
      </c>
      <c r="T119" s="53" t="s">
        <v>127</v>
      </c>
    </row>
    <row r="120" spans="2:65" s="1" customFormat="1" ht="22.7" customHeight="1">
      <c r="B120" s="24"/>
      <c r="C120" s="56" t="s">
        <v>128</v>
      </c>
      <c r="J120" s="105">
        <f>BK120</f>
        <v>0</v>
      </c>
      <c r="L120" s="24"/>
      <c r="M120" s="54"/>
      <c r="N120" s="45"/>
      <c r="O120" s="45"/>
      <c r="P120" s="106">
        <f>P121+P131+P136+P139</f>
        <v>11.308</v>
      </c>
      <c r="Q120" s="45"/>
      <c r="R120" s="106">
        <f>R121+R131+R136+R139</f>
        <v>0</v>
      </c>
      <c r="S120" s="45"/>
      <c r="T120" s="107">
        <f>T121+T131+T136+T139</f>
        <v>0</v>
      </c>
      <c r="AT120" s="12" t="s">
        <v>68</v>
      </c>
      <c r="AU120" s="12" t="s">
        <v>111</v>
      </c>
      <c r="BK120" s="108">
        <f>BK121+BK131+BK136+BK139</f>
        <v>0</v>
      </c>
    </row>
    <row r="121" spans="2:65" s="10" customFormat="1" ht="25.9" customHeight="1">
      <c r="B121" s="109"/>
      <c r="D121" s="110" t="s">
        <v>68</v>
      </c>
      <c r="E121" s="111" t="s">
        <v>77</v>
      </c>
      <c r="F121" s="111" t="s">
        <v>129</v>
      </c>
      <c r="J121" s="112">
        <f>BK121</f>
        <v>0</v>
      </c>
      <c r="L121" s="109"/>
      <c r="M121" s="113"/>
      <c r="P121" s="114">
        <f>SUM(P122:P130)</f>
        <v>11.308</v>
      </c>
      <c r="R121" s="114">
        <f>SUM(R122:R130)</f>
        <v>0</v>
      </c>
      <c r="T121" s="115">
        <f>SUM(T122:T130)</f>
        <v>0</v>
      </c>
      <c r="AR121" s="110" t="s">
        <v>77</v>
      </c>
      <c r="AT121" s="116" t="s">
        <v>68</v>
      </c>
      <c r="AU121" s="116" t="s">
        <v>69</v>
      </c>
      <c r="AY121" s="110" t="s">
        <v>130</v>
      </c>
      <c r="BK121" s="117">
        <f>SUM(BK122:BK130)</f>
        <v>0</v>
      </c>
    </row>
    <row r="122" spans="2:65" s="1" customFormat="1" ht="37.700000000000003" customHeight="1">
      <c r="B122" s="118"/>
      <c r="C122" s="119" t="s">
        <v>77</v>
      </c>
      <c r="D122" s="119" t="s">
        <v>131</v>
      </c>
      <c r="E122" s="120" t="s">
        <v>137</v>
      </c>
      <c r="F122" s="121" t="s">
        <v>138</v>
      </c>
      <c r="G122" s="122" t="s">
        <v>134</v>
      </c>
      <c r="H122" s="123">
        <v>0.59599999999999997</v>
      </c>
      <c r="I122" s="124"/>
      <c r="J122" s="124">
        <f t="shared" ref="J122:J128" si="0">ROUND(I122*H122,2)</f>
        <v>0</v>
      </c>
      <c r="K122" s="125"/>
      <c r="L122" s="24"/>
      <c r="M122" s="126" t="s">
        <v>1</v>
      </c>
      <c r="N122" s="127" t="s">
        <v>34</v>
      </c>
      <c r="O122" s="128">
        <v>0</v>
      </c>
      <c r="P122" s="128">
        <f t="shared" ref="P122:P128" si="1">O122*H122</f>
        <v>0</v>
      </c>
      <c r="Q122" s="128">
        <v>0</v>
      </c>
      <c r="R122" s="128">
        <f t="shared" ref="R122:R128" si="2">Q122*H122</f>
        <v>0</v>
      </c>
      <c r="S122" s="128">
        <v>0</v>
      </c>
      <c r="T122" s="129">
        <f t="shared" ref="T122:T128" si="3">S122*H122</f>
        <v>0</v>
      </c>
      <c r="AR122" s="130" t="s">
        <v>135</v>
      </c>
      <c r="AT122" s="130" t="s">
        <v>131</v>
      </c>
      <c r="AU122" s="130" t="s">
        <v>77</v>
      </c>
      <c r="AY122" s="12" t="s">
        <v>130</v>
      </c>
      <c r="BE122" s="131">
        <f t="shared" ref="BE122:BE128" si="4">IF(N122="základní",J122,0)</f>
        <v>0</v>
      </c>
      <c r="BF122" s="131">
        <f t="shared" ref="BF122:BF128" si="5">IF(N122="snížená",J122,0)</f>
        <v>0</v>
      </c>
      <c r="BG122" s="131">
        <f t="shared" ref="BG122:BG128" si="6">IF(N122="zákl. přenesená",J122,0)</f>
        <v>0</v>
      </c>
      <c r="BH122" s="131">
        <f t="shared" ref="BH122:BH128" si="7">IF(N122="sníž. přenesená",J122,0)</f>
        <v>0</v>
      </c>
      <c r="BI122" s="131">
        <f t="shared" ref="BI122:BI128" si="8">IF(N122="nulová",J122,0)</f>
        <v>0</v>
      </c>
      <c r="BJ122" s="12" t="s">
        <v>77</v>
      </c>
      <c r="BK122" s="131">
        <f t="shared" ref="BK122:BK128" si="9">ROUND(I122*H122,2)</f>
        <v>0</v>
      </c>
      <c r="BL122" s="12" t="s">
        <v>135</v>
      </c>
      <c r="BM122" s="130" t="s">
        <v>139</v>
      </c>
    </row>
    <row r="123" spans="2:65" s="1" customFormat="1" ht="24.2" customHeight="1">
      <c r="B123" s="118"/>
      <c r="C123" s="119" t="s">
        <v>79</v>
      </c>
      <c r="D123" s="119" t="s">
        <v>131</v>
      </c>
      <c r="E123" s="120" t="s">
        <v>141</v>
      </c>
      <c r="F123" s="121" t="s">
        <v>142</v>
      </c>
      <c r="G123" s="122" t="s">
        <v>143</v>
      </c>
      <c r="H123" s="123">
        <v>257</v>
      </c>
      <c r="I123" s="124"/>
      <c r="J123" s="124">
        <f t="shared" si="0"/>
        <v>0</v>
      </c>
      <c r="K123" s="125"/>
      <c r="L123" s="24"/>
      <c r="M123" s="126" t="s">
        <v>1</v>
      </c>
      <c r="N123" s="127" t="s">
        <v>34</v>
      </c>
      <c r="O123" s="128">
        <v>0</v>
      </c>
      <c r="P123" s="128">
        <f t="shared" si="1"/>
        <v>0</v>
      </c>
      <c r="Q123" s="128">
        <v>0</v>
      </c>
      <c r="R123" s="128">
        <f t="shared" si="2"/>
        <v>0</v>
      </c>
      <c r="S123" s="128">
        <v>0</v>
      </c>
      <c r="T123" s="129">
        <f t="shared" si="3"/>
        <v>0</v>
      </c>
      <c r="AR123" s="130" t="s">
        <v>135</v>
      </c>
      <c r="AT123" s="130" t="s">
        <v>131</v>
      </c>
      <c r="AU123" s="130" t="s">
        <v>77</v>
      </c>
      <c r="AY123" s="12" t="s">
        <v>130</v>
      </c>
      <c r="BE123" s="131">
        <f t="shared" si="4"/>
        <v>0</v>
      </c>
      <c r="BF123" s="131">
        <f t="shared" si="5"/>
        <v>0</v>
      </c>
      <c r="BG123" s="131">
        <f t="shared" si="6"/>
        <v>0</v>
      </c>
      <c r="BH123" s="131">
        <f t="shared" si="7"/>
        <v>0</v>
      </c>
      <c r="BI123" s="131">
        <f t="shared" si="8"/>
        <v>0</v>
      </c>
      <c r="BJ123" s="12" t="s">
        <v>77</v>
      </c>
      <c r="BK123" s="131">
        <f t="shared" si="9"/>
        <v>0</v>
      </c>
      <c r="BL123" s="12" t="s">
        <v>135</v>
      </c>
      <c r="BM123" s="130" t="s">
        <v>209</v>
      </c>
    </row>
    <row r="124" spans="2:65" s="1" customFormat="1" ht="24.2" customHeight="1">
      <c r="B124" s="118"/>
      <c r="C124" s="119" t="s">
        <v>140</v>
      </c>
      <c r="D124" s="119" t="s">
        <v>131</v>
      </c>
      <c r="E124" s="120" t="s">
        <v>145</v>
      </c>
      <c r="F124" s="121" t="s">
        <v>146</v>
      </c>
      <c r="G124" s="122" t="s">
        <v>143</v>
      </c>
      <c r="H124" s="123">
        <v>257</v>
      </c>
      <c r="I124" s="124"/>
      <c r="J124" s="124">
        <f t="shared" si="0"/>
        <v>0</v>
      </c>
      <c r="K124" s="125"/>
      <c r="L124" s="24"/>
      <c r="M124" s="126" t="s">
        <v>1</v>
      </c>
      <c r="N124" s="127" t="s">
        <v>34</v>
      </c>
      <c r="O124" s="128">
        <v>0</v>
      </c>
      <c r="P124" s="128">
        <f t="shared" si="1"/>
        <v>0</v>
      </c>
      <c r="Q124" s="128">
        <v>0</v>
      </c>
      <c r="R124" s="128">
        <f t="shared" si="2"/>
        <v>0</v>
      </c>
      <c r="S124" s="128">
        <v>0</v>
      </c>
      <c r="T124" s="129">
        <f t="shared" si="3"/>
        <v>0</v>
      </c>
      <c r="AR124" s="130" t="s">
        <v>135</v>
      </c>
      <c r="AT124" s="130" t="s">
        <v>131</v>
      </c>
      <c r="AU124" s="130" t="s">
        <v>77</v>
      </c>
      <c r="AY124" s="12" t="s">
        <v>130</v>
      </c>
      <c r="BE124" s="131">
        <f t="shared" si="4"/>
        <v>0</v>
      </c>
      <c r="BF124" s="131">
        <f t="shared" si="5"/>
        <v>0</v>
      </c>
      <c r="BG124" s="131">
        <f t="shared" si="6"/>
        <v>0</v>
      </c>
      <c r="BH124" s="131">
        <f t="shared" si="7"/>
        <v>0</v>
      </c>
      <c r="BI124" s="131">
        <f t="shared" si="8"/>
        <v>0</v>
      </c>
      <c r="BJ124" s="12" t="s">
        <v>77</v>
      </c>
      <c r="BK124" s="131">
        <f t="shared" si="9"/>
        <v>0</v>
      </c>
      <c r="BL124" s="12" t="s">
        <v>135</v>
      </c>
      <c r="BM124" s="130" t="s">
        <v>210</v>
      </c>
    </row>
    <row r="125" spans="2:65" s="1" customFormat="1" ht="24.2" customHeight="1">
      <c r="B125" s="118"/>
      <c r="C125" s="119" t="s">
        <v>135</v>
      </c>
      <c r="D125" s="119" t="s">
        <v>131</v>
      </c>
      <c r="E125" s="120" t="s">
        <v>149</v>
      </c>
      <c r="F125" s="121" t="s">
        <v>150</v>
      </c>
      <c r="G125" s="122" t="s">
        <v>143</v>
      </c>
      <c r="H125" s="123">
        <v>257</v>
      </c>
      <c r="I125" s="124"/>
      <c r="J125" s="124">
        <f t="shared" si="0"/>
        <v>0</v>
      </c>
      <c r="K125" s="125"/>
      <c r="L125" s="24"/>
      <c r="M125" s="126" t="s">
        <v>1</v>
      </c>
      <c r="N125" s="127" t="s">
        <v>34</v>
      </c>
      <c r="O125" s="128">
        <v>0</v>
      </c>
      <c r="P125" s="128">
        <f t="shared" si="1"/>
        <v>0</v>
      </c>
      <c r="Q125" s="128">
        <v>0</v>
      </c>
      <c r="R125" s="128">
        <f t="shared" si="2"/>
        <v>0</v>
      </c>
      <c r="S125" s="128">
        <v>0</v>
      </c>
      <c r="T125" s="129">
        <f t="shared" si="3"/>
        <v>0</v>
      </c>
      <c r="AR125" s="130" t="s">
        <v>135</v>
      </c>
      <c r="AT125" s="130" t="s">
        <v>131</v>
      </c>
      <c r="AU125" s="130" t="s">
        <v>77</v>
      </c>
      <c r="AY125" s="12" t="s">
        <v>130</v>
      </c>
      <c r="BE125" s="131">
        <f t="shared" si="4"/>
        <v>0</v>
      </c>
      <c r="BF125" s="131">
        <f t="shared" si="5"/>
        <v>0</v>
      </c>
      <c r="BG125" s="131">
        <f t="shared" si="6"/>
        <v>0</v>
      </c>
      <c r="BH125" s="131">
        <f t="shared" si="7"/>
        <v>0</v>
      </c>
      <c r="BI125" s="131">
        <f t="shared" si="8"/>
        <v>0</v>
      </c>
      <c r="BJ125" s="12" t="s">
        <v>77</v>
      </c>
      <c r="BK125" s="131">
        <f t="shared" si="9"/>
        <v>0</v>
      </c>
      <c r="BL125" s="12" t="s">
        <v>135</v>
      </c>
      <c r="BM125" s="130" t="s">
        <v>211</v>
      </c>
    </row>
    <row r="126" spans="2:65" s="1" customFormat="1" ht="33" customHeight="1">
      <c r="B126" s="118"/>
      <c r="C126" s="119" t="s">
        <v>148</v>
      </c>
      <c r="D126" s="119" t="s">
        <v>131</v>
      </c>
      <c r="E126" s="120" t="s">
        <v>152</v>
      </c>
      <c r="F126" s="121" t="s">
        <v>153</v>
      </c>
      <c r="G126" s="122" t="s">
        <v>143</v>
      </c>
      <c r="H126" s="123">
        <v>257</v>
      </c>
      <c r="I126" s="124"/>
      <c r="J126" s="124">
        <f t="shared" si="0"/>
        <v>0</v>
      </c>
      <c r="K126" s="125"/>
      <c r="L126" s="24"/>
      <c r="M126" s="126" t="s">
        <v>1</v>
      </c>
      <c r="N126" s="127" t="s">
        <v>34</v>
      </c>
      <c r="O126" s="128">
        <v>0</v>
      </c>
      <c r="P126" s="128">
        <f t="shared" si="1"/>
        <v>0</v>
      </c>
      <c r="Q126" s="128">
        <v>0</v>
      </c>
      <c r="R126" s="128">
        <f t="shared" si="2"/>
        <v>0</v>
      </c>
      <c r="S126" s="128">
        <v>0</v>
      </c>
      <c r="T126" s="129">
        <f t="shared" si="3"/>
        <v>0</v>
      </c>
      <c r="AR126" s="130" t="s">
        <v>135</v>
      </c>
      <c r="AT126" s="130" t="s">
        <v>131</v>
      </c>
      <c r="AU126" s="130" t="s">
        <v>77</v>
      </c>
      <c r="AY126" s="12" t="s">
        <v>130</v>
      </c>
      <c r="BE126" s="131">
        <f t="shared" si="4"/>
        <v>0</v>
      </c>
      <c r="BF126" s="131">
        <f t="shared" si="5"/>
        <v>0</v>
      </c>
      <c r="BG126" s="131">
        <f t="shared" si="6"/>
        <v>0</v>
      </c>
      <c r="BH126" s="131">
        <f t="shared" si="7"/>
        <v>0</v>
      </c>
      <c r="BI126" s="131">
        <f t="shared" si="8"/>
        <v>0</v>
      </c>
      <c r="BJ126" s="12" t="s">
        <v>77</v>
      </c>
      <c r="BK126" s="131">
        <f t="shared" si="9"/>
        <v>0</v>
      </c>
      <c r="BL126" s="12" t="s">
        <v>135</v>
      </c>
      <c r="BM126" s="130" t="s">
        <v>212</v>
      </c>
    </row>
    <row r="127" spans="2:65" s="1" customFormat="1" ht="37.700000000000003" customHeight="1">
      <c r="B127" s="118"/>
      <c r="C127" s="119" t="s">
        <v>136</v>
      </c>
      <c r="D127" s="119" t="s">
        <v>131</v>
      </c>
      <c r="E127" s="120" t="s">
        <v>156</v>
      </c>
      <c r="F127" s="121" t="s">
        <v>157</v>
      </c>
      <c r="G127" s="122" t="s">
        <v>143</v>
      </c>
      <c r="H127" s="123">
        <v>257</v>
      </c>
      <c r="I127" s="124"/>
      <c r="J127" s="124">
        <f t="shared" si="0"/>
        <v>0</v>
      </c>
      <c r="K127" s="125"/>
      <c r="L127" s="24"/>
      <c r="M127" s="126" t="s">
        <v>1</v>
      </c>
      <c r="N127" s="127" t="s">
        <v>34</v>
      </c>
      <c r="O127" s="128">
        <v>0</v>
      </c>
      <c r="P127" s="128">
        <f t="shared" si="1"/>
        <v>0</v>
      </c>
      <c r="Q127" s="128">
        <v>0</v>
      </c>
      <c r="R127" s="128">
        <f t="shared" si="2"/>
        <v>0</v>
      </c>
      <c r="S127" s="128">
        <v>0</v>
      </c>
      <c r="T127" s="129">
        <f t="shared" si="3"/>
        <v>0</v>
      </c>
      <c r="AR127" s="130" t="s">
        <v>135</v>
      </c>
      <c r="AT127" s="130" t="s">
        <v>131</v>
      </c>
      <c r="AU127" s="130" t="s">
        <v>77</v>
      </c>
      <c r="AY127" s="12" t="s">
        <v>130</v>
      </c>
      <c r="BE127" s="131">
        <f t="shared" si="4"/>
        <v>0</v>
      </c>
      <c r="BF127" s="131">
        <f t="shared" si="5"/>
        <v>0</v>
      </c>
      <c r="BG127" s="131">
        <f t="shared" si="6"/>
        <v>0</v>
      </c>
      <c r="BH127" s="131">
        <f t="shared" si="7"/>
        <v>0</v>
      </c>
      <c r="BI127" s="131">
        <f t="shared" si="8"/>
        <v>0</v>
      </c>
      <c r="BJ127" s="12" t="s">
        <v>77</v>
      </c>
      <c r="BK127" s="131">
        <f t="shared" si="9"/>
        <v>0</v>
      </c>
      <c r="BL127" s="12" t="s">
        <v>135</v>
      </c>
      <c r="BM127" s="130" t="s">
        <v>213</v>
      </c>
    </row>
    <row r="128" spans="2:65" s="1" customFormat="1" ht="62.85" customHeight="1">
      <c r="B128" s="118"/>
      <c r="C128" s="119" t="s">
        <v>155</v>
      </c>
      <c r="D128" s="119" t="s">
        <v>131</v>
      </c>
      <c r="E128" s="120" t="s">
        <v>159</v>
      </c>
      <c r="F128" s="121" t="s">
        <v>160</v>
      </c>
      <c r="G128" s="122" t="s">
        <v>143</v>
      </c>
      <c r="H128" s="123">
        <v>257</v>
      </c>
      <c r="I128" s="124"/>
      <c r="J128" s="124">
        <f t="shared" si="0"/>
        <v>0</v>
      </c>
      <c r="K128" s="125"/>
      <c r="L128" s="24"/>
      <c r="M128" s="126" t="s">
        <v>1</v>
      </c>
      <c r="N128" s="127" t="s">
        <v>34</v>
      </c>
      <c r="O128" s="128">
        <v>4.3999999999999997E-2</v>
      </c>
      <c r="P128" s="128">
        <f t="shared" si="1"/>
        <v>11.308</v>
      </c>
      <c r="Q128" s="128">
        <v>0</v>
      </c>
      <c r="R128" s="128">
        <f t="shared" si="2"/>
        <v>0</v>
      </c>
      <c r="S128" s="128">
        <v>0</v>
      </c>
      <c r="T128" s="129">
        <f t="shared" si="3"/>
        <v>0</v>
      </c>
      <c r="AR128" s="130" t="s">
        <v>135</v>
      </c>
      <c r="AT128" s="130" t="s">
        <v>131</v>
      </c>
      <c r="AU128" s="130" t="s">
        <v>77</v>
      </c>
      <c r="AY128" s="12" t="s">
        <v>130</v>
      </c>
      <c r="BE128" s="131">
        <f t="shared" si="4"/>
        <v>0</v>
      </c>
      <c r="BF128" s="131">
        <f t="shared" si="5"/>
        <v>0</v>
      </c>
      <c r="BG128" s="131">
        <f t="shared" si="6"/>
        <v>0</v>
      </c>
      <c r="BH128" s="131">
        <f t="shared" si="7"/>
        <v>0</v>
      </c>
      <c r="BI128" s="131">
        <f t="shared" si="8"/>
        <v>0</v>
      </c>
      <c r="BJ128" s="12" t="s">
        <v>77</v>
      </c>
      <c r="BK128" s="131">
        <f t="shared" si="9"/>
        <v>0</v>
      </c>
      <c r="BL128" s="12" t="s">
        <v>135</v>
      </c>
      <c r="BM128" s="130" t="s">
        <v>214</v>
      </c>
    </row>
    <row r="129" spans="2:65" s="1" customFormat="1">
      <c r="B129" s="24"/>
      <c r="D129" s="132" t="s">
        <v>162</v>
      </c>
      <c r="F129" s="133" t="s">
        <v>163</v>
      </c>
      <c r="L129" s="24"/>
      <c r="M129" s="134"/>
      <c r="T129" s="48"/>
      <c r="AT129" s="12" t="s">
        <v>162</v>
      </c>
      <c r="AU129" s="12" t="s">
        <v>77</v>
      </c>
    </row>
    <row r="130" spans="2:65" s="1" customFormat="1" ht="33" customHeight="1">
      <c r="B130" s="118"/>
      <c r="C130" s="119" t="s">
        <v>139</v>
      </c>
      <c r="D130" s="119" t="s">
        <v>131</v>
      </c>
      <c r="E130" s="120" t="s">
        <v>165</v>
      </c>
      <c r="F130" s="121" t="s">
        <v>166</v>
      </c>
      <c r="G130" s="122" t="s">
        <v>143</v>
      </c>
      <c r="H130" s="123">
        <v>257</v>
      </c>
      <c r="I130" s="124"/>
      <c r="J130" s="124">
        <f>ROUND(I130*H130,2)</f>
        <v>0</v>
      </c>
      <c r="K130" s="125"/>
      <c r="L130" s="24"/>
      <c r="M130" s="126" t="s">
        <v>1</v>
      </c>
      <c r="N130" s="127" t="s">
        <v>34</v>
      </c>
      <c r="O130" s="128">
        <v>0</v>
      </c>
      <c r="P130" s="128">
        <f>O130*H130</f>
        <v>0</v>
      </c>
      <c r="Q130" s="128">
        <v>0</v>
      </c>
      <c r="R130" s="128">
        <f>Q130*H130</f>
        <v>0</v>
      </c>
      <c r="S130" s="128">
        <v>0</v>
      </c>
      <c r="T130" s="129">
        <f>S130*H130</f>
        <v>0</v>
      </c>
      <c r="AR130" s="130" t="s">
        <v>135</v>
      </c>
      <c r="AT130" s="130" t="s">
        <v>131</v>
      </c>
      <c r="AU130" s="130" t="s">
        <v>77</v>
      </c>
      <c r="AY130" s="12" t="s">
        <v>130</v>
      </c>
      <c r="BE130" s="131">
        <f>IF(N130="základní",J130,0)</f>
        <v>0</v>
      </c>
      <c r="BF130" s="131">
        <f>IF(N130="snížená",J130,0)</f>
        <v>0</v>
      </c>
      <c r="BG130" s="131">
        <f>IF(N130="zákl. přenesená",J130,0)</f>
        <v>0</v>
      </c>
      <c r="BH130" s="131">
        <f>IF(N130="sníž. přenesená",J130,0)</f>
        <v>0</v>
      </c>
      <c r="BI130" s="131">
        <f>IF(N130="nulová",J130,0)</f>
        <v>0</v>
      </c>
      <c r="BJ130" s="12" t="s">
        <v>77</v>
      </c>
      <c r="BK130" s="131">
        <f>ROUND(I130*H130,2)</f>
        <v>0</v>
      </c>
      <c r="BL130" s="12" t="s">
        <v>135</v>
      </c>
      <c r="BM130" s="130" t="s">
        <v>215</v>
      </c>
    </row>
    <row r="131" spans="2:65" s="10" customFormat="1" ht="25.9" customHeight="1">
      <c r="B131" s="109"/>
      <c r="D131" s="110" t="s">
        <v>68</v>
      </c>
      <c r="E131" s="111" t="s">
        <v>135</v>
      </c>
      <c r="F131" s="111" t="s">
        <v>168</v>
      </c>
      <c r="J131" s="112">
        <f>BK131</f>
        <v>0</v>
      </c>
      <c r="L131" s="109"/>
      <c r="M131" s="113"/>
      <c r="P131" s="114">
        <f>SUM(P132:P135)</f>
        <v>0</v>
      </c>
      <c r="R131" s="114">
        <f>SUM(R132:R135)</f>
        <v>0</v>
      </c>
      <c r="T131" s="115">
        <f>SUM(T132:T135)</f>
        <v>0</v>
      </c>
      <c r="AR131" s="110" t="s">
        <v>77</v>
      </c>
      <c r="AT131" s="116" t="s">
        <v>68</v>
      </c>
      <c r="AU131" s="116" t="s">
        <v>69</v>
      </c>
      <c r="AY131" s="110" t="s">
        <v>130</v>
      </c>
      <c r="BK131" s="117">
        <f>SUM(BK132:BK135)</f>
        <v>0</v>
      </c>
    </row>
    <row r="132" spans="2:65" s="1" customFormat="1" ht="24.2" customHeight="1">
      <c r="B132" s="118"/>
      <c r="C132" s="119" t="s">
        <v>164</v>
      </c>
      <c r="D132" s="119" t="s">
        <v>131</v>
      </c>
      <c r="E132" s="120" t="s">
        <v>170</v>
      </c>
      <c r="F132" s="121" t="s">
        <v>335</v>
      </c>
      <c r="G132" s="122" t="s">
        <v>143</v>
      </c>
      <c r="H132" s="123">
        <v>45</v>
      </c>
      <c r="I132" s="124"/>
      <c r="J132" s="124">
        <f>ROUND(I132*H132,2)</f>
        <v>0</v>
      </c>
      <c r="K132" s="125"/>
      <c r="L132" s="24"/>
      <c r="M132" s="126" t="s">
        <v>1</v>
      </c>
      <c r="N132" s="127" t="s">
        <v>34</v>
      </c>
      <c r="O132" s="128">
        <v>0</v>
      </c>
      <c r="P132" s="128">
        <f>O132*H132</f>
        <v>0</v>
      </c>
      <c r="Q132" s="128">
        <v>0</v>
      </c>
      <c r="R132" s="128">
        <f>Q132*H132</f>
        <v>0</v>
      </c>
      <c r="S132" s="128">
        <v>0</v>
      </c>
      <c r="T132" s="129">
        <f>S132*H132</f>
        <v>0</v>
      </c>
      <c r="AR132" s="130" t="s">
        <v>135</v>
      </c>
      <c r="AT132" s="130" t="s">
        <v>131</v>
      </c>
      <c r="AU132" s="130" t="s">
        <v>77</v>
      </c>
      <c r="AY132" s="12" t="s">
        <v>130</v>
      </c>
      <c r="BE132" s="131">
        <f>IF(N132="základní",J132,0)</f>
        <v>0</v>
      </c>
      <c r="BF132" s="131">
        <f>IF(N132="snížená",J132,0)</f>
        <v>0</v>
      </c>
      <c r="BG132" s="131">
        <f>IF(N132="zákl. přenesená",J132,0)</f>
        <v>0</v>
      </c>
      <c r="BH132" s="131">
        <f>IF(N132="sníž. přenesená",J132,0)</f>
        <v>0</v>
      </c>
      <c r="BI132" s="131">
        <f>IF(N132="nulová",J132,0)</f>
        <v>0</v>
      </c>
      <c r="BJ132" s="12" t="s">
        <v>77</v>
      </c>
      <c r="BK132" s="131">
        <f>ROUND(I132*H132,2)</f>
        <v>0</v>
      </c>
      <c r="BL132" s="12" t="s">
        <v>135</v>
      </c>
      <c r="BM132" s="130" t="s">
        <v>171</v>
      </c>
    </row>
    <row r="133" spans="2:65" s="1" customFormat="1" ht="24.2" customHeight="1">
      <c r="B133" s="118"/>
      <c r="C133" s="119" t="s">
        <v>169</v>
      </c>
      <c r="D133" s="119" t="s">
        <v>131</v>
      </c>
      <c r="E133" s="120" t="s">
        <v>173</v>
      </c>
      <c r="F133" s="121" t="s">
        <v>174</v>
      </c>
      <c r="G133" s="122" t="s">
        <v>143</v>
      </c>
      <c r="H133" s="123">
        <v>4.5</v>
      </c>
      <c r="I133" s="124"/>
      <c r="J133" s="124">
        <f>ROUND(I133*H133,2)</f>
        <v>0</v>
      </c>
      <c r="K133" s="125"/>
      <c r="L133" s="24"/>
      <c r="M133" s="126" t="s">
        <v>1</v>
      </c>
      <c r="N133" s="127" t="s">
        <v>34</v>
      </c>
      <c r="O133" s="128">
        <v>0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AR133" s="130" t="s">
        <v>135</v>
      </c>
      <c r="AT133" s="130" t="s">
        <v>131</v>
      </c>
      <c r="AU133" s="130" t="s">
        <v>77</v>
      </c>
      <c r="AY133" s="12" t="s">
        <v>130</v>
      </c>
      <c r="BE133" s="131">
        <f>IF(N133="základní",J133,0)</f>
        <v>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2" t="s">
        <v>77</v>
      </c>
      <c r="BK133" s="131">
        <f>ROUND(I133*H133,2)</f>
        <v>0</v>
      </c>
      <c r="BL133" s="12" t="s">
        <v>135</v>
      </c>
      <c r="BM133" s="130" t="s">
        <v>175</v>
      </c>
    </row>
    <row r="134" spans="2:65" s="1" customFormat="1" ht="24.2" customHeight="1">
      <c r="B134" s="118"/>
      <c r="C134" s="119" t="s">
        <v>172</v>
      </c>
      <c r="D134" s="119" t="s">
        <v>131</v>
      </c>
      <c r="E134" s="120" t="s">
        <v>176</v>
      </c>
      <c r="F134" s="121" t="s">
        <v>177</v>
      </c>
      <c r="G134" s="122" t="s">
        <v>134</v>
      </c>
      <c r="H134" s="123">
        <v>4.5</v>
      </c>
      <c r="I134" s="124"/>
      <c r="J134" s="124">
        <f>ROUND(I134*H134,2)</f>
        <v>0</v>
      </c>
      <c r="K134" s="125"/>
      <c r="L134" s="24"/>
      <c r="M134" s="126" t="s">
        <v>1</v>
      </c>
      <c r="N134" s="127" t="s">
        <v>34</v>
      </c>
      <c r="O134" s="128">
        <v>0</v>
      </c>
      <c r="P134" s="128">
        <f>O134*H134</f>
        <v>0</v>
      </c>
      <c r="Q134" s="128">
        <v>0</v>
      </c>
      <c r="R134" s="128">
        <f>Q134*H134</f>
        <v>0</v>
      </c>
      <c r="S134" s="128">
        <v>0</v>
      </c>
      <c r="T134" s="129">
        <f>S134*H134</f>
        <v>0</v>
      </c>
      <c r="AR134" s="130" t="s">
        <v>135</v>
      </c>
      <c r="AT134" s="130" t="s">
        <v>131</v>
      </c>
      <c r="AU134" s="130" t="s">
        <v>77</v>
      </c>
      <c r="AY134" s="12" t="s">
        <v>130</v>
      </c>
      <c r="BE134" s="131">
        <f>IF(N134="základní",J134,0)</f>
        <v>0</v>
      </c>
      <c r="BF134" s="131">
        <f>IF(N134="snížená",J134,0)</f>
        <v>0</v>
      </c>
      <c r="BG134" s="131">
        <f>IF(N134="zákl. přenesená",J134,0)</f>
        <v>0</v>
      </c>
      <c r="BH134" s="131">
        <f>IF(N134="sníž. přenesená",J134,0)</f>
        <v>0</v>
      </c>
      <c r="BI134" s="131">
        <f>IF(N134="nulová",J134,0)</f>
        <v>0</v>
      </c>
      <c r="BJ134" s="12" t="s">
        <v>77</v>
      </c>
      <c r="BK134" s="131">
        <f>ROUND(I134*H134,2)</f>
        <v>0</v>
      </c>
      <c r="BL134" s="12" t="s">
        <v>135</v>
      </c>
      <c r="BM134" s="130" t="s">
        <v>178</v>
      </c>
    </row>
    <row r="135" spans="2:65" s="1" customFormat="1" ht="16.5" customHeight="1">
      <c r="B135" s="118"/>
      <c r="C135" s="119" t="s">
        <v>8</v>
      </c>
      <c r="D135" s="119" t="s">
        <v>131</v>
      </c>
      <c r="E135" s="120" t="s">
        <v>216</v>
      </c>
      <c r="F135" s="121" t="s">
        <v>217</v>
      </c>
      <c r="G135" s="122" t="s">
        <v>134</v>
      </c>
      <c r="H135" s="123">
        <v>20</v>
      </c>
      <c r="I135" s="124"/>
      <c r="J135" s="124">
        <f>ROUND(I135*H135,2)</f>
        <v>0</v>
      </c>
      <c r="K135" s="125"/>
      <c r="L135" s="24"/>
      <c r="M135" s="126" t="s">
        <v>1</v>
      </c>
      <c r="N135" s="127" t="s">
        <v>34</v>
      </c>
      <c r="O135" s="128">
        <v>0</v>
      </c>
      <c r="P135" s="128">
        <f>O135*H135</f>
        <v>0</v>
      </c>
      <c r="Q135" s="128">
        <v>0</v>
      </c>
      <c r="R135" s="128">
        <f>Q135*H135</f>
        <v>0</v>
      </c>
      <c r="S135" s="128">
        <v>0</v>
      </c>
      <c r="T135" s="129">
        <f>S135*H135</f>
        <v>0</v>
      </c>
      <c r="AR135" s="130" t="s">
        <v>135</v>
      </c>
      <c r="AT135" s="130" t="s">
        <v>131</v>
      </c>
      <c r="AU135" s="130" t="s">
        <v>77</v>
      </c>
      <c r="AY135" s="12" t="s">
        <v>130</v>
      </c>
      <c r="BE135" s="131">
        <f>IF(N135="základní",J135,0)</f>
        <v>0</v>
      </c>
      <c r="BF135" s="131">
        <f>IF(N135="snížená",J135,0)</f>
        <v>0</v>
      </c>
      <c r="BG135" s="131">
        <f>IF(N135="zákl. přenesená",J135,0)</f>
        <v>0</v>
      </c>
      <c r="BH135" s="131">
        <f>IF(N135="sníž. přenesená",J135,0)</f>
        <v>0</v>
      </c>
      <c r="BI135" s="131">
        <f>IF(N135="nulová",J135,0)</f>
        <v>0</v>
      </c>
      <c r="BJ135" s="12" t="s">
        <v>77</v>
      </c>
      <c r="BK135" s="131">
        <f>ROUND(I135*H135,2)</f>
        <v>0</v>
      </c>
      <c r="BL135" s="12" t="s">
        <v>135</v>
      </c>
      <c r="BM135" s="130" t="s">
        <v>218</v>
      </c>
    </row>
    <row r="136" spans="2:65" s="10" customFormat="1" ht="25.9" customHeight="1">
      <c r="B136" s="109"/>
      <c r="D136" s="110" t="s">
        <v>68</v>
      </c>
      <c r="E136" s="111" t="s">
        <v>179</v>
      </c>
      <c r="F136" s="111" t="s">
        <v>180</v>
      </c>
      <c r="J136" s="112">
        <f>BK136</f>
        <v>0</v>
      </c>
      <c r="L136" s="109"/>
      <c r="M136" s="113"/>
      <c r="P136" s="114">
        <f>SUM(P137:P138)</f>
        <v>0</v>
      </c>
      <c r="R136" s="114">
        <f>SUM(R137:R138)</f>
        <v>0</v>
      </c>
      <c r="T136" s="115">
        <f>SUM(T137:T138)</f>
        <v>0</v>
      </c>
      <c r="AR136" s="110" t="s">
        <v>77</v>
      </c>
      <c r="AT136" s="116" t="s">
        <v>68</v>
      </c>
      <c r="AU136" s="116" t="s">
        <v>69</v>
      </c>
      <c r="AY136" s="110" t="s">
        <v>130</v>
      </c>
      <c r="BK136" s="117">
        <f>SUM(BK137:BK138)</f>
        <v>0</v>
      </c>
    </row>
    <row r="137" spans="2:65" s="1" customFormat="1" ht="37.700000000000003" customHeight="1">
      <c r="B137" s="118"/>
      <c r="C137" s="119" t="s">
        <v>181</v>
      </c>
      <c r="D137" s="119" t="s">
        <v>131</v>
      </c>
      <c r="E137" s="120" t="s">
        <v>182</v>
      </c>
      <c r="F137" s="121" t="s">
        <v>183</v>
      </c>
      <c r="G137" s="122" t="s">
        <v>184</v>
      </c>
      <c r="H137" s="123">
        <v>514</v>
      </c>
      <c r="I137" s="124"/>
      <c r="J137" s="124">
        <f>ROUND(I137*H137,2)</f>
        <v>0</v>
      </c>
      <c r="K137" s="125"/>
      <c r="L137" s="24"/>
      <c r="M137" s="126" t="s">
        <v>1</v>
      </c>
      <c r="N137" s="127" t="s">
        <v>34</v>
      </c>
      <c r="O137" s="128">
        <v>0</v>
      </c>
      <c r="P137" s="128">
        <f>O137*H137</f>
        <v>0</v>
      </c>
      <c r="Q137" s="128">
        <v>0</v>
      </c>
      <c r="R137" s="128">
        <f>Q137*H137</f>
        <v>0</v>
      </c>
      <c r="S137" s="128">
        <v>0</v>
      </c>
      <c r="T137" s="129">
        <f>S137*H137</f>
        <v>0</v>
      </c>
      <c r="AR137" s="130" t="s">
        <v>135</v>
      </c>
      <c r="AT137" s="130" t="s">
        <v>131</v>
      </c>
      <c r="AU137" s="130" t="s">
        <v>77</v>
      </c>
      <c r="AY137" s="12" t="s">
        <v>130</v>
      </c>
      <c r="BE137" s="131">
        <f>IF(N137="základní",J137,0)</f>
        <v>0</v>
      </c>
      <c r="BF137" s="131">
        <f>IF(N137="snížená",J137,0)</f>
        <v>0</v>
      </c>
      <c r="BG137" s="131">
        <f>IF(N137="zákl. přenesená",J137,0)</f>
        <v>0</v>
      </c>
      <c r="BH137" s="131">
        <f>IF(N137="sníž. přenesená",J137,0)</f>
        <v>0</v>
      </c>
      <c r="BI137" s="131">
        <f>IF(N137="nulová",J137,0)</f>
        <v>0</v>
      </c>
      <c r="BJ137" s="12" t="s">
        <v>77</v>
      </c>
      <c r="BK137" s="131">
        <f>ROUND(I137*H137,2)</f>
        <v>0</v>
      </c>
      <c r="BL137" s="12" t="s">
        <v>135</v>
      </c>
      <c r="BM137" s="130" t="s">
        <v>219</v>
      </c>
    </row>
    <row r="138" spans="2:65" s="1" customFormat="1" ht="16.5" customHeight="1">
      <c r="B138" s="118"/>
      <c r="C138" s="119" t="s">
        <v>186</v>
      </c>
      <c r="D138" s="119" t="s">
        <v>131</v>
      </c>
      <c r="E138" s="120" t="s">
        <v>187</v>
      </c>
      <c r="F138" s="121" t="s">
        <v>188</v>
      </c>
      <c r="G138" s="122" t="s">
        <v>189</v>
      </c>
      <c r="H138" s="123">
        <v>0.79400000000000004</v>
      </c>
      <c r="I138" s="124"/>
      <c r="J138" s="124">
        <f>ROUND(I138*H138,2)</f>
        <v>0</v>
      </c>
      <c r="K138" s="125"/>
      <c r="L138" s="24"/>
      <c r="M138" s="126" t="s">
        <v>1</v>
      </c>
      <c r="N138" s="127" t="s">
        <v>34</v>
      </c>
      <c r="O138" s="128">
        <v>0</v>
      </c>
      <c r="P138" s="128">
        <f>O138*H138</f>
        <v>0</v>
      </c>
      <c r="Q138" s="128">
        <v>0</v>
      </c>
      <c r="R138" s="128">
        <f>Q138*H138</f>
        <v>0</v>
      </c>
      <c r="S138" s="128">
        <v>0</v>
      </c>
      <c r="T138" s="129">
        <f>S138*H138</f>
        <v>0</v>
      </c>
      <c r="AR138" s="130" t="s">
        <v>135</v>
      </c>
      <c r="AT138" s="130" t="s">
        <v>131</v>
      </c>
      <c r="AU138" s="130" t="s">
        <v>77</v>
      </c>
      <c r="AY138" s="12" t="s">
        <v>130</v>
      </c>
      <c r="BE138" s="131">
        <f>IF(N138="základní",J138,0)</f>
        <v>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2" t="s">
        <v>77</v>
      </c>
      <c r="BK138" s="131">
        <f>ROUND(I138*H138,2)</f>
        <v>0</v>
      </c>
      <c r="BL138" s="12" t="s">
        <v>135</v>
      </c>
      <c r="BM138" s="130" t="s">
        <v>220</v>
      </c>
    </row>
    <row r="139" spans="2:65" s="10" customFormat="1" ht="25.9" customHeight="1">
      <c r="B139" s="109"/>
      <c r="D139" s="110" t="s">
        <v>68</v>
      </c>
      <c r="E139" s="111" t="s">
        <v>191</v>
      </c>
      <c r="F139" s="111" t="s">
        <v>192</v>
      </c>
      <c r="J139" s="112">
        <f>BK139</f>
        <v>0</v>
      </c>
      <c r="L139" s="109"/>
      <c r="M139" s="113"/>
      <c r="P139" s="114">
        <f>SUM(P140:P143)</f>
        <v>0</v>
      </c>
      <c r="R139" s="114">
        <f>SUM(R140:R143)</f>
        <v>0</v>
      </c>
      <c r="T139" s="115">
        <f>SUM(T140:T143)</f>
        <v>0</v>
      </c>
      <c r="AR139" s="110" t="s">
        <v>77</v>
      </c>
      <c r="AT139" s="116" t="s">
        <v>68</v>
      </c>
      <c r="AU139" s="116" t="s">
        <v>69</v>
      </c>
      <c r="AY139" s="110" t="s">
        <v>130</v>
      </c>
      <c r="BK139" s="117">
        <f>SUM(BK140:BK143)</f>
        <v>0</v>
      </c>
    </row>
    <row r="140" spans="2:65" s="1" customFormat="1" ht="16.5" customHeight="1">
      <c r="B140" s="118"/>
      <c r="C140" s="119" t="s">
        <v>193</v>
      </c>
      <c r="D140" s="119" t="s">
        <v>131</v>
      </c>
      <c r="E140" s="120" t="s">
        <v>194</v>
      </c>
      <c r="F140" s="121" t="s">
        <v>195</v>
      </c>
      <c r="G140" s="122" t="s">
        <v>196</v>
      </c>
      <c r="H140" s="123">
        <v>1</v>
      </c>
      <c r="I140" s="124"/>
      <c r="J140" s="124">
        <f>ROUND(I140*H140,2)</f>
        <v>0</v>
      </c>
      <c r="K140" s="125"/>
      <c r="L140" s="24"/>
      <c r="M140" s="126" t="s">
        <v>1</v>
      </c>
      <c r="N140" s="127" t="s">
        <v>34</v>
      </c>
      <c r="O140" s="128">
        <v>0</v>
      </c>
      <c r="P140" s="128">
        <f>O140*H140</f>
        <v>0</v>
      </c>
      <c r="Q140" s="128">
        <v>0</v>
      </c>
      <c r="R140" s="128">
        <f>Q140*H140</f>
        <v>0</v>
      </c>
      <c r="S140" s="128">
        <v>0</v>
      </c>
      <c r="T140" s="129">
        <f>S140*H140</f>
        <v>0</v>
      </c>
      <c r="AR140" s="130" t="s">
        <v>135</v>
      </c>
      <c r="AT140" s="130" t="s">
        <v>131</v>
      </c>
      <c r="AU140" s="130" t="s">
        <v>77</v>
      </c>
      <c r="AY140" s="12" t="s">
        <v>130</v>
      </c>
      <c r="BE140" s="131">
        <f>IF(N140="základní",J140,0)</f>
        <v>0</v>
      </c>
      <c r="BF140" s="131">
        <f>IF(N140="snížená",J140,0)</f>
        <v>0</v>
      </c>
      <c r="BG140" s="131">
        <f>IF(N140="zákl. přenesená",J140,0)</f>
        <v>0</v>
      </c>
      <c r="BH140" s="131">
        <f>IF(N140="sníž. přenesená",J140,0)</f>
        <v>0</v>
      </c>
      <c r="BI140" s="131">
        <f>IF(N140="nulová",J140,0)</f>
        <v>0</v>
      </c>
      <c r="BJ140" s="12" t="s">
        <v>77</v>
      </c>
      <c r="BK140" s="131">
        <f>ROUND(I140*H140,2)</f>
        <v>0</v>
      </c>
      <c r="BL140" s="12" t="s">
        <v>135</v>
      </c>
      <c r="BM140" s="130" t="s">
        <v>221</v>
      </c>
    </row>
    <row r="141" spans="2:65" s="1" customFormat="1" ht="16.5" customHeight="1">
      <c r="B141" s="118"/>
      <c r="C141" s="119" t="s">
        <v>171</v>
      </c>
      <c r="D141" s="119" t="s">
        <v>131</v>
      </c>
      <c r="E141" s="120" t="s">
        <v>202</v>
      </c>
      <c r="F141" s="121" t="s">
        <v>203</v>
      </c>
      <c r="G141" s="122" t="s">
        <v>196</v>
      </c>
      <c r="H141" s="123">
        <v>1</v>
      </c>
      <c r="I141" s="124"/>
      <c r="J141" s="124">
        <f>ROUND(I141*H141,2)</f>
        <v>0</v>
      </c>
      <c r="K141" s="125"/>
      <c r="L141" s="24"/>
      <c r="M141" s="126" t="s">
        <v>1</v>
      </c>
      <c r="N141" s="127" t="s">
        <v>34</v>
      </c>
      <c r="O141" s="128">
        <v>0</v>
      </c>
      <c r="P141" s="128">
        <f>O141*H141</f>
        <v>0</v>
      </c>
      <c r="Q141" s="128">
        <v>0</v>
      </c>
      <c r="R141" s="128">
        <f>Q141*H141</f>
        <v>0</v>
      </c>
      <c r="S141" s="128">
        <v>0</v>
      </c>
      <c r="T141" s="129">
        <f>S141*H141</f>
        <v>0</v>
      </c>
      <c r="AR141" s="130" t="s">
        <v>135</v>
      </c>
      <c r="AT141" s="130" t="s">
        <v>131</v>
      </c>
      <c r="AU141" s="130" t="s">
        <v>77</v>
      </c>
      <c r="AY141" s="12" t="s">
        <v>130</v>
      </c>
      <c r="BE141" s="131">
        <f>IF(N141="základní",J141,0)</f>
        <v>0</v>
      </c>
      <c r="BF141" s="131">
        <f>IF(N141="snížená",J141,0)</f>
        <v>0</v>
      </c>
      <c r="BG141" s="131">
        <f>IF(N141="zákl. přenesená",J141,0)</f>
        <v>0</v>
      </c>
      <c r="BH141" s="131">
        <f>IF(N141="sníž. přenesená",J141,0)</f>
        <v>0</v>
      </c>
      <c r="BI141" s="131">
        <f>IF(N141="nulová",J141,0)</f>
        <v>0</v>
      </c>
      <c r="BJ141" s="12" t="s">
        <v>77</v>
      </c>
      <c r="BK141" s="131">
        <f>ROUND(I141*H141,2)</f>
        <v>0</v>
      </c>
      <c r="BL141" s="12" t="s">
        <v>135</v>
      </c>
      <c r="BM141" s="130" t="s">
        <v>222</v>
      </c>
    </row>
    <row r="142" spans="2:65" s="1" customFormat="1" ht="16.5" customHeight="1">
      <c r="B142" s="118"/>
      <c r="C142" s="119" t="s">
        <v>201</v>
      </c>
      <c r="D142" s="119" t="s">
        <v>131</v>
      </c>
      <c r="E142" s="120" t="s">
        <v>198</v>
      </c>
      <c r="F142" s="121" t="s">
        <v>199</v>
      </c>
      <c r="G142" s="122" t="s">
        <v>196</v>
      </c>
      <c r="H142" s="123">
        <v>1</v>
      </c>
      <c r="I142" s="124"/>
      <c r="J142" s="124">
        <f>ROUND(I142*H142,2)</f>
        <v>0</v>
      </c>
      <c r="K142" s="125"/>
      <c r="L142" s="24"/>
      <c r="M142" s="126" t="s">
        <v>1</v>
      </c>
      <c r="N142" s="127" t="s">
        <v>34</v>
      </c>
      <c r="O142" s="128">
        <v>0</v>
      </c>
      <c r="P142" s="128">
        <f>O142*H142</f>
        <v>0</v>
      </c>
      <c r="Q142" s="128">
        <v>0</v>
      </c>
      <c r="R142" s="128">
        <f>Q142*H142</f>
        <v>0</v>
      </c>
      <c r="S142" s="128">
        <v>0</v>
      </c>
      <c r="T142" s="129">
        <f>S142*H142</f>
        <v>0</v>
      </c>
      <c r="AR142" s="130" t="s">
        <v>135</v>
      </c>
      <c r="AT142" s="130" t="s">
        <v>131</v>
      </c>
      <c r="AU142" s="130" t="s">
        <v>77</v>
      </c>
      <c r="AY142" s="12" t="s">
        <v>130</v>
      </c>
      <c r="BE142" s="131">
        <f>IF(N142="základní",J142,0)</f>
        <v>0</v>
      </c>
      <c r="BF142" s="131">
        <f>IF(N142="snížená",J142,0)</f>
        <v>0</v>
      </c>
      <c r="BG142" s="131">
        <f>IF(N142="zákl. přenesená",J142,0)</f>
        <v>0</v>
      </c>
      <c r="BH142" s="131">
        <f>IF(N142="sníž. přenesená",J142,0)</f>
        <v>0</v>
      </c>
      <c r="BI142" s="131">
        <f>IF(N142="nulová",J142,0)</f>
        <v>0</v>
      </c>
      <c r="BJ142" s="12" t="s">
        <v>77</v>
      </c>
      <c r="BK142" s="131">
        <f>ROUND(I142*H142,2)</f>
        <v>0</v>
      </c>
      <c r="BL142" s="12" t="s">
        <v>135</v>
      </c>
      <c r="BM142" s="130" t="s">
        <v>223</v>
      </c>
    </row>
    <row r="143" spans="2:65" s="1" customFormat="1" ht="16.5" customHeight="1">
      <c r="B143" s="118"/>
      <c r="C143" s="119" t="s">
        <v>175</v>
      </c>
      <c r="D143" s="119" t="s">
        <v>131</v>
      </c>
      <c r="E143" s="120" t="s">
        <v>205</v>
      </c>
      <c r="F143" s="121" t="s">
        <v>206</v>
      </c>
      <c r="G143" s="122" t="s">
        <v>196</v>
      </c>
      <c r="H143" s="123">
        <v>1</v>
      </c>
      <c r="I143" s="124"/>
      <c r="J143" s="124">
        <f>ROUND(I143*H143,2)</f>
        <v>0</v>
      </c>
      <c r="K143" s="125"/>
      <c r="L143" s="24"/>
      <c r="M143" s="135" t="s">
        <v>1</v>
      </c>
      <c r="N143" s="136" t="s">
        <v>34</v>
      </c>
      <c r="O143" s="137">
        <v>0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0" t="s">
        <v>135</v>
      </c>
      <c r="AT143" s="130" t="s">
        <v>131</v>
      </c>
      <c r="AU143" s="130" t="s">
        <v>77</v>
      </c>
      <c r="AY143" s="12" t="s">
        <v>130</v>
      </c>
      <c r="BE143" s="131">
        <f>IF(N143="základní",J143,0)</f>
        <v>0</v>
      </c>
      <c r="BF143" s="131">
        <f>IF(N143="snížená",J143,0)</f>
        <v>0</v>
      </c>
      <c r="BG143" s="131">
        <f>IF(N143="zákl. přenesená",J143,0)</f>
        <v>0</v>
      </c>
      <c r="BH143" s="131">
        <f>IF(N143="sníž. přenesená",J143,0)</f>
        <v>0</v>
      </c>
      <c r="BI143" s="131">
        <f>IF(N143="nulová",J143,0)</f>
        <v>0</v>
      </c>
      <c r="BJ143" s="12" t="s">
        <v>77</v>
      </c>
      <c r="BK143" s="131">
        <f>ROUND(I143*H143,2)</f>
        <v>0</v>
      </c>
      <c r="BL143" s="12" t="s">
        <v>135</v>
      </c>
      <c r="BM143" s="130" t="s">
        <v>224</v>
      </c>
    </row>
    <row r="144" spans="2:65" s="1" customFormat="1" ht="6.95" customHeight="1"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24"/>
    </row>
  </sheetData>
  <autoFilter ref="C119:K14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9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4"/>
  <sheetViews>
    <sheetView showGridLines="0" workbookViewId="0">
      <selection activeCell="C1" sqref="C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2" t="s">
        <v>85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79</v>
      </c>
    </row>
    <row r="4" spans="2:46" ht="24.95" customHeight="1">
      <c r="B4" s="15"/>
      <c r="D4" s="16" t="s">
        <v>104</v>
      </c>
      <c r="L4" s="15"/>
      <c r="M4" s="80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14</v>
      </c>
      <c r="L6" s="15"/>
    </row>
    <row r="7" spans="2:46" ht="26.25" customHeight="1">
      <c r="B7" s="15"/>
      <c r="E7" s="175" t="str">
        <f>'Rekapitulace stavby'!K6</f>
        <v>OPŠ 09/2024, VT Porubka km 0,900 - 6,920, oprava opevnění a obnova manipulačního pásu (OPAKOVANÉ ZADÁNÍ), č. st. 8844</v>
      </c>
      <c r="F7" s="176"/>
      <c r="G7" s="176"/>
      <c r="H7" s="176"/>
      <c r="L7" s="15"/>
    </row>
    <row r="8" spans="2:46" s="1" customFormat="1" ht="12" customHeight="1">
      <c r="B8" s="24"/>
      <c r="D8" s="21" t="s">
        <v>105</v>
      </c>
      <c r="L8" s="24"/>
    </row>
    <row r="9" spans="2:46" s="1" customFormat="1" ht="30" customHeight="1">
      <c r="B9" s="24"/>
      <c r="E9" s="165" t="s">
        <v>225</v>
      </c>
      <c r="F9" s="174"/>
      <c r="G9" s="174"/>
      <c r="H9" s="17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15</v>
      </c>
      <c r="F11" s="19" t="s">
        <v>1</v>
      </c>
      <c r="I11" s="21" t="s">
        <v>16</v>
      </c>
      <c r="J11" s="19" t="s">
        <v>1</v>
      </c>
      <c r="L11" s="24"/>
    </row>
    <row r="12" spans="2:46" s="1" customFormat="1" ht="12" customHeight="1">
      <c r="B12" s="24"/>
      <c r="D12" s="21" t="s">
        <v>17</v>
      </c>
      <c r="F12" s="19" t="s">
        <v>18</v>
      </c>
      <c r="I12" s="21" t="s">
        <v>19</v>
      </c>
      <c r="J12" s="44">
        <f>'Rekapitulace stavby'!AN8</f>
        <v>45975</v>
      </c>
      <c r="L12" s="24"/>
    </row>
    <row r="13" spans="2:46" s="1" customFormat="1" ht="10.7" customHeight="1">
      <c r="B13" s="24"/>
      <c r="L13" s="24"/>
    </row>
    <row r="14" spans="2:46" s="1" customFormat="1" ht="12" customHeight="1">
      <c r="B14" s="24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4"/>
    </row>
    <row r="15" spans="2:46" s="1" customFormat="1" ht="18" customHeight="1">
      <c r="B15" s="24"/>
      <c r="E15" s="19" t="str">
        <f>IF('Rekapitulace stavby'!E11="","",'Rekapitulace stavby'!E11)</f>
        <v>Povodí Odry, s.p.</v>
      </c>
      <c r="I15" s="21" t="s">
        <v>23</v>
      </c>
      <c r="J15" s="19" t="str">
        <f>IF('Rekapitulace stavby'!AN11="","",'Rekapitulace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24</v>
      </c>
      <c r="I17" s="21" t="s">
        <v>21</v>
      </c>
      <c r="J17" s="19" t="str">
        <f>'Rekapitulace stavby'!AN13</f>
        <v/>
      </c>
      <c r="L17" s="24"/>
    </row>
    <row r="18" spans="2:12" s="1" customFormat="1" ht="18" customHeight="1">
      <c r="B18" s="24"/>
      <c r="E18" s="149" t="str">
        <f>'Rekapitulace stavby'!E14</f>
        <v xml:space="preserve"> </v>
      </c>
      <c r="F18" s="149"/>
      <c r="G18" s="149"/>
      <c r="H18" s="149"/>
      <c r="I18" s="21" t="s">
        <v>23</v>
      </c>
      <c r="J18" s="19" t="str">
        <f>'Rekapitulace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21</v>
      </c>
      <c r="J20" s="19" t="str">
        <f>IF('Rekapitulace stavby'!AN16="","",'Rekapitulace stavby'!AN16)</f>
        <v/>
      </c>
      <c r="L20" s="24"/>
    </row>
    <row r="21" spans="2:12" s="1" customFormat="1" ht="18" customHeight="1">
      <c r="B21" s="24"/>
      <c r="E21" s="19" t="str">
        <f>IF('Rekapitulace stavby'!E17="","",'Rekapitulace stavby'!E17)</f>
        <v xml:space="preserve"> </v>
      </c>
      <c r="I21" s="21" t="s">
        <v>23</v>
      </c>
      <c r="J21" s="19" t="str">
        <f>IF('Rekapitulace stavby'!AN17="","",'Rekapitulace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21</v>
      </c>
      <c r="J23" s="19" t="str">
        <f>IF('Rekapitulace stavby'!AN19="","",'Rekapitulace stavby'!AN19)</f>
        <v/>
      </c>
      <c r="L23" s="24"/>
    </row>
    <row r="24" spans="2:12" s="1" customFormat="1" ht="18" customHeight="1">
      <c r="B24" s="24"/>
      <c r="E24" s="19" t="str">
        <f>IF('Rekapitulace stavby'!E20="","",'Rekapitulace stavby'!E20)</f>
        <v xml:space="preserve"> </v>
      </c>
      <c r="I24" s="21" t="s">
        <v>23</v>
      </c>
      <c r="J24" s="19" t="str">
        <f>IF('Rekapitulace stavby'!AN20="","",'Rekapitulace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28</v>
      </c>
      <c r="L26" s="24"/>
    </row>
    <row r="27" spans="2:12" s="7" customFormat="1" ht="16.5" customHeight="1">
      <c r="B27" s="81"/>
      <c r="E27" s="151" t="s">
        <v>1</v>
      </c>
      <c r="F27" s="151"/>
      <c r="G27" s="151"/>
      <c r="H27" s="151"/>
      <c r="L27" s="81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>
      <c r="B30" s="24"/>
      <c r="D30" s="82" t="s">
        <v>29</v>
      </c>
      <c r="J30" s="58">
        <f>ROUND(J120, 2)</f>
        <v>0</v>
      </c>
      <c r="L30" s="24"/>
    </row>
    <row r="31" spans="2:12" s="1" customFormat="1" ht="6.95" customHeight="1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>
      <c r="B32" s="24"/>
      <c r="F32" s="27" t="s">
        <v>31</v>
      </c>
      <c r="I32" s="27" t="s">
        <v>30</v>
      </c>
      <c r="J32" s="27" t="s">
        <v>32</v>
      </c>
      <c r="L32" s="24"/>
    </row>
    <row r="33" spans="2:12" s="1" customFormat="1" ht="14.45" customHeight="1">
      <c r="B33" s="24"/>
      <c r="D33" s="47" t="s">
        <v>33</v>
      </c>
      <c r="E33" s="21" t="s">
        <v>34</v>
      </c>
      <c r="F33" s="83">
        <f>ROUND((SUM(BE120:BE143)),  2)</f>
        <v>0</v>
      </c>
      <c r="I33" s="84">
        <v>0.21</v>
      </c>
      <c r="J33" s="83">
        <f>ROUND(((SUM(BE120:BE143))*I33),  2)</f>
        <v>0</v>
      </c>
      <c r="L33" s="24"/>
    </row>
    <row r="34" spans="2:12" s="1" customFormat="1" ht="14.45" customHeight="1">
      <c r="B34" s="24"/>
      <c r="E34" s="21" t="s">
        <v>35</v>
      </c>
      <c r="F34" s="83">
        <f>ROUND((SUM(BF120:BF143)),  2)</f>
        <v>0</v>
      </c>
      <c r="I34" s="84">
        <v>0.12</v>
      </c>
      <c r="J34" s="83">
        <f>ROUND(((SUM(BF120:BF143))*I34),  2)</f>
        <v>0</v>
      </c>
      <c r="L34" s="24"/>
    </row>
    <row r="35" spans="2:12" s="1" customFormat="1" ht="14.45" hidden="1" customHeight="1">
      <c r="B35" s="24"/>
      <c r="E35" s="21" t="s">
        <v>36</v>
      </c>
      <c r="F35" s="83">
        <f>ROUND((SUM(BG120:BG143)),  2)</f>
        <v>0</v>
      </c>
      <c r="I35" s="84">
        <v>0.21</v>
      </c>
      <c r="J35" s="83">
        <f>0</f>
        <v>0</v>
      </c>
      <c r="L35" s="24"/>
    </row>
    <row r="36" spans="2:12" s="1" customFormat="1" ht="14.45" hidden="1" customHeight="1">
      <c r="B36" s="24"/>
      <c r="E36" s="21" t="s">
        <v>37</v>
      </c>
      <c r="F36" s="83">
        <f>ROUND((SUM(BH120:BH143)),  2)</f>
        <v>0</v>
      </c>
      <c r="I36" s="84">
        <v>0.12</v>
      </c>
      <c r="J36" s="83">
        <f>0</f>
        <v>0</v>
      </c>
      <c r="L36" s="24"/>
    </row>
    <row r="37" spans="2:12" s="1" customFormat="1" ht="14.45" hidden="1" customHeight="1">
      <c r="B37" s="24"/>
      <c r="E37" s="21" t="s">
        <v>38</v>
      </c>
      <c r="F37" s="83">
        <f>ROUND((SUM(BI120:BI143)),  2)</f>
        <v>0</v>
      </c>
      <c r="I37" s="84">
        <v>0</v>
      </c>
      <c r="J37" s="83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85"/>
      <c r="D39" s="86" t="s">
        <v>39</v>
      </c>
      <c r="E39" s="49"/>
      <c r="F39" s="49"/>
      <c r="G39" s="87" t="s">
        <v>40</v>
      </c>
      <c r="H39" s="88" t="s">
        <v>41</v>
      </c>
      <c r="I39" s="49"/>
      <c r="J39" s="89">
        <f>SUM(J30:J37)</f>
        <v>0</v>
      </c>
      <c r="K39" s="90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4"/>
    </row>
    <row r="77" spans="2:12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4"/>
    </row>
    <row r="82" spans="2:47" s="1" customFormat="1" ht="24.95" customHeight="1">
      <c r="B82" s="24"/>
      <c r="C82" s="16" t="s">
        <v>107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14</v>
      </c>
      <c r="L84" s="24"/>
    </row>
    <row r="85" spans="2:47" s="1" customFormat="1" ht="26.25" customHeight="1">
      <c r="B85" s="24"/>
      <c r="E85" s="175" t="str">
        <f>E7</f>
        <v>OPŠ 09/2024, VT Porubka km 0,900 - 6,920, oprava opevnění a obnova manipulačního pásu (OPAKOVANÉ ZADÁNÍ), č. st. 8844</v>
      </c>
      <c r="F85" s="176"/>
      <c r="G85" s="176"/>
      <c r="H85" s="176"/>
      <c r="L85" s="24"/>
    </row>
    <row r="86" spans="2:47" s="1" customFormat="1" ht="12" customHeight="1">
      <c r="B86" s="24"/>
      <c r="C86" s="21" t="s">
        <v>105</v>
      </c>
      <c r="L86" s="24"/>
    </row>
    <row r="87" spans="2:47" s="1" customFormat="1" ht="30" customHeight="1">
      <c r="B87" s="24"/>
      <c r="E87" s="165" t="str">
        <f>E9</f>
        <v>SO-01.2-III - Porubka - opravy v úseku č.3_2,100 až 2,986km</v>
      </c>
      <c r="F87" s="174"/>
      <c r="G87" s="174"/>
      <c r="H87" s="17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17</v>
      </c>
      <c r="F89" s="19" t="str">
        <f>F12</f>
        <v xml:space="preserve"> </v>
      </c>
      <c r="I89" s="21" t="s">
        <v>19</v>
      </c>
      <c r="J89" s="44">
        <f>IF(J12="","",J12)</f>
        <v>45975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20</v>
      </c>
      <c r="F91" s="19" t="str">
        <f>E15</f>
        <v>Povodí Odry, s.p.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24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93" t="s">
        <v>108</v>
      </c>
      <c r="D94" s="85"/>
      <c r="E94" s="85"/>
      <c r="F94" s="85"/>
      <c r="G94" s="85"/>
      <c r="H94" s="85"/>
      <c r="I94" s="85"/>
      <c r="J94" s="94" t="s">
        <v>109</v>
      </c>
      <c r="K94" s="85"/>
      <c r="L94" s="24"/>
    </row>
    <row r="95" spans="2:47" s="1" customFormat="1" ht="10.35" customHeight="1">
      <c r="B95" s="24"/>
      <c r="L95" s="24"/>
    </row>
    <row r="96" spans="2:47" s="1" customFormat="1" ht="22.7" customHeight="1">
      <c r="B96" s="24"/>
      <c r="C96" s="95" t="s">
        <v>110</v>
      </c>
      <c r="J96" s="58">
        <f>J120</f>
        <v>0</v>
      </c>
      <c r="L96" s="24"/>
      <c r="AU96" s="12" t="s">
        <v>111</v>
      </c>
    </row>
    <row r="97" spans="2:12" s="8" customFormat="1" ht="24.95" customHeight="1">
      <c r="B97" s="96"/>
      <c r="D97" s="97" t="s">
        <v>112</v>
      </c>
      <c r="E97" s="98"/>
      <c r="F97" s="98"/>
      <c r="G97" s="98"/>
      <c r="H97" s="98"/>
      <c r="I97" s="98"/>
      <c r="J97" s="99">
        <f>J121</f>
        <v>0</v>
      </c>
      <c r="L97" s="96"/>
    </row>
    <row r="98" spans="2:12" s="8" customFormat="1" ht="24.95" customHeight="1">
      <c r="B98" s="96"/>
      <c r="D98" s="97" t="s">
        <v>113</v>
      </c>
      <c r="E98" s="98"/>
      <c r="F98" s="98"/>
      <c r="G98" s="98"/>
      <c r="H98" s="98"/>
      <c r="I98" s="98"/>
      <c r="J98" s="99">
        <f>J132</f>
        <v>0</v>
      </c>
      <c r="L98" s="96"/>
    </row>
    <row r="99" spans="2:12" s="8" customFormat="1" ht="24.95" customHeight="1">
      <c r="B99" s="96"/>
      <c r="D99" s="97" t="s">
        <v>114</v>
      </c>
      <c r="E99" s="98"/>
      <c r="F99" s="98"/>
      <c r="G99" s="98"/>
      <c r="H99" s="98"/>
      <c r="I99" s="98"/>
      <c r="J99" s="99">
        <f>J136</f>
        <v>0</v>
      </c>
      <c r="L99" s="96"/>
    </row>
    <row r="100" spans="2:12" s="8" customFormat="1" ht="24.95" customHeight="1">
      <c r="B100" s="96"/>
      <c r="D100" s="97" t="s">
        <v>115</v>
      </c>
      <c r="E100" s="98"/>
      <c r="F100" s="98"/>
      <c r="G100" s="98"/>
      <c r="H100" s="98"/>
      <c r="I100" s="98"/>
      <c r="J100" s="99">
        <f>J139</f>
        <v>0</v>
      </c>
      <c r="L100" s="96"/>
    </row>
    <row r="101" spans="2:12" s="1" customFormat="1" ht="21.75" customHeight="1">
      <c r="B101" s="24"/>
      <c r="L101" s="24"/>
    </row>
    <row r="102" spans="2:12" s="1" customFormat="1" ht="6.95" customHeight="1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24"/>
    </row>
    <row r="106" spans="2:12" s="1" customFormat="1" ht="6.95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24"/>
    </row>
    <row r="107" spans="2:12" s="1" customFormat="1" ht="24.95" customHeight="1">
      <c r="B107" s="24"/>
      <c r="C107" s="16" t="s">
        <v>116</v>
      </c>
      <c r="L107" s="24"/>
    </row>
    <row r="108" spans="2:12" s="1" customFormat="1" ht="6.95" customHeight="1">
      <c r="B108" s="24"/>
      <c r="L108" s="24"/>
    </row>
    <row r="109" spans="2:12" s="1" customFormat="1" ht="12" customHeight="1">
      <c r="B109" s="24"/>
      <c r="C109" s="21" t="s">
        <v>14</v>
      </c>
      <c r="L109" s="24"/>
    </row>
    <row r="110" spans="2:12" s="1" customFormat="1" ht="26.25" customHeight="1">
      <c r="B110" s="24"/>
      <c r="E110" s="175" t="str">
        <f>E7</f>
        <v>OPŠ 09/2024, VT Porubka km 0,900 - 6,920, oprava opevnění a obnova manipulačního pásu (OPAKOVANÉ ZADÁNÍ), č. st. 8844</v>
      </c>
      <c r="F110" s="176"/>
      <c r="G110" s="176"/>
      <c r="H110" s="176"/>
      <c r="L110" s="24"/>
    </row>
    <row r="111" spans="2:12" s="1" customFormat="1" ht="12" customHeight="1">
      <c r="B111" s="24"/>
      <c r="C111" s="21" t="s">
        <v>105</v>
      </c>
      <c r="L111" s="24"/>
    </row>
    <row r="112" spans="2:12" s="1" customFormat="1" ht="30" customHeight="1">
      <c r="B112" s="24"/>
      <c r="E112" s="165" t="str">
        <f>E9</f>
        <v>SO-01.2-III - Porubka - opravy v úseku č.3_2,100 až 2,986km</v>
      </c>
      <c r="F112" s="174"/>
      <c r="G112" s="174"/>
      <c r="H112" s="174"/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21" t="s">
        <v>17</v>
      </c>
      <c r="F114" s="19" t="str">
        <f>F12</f>
        <v xml:space="preserve"> </v>
      </c>
      <c r="I114" s="21" t="s">
        <v>19</v>
      </c>
      <c r="J114" s="44">
        <f>IF(J12="","",J12)</f>
        <v>45975</v>
      </c>
      <c r="L114" s="24"/>
    </row>
    <row r="115" spans="2:65" s="1" customFormat="1" ht="6.95" customHeight="1">
      <c r="B115" s="24"/>
      <c r="L115" s="24"/>
    </row>
    <row r="116" spans="2:65" s="1" customFormat="1" ht="15.2" customHeight="1">
      <c r="B116" s="24"/>
      <c r="C116" s="21" t="s">
        <v>20</v>
      </c>
      <c r="F116" s="19" t="str">
        <f>E15</f>
        <v>Povodí Odry, s.p.</v>
      </c>
      <c r="I116" s="21" t="s">
        <v>25</v>
      </c>
      <c r="J116" s="22" t="str">
        <f>E21</f>
        <v xml:space="preserve"> </v>
      </c>
      <c r="L116" s="24"/>
    </row>
    <row r="117" spans="2:65" s="1" customFormat="1" ht="15.2" customHeight="1">
      <c r="B117" s="24"/>
      <c r="C117" s="21" t="s">
        <v>24</v>
      </c>
      <c r="F117" s="19" t="str">
        <f>IF(E18="","",E18)</f>
        <v xml:space="preserve"> </v>
      </c>
      <c r="I117" s="21" t="s">
        <v>27</v>
      </c>
      <c r="J117" s="22" t="str">
        <f>E24</f>
        <v xml:space="preserve"> </v>
      </c>
      <c r="L117" s="24"/>
    </row>
    <row r="118" spans="2:65" s="1" customFormat="1" ht="10.35" customHeight="1">
      <c r="B118" s="24"/>
      <c r="L118" s="24"/>
    </row>
    <row r="119" spans="2:65" s="9" customFormat="1" ht="29.25" customHeight="1">
      <c r="B119" s="100"/>
      <c r="C119" s="101" t="s">
        <v>117</v>
      </c>
      <c r="D119" s="102" t="s">
        <v>54</v>
      </c>
      <c r="E119" s="102" t="s">
        <v>50</v>
      </c>
      <c r="F119" s="102" t="s">
        <v>51</v>
      </c>
      <c r="G119" s="102" t="s">
        <v>118</v>
      </c>
      <c r="H119" s="102" t="s">
        <v>119</v>
      </c>
      <c r="I119" s="102" t="s">
        <v>120</v>
      </c>
      <c r="J119" s="103" t="s">
        <v>109</v>
      </c>
      <c r="K119" s="104" t="s">
        <v>121</v>
      </c>
      <c r="L119" s="100"/>
      <c r="M119" s="51" t="s">
        <v>1</v>
      </c>
      <c r="N119" s="52" t="s">
        <v>33</v>
      </c>
      <c r="O119" s="52" t="s">
        <v>122</v>
      </c>
      <c r="P119" s="52" t="s">
        <v>123</v>
      </c>
      <c r="Q119" s="52" t="s">
        <v>124</v>
      </c>
      <c r="R119" s="52" t="s">
        <v>125</v>
      </c>
      <c r="S119" s="52" t="s">
        <v>126</v>
      </c>
      <c r="T119" s="53" t="s">
        <v>127</v>
      </c>
    </row>
    <row r="120" spans="2:65" s="1" customFormat="1" ht="22.7" customHeight="1">
      <c r="B120" s="24"/>
      <c r="C120" s="56" t="s">
        <v>128</v>
      </c>
      <c r="J120" s="105">
        <f>BK120</f>
        <v>0</v>
      </c>
      <c r="L120" s="24"/>
      <c r="M120" s="54"/>
      <c r="N120" s="45"/>
      <c r="O120" s="45"/>
      <c r="P120" s="106">
        <f>P121+P132+P136+P139</f>
        <v>36.036000000000001</v>
      </c>
      <c r="Q120" s="45"/>
      <c r="R120" s="106">
        <f>R121+R132+R136+R139</f>
        <v>0</v>
      </c>
      <c r="S120" s="45"/>
      <c r="T120" s="107">
        <f>T121+T132+T136+T139</f>
        <v>0</v>
      </c>
      <c r="AT120" s="12" t="s">
        <v>68</v>
      </c>
      <c r="AU120" s="12" t="s">
        <v>111</v>
      </c>
      <c r="BK120" s="108">
        <f>BK121+BK132+BK136+BK139</f>
        <v>0</v>
      </c>
    </row>
    <row r="121" spans="2:65" s="10" customFormat="1" ht="25.9" customHeight="1">
      <c r="B121" s="109"/>
      <c r="D121" s="110" t="s">
        <v>68</v>
      </c>
      <c r="E121" s="111" t="s">
        <v>77</v>
      </c>
      <c r="F121" s="111" t="s">
        <v>129</v>
      </c>
      <c r="J121" s="112">
        <f>BK121</f>
        <v>0</v>
      </c>
      <c r="L121" s="109"/>
      <c r="M121" s="113"/>
      <c r="P121" s="114">
        <f>SUM(P122:P131)</f>
        <v>36.036000000000001</v>
      </c>
      <c r="R121" s="114">
        <f>SUM(R122:R131)</f>
        <v>0</v>
      </c>
      <c r="T121" s="115">
        <f>SUM(T122:T131)</f>
        <v>0</v>
      </c>
      <c r="AR121" s="110" t="s">
        <v>77</v>
      </c>
      <c r="AT121" s="116" t="s">
        <v>68</v>
      </c>
      <c r="AU121" s="116" t="s">
        <v>69</v>
      </c>
      <c r="AY121" s="110" t="s">
        <v>130</v>
      </c>
      <c r="BK121" s="117">
        <f>SUM(BK122:BK131)</f>
        <v>0</v>
      </c>
    </row>
    <row r="122" spans="2:65" s="1" customFormat="1" ht="24.2" customHeight="1">
      <c r="B122" s="118"/>
      <c r="C122" s="119" t="s">
        <v>77</v>
      </c>
      <c r="D122" s="119" t="s">
        <v>131</v>
      </c>
      <c r="E122" s="120" t="s">
        <v>132</v>
      </c>
      <c r="F122" s="121" t="s">
        <v>133</v>
      </c>
      <c r="G122" s="122" t="s">
        <v>134</v>
      </c>
      <c r="H122" s="123">
        <v>0.13300000000000001</v>
      </c>
      <c r="I122" s="124"/>
      <c r="J122" s="124">
        <f t="shared" ref="J122:J129" si="0">ROUND(I122*H122,2)</f>
        <v>0</v>
      </c>
      <c r="K122" s="125"/>
      <c r="L122" s="24"/>
      <c r="M122" s="126" t="s">
        <v>1</v>
      </c>
      <c r="N122" s="127" t="s">
        <v>34</v>
      </c>
      <c r="O122" s="128">
        <v>0</v>
      </c>
      <c r="P122" s="128">
        <f t="shared" ref="P122:P129" si="1">O122*H122</f>
        <v>0</v>
      </c>
      <c r="Q122" s="128">
        <v>0</v>
      </c>
      <c r="R122" s="128">
        <f t="shared" ref="R122:R129" si="2">Q122*H122</f>
        <v>0</v>
      </c>
      <c r="S122" s="128">
        <v>0</v>
      </c>
      <c r="T122" s="129">
        <f t="shared" ref="T122:T129" si="3">S122*H122</f>
        <v>0</v>
      </c>
      <c r="AR122" s="130" t="s">
        <v>135</v>
      </c>
      <c r="AT122" s="130" t="s">
        <v>131</v>
      </c>
      <c r="AU122" s="130" t="s">
        <v>77</v>
      </c>
      <c r="AY122" s="12" t="s">
        <v>130</v>
      </c>
      <c r="BE122" s="131">
        <f t="shared" ref="BE122:BE129" si="4">IF(N122="základní",J122,0)</f>
        <v>0</v>
      </c>
      <c r="BF122" s="131">
        <f t="shared" ref="BF122:BF129" si="5">IF(N122="snížená",J122,0)</f>
        <v>0</v>
      </c>
      <c r="BG122" s="131">
        <f t="shared" ref="BG122:BG129" si="6">IF(N122="zákl. přenesená",J122,0)</f>
        <v>0</v>
      </c>
      <c r="BH122" s="131">
        <f t="shared" ref="BH122:BH129" si="7">IF(N122="sníž. přenesená",J122,0)</f>
        <v>0</v>
      </c>
      <c r="BI122" s="131">
        <f t="shared" ref="BI122:BI129" si="8">IF(N122="nulová",J122,0)</f>
        <v>0</v>
      </c>
      <c r="BJ122" s="12" t="s">
        <v>77</v>
      </c>
      <c r="BK122" s="131">
        <f t="shared" ref="BK122:BK129" si="9">ROUND(I122*H122,2)</f>
        <v>0</v>
      </c>
      <c r="BL122" s="12" t="s">
        <v>135</v>
      </c>
      <c r="BM122" s="130" t="s">
        <v>136</v>
      </c>
    </row>
    <row r="123" spans="2:65" s="1" customFormat="1" ht="37.700000000000003" customHeight="1">
      <c r="B123" s="118"/>
      <c r="C123" s="119" t="s">
        <v>79</v>
      </c>
      <c r="D123" s="119" t="s">
        <v>131</v>
      </c>
      <c r="E123" s="120" t="s">
        <v>137</v>
      </c>
      <c r="F123" s="121" t="s">
        <v>138</v>
      </c>
      <c r="G123" s="122" t="s">
        <v>134</v>
      </c>
      <c r="H123" s="123">
        <v>0.13300000000000001</v>
      </c>
      <c r="I123" s="124"/>
      <c r="J123" s="124">
        <f t="shared" si="0"/>
        <v>0</v>
      </c>
      <c r="K123" s="125"/>
      <c r="L123" s="24"/>
      <c r="M123" s="126" t="s">
        <v>1</v>
      </c>
      <c r="N123" s="127" t="s">
        <v>34</v>
      </c>
      <c r="O123" s="128">
        <v>0</v>
      </c>
      <c r="P123" s="128">
        <f t="shared" si="1"/>
        <v>0</v>
      </c>
      <c r="Q123" s="128">
        <v>0</v>
      </c>
      <c r="R123" s="128">
        <f t="shared" si="2"/>
        <v>0</v>
      </c>
      <c r="S123" s="128">
        <v>0</v>
      </c>
      <c r="T123" s="129">
        <f t="shared" si="3"/>
        <v>0</v>
      </c>
      <c r="AR123" s="130" t="s">
        <v>135</v>
      </c>
      <c r="AT123" s="130" t="s">
        <v>131</v>
      </c>
      <c r="AU123" s="130" t="s">
        <v>77</v>
      </c>
      <c r="AY123" s="12" t="s">
        <v>130</v>
      </c>
      <c r="BE123" s="131">
        <f t="shared" si="4"/>
        <v>0</v>
      </c>
      <c r="BF123" s="131">
        <f t="shared" si="5"/>
        <v>0</v>
      </c>
      <c r="BG123" s="131">
        <f t="shared" si="6"/>
        <v>0</v>
      </c>
      <c r="BH123" s="131">
        <f t="shared" si="7"/>
        <v>0</v>
      </c>
      <c r="BI123" s="131">
        <f t="shared" si="8"/>
        <v>0</v>
      </c>
      <c r="BJ123" s="12" t="s">
        <v>77</v>
      </c>
      <c r="BK123" s="131">
        <f t="shared" si="9"/>
        <v>0</v>
      </c>
      <c r="BL123" s="12" t="s">
        <v>135</v>
      </c>
      <c r="BM123" s="130" t="s">
        <v>139</v>
      </c>
    </row>
    <row r="124" spans="2:65" s="1" customFormat="1" ht="24.2" customHeight="1">
      <c r="B124" s="118"/>
      <c r="C124" s="119" t="s">
        <v>140</v>
      </c>
      <c r="D124" s="119" t="s">
        <v>131</v>
      </c>
      <c r="E124" s="120" t="s">
        <v>141</v>
      </c>
      <c r="F124" s="121" t="s">
        <v>142</v>
      </c>
      <c r="G124" s="122" t="s">
        <v>143</v>
      </c>
      <c r="H124" s="123">
        <v>819</v>
      </c>
      <c r="I124" s="124"/>
      <c r="J124" s="124">
        <f t="shared" si="0"/>
        <v>0</v>
      </c>
      <c r="K124" s="125"/>
      <c r="L124" s="24"/>
      <c r="M124" s="126" t="s">
        <v>1</v>
      </c>
      <c r="N124" s="127" t="s">
        <v>34</v>
      </c>
      <c r="O124" s="128">
        <v>0</v>
      </c>
      <c r="P124" s="128">
        <f t="shared" si="1"/>
        <v>0</v>
      </c>
      <c r="Q124" s="128">
        <v>0</v>
      </c>
      <c r="R124" s="128">
        <f t="shared" si="2"/>
        <v>0</v>
      </c>
      <c r="S124" s="128">
        <v>0</v>
      </c>
      <c r="T124" s="129">
        <f t="shared" si="3"/>
        <v>0</v>
      </c>
      <c r="AR124" s="130" t="s">
        <v>135</v>
      </c>
      <c r="AT124" s="130" t="s">
        <v>131</v>
      </c>
      <c r="AU124" s="130" t="s">
        <v>77</v>
      </c>
      <c r="AY124" s="12" t="s">
        <v>130</v>
      </c>
      <c r="BE124" s="131">
        <f t="shared" si="4"/>
        <v>0</v>
      </c>
      <c r="BF124" s="131">
        <f t="shared" si="5"/>
        <v>0</v>
      </c>
      <c r="BG124" s="131">
        <f t="shared" si="6"/>
        <v>0</v>
      </c>
      <c r="BH124" s="131">
        <f t="shared" si="7"/>
        <v>0</v>
      </c>
      <c r="BI124" s="131">
        <f t="shared" si="8"/>
        <v>0</v>
      </c>
      <c r="BJ124" s="12" t="s">
        <v>77</v>
      </c>
      <c r="BK124" s="131">
        <f t="shared" si="9"/>
        <v>0</v>
      </c>
      <c r="BL124" s="12" t="s">
        <v>135</v>
      </c>
      <c r="BM124" s="130" t="s">
        <v>226</v>
      </c>
    </row>
    <row r="125" spans="2:65" s="1" customFormat="1" ht="24.2" customHeight="1">
      <c r="B125" s="118"/>
      <c r="C125" s="119" t="s">
        <v>135</v>
      </c>
      <c r="D125" s="119" t="s">
        <v>131</v>
      </c>
      <c r="E125" s="120" t="s">
        <v>145</v>
      </c>
      <c r="F125" s="121" t="s">
        <v>146</v>
      </c>
      <c r="G125" s="122" t="s">
        <v>143</v>
      </c>
      <c r="H125" s="123">
        <v>819</v>
      </c>
      <c r="I125" s="124"/>
      <c r="J125" s="124">
        <f t="shared" si="0"/>
        <v>0</v>
      </c>
      <c r="K125" s="125"/>
      <c r="L125" s="24"/>
      <c r="M125" s="126" t="s">
        <v>1</v>
      </c>
      <c r="N125" s="127" t="s">
        <v>34</v>
      </c>
      <c r="O125" s="128">
        <v>0</v>
      </c>
      <c r="P125" s="128">
        <f t="shared" si="1"/>
        <v>0</v>
      </c>
      <c r="Q125" s="128">
        <v>0</v>
      </c>
      <c r="R125" s="128">
        <f t="shared" si="2"/>
        <v>0</v>
      </c>
      <c r="S125" s="128">
        <v>0</v>
      </c>
      <c r="T125" s="129">
        <f t="shared" si="3"/>
        <v>0</v>
      </c>
      <c r="AR125" s="130" t="s">
        <v>135</v>
      </c>
      <c r="AT125" s="130" t="s">
        <v>131</v>
      </c>
      <c r="AU125" s="130" t="s">
        <v>77</v>
      </c>
      <c r="AY125" s="12" t="s">
        <v>130</v>
      </c>
      <c r="BE125" s="131">
        <f t="shared" si="4"/>
        <v>0</v>
      </c>
      <c r="BF125" s="131">
        <f t="shared" si="5"/>
        <v>0</v>
      </c>
      <c r="BG125" s="131">
        <f t="shared" si="6"/>
        <v>0</v>
      </c>
      <c r="BH125" s="131">
        <f t="shared" si="7"/>
        <v>0</v>
      </c>
      <c r="BI125" s="131">
        <f t="shared" si="8"/>
        <v>0</v>
      </c>
      <c r="BJ125" s="12" t="s">
        <v>77</v>
      </c>
      <c r="BK125" s="131">
        <f t="shared" si="9"/>
        <v>0</v>
      </c>
      <c r="BL125" s="12" t="s">
        <v>135</v>
      </c>
      <c r="BM125" s="130" t="s">
        <v>227</v>
      </c>
    </row>
    <row r="126" spans="2:65" s="1" customFormat="1" ht="24.2" customHeight="1">
      <c r="B126" s="118"/>
      <c r="C126" s="119" t="s">
        <v>148</v>
      </c>
      <c r="D126" s="119" t="s">
        <v>131</v>
      </c>
      <c r="E126" s="120" t="s">
        <v>149</v>
      </c>
      <c r="F126" s="121" t="s">
        <v>150</v>
      </c>
      <c r="G126" s="122" t="s">
        <v>143</v>
      </c>
      <c r="H126" s="123">
        <v>819</v>
      </c>
      <c r="I126" s="124"/>
      <c r="J126" s="124">
        <f t="shared" si="0"/>
        <v>0</v>
      </c>
      <c r="K126" s="125"/>
      <c r="L126" s="24"/>
      <c r="M126" s="126" t="s">
        <v>1</v>
      </c>
      <c r="N126" s="127" t="s">
        <v>34</v>
      </c>
      <c r="O126" s="128">
        <v>0</v>
      </c>
      <c r="P126" s="128">
        <f t="shared" si="1"/>
        <v>0</v>
      </c>
      <c r="Q126" s="128">
        <v>0</v>
      </c>
      <c r="R126" s="128">
        <f t="shared" si="2"/>
        <v>0</v>
      </c>
      <c r="S126" s="128">
        <v>0</v>
      </c>
      <c r="T126" s="129">
        <f t="shared" si="3"/>
        <v>0</v>
      </c>
      <c r="AR126" s="130" t="s">
        <v>135</v>
      </c>
      <c r="AT126" s="130" t="s">
        <v>131</v>
      </c>
      <c r="AU126" s="130" t="s">
        <v>77</v>
      </c>
      <c r="AY126" s="12" t="s">
        <v>130</v>
      </c>
      <c r="BE126" s="131">
        <f t="shared" si="4"/>
        <v>0</v>
      </c>
      <c r="BF126" s="131">
        <f t="shared" si="5"/>
        <v>0</v>
      </c>
      <c r="BG126" s="131">
        <f t="shared" si="6"/>
        <v>0</v>
      </c>
      <c r="BH126" s="131">
        <f t="shared" si="7"/>
        <v>0</v>
      </c>
      <c r="BI126" s="131">
        <f t="shared" si="8"/>
        <v>0</v>
      </c>
      <c r="BJ126" s="12" t="s">
        <v>77</v>
      </c>
      <c r="BK126" s="131">
        <f t="shared" si="9"/>
        <v>0</v>
      </c>
      <c r="BL126" s="12" t="s">
        <v>135</v>
      </c>
      <c r="BM126" s="130" t="s">
        <v>228</v>
      </c>
    </row>
    <row r="127" spans="2:65" s="1" customFormat="1" ht="33" customHeight="1">
      <c r="B127" s="118"/>
      <c r="C127" s="119" t="s">
        <v>136</v>
      </c>
      <c r="D127" s="119" t="s">
        <v>131</v>
      </c>
      <c r="E127" s="120" t="s">
        <v>152</v>
      </c>
      <c r="F127" s="121" t="s">
        <v>153</v>
      </c>
      <c r="G127" s="122" t="s">
        <v>143</v>
      </c>
      <c r="H127" s="123">
        <v>819</v>
      </c>
      <c r="I127" s="124"/>
      <c r="J127" s="124">
        <f t="shared" si="0"/>
        <v>0</v>
      </c>
      <c r="K127" s="125"/>
      <c r="L127" s="24"/>
      <c r="M127" s="126" t="s">
        <v>1</v>
      </c>
      <c r="N127" s="127" t="s">
        <v>34</v>
      </c>
      <c r="O127" s="128">
        <v>0</v>
      </c>
      <c r="P127" s="128">
        <f t="shared" si="1"/>
        <v>0</v>
      </c>
      <c r="Q127" s="128">
        <v>0</v>
      </c>
      <c r="R127" s="128">
        <f t="shared" si="2"/>
        <v>0</v>
      </c>
      <c r="S127" s="128">
        <v>0</v>
      </c>
      <c r="T127" s="129">
        <f t="shared" si="3"/>
        <v>0</v>
      </c>
      <c r="AR127" s="130" t="s">
        <v>135</v>
      </c>
      <c r="AT127" s="130" t="s">
        <v>131</v>
      </c>
      <c r="AU127" s="130" t="s">
        <v>77</v>
      </c>
      <c r="AY127" s="12" t="s">
        <v>130</v>
      </c>
      <c r="BE127" s="131">
        <f t="shared" si="4"/>
        <v>0</v>
      </c>
      <c r="BF127" s="131">
        <f t="shared" si="5"/>
        <v>0</v>
      </c>
      <c r="BG127" s="131">
        <f t="shared" si="6"/>
        <v>0</v>
      </c>
      <c r="BH127" s="131">
        <f t="shared" si="7"/>
        <v>0</v>
      </c>
      <c r="BI127" s="131">
        <f t="shared" si="8"/>
        <v>0</v>
      </c>
      <c r="BJ127" s="12" t="s">
        <v>77</v>
      </c>
      <c r="BK127" s="131">
        <f t="shared" si="9"/>
        <v>0</v>
      </c>
      <c r="BL127" s="12" t="s">
        <v>135</v>
      </c>
      <c r="BM127" s="130" t="s">
        <v>229</v>
      </c>
    </row>
    <row r="128" spans="2:65" s="1" customFormat="1" ht="37.700000000000003" customHeight="1">
      <c r="B128" s="118"/>
      <c r="C128" s="119" t="s">
        <v>155</v>
      </c>
      <c r="D128" s="119" t="s">
        <v>131</v>
      </c>
      <c r="E128" s="120" t="s">
        <v>156</v>
      </c>
      <c r="F128" s="121" t="s">
        <v>157</v>
      </c>
      <c r="G128" s="122" t="s">
        <v>143</v>
      </c>
      <c r="H128" s="123">
        <v>819</v>
      </c>
      <c r="I128" s="124"/>
      <c r="J128" s="124">
        <f t="shared" si="0"/>
        <v>0</v>
      </c>
      <c r="K128" s="125"/>
      <c r="L128" s="24"/>
      <c r="M128" s="126" t="s">
        <v>1</v>
      </c>
      <c r="N128" s="127" t="s">
        <v>34</v>
      </c>
      <c r="O128" s="128">
        <v>0</v>
      </c>
      <c r="P128" s="128">
        <f t="shared" si="1"/>
        <v>0</v>
      </c>
      <c r="Q128" s="128">
        <v>0</v>
      </c>
      <c r="R128" s="128">
        <f t="shared" si="2"/>
        <v>0</v>
      </c>
      <c r="S128" s="128">
        <v>0</v>
      </c>
      <c r="T128" s="129">
        <f t="shared" si="3"/>
        <v>0</v>
      </c>
      <c r="AR128" s="130" t="s">
        <v>135</v>
      </c>
      <c r="AT128" s="130" t="s">
        <v>131</v>
      </c>
      <c r="AU128" s="130" t="s">
        <v>77</v>
      </c>
      <c r="AY128" s="12" t="s">
        <v>130</v>
      </c>
      <c r="BE128" s="131">
        <f t="shared" si="4"/>
        <v>0</v>
      </c>
      <c r="BF128" s="131">
        <f t="shared" si="5"/>
        <v>0</v>
      </c>
      <c r="BG128" s="131">
        <f t="shared" si="6"/>
        <v>0</v>
      </c>
      <c r="BH128" s="131">
        <f t="shared" si="7"/>
        <v>0</v>
      </c>
      <c r="BI128" s="131">
        <f t="shared" si="8"/>
        <v>0</v>
      </c>
      <c r="BJ128" s="12" t="s">
        <v>77</v>
      </c>
      <c r="BK128" s="131">
        <f t="shared" si="9"/>
        <v>0</v>
      </c>
      <c r="BL128" s="12" t="s">
        <v>135</v>
      </c>
      <c r="BM128" s="130" t="s">
        <v>230</v>
      </c>
    </row>
    <row r="129" spans="2:65" s="1" customFormat="1" ht="62.85" customHeight="1">
      <c r="B129" s="118"/>
      <c r="C129" s="119" t="s">
        <v>139</v>
      </c>
      <c r="D129" s="119" t="s">
        <v>131</v>
      </c>
      <c r="E129" s="120" t="s">
        <v>159</v>
      </c>
      <c r="F129" s="121" t="s">
        <v>160</v>
      </c>
      <c r="G129" s="122" t="s">
        <v>143</v>
      </c>
      <c r="H129" s="123">
        <v>819</v>
      </c>
      <c r="I129" s="124"/>
      <c r="J129" s="124">
        <f t="shared" si="0"/>
        <v>0</v>
      </c>
      <c r="K129" s="125"/>
      <c r="L129" s="24"/>
      <c r="M129" s="126" t="s">
        <v>1</v>
      </c>
      <c r="N129" s="127" t="s">
        <v>34</v>
      </c>
      <c r="O129" s="128">
        <v>4.3999999999999997E-2</v>
      </c>
      <c r="P129" s="128">
        <f t="shared" si="1"/>
        <v>36.036000000000001</v>
      </c>
      <c r="Q129" s="128">
        <v>0</v>
      </c>
      <c r="R129" s="128">
        <f t="shared" si="2"/>
        <v>0</v>
      </c>
      <c r="S129" s="128">
        <v>0</v>
      </c>
      <c r="T129" s="129">
        <f t="shared" si="3"/>
        <v>0</v>
      </c>
      <c r="AR129" s="130" t="s">
        <v>135</v>
      </c>
      <c r="AT129" s="130" t="s">
        <v>131</v>
      </c>
      <c r="AU129" s="130" t="s">
        <v>77</v>
      </c>
      <c r="AY129" s="12" t="s">
        <v>130</v>
      </c>
      <c r="BE129" s="131">
        <f t="shared" si="4"/>
        <v>0</v>
      </c>
      <c r="BF129" s="131">
        <f t="shared" si="5"/>
        <v>0</v>
      </c>
      <c r="BG129" s="131">
        <f t="shared" si="6"/>
        <v>0</v>
      </c>
      <c r="BH129" s="131">
        <f t="shared" si="7"/>
        <v>0</v>
      </c>
      <c r="BI129" s="131">
        <f t="shared" si="8"/>
        <v>0</v>
      </c>
      <c r="BJ129" s="12" t="s">
        <v>77</v>
      </c>
      <c r="BK129" s="131">
        <f t="shared" si="9"/>
        <v>0</v>
      </c>
      <c r="BL129" s="12" t="s">
        <v>135</v>
      </c>
      <c r="BM129" s="130" t="s">
        <v>231</v>
      </c>
    </row>
    <row r="130" spans="2:65" s="1" customFormat="1">
      <c r="B130" s="24"/>
      <c r="D130" s="132" t="s">
        <v>162</v>
      </c>
      <c r="F130" s="133" t="s">
        <v>163</v>
      </c>
      <c r="L130" s="24"/>
      <c r="M130" s="134"/>
      <c r="T130" s="48"/>
      <c r="AT130" s="12" t="s">
        <v>162</v>
      </c>
      <c r="AU130" s="12" t="s">
        <v>77</v>
      </c>
    </row>
    <row r="131" spans="2:65" s="1" customFormat="1" ht="33" customHeight="1">
      <c r="B131" s="118"/>
      <c r="C131" s="119" t="s">
        <v>164</v>
      </c>
      <c r="D131" s="119" t="s">
        <v>131</v>
      </c>
      <c r="E131" s="120" t="s">
        <v>165</v>
      </c>
      <c r="F131" s="121" t="s">
        <v>166</v>
      </c>
      <c r="G131" s="122" t="s">
        <v>143</v>
      </c>
      <c r="H131" s="123">
        <v>819</v>
      </c>
      <c r="I131" s="124"/>
      <c r="J131" s="124">
        <f>ROUND(I131*H131,2)</f>
        <v>0</v>
      </c>
      <c r="K131" s="125"/>
      <c r="L131" s="24"/>
      <c r="M131" s="126" t="s">
        <v>1</v>
      </c>
      <c r="N131" s="127" t="s">
        <v>34</v>
      </c>
      <c r="O131" s="128">
        <v>0</v>
      </c>
      <c r="P131" s="128">
        <f>O131*H131</f>
        <v>0</v>
      </c>
      <c r="Q131" s="128">
        <v>0</v>
      </c>
      <c r="R131" s="128">
        <f>Q131*H131</f>
        <v>0</v>
      </c>
      <c r="S131" s="128">
        <v>0</v>
      </c>
      <c r="T131" s="129">
        <f>S131*H131</f>
        <v>0</v>
      </c>
      <c r="AR131" s="130" t="s">
        <v>135</v>
      </c>
      <c r="AT131" s="130" t="s">
        <v>131</v>
      </c>
      <c r="AU131" s="130" t="s">
        <v>77</v>
      </c>
      <c r="AY131" s="12" t="s">
        <v>130</v>
      </c>
      <c r="BE131" s="131">
        <f>IF(N131="základní",J131,0)</f>
        <v>0</v>
      </c>
      <c r="BF131" s="131">
        <f>IF(N131="snížená",J131,0)</f>
        <v>0</v>
      </c>
      <c r="BG131" s="131">
        <f>IF(N131="zákl. přenesená",J131,0)</f>
        <v>0</v>
      </c>
      <c r="BH131" s="131">
        <f>IF(N131="sníž. přenesená",J131,0)</f>
        <v>0</v>
      </c>
      <c r="BI131" s="131">
        <f>IF(N131="nulová",J131,0)</f>
        <v>0</v>
      </c>
      <c r="BJ131" s="12" t="s">
        <v>77</v>
      </c>
      <c r="BK131" s="131">
        <f>ROUND(I131*H131,2)</f>
        <v>0</v>
      </c>
      <c r="BL131" s="12" t="s">
        <v>135</v>
      </c>
      <c r="BM131" s="130" t="s">
        <v>232</v>
      </c>
    </row>
    <row r="132" spans="2:65" s="10" customFormat="1" ht="25.9" customHeight="1">
      <c r="B132" s="109"/>
      <c r="D132" s="110" t="s">
        <v>68</v>
      </c>
      <c r="E132" s="111" t="s">
        <v>135</v>
      </c>
      <c r="F132" s="111" t="s">
        <v>168</v>
      </c>
      <c r="J132" s="112">
        <f>BK132</f>
        <v>0</v>
      </c>
      <c r="L132" s="109"/>
      <c r="M132" s="113"/>
      <c r="P132" s="114">
        <f>SUM(P133:P135)</f>
        <v>0</v>
      </c>
      <c r="R132" s="114">
        <f>SUM(R133:R135)</f>
        <v>0</v>
      </c>
      <c r="T132" s="115">
        <f>SUM(T133:T135)</f>
        <v>0</v>
      </c>
      <c r="AR132" s="110" t="s">
        <v>77</v>
      </c>
      <c r="AT132" s="116" t="s">
        <v>68</v>
      </c>
      <c r="AU132" s="116" t="s">
        <v>69</v>
      </c>
      <c r="AY132" s="110" t="s">
        <v>130</v>
      </c>
      <c r="BK132" s="117">
        <f>SUM(BK133:BK135)</f>
        <v>0</v>
      </c>
    </row>
    <row r="133" spans="2:65" s="1" customFormat="1" ht="24.2" customHeight="1">
      <c r="B133" s="118"/>
      <c r="C133" s="119" t="s">
        <v>169</v>
      </c>
      <c r="D133" s="119" t="s">
        <v>131</v>
      </c>
      <c r="E133" s="120" t="s">
        <v>170</v>
      </c>
      <c r="F133" s="121" t="s">
        <v>335</v>
      </c>
      <c r="G133" s="122" t="s">
        <v>143</v>
      </c>
      <c r="H133" s="123">
        <v>79</v>
      </c>
      <c r="I133" s="124"/>
      <c r="J133" s="124">
        <f>ROUND(I133*H133,2)</f>
        <v>0</v>
      </c>
      <c r="K133" s="125"/>
      <c r="L133" s="24"/>
      <c r="M133" s="126" t="s">
        <v>1</v>
      </c>
      <c r="N133" s="127" t="s">
        <v>34</v>
      </c>
      <c r="O133" s="128">
        <v>0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AR133" s="130" t="s">
        <v>135</v>
      </c>
      <c r="AT133" s="130" t="s">
        <v>131</v>
      </c>
      <c r="AU133" s="130" t="s">
        <v>77</v>
      </c>
      <c r="AY133" s="12" t="s">
        <v>130</v>
      </c>
      <c r="BE133" s="131">
        <f>IF(N133="základní",J133,0)</f>
        <v>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2" t="s">
        <v>77</v>
      </c>
      <c r="BK133" s="131">
        <f>ROUND(I133*H133,2)</f>
        <v>0</v>
      </c>
      <c r="BL133" s="12" t="s">
        <v>135</v>
      </c>
      <c r="BM133" s="130" t="s">
        <v>171</v>
      </c>
    </row>
    <row r="134" spans="2:65" s="1" customFormat="1" ht="24.2" customHeight="1">
      <c r="B134" s="118"/>
      <c r="C134" s="119" t="s">
        <v>172</v>
      </c>
      <c r="D134" s="119" t="s">
        <v>131</v>
      </c>
      <c r="E134" s="120" t="s">
        <v>173</v>
      </c>
      <c r="F134" s="121" t="s">
        <v>174</v>
      </c>
      <c r="G134" s="122" t="s">
        <v>143</v>
      </c>
      <c r="H134" s="123">
        <v>7.9</v>
      </c>
      <c r="I134" s="124"/>
      <c r="J134" s="124">
        <f>ROUND(I134*H134,2)</f>
        <v>0</v>
      </c>
      <c r="K134" s="125"/>
      <c r="L134" s="24"/>
      <c r="M134" s="126" t="s">
        <v>1</v>
      </c>
      <c r="N134" s="127" t="s">
        <v>34</v>
      </c>
      <c r="O134" s="128">
        <v>0</v>
      </c>
      <c r="P134" s="128">
        <f>O134*H134</f>
        <v>0</v>
      </c>
      <c r="Q134" s="128">
        <v>0</v>
      </c>
      <c r="R134" s="128">
        <f>Q134*H134</f>
        <v>0</v>
      </c>
      <c r="S134" s="128">
        <v>0</v>
      </c>
      <c r="T134" s="129">
        <f>S134*H134</f>
        <v>0</v>
      </c>
      <c r="AR134" s="130" t="s">
        <v>135</v>
      </c>
      <c r="AT134" s="130" t="s">
        <v>131</v>
      </c>
      <c r="AU134" s="130" t="s">
        <v>77</v>
      </c>
      <c r="AY134" s="12" t="s">
        <v>130</v>
      </c>
      <c r="BE134" s="131">
        <f>IF(N134="základní",J134,0)</f>
        <v>0</v>
      </c>
      <c r="BF134" s="131">
        <f>IF(N134="snížená",J134,0)</f>
        <v>0</v>
      </c>
      <c r="BG134" s="131">
        <f>IF(N134="zákl. přenesená",J134,0)</f>
        <v>0</v>
      </c>
      <c r="BH134" s="131">
        <f>IF(N134="sníž. přenesená",J134,0)</f>
        <v>0</v>
      </c>
      <c r="BI134" s="131">
        <f>IF(N134="nulová",J134,0)</f>
        <v>0</v>
      </c>
      <c r="BJ134" s="12" t="s">
        <v>77</v>
      </c>
      <c r="BK134" s="131">
        <f>ROUND(I134*H134,2)</f>
        <v>0</v>
      </c>
      <c r="BL134" s="12" t="s">
        <v>135</v>
      </c>
      <c r="BM134" s="130" t="s">
        <v>175</v>
      </c>
    </row>
    <row r="135" spans="2:65" s="1" customFormat="1" ht="24.2" customHeight="1">
      <c r="B135" s="118"/>
      <c r="C135" s="119" t="s">
        <v>8</v>
      </c>
      <c r="D135" s="119" t="s">
        <v>131</v>
      </c>
      <c r="E135" s="120" t="s">
        <v>176</v>
      </c>
      <c r="F135" s="121" t="s">
        <v>177</v>
      </c>
      <c r="G135" s="122" t="s">
        <v>134</v>
      </c>
      <c r="H135" s="123">
        <v>7.9</v>
      </c>
      <c r="I135" s="124"/>
      <c r="J135" s="124">
        <f>ROUND(I135*H135,2)</f>
        <v>0</v>
      </c>
      <c r="K135" s="125"/>
      <c r="L135" s="24"/>
      <c r="M135" s="126" t="s">
        <v>1</v>
      </c>
      <c r="N135" s="127" t="s">
        <v>34</v>
      </c>
      <c r="O135" s="128">
        <v>0</v>
      </c>
      <c r="P135" s="128">
        <f>O135*H135</f>
        <v>0</v>
      </c>
      <c r="Q135" s="128">
        <v>0</v>
      </c>
      <c r="R135" s="128">
        <f>Q135*H135</f>
        <v>0</v>
      </c>
      <c r="S135" s="128">
        <v>0</v>
      </c>
      <c r="T135" s="129">
        <f>S135*H135</f>
        <v>0</v>
      </c>
      <c r="AR135" s="130" t="s">
        <v>135</v>
      </c>
      <c r="AT135" s="130" t="s">
        <v>131</v>
      </c>
      <c r="AU135" s="130" t="s">
        <v>77</v>
      </c>
      <c r="AY135" s="12" t="s">
        <v>130</v>
      </c>
      <c r="BE135" s="131">
        <f>IF(N135="základní",J135,0)</f>
        <v>0</v>
      </c>
      <c r="BF135" s="131">
        <f>IF(N135="snížená",J135,0)</f>
        <v>0</v>
      </c>
      <c r="BG135" s="131">
        <f>IF(N135="zákl. přenesená",J135,0)</f>
        <v>0</v>
      </c>
      <c r="BH135" s="131">
        <f>IF(N135="sníž. přenesená",J135,0)</f>
        <v>0</v>
      </c>
      <c r="BI135" s="131">
        <f>IF(N135="nulová",J135,0)</f>
        <v>0</v>
      </c>
      <c r="BJ135" s="12" t="s">
        <v>77</v>
      </c>
      <c r="BK135" s="131">
        <f>ROUND(I135*H135,2)</f>
        <v>0</v>
      </c>
      <c r="BL135" s="12" t="s">
        <v>135</v>
      </c>
      <c r="BM135" s="130" t="s">
        <v>178</v>
      </c>
    </row>
    <row r="136" spans="2:65" s="10" customFormat="1" ht="25.9" customHeight="1">
      <c r="B136" s="109"/>
      <c r="D136" s="110" t="s">
        <v>68</v>
      </c>
      <c r="E136" s="111" t="s">
        <v>179</v>
      </c>
      <c r="F136" s="111" t="s">
        <v>180</v>
      </c>
      <c r="J136" s="112">
        <f>BK136</f>
        <v>0</v>
      </c>
      <c r="L136" s="109"/>
      <c r="M136" s="113"/>
      <c r="P136" s="114">
        <f>SUM(P137:P138)</f>
        <v>0</v>
      </c>
      <c r="R136" s="114">
        <f>SUM(R137:R138)</f>
        <v>0</v>
      </c>
      <c r="T136" s="115">
        <f>SUM(T137:T138)</f>
        <v>0</v>
      </c>
      <c r="AR136" s="110" t="s">
        <v>77</v>
      </c>
      <c r="AT136" s="116" t="s">
        <v>68</v>
      </c>
      <c r="AU136" s="116" t="s">
        <v>69</v>
      </c>
      <c r="AY136" s="110" t="s">
        <v>130</v>
      </c>
      <c r="BK136" s="117">
        <f>SUM(BK137:BK138)</f>
        <v>0</v>
      </c>
    </row>
    <row r="137" spans="2:65" s="1" customFormat="1" ht="16.5" customHeight="1">
      <c r="B137" s="118"/>
      <c r="C137" s="119" t="s">
        <v>181</v>
      </c>
      <c r="D137" s="119" t="s">
        <v>131</v>
      </c>
      <c r="E137" s="120" t="s">
        <v>187</v>
      </c>
      <c r="F137" s="121" t="s">
        <v>188</v>
      </c>
      <c r="G137" s="122" t="s">
        <v>189</v>
      </c>
      <c r="H137" s="123">
        <v>1.772</v>
      </c>
      <c r="I137" s="124"/>
      <c r="J137" s="124">
        <f>ROUND(I137*H137,2)</f>
        <v>0</v>
      </c>
      <c r="K137" s="125"/>
      <c r="L137" s="24"/>
      <c r="M137" s="126" t="s">
        <v>1</v>
      </c>
      <c r="N137" s="127" t="s">
        <v>34</v>
      </c>
      <c r="O137" s="128">
        <v>0</v>
      </c>
      <c r="P137" s="128">
        <f>O137*H137</f>
        <v>0</v>
      </c>
      <c r="Q137" s="128">
        <v>0</v>
      </c>
      <c r="R137" s="128">
        <f>Q137*H137</f>
        <v>0</v>
      </c>
      <c r="S137" s="128">
        <v>0</v>
      </c>
      <c r="T137" s="129">
        <f>S137*H137</f>
        <v>0</v>
      </c>
      <c r="AR137" s="130" t="s">
        <v>135</v>
      </c>
      <c r="AT137" s="130" t="s">
        <v>131</v>
      </c>
      <c r="AU137" s="130" t="s">
        <v>77</v>
      </c>
      <c r="AY137" s="12" t="s">
        <v>130</v>
      </c>
      <c r="BE137" s="131">
        <f>IF(N137="základní",J137,0)</f>
        <v>0</v>
      </c>
      <c r="BF137" s="131">
        <f>IF(N137="snížená",J137,0)</f>
        <v>0</v>
      </c>
      <c r="BG137" s="131">
        <f>IF(N137="zákl. přenesená",J137,0)</f>
        <v>0</v>
      </c>
      <c r="BH137" s="131">
        <f>IF(N137="sníž. přenesená",J137,0)</f>
        <v>0</v>
      </c>
      <c r="BI137" s="131">
        <f>IF(N137="nulová",J137,0)</f>
        <v>0</v>
      </c>
      <c r="BJ137" s="12" t="s">
        <v>77</v>
      </c>
      <c r="BK137" s="131">
        <f>ROUND(I137*H137,2)</f>
        <v>0</v>
      </c>
      <c r="BL137" s="12" t="s">
        <v>135</v>
      </c>
      <c r="BM137" s="130" t="s">
        <v>233</v>
      </c>
    </row>
    <row r="138" spans="2:65" s="1" customFormat="1" ht="37.700000000000003" customHeight="1">
      <c r="B138" s="118"/>
      <c r="C138" s="119" t="s">
        <v>186</v>
      </c>
      <c r="D138" s="119" t="s">
        <v>131</v>
      </c>
      <c r="E138" s="120" t="s">
        <v>182</v>
      </c>
      <c r="F138" s="121" t="s">
        <v>183</v>
      </c>
      <c r="G138" s="122" t="s">
        <v>184</v>
      </c>
      <c r="H138" s="123">
        <v>1638</v>
      </c>
      <c r="I138" s="124"/>
      <c r="J138" s="124">
        <f>ROUND(I138*H138,2)</f>
        <v>0</v>
      </c>
      <c r="K138" s="125"/>
      <c r="L138" s="24"/>
      <c r="M138" s="126" t="s">
        <v>1</v>
      </c>
      <c r="N138" s="127" t="s">
        <v>34</v>
      </c>
      <c r="O138" s="128">
        <v>0</v>
      </c>
      <c r="P138" s="128">
        <f>O138*H138</f>
        <v>0</v>
      </c>
      <c r="Q138" s="128">
        <v>0</v>
      </c>
      <c r="R138" s="128">
        <f>Q138*H138</f>
        <v>0</v>
      </c>
      <c r="S138" s="128">
        <v>0</v>
      </c>
      <c r="T138" s="129">
        <f>S138*H138</f>
        <v>0</v>
      </c>
      <c r="AR138" s="130" t="s">
        <v>135</v>
      </c>
      <c r="AT138" s="130" t="s">
        <v>131</v>
      </c>
      <c r="AU138" s="130" t="s">
        <v>77</v>
      </c>
      <c r="AY138" s="12" t="s">
        <v>130</v>
      </c>
      <c r="BE138" s="131">
        <f>IF(N138="základní",J138,0)</f>
        <v>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2" t="s">
        <v>77</v>
      </c>
      <c r="BK138" s="131">
        <f>ROUND(I138*H138,2)</f>
        <v>0</v>
      </c>
      <c r="BL138" s="12" t="s">
        <v>135</v>
      </c>
      <c r="BM138" s="130" t="s">
        <v>234</v>
      </c>
    </row>
    <row r="139" spans="2:65" s="10" customFormat="1" ht="25.9" customHeight="1">
      <c r="B139" s="109"/>
      <c r="D139" s="110" t="s">
        <v>68</v>
      </c>
      <c r="E139" s="111" t="s">
        <v>191</v>
      </c>
      <c r="F139" s="111" t="s">
        <v>192</v>
      </c>
      <c r="J139" s="112">
        <f>BK139</f>
        <v>0</v>
      </c>
      <c r="L139" s="109"/>
      <c r="M139" s="113"/>
      <c r="P139" s="114">
        <f>SUM(P140:P143)</f>
        <v>0</v>
      </c>
      <c r="R139" s="114">
        <f>SUM(R140:R143)</f>
        <v>0</v>
      </c>
      <c r="T139" s="115">
        <f>SUM(T140:T143)</f>
        <v>0</v>
      </c>
      <c r="AR139" s="110" t="s">
        <v>77</v>
      </c>
      <c r="AT139" s="116" t="s">
        <v>68</v>
      </c>
      <c r="AU139" s="116" t="s">
        <v>69</v>
      </c>
      <c r="AY139" s="110" t="s">
        <v>130</v>
      </c>
      <c r="BK139" s="117">
        <f>SUM(BK140:BK143)</f>
        <v>0</v>
      </c>
    </row>
    <row r="140" spans="2:65" s="1" customFormat="1" ht="16.5" customHeight="1">
      <c r="B140" s="118"/>
      <c r="C140" s="119" t="s">
        <v>193</v>
      </c>
      <c r="D140" s="119" t="s">
        <v>131</v>
      </c>
      <c r="E140" s="120" t="s">
        <v>194</v>
      </c>
      <c r="F140" s="121" t="s">
        <v>195</v>
      </c>
      <c r="G140" s="122" t="s">
        <v>196</v>
      </c>
      <c r="H140" s="123">
        <v>1</v>
      </c>
      <c r="I140" s="124"/>
      <c r="J140" s="124">
        <f>ROUND(I140*H140,2)</f>
        <v>0</v>
      </c>
      <c r="K140" s="125"/>
      <c r="L140" s="24"/>
      <c r="M140" s="126" t="s">
        <v>1</v>
      </c>
      <c r="N140" s="127" t="s">
        <v>34</v>
      </c>
      <c r="O140" s="128">
        <v>0</v>
      </c>
      <c r="P140" s="128">
        <f>O140*H140</f>
        <v>0</v>
      </c>
      <c r="Q140" s="128">
        <v>0</v>
      </c>
      <c r="R140" s="128">
        <f>Q140*H140</f>
        <v>0</v>
      </c>
      <c r="S140" s="128">
        <v>0</v>
      </c>
      <c r="T140" s="129">
        <f>S140*H140</f>
        <v>0</v>
      </c>
      <c r="AR140" s="130" t="s">
        <v>135</v>
      </c>
      <c r="AT140" s="130" t="s">
        <v>131</v>
      </c>
      <c r="AU140" s="130" t="s">
        <v>77</v>
      </c>
      <c r="AY140" s="12" t="s">
        <v>130</v>
      </c>
      <c r="BE140" s="131">
        <f>IF(N140="základní",J140,0)</f>
        <v>0</v>
      </c>
      <c r="BF140" s="131">
        <f>IF(N140="snížená",J140,0)</f>
        <v>0</v>
      </c>
      <c r="BG140" s="131">
        <f>IF(N140="zákl. přenesená",J140,0)</f>
        <v>0</v>
      </c>
      <c r="BH140" s="131">
        <f>IF(N140="sníž. přenesená",J140,0)</f>
        <v>0</v>
      </c>
      <c r="BI140" s="131">
        <f>IF(N140="nulová",J140,0)</f>
        <v>0</v>
      </c>
      <c r="BJ140" s="12" t="s">
        <v>77</v>
      </c>
      <c r="BK140" s="131">
        <f>ROUND(I140*H140,2)</f>
        <v>0</v>
      </c>
      <c r="BL140" s="12" t="s">
        <v>135</v>
      </c>
      <c r="BM140" s="130" t="s">
        <v>235</v>
      </c>
    </row>
    <row r="141" spans="2:65" s="1" customFormat="1" ht="16.5" customHeight="1">
      <c r="B141" s="118"/>
      <c r="C141" s="119" t="s">
        <v>171</v>
      </c>
      <c r="D141" s="119" t="s">
        <v>131</v>
      </c>
      <c r="E141" s="120" t="s">
        <v>198</v>
      </c>
      <c r="F141" s="121" t="s">
        <v>199</v>
      </c>
      <c r="G141" s="122" t="s">
        <v>196</v>
      </c>
      <c r="H141" s="123">
        <v>1</v>
      </c>
      <c r="I141" s="124"/>
      <c r="J141" s="124">
        <f>ROUND(I141*H141,2)</f>
        <v>0</v>
      </c>
      <c r="K141" s="125"/>
      <c r="L141" s="24"/>
      <c r="M141" s="126" t="s">
        <v>1</v>
      </c>
      <c r="N141" s="127" t="s">
        <v>34</v>
      </c>
      <c r="O141" s="128">
        <v>0</v>
      </c>
      <c r="P141" s="128">
        <f>O141*H141</f>
        <v>0</v>
      </c>
      <c r="Q141" s="128">
        <v>0</v>
      </c>
      <c r="R141" s="128">
        <f>Q141*H141</f>
        <v>0</v>
      </c>
      <c r="S141" s="128">
        <v>0</v>
      </c>
      <c r="T141" s="129">
        <f>S141*H141</f>
        <v>0</v>
      </c>
      <c r="AR141" s="130" t="s">
        <v>135</v>
      </c>
      <c r="AT141" s="130" t="s">
        <v>131</v>
      </c>
      <c r="AU141" s="130" t="s">
        <v>77</v>
      </c>
      <c r="AY141" s="12" t="s">
        <v>130</v>
      </c>
      <c r="BE141" s="131">
        <f>IF(N141="základní",J141,0)</f>
        <v>0</v>
      </c>
      <c r="BF141" s="131">
        <f>IF(N141="snížená",J141,0)</f>
        <v>0</v>
      </c>
      <c r="BG141" s="131">
        <f>IF(N141="zákl. přenesená",J141,0)</f>
        <v>0</v>
      </c>
      <c r="BH141" s="131">
        <f>IF(N141="sníž. přenesená",J141,0)</f>
        <v>0</v>
      </c>
      <c r="BI141" s="131">
        <f>IF(N141="nulová",J141,0)</f>
        <v>0</v>
      </c>
      <c r="BJ141" s="12" t="s">
        <v>77</v>
      </c>
      <c r="BK141" s="131">
        <f>ROUND(I141*H141,2)</f>
        <v>0</v>
      </c>
      <c r="BL141" s="12" t="s">
        <v>135</v>
      </c>
      <c r="BM141" s="130" t="s">
        <v>236</v>
      </c>
    </row>
    <row r="142" spans="2:65" s="1" customFormat="1" ht="16.5" customHeight="1">
      <c r="B142" s="118"/>
      <c r="C142" s="119" t="s">
        <v>201</v>
      </c>
      <c r="D142" s="119" t="s">
        <v>131</v>
      </c>
      <c r="E142" s="120" t="s">
        <v>202</v>
      </c>
      <c r="F142" s="121" t="s">
        <v>203</v>
      </c>
      <c r="G142" s="122" t="s">
        <v>196</v>
      </c>
      <c r="H142" s="123">
        <v>1</v>
      </c>
      <c r="I142" s="124"/>
      <c r="J142" s="124">
        <f>ROUND(I142*H142,2)</f>
        <v>0</v>
      </c>
      <c r="K142" s="125"/>
      <c r="L142" s="24"/>
      <c r="M142" s="126" t="s">
        <v>1</v>
      </c>
      <c r="N142" s="127" t="s">
        <v>34</v>
      </c>
      <c r="O142" s="128">
        <v>0</v>
      </c>
      <c r="P142" s="128">
        <f>O142*H142</f>
        <v>0</v>
      </c>
      <c r="Q142" s="128">
        <v>0</v>
      </c>
      <c r="R142" s="128">
        <f>Q142*H142</f>
        <v>0</v>
      </c>
      <c r="S142" s="128">
        <v>0</v>
      </c>
      <c r="T142" s="129">
        <f>S142*H142</f>
        <v>0</v>
      </c>
      <c r="AR142" s="130" t="s">
        <v>135</v>
      </c>
      <c r="AT142" s="130" t="s">
        <v>131</v>
      </c>
      <c r="AU142" s="130" t="s">
        <v>77</v>
      </c>
      <c r="AY142" s="12" t="s">
        <v>130</v>
      </c>
      <c r="BE142" s="131">
        <f>IF(N142="základní",J142,0)</f>
        <v>0</v>
      </c>
      <c r="BF142" s="131">
        <f>IF(N142="snížená",J142,0)</f>
        <v>0</v>
      </c>
      <c r="BG142" s="131">
        <f>IF(N142="zákl. přenesená",J142,0)</f>
        <v>0</v>
      </c>
      <c r="BH142" s="131">
        <f>IF(N142="sníž. přenesená",J142,0)</f>
        <v>0</v>
      </c>
      <c r="BI142" s="131">
        <f>IF(N142="nulová",J142,0)</f>
        <v>0</v>
      </c>
      <c r="BJ142" s="12" t="s">
        <v>77</v>
      </c>
      <c r="BK142" s="131">
        <f>ROUND(I142*H142,2)</f>
        <v>0</v>
      </c>
      <c r="BL142" s="12" t="s">
        <v>135</v>
      </c>
      <c r="BM142" s="130" t="s">
        <v>237</v>
      </c>
    </row>
    <row r="143" spans="2:65" s="1" customFormat="1" ht="16.5" customHeight="1">
      <c r="B143" s="118"/>
      <c r="C143" s="119" t="s">
        <v>175</v>
      </c>
      <c r="D143" s="119" t="s">
        <v>131</v>
      </c>
      <c r="E143" s="120" t="s">
        <v>205</v>
      </c>
      <c r="F143" s="121" t="s">
        <v>206</v>
      </c>
      <c r="G143" s="122" t="s">
        <v>196</v>
      </c>
      <c r="H143" s="123">
        <v>1</v>
      </c>
      <c r="I143" s="124"/>
      <c r="J143" s="124">
        <f>ROUND(I143*H143,2)</f>
        <v>0</v>
      </c>
      <c r="K143" s="125"/>
      <c r="L143" s="24"/>
      <c r="M143" s="135" t="s">
        <v>1</v>
      </c>
      <c r="N143" s="136" t="s">
        <v>34</v>
      </c>
      <c r="O143" s="137">
        <v>0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0" t="s">
        <v>135</v>
      </c>
      <c r="AT143" s="130" t="s">
        <v>131</v>
      </c>
      <c r="AU143" s="130" t="s">
        <v>77</v>
      </c>
      <c r="AY143" s="12" t="s">
        <v>130</v>
      </c>
      <c r="BE143" s="131">
        <f>IF(N143="základní",J143,0)</f>
        <v>0</v>
      </c>
      <c r="BF143" s="131">
        <f>IF(N143="snížená",J143,0)</f>
        <v>0</v>
      </c>
      <c r="BG143" s="131">
        <f>IF(N143="zákl. přenesená",J143,0)</f>
        <v>0</v>
      </c>
      <c r="BH143" s="131">
        <f>IF(N143="sníž. přenesená",J143,0)</f>
        <v>0</v>
      </c>
      <c r="BI143" s="131">
        <f>IF(N143="nulová",J143,0)</f>
        <v>0</v>
      </c>
      <c r="BJ143" s="12" t="s">
        <v>77</v>
      </c>
      <c r="BK143" s="131">
        <f>ROUND(I143*H143,2)</f>
        <v>0</v>
      </c>
      <c r="BL143" s="12" t="s">
        <v>135</v>
      </c>
      <c r="BM143" s="130" t="s">
        <v>238</v>
      </c>
    </row>
    <row r="144" spans="2:65" s="1" customFormat="1" ht="6.95" customHeight="1"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24"/>
    </row>
  </sheetData>
  <autoFilter ref="C119:K14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30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2" t="s">
        <v>88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79</v>
      </c>
    </row>
    <row r="4" spans="2:46" ht="24.95" customHeight="1">
      <c r="B4" s="15"/>
      <c r="D4" s="16" t="s">
        <v>104</v>
      </c>
      <c r="L4" s="15"/>
      <c r="M4" s="80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14</v>
      </c>
      <c r="L6" s="15"/>
    </row>
    <row r="7" spans="2:46" ht="26.25" customHeight="1">
      <c r="B7" s="15"/>
      <c r="E7" s="175" t="str">
        <f>'Rekapitulace stavby'!K6</f>
        <v>OPŠ 09/2024, VT Porubka km 0,900 - 6,920, oprava opevnění a obnova manipulačního pásu (OPAKOVANÉ ZADÁNÍ), č. st. 8844</v>
      </c>
      <c r="F7" s="176"/>
      <c r="G7" s="176"/>
      <c r="H7" s="176"/>
      <c r="L7" s="15"/>
    </row>
    <row r="8" spans="2:46" s="1" customFormat="1" ht="12" customHeight="1">
      <c r="B8" s="24"/>
      <c r="D8" s="21" t="s">
        <v>105</v>
      </c>
      <c r="L8" s="24"/>
    </row>
    <row r="9" spans="2:46" s="1" customFormat="1" ht="30" customHeight="1">
      <c r="B9" s="24"/>
      <c r="E9" s="165" t="s">
        <v>239</v>
      </c>
      <c r="F9" s="174"/>
      <c r="G9" s="174"/>
      <c r="H9" s="17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15</v>
      </c>
      <c r="F11" s="19" t="s">
        <v>1</v>
      </c>
      <c r="I11" s="21" t="s">
        <v>16</v>
      </c>
      <c r="J11" s="19" t="s">
        <v>1</v>
      </c>
      <c r="L11" s="24"/>
    </row>
    <row r="12" spans="2:46" s="1" customFormat="1" ht="12" customHeight="1">
      <c r="B12" s="24"/>
      <c r="D12" s="21" t="s">
        <v>17</v>
      </c>
      <c r="F12" s="19" t="s">
        <v>18</v>
      </c>
      <c r="I12" s="21" t="s">
        <v>19</v>
      </c>
      <c r="J12" s="44">
        <f>'Rekapitulace stavby'!AN8</f>
        <v>45975</v>
      </c>
      <c r="L12" s="24"/>
    </row>
    <row r="13" spans="2:46" s="1" customFormat="1" ht="10.7" customHeight="1">
      <c r="B13" s="24"/>
      <c r="L13" s="24"/>
    </row>
    <row r="14" spans="2:46" s="1" customFormat="1" ht="12" customHeight="1">
      <c r="B14" s="24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4"/>
    </row>
    <row r="15" spans="2:46" s="1" customFormat="1" ht="18" customHeight="1">
      <c r="B15" s="24"/>
      <c r="E15" s="19" t="str">
        <f>IF('Rekapitulace stavby'!E11="","",'Rekapitulace stavby'!E11)</f>
        <v>Povodí Odry, s.p.</v>
      </c>
      <c r="I15" s="21" t="s">
        <v>23</v>
      </c>
      <c r="J15" s="19" t="str">
        <f>IF('Rekapitulace stavby'!AN11="","",'Rekapitulace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24</v>
      </c>
      <c r="I17" s="21" t="s">
        <v>21</v>
      </c>
      <c r="J17" s="19" t="str">
        <f>'Rekapitulace stavby'!AN13</f>
        <v/>
      </c>
      <c r="L17" s="24"/>
    </row>
    <row r="18" spans="2:12" s="1" customFormat="1" ht="18" customHeight="1">
      <c r="B18" s="24"/>
      <c r="E18" s="149" t="str">
        <f>'Rekapitulace stavby'!E14</f>
        <v xml:space="preserve"> </v>
      </c>
      <c r="F18" s="149"/>
      <c r="G18" s="149"/>
      <c r="H18" s="149"/>
      <c r="I18" s="21" t="s">
        <v>23</v>
      </c>
      <c r="J18" s="19" t="str">
        <f>'Rekapitulace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21</v>
      </c>
      <c r="J20" s="19" t="str">
        <f>IF('Rekapitulace stavby'!AN16="","",'Rekapitulace stavby'!AN16)</f>
        <v/>
      </c>
      <c r="L20" s="24"/>
    </row>
    <row r="21" spans="2:12" s="1" customFormat="1" ht="18" customHeight="1">
      <c r="B21" s="24"/>
      <c r="E21" s="19" t="str">
        <f>IF('Rekapitulace stavby'!E17="","",'Rekapitulace stavby'!E17)</f>
        <v xml:space="preserve"> </v>
      </c>
      <c r="I21" s="21" t="s">
        <v>23</v>
      </c>
      <c r="J21" s="19" t="str">
        <f>IF('Rekapitulace stavby'!AN17="","",'Rekapitulace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21</v>
      </c>
      <c r="J23" s="19" t="str">
        <f>IF('Rekapitulace stavby'!AN19="","",'Rekapitulace stavby'!AN19)</f>
        <v/>
      </c>
      <c r="L23" s="24"/>
    </row>
    <row r="24" spans="2:12" s="1" customFormat="1" ht="18" customHeight="1">
      <c r="B24" s="24"/>
      <c r="E24" s="19" t="str">
        <f>IF('Rekapitulace stavby'!E20="","",'Rekapitulace stavby'!E20)</f>
        <v xml:space="preserve"> </v>
      </c>
      <c r="I24" s="21" t="s">
        <v>23</v>
      </c>
      <c r="J24" s="19" t="str">
        <f>IF('Rekapitulace stavby'!AN20="","",'Rekapitulace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28</v>
      </c>
      <c r="L26" s="24"/>
    </row>
    <row r="27" spans="2:12" s="7" customFormat="1" ht="16.5" customHeight="1">
      <c r="B27" s="81"/>
      <c r="E27" s="151" t="s">
        <v>1</v>
      </c>
      <c r="F27" s="151"/>
      <c r="G27" s="151"/>
      <c r="H27" s="151"/>
      <c r="L27" s="81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>
      <c r="B30" s="24"/>
      <c r="D30" s="82" t="s">
        <v>29</v>
      </c>
      <c r="J30" s="58">
        <f>ROUND(J120, 2)</f>
        <v>0</v>
      </c>
      <c r="L30" s="24"/>
    </row>
    <row r="31" spans="2:12" s="1" customFormat="1" ht="6.95" customHeight="1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>
      <c r="B32" s="24"/>
      <c r="F32" s="27" t="s">
        <v>31</v>
      </c>
      <c r="I32" s="27" t="s">
        <v>30</v>
      </c>
      <c r="J32" s="27" t="s">
        <v>32</v>
      </c>
      <c r="L32" s="24"/>
    </row>
    <row r="33" spans="2:12" s="1" customFormat="1" ht="14.45" customHeight="1">
      <c r="B33" s="24"/>
      <c r="D33" s="47" t="s">
        <v>33</v>
      </c>
      <c r="E33" s="21" t="s">
        <v>34</v>
      </c>
      <c r="F33" s="83">
        <f>ROUND((SUM(BE120:BE141)),  2)</f>
        <v>0</v>
      </c>
      <c r="I33" s="84">
        <v>0.21</v>
      </c>
      <c r="J33" s="83">
        <f>ROUND(((SUM(BE120:BE141))*I33),  2)</f>
        <v>0</v>
      </c>
      <c r="L33" s="24"/>
    </row>
    <row r="34" spans="2:12" s="1" customFormat="1" ht="14.45" customHeight="1">
      <c r="B34" s="24"/>
      <c r="E34" s="21" t="s">
        <v>35</v>
      </c>
      <c r="F34" s="83">
        <f>ROUND((SUM(BF120:BF141)),  2)</f>
        <v>0</v>
      </c>
      <c r="I34" s="84">
        <v>0.12</v>
      </c>
      <c r="J34" s="83">
        <f>ROUND(((SUM(BF120:BF141))*I34),  2)</f>
        <v>0</v>
      </c>
      <c r="L34" s="24"/>
    </row>
    <row r="35" spans="2:12" s="1" customFormat="1" ht="14.45" hidden="1" customHeight="1">
      <c r="B35" s="24"/>
      <c r="E35" s="21" t="s">
        <v>36</v>
      </c>
      <c r="F35" s="83">
        <f>ROUND((SUM(BG120:BG141)),  2)</f>
        <v>0</v>
      </c>
      <c r="I35" s="84">
        <v>0.21</v>
      </c>
      <c r="J35" s="83">
        <f>0</f>
        <v>0</v>
      </c>
      <c r="L35" s="24"/>
    </row>
    <row r="36" spans="2:12" s="1" customFormat="1" ht="14.45" hidden="1" customHeight="1">
      <c r="B36" s="24"/>
      <c r="E36" s="21" t="s">
        <v>37</v>
      </c>
      <c r="F36" s="83">
        <f>ROUND((SUM(BH120:BH141)),  2)</f>
        <v>0</v>
      </c>
      <c r="I36" s="84">
        <v>0.12</v>
      </c>
      <c r="J36" s="83">
        <f>0</f>
        <v>0</v>
      </c>
      <c r="L36" s="24"/>
    </row>
    <row r="37" spans="2:12" s="1" customFormat="1" ht="14.45" hidden="1" customHeight="1">
      <c r="B37" s="24"/>
      <c r="E37" s="21" t="s">
        <v>38</v>
      </c>
      <c r="F37" s="83">
        <f>ROUND((SUM(BI120:BI141)),  2)</f>
        <v>0</v>
      </c>
      <c r="I37" s="84">
        <v>0</v>
      </c>
      <c r="J37" s="83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85"/>
      <c r="D39" s="86" t="s">
        <v>39</v>
      </c>
      <c r="E39" s="49"/>
      <c r="F39" s="49"/>
      <c r="G39" s="87" t="s">
        <v>40</v>
      </c>
      <c r="H39" s="88" t="s">
        <v>41</v>
      </c>
      <c r="I39" s="49"/>
      <c r="J39" s="89">
        <f>SUM(J30:J37)</f>
        <v>0</v>
      </c>
      <c r="K39" s="90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4"/>
    </row>
    <row r="77" spans="2:12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4"/>
    </row>
    <row r="82" spans="2:47" s="1" customFormat="1" ht="24.95" customHeight="1">
      <c r="B82" s="24"/>
      <c r="C82" s="16" t="s">
        <v>107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14</v>
      </c>
      <c r="L84" s="24"/>
    </row>
    <row r="85" spans="2:47" s="1" customFormat="1" ht="26.25" customHeight="1">
      <c r="B85" s="24"/>
      <c r="E85" s="175" t="str">
        <f>E7</f>
        <v>OPŠ 09/2024, VT Porubka km 0,900 - 6,920, oprava opevnění a obnova manipulačního pásu (OPAKOVANÉ ZADÁNÍ), č. st. 8844</v>
      </c>
      <c r="F85" s="176"/>
      <c r="G85" s="176"/>
      <c r="H85" s="176"/>
      <c r="L85" s="24"/>
    </row>
    <row r="86" spans="2:47" s="1" customFormat="1" ht="12" customHeight="1">
      <c r="B86" s="24"/>
      <c r="C86" s="21" t="s">
        <v>105</v>
      </c>
      <c r="L86" s="24"/>
    </row>
    <row r="87" spans="2:47" s="1" customFormat="1" ht="30" customHeight="1">
      <c r="B87" s="24"/>
      <c r="E87" s="165" t="str">
        <f>E9</f>
        <v>SO-02.2-I - Porubka - opravy v úseku č.1_4,562 až 5,100km</v>
      </c>
      <c r="F87" s="174"/>
      <c r="G87" s="174"/>
      <c r="H87" s="17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17</v>
      </c>
      <c r="F89" s="19" t="str">
        <f>F12</f>
        <v xml:space="preserve"> </v>
      </c>
      <c r="I89" s="21" t="s">
        <v>19</v>
      </c>
      <c r="J89" s="44">
        <f>IF(J12="","",J12)</f>
        <v>45975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20</v>
      </c>
      <c r="F91" s="19" t="str">
        <f>E15</f>
        <v>Povodí Odry, s.p.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24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93" t="s">
        <v>108</v>
      </c>
      <c r="D94" s="85"/>
      <c r="E94" s="85"/>
      <c r="F94" s="85"/>
      <c r="G94" s="85"/>
      <c r="H94" s="85"/>
      <c r="I94" s="85"/>
      <c r="J94" s="94" t="s">
        <v>109</v>
      </c>
      <c r="K94" s="85"/>
      <c r="L94" s="24"/>
    </row>
    <row r="95" spans="2:47" s="1" customFormat="1" ht="10.35" customHeight="1">
      <c r="B95" s="24"/>
      <c r="L95" s="24"/>
    </row>
    <row r="96" spans="2:47" s="1" customFormat="1" ht="22.7" customHeight="1">
      <c r="B96" s="24"/>
      <c r="C96" s="95" t="s">
        <v>110</v>
      </c>
      <c r="J96" s="58">
        <f>J120</f>
        <v>0</v>
      </c>
      <c r="L96" s="24"/>
      <c r="AU96" s="12" t="s">
        <v>111</v>
      </c>
    </row>
    <row r="97" spans="2:12" s="8" customFormat="1" ht="24.95" customHeight="1">
      <c r="B97" s="96"/>
      <c r="D97" s="97" t="s">
        <v>112</v>
      </c>
      <c r="E97" s="98"/>
      <c r="F97" s="98"/>
      <c r="G97" s="98"/>
      <c r="H97" s="98"/>
      <c r="I97" s="98"/>
      <c r="J97" s="99">
        <f>J121</f>
        <v>0</v>
      </c>
      <c r="L97" s="96"/>
    </row>
    <row r="98" spans="2:12" s="8" customFormat="1" ht="24.95" customHeight="1">
      <c r="B98" s="96"/>
      <c r="D98" s="97" t="s">
        <v>240</v>
      </c>
      <c r="E98" s="98"/>
      <c r="F98" s="98"/>
      <c r="G98" s="98"/>
      <c r="H98" s="98"/>
      <c r="I98" s="98"/>
      <c r="J98" s="99">
        <f>J132</f>
        <v>0</v>
      </c>
      <c r="L98" s="96"/>
    </row>
    <row r="99" spans="2:12" s="8" customFormat="1" ht="24.95" customHeight="1">
      <c r="B99" s="96"/>
      <c r="D99" s="97" t="s">
        <v>114</v>
      </c>
      <c r="E99" s="98"/>
      <c r="F99" s="98"/>
      <c r="G99" s="98"/>
      <c r="H99" s="98"/>
      <c r="I99" s="98"/>
      <c r="J99" s="99">
        <f>J134</f>
        <v>0</v>
      </c>
      <c r="L99" s="96"/>
    </row>
    <row r="100" spans="2:12" s="8" customFormat="1" ht="24.95" customHeight="1">
      <c r="B100" s="96"/>
      <c r="D100" s="97" t="s">
        <v>115</v>
      </c>
      <c r="E100" s="98"/>
      <c r="F100" s="98"/>
      <c r="G100" s="98"/>
      <c r="H100" s="98"/>
      <c r="I100" s="98"/>
      <c r="J100" s="99">
        <f>J137</f>
        <v>0</v>
      </c>
      <c r="L100" s="96"/>
    </row>
    <row r="101" spans="2:12" s="1" customFormat="1" ht="21.75" customHeight="1">
      <c r="B101" s="24"/>
      <c r="L101" s="24"/>
    </row>
    <row r="102" spans="2:12" s="1" customFormat="1" ht="6.95" customHeight="1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24"/>
    </row>
    <row r="106" spans="2:12" s="1" customFormat="1" ht="6.95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24"/>
    </row>
    <row r="107" spans="2:12" s="1" customFormat="1" ht="24.95" customHeight="1">
      <c r="B107" s="24"/>
      <c r="C107" s="16" t="s">
        <v>116</v>
      </c>
      <c r="L107" s="24"/>
    </row>
    <row r="108" spans="2:12" s="1" customFormat="1" ht="6.95" customHeight="1">
      <c r="B108" s="24"/>
      <c r="L108" s="24"/>
    </row>
    <row r="109" spans="2:12" s="1" customFormat="1" ht="12" customHeight="1">
      <c r="B109" s="24"/>
      <c r="C109" s="21" t="s">
        <v>14</v>
      </c>
      <c r="L109" s="24"/>
    </row>
    <row r="110" spans="2:12" s="1" customFormat="1" ht="26.25" customHeight="1">
      <c r="B110" s="24"/>
      <c r="E110" s="175" t="str">
        <f>E7</f>
        <v>OPŠ 09/2024, VT Porubka km 0,900 - 6,920, oprava opevnění a obnova manipulačního pásu (OPAKOVANÉ ZADÁNÍ), č. st. 8844</v>
      </c>
      <c r="F110" s="176"/>
      <c r="G110" s="176"/>
      <c r="H110" s="176"/>
      <c r="L110" s="24"/>
    </row>
    <row r="111" spans="2:12" s="1" customFormat="1" ht="12" customHeight="1">
      <c r="B111" s="24"/>
      <c r="C111" s="21" t="s">
        <v>105</v>
      </c>
      <c r="L111" s="24"/>
    </row>
    <row r="112" spans="2:12" s="1" customFormat="1" ht="30" customHeight="1">
      <c r="B112" s="24"/>
      <c r="E112" s="165" t="str">
        <f>E9</f>
        <v>SO-02.2-I - Porubka - opravy v úseku č.1_4,562 až 5,100km</v>
      </c>
      <c r="F112" s="174"/>
      <c r="G112" s="174"/>
      <c r="H112" s="174"/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21" t="s">
        <v>17</v>
      </c>
      <c r="F114" s="19" t="str">
        <f>F12</f>
        <v xml:space="preserve"> </v>
      </c>
      <c r="I114" s="21" t="s">
        <v>19</v>
      </c>
      <c r="J114" s="44">
        <f>IF(J12="","",J12)</f>
        <v>45975</v>
      </c>
      <c r="L114" s="24"/>
    </row>
    <row r="115" spans="2:65" s="1" customFormat="1" ht="6.95" customHeight="1">
      <c r="B115" s="24"/>
      <c r="L115" s="24"/>
    </row>
    <row r="116" spans="2:65" s="1" customFormat="1" ht="15.2" customHeight="1">
      <c r="B116" s="24"/>
      <c r="C116" s="21" t="s">
        <v>20</v>
      </c>
      <c r="F116" s="19" t="str">
        <f>E15</f>
        <v>Povodí Odry, s.p.</v>
      </c>
      <c r="I116" s="21" t="s">
        <v>25</v>
      </c>
      <c r="J116" s="22" t="str">
        <f>E21</f>
        <v xml:space="preserve"> </v>
      </c>
      <c r="L116" s="24"/>
    </row>
    <row r="117" spans="2:65" s="1" customFormat="1" ht="15.2" customHeight="1">
      <c r="B117" s="24"/>
      <c r="C117" s="21" t="s">
        <v>24</v>
      </c>
      <c r="F117" s="19" t="str">
        <f>IF(E18="","",E18)</f>
        <v xml:space="preserve"> </v>
      </c>
      <c r="I117" s="21" t="s">
        <v>27</v>
      </c>
      <c r="J117" s="22" t="str">
        <f>E24</f>
        <v xml:space="preserve"> </v>
      </c>
      <c r="L117" s="24"/>
    </row>
    <row r="118" spans="2:65" s="1" customFormat="1" ht="10.35" customHeight="1">
      <c r="B118" s="24"/>
      <c r="L118" s="24"/>
    </row>
    <row r="119" spans="2:65" s="9" customFormat="1" ht="29.25" customHeight="1">
      <c r="B119" s="100"/>
      <c r="C119" s="101" t="s">
        <v>117</v>
      </c>
      <c r="D119" s="102" t="s">
        <v>54</v>
      </c>
      <c r="E119" s="102" t="s">
        <v>50</v>
      </c>
      <c r="F119" s="102" t="s">
        <v>51</v>
      </c>
      <c r="G119" s="102" t="s">
        <v>118</v>
      </c>
      <c r="H119" s="102" t="s">
        <v>119</v>
      </c>
      <c r="I119" s="102" t="s">
        <v>120</v>
      </c>
      <c r="J119" s="103" t="s">
        <v>109</v>
      </c>
      <c r="K119" s="104" t="s">
        <v>121</v>
      </c>
      <c r="L119" s="100"/>
      <c r="M119" s="51" t="s">
        <v>1</v>
      </c>
      <c r="N119" s="52" t="s">
        <v>33</v>
      </c>
      <c r="O119" s="52" t="s">
        <v>122</v>
      </c>
      <c r="P119" s="52" t="s">
        <v>123</v>
      </c>
      <c r="Q119" s="52" t="s">
        <v>124</v>
      </c>
      <c r="R119" s="52" t="s">
        <v>125</v>
      </c>
      <c r="S119" s="52" t="s">
        <v>126</v>
      </c>
      <c r="T119" s="53" t="s">
        <v>127</v>
      </c>
    </row>
    <row r="120" spans="2:65" s="1" customFormat="1" ht="22.7" customHeight="1">
      <c r="B120" s="24"/>
      <c r="C120" s="56" t="s">
        <v>128</v>
      </c>
      <c r="J120" s="105">
        <f>BK120</f>
        <v>0</v>
      </c>
      <c r="L120" s="24"/>
      <c r="M120" s="54"/>
      <c r="N120" s="45"/>
      <c r="O120" s="45"/>
      <c r="P120" s="106">
        <f>P121+P132+P134+P137</f>
        <v>17.247999999999998</v>
      </c>
      <c r="Q120" s="45"/>
      <c r="R120" s="106">
        <f>R121+R132+R134+R137</f>
        <v>0</v>
      </c>
      <c r="S120" s="45"/>
      <c r="T120" s="107">
        <f>T121+T132+T134+T137</f>
        <v>0</v>
      </c>
      <c r="AT120" s="12" t="s">
        <v>68</v>
      </c>
      <c r="AU120" s="12" t="s">
        <v>111</v>
      </c>
      <c r="BK120" s="108">
        <f>BK121+BK132+BK134+BK137</f>
        <v>0</v>
      </c>
    </row>
    <row r="121" spans="2:65" s="10" customFormat="1" ht="25.9" customHeight="1">
      <c r="B121" s="109"/>
      <c r="D121" s="110" t="s">
        <v>68</v>
      </c>
      <c r="E121" s="111" t="s">
        <v>77</v>
      </c>
      <c r="F121" s="111" t="s">
        <v>129</v>
      </c>
      <c r="J121" s="112">
        <f>BK121</f>
        <v>0</v>
      </c>
      <c r="L121" s="109"/>
      <c r="M121" s="113"/>
      <c r="P121" s="114">
        <f>SUM(P122:P131)</f>
        <v>17.247999999999998</v>
      </c>
      <c r="R121" s="114">
        <f>SUM(R122:R131)</f>
        <v>0</v>
      </c>
      <c r="T121" s="115">
        <f>SUM(T122:T131)</f>
        <v>0</v>
      </c>
      <c r="AR121" s="110" t="s">
        <v>77</v>
      </c>
      <c r="AT121" s="116" t="s">
        <v>68</v>
      </c>
      <c r="AU121" s="116" t="s">
        <v>69</v>
      </c>
      <c r="AY121" s="110" t="s">
        <v>130</v>
      </c>
      <c r="BK121" s="117">
        <f>SUM(BK122:BK131)</f>
        <v>0</v>
      </c>
    </row>
    <row r="122" spans="2:65" s="1" customFormat="1" ht="24.2" customHeight="1">
      <c r="B122" s="118"/>
      <c r="C122" s="119" t="s">
        <v>77</v>
      </c>
      <c r="D122" s="119" t="s">
        <v>131</v>
      </c>
      <c r="E122" s="120" t="s">
        <v>132</v>
      </c>
      <c r="F122" s="121" t="s">
        <v>133</v>
      </c>
      <c r="G122" s="122" t="s">
        <v>134</v>
      </c>
      <c r="H122" s="123">
        <v>8.1000000000000003E-2</v>
      </c>
      <c r="I122" s="124"/>
      <c r="J122" s="124">
        <f t="shared" ref="J122:J129" si="0">ROUND(I122*H122,2)</f>
        <v>0</v>
      </c>
      <c r="K122" s="125"/>
      <c r="L122" s="24"/>
      <c r="M122" s="126" t="s">
        <v>1</v>
      </c>
      <c r="N122" s="127" t="s">
        <v>34</v>
      </c>
      <c r="O122" s="128">
        <v>0</v>
      </c>
      <c r="P122" s="128">
        <f t="shared" ref="P122:P129" si="1">O122*H122</f>
        <v>0</v>
      </c>
      <c r="Q122" s="128">
        <v>0</v>
      </c>
      <c r="R122" s="128">
        <f t="shared" ref="R122:R129" si="2">Q122*H122</f>
        <v>0</v>
      </c>
      <c r="S122" s="128">
        <v>0</v>
      </c>
      <c r="T122" s="129">
        <f t="shared" ref="T122:T129" si="3">S122*H122</f>
        <v>0</v>
      </c>
      <c r="AR122" s="130" t="s">
        <v>135</v>
      </c>
      <c r="AT122" s="130" t="s">
        <v>131</v>
      </c>
      <c r="AU122" s="130" t="s">
        <v>77</v>
      </c>
      <c r="AY122" s="12" t="s">
        <v>130</v>
      </c>
      <c r="BE122" s="131">
        <f t="shared" ref="BE122:BE129" si="4">IF(N122="základní",J122,0)</f>
        <v>0</v>
      </c>
      <c r="BF122" s="131">
        <f t="shared" ref="BF122:BF129" si="5">IF(N122="snížená",J122,0)</f>
        <v>0</v>
      </c>
      <c r="BG122" s="131">
        <f t="shared" ref="BG122:BG129" si="6">IF(N122="zákl. přenesená",J122,0)</f>
        <v>0</v>
      </c>
      <c r="BH122" s="131">
        <f t="shared" ref="BH122:BH129" si="7">IF(N122="sníž. přenesená",J122,0)</f>
        <v>0</v>
      </c>
      <c r="BI122" s="131">
        <f t="shared" ref="BI122:BI129" si="8">IF(N122="nulová",J122,0)</f>
        <v>0</v>
      </c>
      <c r="BJ122" s="12" t="s">
        <v>77</v>
      </c>
      <c r="BK122" s="131">
        <f t="shared" ref="BK122:BK129" si="9">ROUND(I122*H122,2)</f>
        <v>0</v>
      </c>
      <c r="BL122" s="12" t="s">
        <v>135</v>
      </c>
      <c r="BM122" s="130" t="s">
        <v>136</v>
      </c>
    </row>
    <row r="123" spans="2:65" s="1" customFormat="1" ht="37.700000000000003" customHeight="1">
      <c r="B123" s="118"/>
      <c r="C123" s="119" t="s">
        <v>79</v>
      </c>
      <c r="D123" s="119" t="s">
        <v>131</v>
      </c>
      <c r="E123" s="120" t="s">
        <v>137</v>
      </c>
      <c r="F123" s="121" t="s">
        <v>138</v>
      </c>
      <c r="G123" s="122" t="s">
        <v>134</v>
      </c>
      <c r="H123" s="123">
        <v>8.1000000000000003E-2</v>
      </c>
      <c r="I123" s="124"/>
      <c r="J123" s="124">
        <f t="shared" si="0"/>
        <v>0</v>
      </c>
      <c r="K123" s="125"/>
      <c r="L123" s="24"/>
      <c r="M123" s="126" t="s">
        <v>1</v>
      </c>
      <c r="N123" s="127" t="s">
        <v>34</v>
      </c>
      <c r="O123" s="128">
        <v>0</v>
      </c>
      <c r="P123" s="128">
        <f t="shared" si="1"/>
        <v>0</v>
      </c>
      <c r="Q123" s="128">
        <v>0</v>
      </c>
      <c r="R123" s="128">
        <f t="shared" si="2"/>
        <v>0</v>
      </c>
      <c r="S123" s="128">
        <v>0</v>
      </c>
      <c r="T123" s="129">
        <f t="shared" si="3"/>
        <v>0</v>
      </c>
      <c r="AR123" s="130" t="s">
        <v>135</v>
      </c>
      <c r="AT123" s="130" t="s">
        <v>131</v>
      </c>
      <c r="AU123" s="130" t="s">
        <v>77</v>
      </c>
      <c r="AY123" s="12" t="s">
        <v>130</v>
      </c>
      <c r="BE123" s="131">
        <f t="shared" si="4"/>
        <v>0</v>
      </c>
      <c r="BF123" s="131">
        <f t="shared" si="5"/>
        <v>0</v>
      </c>
      <c r="BG123" s="131">
        <f t="shared" si="6"/>
        <v>0</v>
      </c>
      <c r="BH123" s="131">
        <f t="shared" si="7"/>
        <v>0</v>
      </c>
      <c r="BI123" s="131">
        <f t="shared" si="8"/>
        <v>0</v>
      </c>
      <c r="BJ123" s="12" t="s">
        <v>77</v>
      </c>
      <c r="BK123" s="131">
        <f t="shared" si="9"/>
        <v>0</v>
      </c>
      <c r="BL123" s="12" t="s">
        <v>135</v>
      </c>
      <c r="BM123" s="130" t="s">
        <v>139</v>
      </c>
    </row>
    <row r="124" spans="2:65" s="1" customFormat="1" ht="24.2" customHeight="1">
      <c r="B124" s="118"/>
      <c r="C124" s="119" t="s">
        <v>140</v>
      </c>
      <c r="D124" s="119" t="s">
        <v>131</v>
      </c>
      <c r="E124" s="120" t="s">
        <v>141</v>
      </c>
      <c r="F124" s="121" t="s">
        <v>142</v>
      </c>
      <c r="G124" s="122" t="s">
        <v>143</v>
      </c>
      <c r="H124" s="123">
        <v>392</v>
      </c>
      <c r="I124" s="124"/>
      <c r="J124" s="124">
        <f t="shared" si="0"/>
        <v>0</v>
      </c>
      <c r="K124" s="125"/>
      <c r="L124" s="24"/>
      <c r="M124" s="126" t="s">
        <v>1</v>
      </c>
      <c r="N124" s="127" t="s">
        <v>34</v>
      </c>
      <c r="O124" s="128">
        <v>0</v>
      </c>
      <c r="P124" s="128">
        <f t="shared" si="1"/>
        <v>0</v>
      </c>
      <c r="Q124" s="128">
        <v>0</v>
      </c>
      <c r="R124" s="128">
        <f t="shared" si="2"/>
        <v>0</v>
      </c>
      <c r="S124" s="128">
        <v>0</v>
      </c>
      <c r="T124" s="129">
        <f t="shared" si="3"/>
        <v>0</v>
      </c>
      <c r="AR124" s="130" t="s">
        <v>135</v>
      </c>
      <c r="AT124" s="130" t="s">
        <v>131</v>
      </c>
      <c r="AU124" s="130" t="s">
        <v>77</v>
      </c>
      <c r="AY124" s="12" t="s">
        <v>130</v>
      </c>
      <c r="BE124" s="131">
        <f t="shared" si="4"/>
        <v>0</v>
      </c>
      <c r="BF124" s="131">
        <f t="shared" si="5"/>
        <v>0</v>
      </c>
      <c r="BG124" s="131">
        <f t="shared" si="6"/>
        <v>0</v>
      </c>
      <c r="BH124" s="131">
        <f t="shared" si="7"/>
        <v>0</v>
      </c>
      <c r="BI124" s="131">
        <f t="shared" si="8"/>
        <v>0</v>
      </c>
      <c r="BJ124" s="12" t="s">
        <v>77</v>
      </c>
      <c r="BK124" s="131">
        <f t="shared" si="9"/>
        <v>0</v>
      </c>
      <c r="BL124" s="12" t="s">
        <v>135</v>
      </c>
      <c r="BM124" s="130" t="s">
        <v>241</v>
      </c>
    </row>
    <row r="125" spans="2:65" s="1" customFormat="1" ht="24.2" customHeight="1">
      <c r="B125" s="118"/>
      <c r="C125" s="119" t="s">
        <v>135</v>
      </c>
      <c r="D125" s="119" t="s">
        <v>131</v>
      </c>
      <c r="E125" s="120" t="s">
        <v>145</v>
      </c>
      <c r="F125" s="121" t="s">
        <v>146</v>
      </c>
      <c r="G125" s="122" t="s">
        <v>143</v>
      </c>
      <c r="H125" s="123">
        <v>392</v>
      </c>
      <c r="I125" s="124"/>
      <c r="J125" s="124">
        <f t="shared" si="0"/>
        <v>0</v>
      </c>
      <c r="K125" s="125"/>
      <c r="L125" s="24"/>
      <c r="M125" s="126" t="s">
        <v>1</v>
      </c>
      <c r="N125" s="127" t="s">
        <v>34</v>
      </c>
      <c r="O125" s="128">
        <v>0</v>
      </c>
      <c r="P125" s="128">
        <f t="shared" si="1"/>
        <v>0</v>
      </c>
      <c r="Q125" s="128">
        <v>0</v>
      </c>
      <c r="R125" s="128">
        <f t="shared" si="2"/>
        <v>0</v>
      </c>
      <c r="S125" s="128">
        <v>0</v>
      </c>
      <c r="T125" s="129">
        <f t="shared" si="3"/>
        <v>0</v>
      </c>
      <c r="AR125" s="130" t="s">
        <v>135</v>
      </c>
      <c r="AT125" s="130" t="s">
        <v>131</v>
      </c>
      <c r="AU125" s="130" t="s">
        <v>77</v>
      </c>
      <c r="AY125" s="12" t="s">
        <v>130</v>
      </c>
      <c r="BE125" s="131">
        <f t="shared" si="4"/>
        <v>0</v>
      </c>
      <c r="BF125" s="131">
        <f t="shared" si="5"/>
        <v>0</v>
      </c>
      <c r="BG125" s="131">
        <f t="shared" si="6"/>
        <v>0</v>
      </c>
      <c r="BH125" s="131">
        <f t="shared" si="7"/>
        <v>0</v>
      </c>
      <c r="BI125" s="131">
        <f t="shared" si="8"/>
        <v>0</v>
      </c>
      <c r="BJ125" s="12" t="s">
        <v>77</v>
      </c>
      <c r="BK125" s="131">
        <f t="shared" si="9"/>
        <v>0</v>
      </c>
      <c r="BL125" s="12" t="s">
        <v>135</v>
      </c>
      <c r="BM125" s="130" t="s">
        <v>242</v>
      </c>
    </row>
    <row r="126" spans="2:65" s="1" customFormat="1" ht="24.2" customHeight="1">
      <c r="B126" s="118"/>
      <c r="C126" s="119" t="s">
        <v>148</v>
      </c>
      <c r="D126" s="119" t="s">
        <v>131</v>
      </c>
      <c r="E126" s="120" t="s">
        <v>149</v>
      </c>
      <c r="F126" s="121" t="s">
        <v>150</v>
      </c>
      <c r="G126" s="122" t="s">
        <v>143</v>
      </c>
      <c r="H126" s="123">
        <v>392</v>
      </c>
      <c r="I126" s="124"/>
      <c r="J126" s="124">
        <f t="shared" si="0"/>
        <v>0</v>
      </c>
      <c r="K126" s="125"/>
      <c r="L126" s="24"/>
      <c r="M126" s="126" t="s">
        <v>1</v>
      </c>
      <c r="N126" s="127" t="s">
        <v>34</v>
      </c>
      <c r="O126" s="128">
        <v>0</v>
      </c>
      <c r="P126" s="128">
        <f t="shared" si="1"/>
        <v>0</v>
      </c>
      <c r="Q126" s="128">
        <v>0</v>
      </c>
      <c r="R126" s="128">
        <f t="shared" si="2"/>
        <v>0</v>
      </c>
      <c r="S126" s="128">
        <v>0</v>
      </c>
      <c r="T126" s="129">
        <f t="shared" si="3"/>
        <v>0</v>
      </c>
      <c r="AR126" s="130" t="s">
        <v>135</v>
      </c>
      <c r="AT126" s="130" t="s">
        <v>131</v>
      </c>
      <c r="AU126" s="130" t="s">
        <v>77</v>
      </c>
      <c r="AY126" s="12" t="s">
        <v>130</v>
      </c>
      <c r="BE126" s="131">
        <f t="shared" si="4"/>
        <v>0</v>
      </c>
      <c r="BF126" s="131">
        <f t="shared" si="5"/>
        <v>0</v>
      </c>
      <c r="BG126" s="131">
        <f t="shared" si="6"/>
        <v>0</v>
      </c>
      <c r="BH126" s="131">
        <f t="shared" si="7"/>
        <v>0</v>
      </c>
      <c r="BI126" s="131">
        <f t="shared" si="8"/>
        <v>0</v>
      </c>
      <c r="BJ126" s="12" t="s">
        <v>77</v>
      </c>
      <c r="BK126" s="131">
        <f t="shared" si="9"/>
        <v>0</v>
      </c>
      <c r="BL126" s="12" t="s">
        <v>135</v>
      </c>
      <c r="BM126" s="130" t="s">
        <v>243</v>
      </c>
    </row>
    <row r="127" spans="2:65" s="1" customFormat="1" ht="33" customHeight="1">
      <c r="B127" s="118"/>
      <c r="C127" s="119" t="s">
        <v>136</v>
      </c>
      <c r="D127" s="119" t="s">
        <v>131</v>
      </c>
      <c r="E127" s="120" t="s">
        <v>152</v>
      </c>
      <c r="F127" s="121" t="s">
        <v>153</v>
      </c>
      <c r="G127" s="122" t="s">
        <v>143</v>
      </c>
      <c r="H127" s="123">
        <v>392</v>
      </c>
      <c r="I127" s="124"/>
      <c r="J127" s="124">
        <f t="shared" si="0"/>
        <v>0</v>
      </c>
      <c r="K127" s="125"/>
      <c r="L127" s="24"/>
      <c r="M127" s="126" t="s">
        <v>1</v>
      </c>
      <c r="N127" s="127" t="s">
        <v>34</v>
      </c>
      <c r="O127" s="128">
        <v>0</v>
      </c>
      <c r="P127" s="128">
        <f t="shared" si="1"/>
        <v>0</v>
      </c>
      <c r="Q127" s="128">
        <v>0</v>
      </c>
      <c r="R127" s="128">
        <f t="shared" si="2"/>
        <v>0</v>
      </c>
      <c r="S127" s="128">
        <v>0</v>
      </c>
      <c r="T127" s="129">
        <f t="shared" si="3"/>
        <v>0</v>
      </c>
      <c r="AR127" s="130" t="s">
        <v>135</v>
      </c>
      <c r="AT127" s="130" t="s">
        <v>131</v>
      </c>
      <c r="AU127" s="130" t="s">
        <v>77</v>
      </c>
      <c r="AY127" s="12" t="s">
        <v>130</v>
      </c>
      <c r="BE127" s="131">
        <f t="shared" si="4"/>
        <v>0</v>
      </c>
      <c r="BF127" s="131">
        <f t="shared" si="5"/>
        <v>0</v>
      </c>
      <c r="BG127" s="131">
        <f t="shared" si="6"/>
        <v>0</v>
      </c>
      <c r="BH127" s="131">
        <f t="shared" si="7"/>
        <v>0</v>
      </c>
      <c r="BI127" s="131">
        <f t="shared" si="8"/>
        <v>0</v>
      </c>
      <c r="BJ127" s="12" t="s">
        <v>77</v>
      </c>
      <c r="BK127" s="131">
        <f t="shared" si="9"/>
        <v>0</v>
      </c>
      <c r="BL127" s="12" t="s">
        <v>135</v>
      </c>
      <c r="BM127" s="130" t="s">
        <v>244</v>
      </c>
    </row>
    <row r="128" spans="2:65" s="1" customFormat="1" ht="37.700000000000003" customHeight="1">
      <c r="B128" s="118"/>
      <c r="C128" s="119" t="s">
        <v>155</v>
      </c>
      <c r="D128" s="119" t="s">
        <v>131</v>
      </c>
      <c r="E128" s="120" t="s">
        <v>156</v>
      </c>
      <c r="F128" s="121" t="s">
        <v>157</v>
      </c>
      <c r="G128" s="122" t="s">
        <v>143</v>
      </c>
      <c r="H128" s="123">
        <v>392</v>
      </c>
      <c r="I128" s="124"/>
      <c r="J128" s="124">
        <f t="shared" si="0"/>
        <v>0</v>
      </c>
      <c r="K128" s="125"/>
      <c r="L128" s="24"/>
      <c r="M128" s="126" t="s">
        <v>1</v>
      </c>
      <c r="N128" s="127" t="s">
        <v>34</v>
      </c>
      <c r="O128" s="128">
        <v>0</v>
      </c>
      <c r="P128" s="128">
        <f t="shared" si="1"/>
        <v>0</v>
      </c>
      <c r="Q128" s="128">
        <v>0</v>
      </c>
      <c r="R128" s="128">
        <f t="shared" si="2"/>
        <v>0</v>
      </c>
      <c r="S128" s="128">
        <v>0</v>
      </c>
      <c r="T128" s="129">
        <f t="shared" si="3"/>
        <v>0</v>
      </c>
      <c r="AR128" s="130" t="s">
        <v>135</v>
      </c>
      <c r="AT128" s="130" t="s">
        <v>131</v>
      </c>
      <c r="AU128" s="130" t="s">
        <v>77</v>
      </c>
      <c r="AY128" s="12" t="s">
        <v>130</v>
      </c>
      <c r="BE128" s="131">
        <f t="shared" si="4"/>
        <v>0</v>
      </c>
      <c r="BF128" s="131">
        <f t="shared" si="5"/>
        <v>0</v>
      </c>
      <c r="BG128" s="131">
        <f t="shared" si="6"/>
        <v>0</v>
      </c>
      <c r="BH128" s="131">
        <f t="shared" si="7"/>
        <v>0</v>
      </c>
      <c r="BI128" s="131">
        <f t="shared" si="8"/>
        <v>0</v>
      </c>
      <c r="BJ128" s="12" t="s">
        <v>77</v>
      </c>
      <c r="BK128" s="131">
        <f t="shared" si="9"/>
        <v>0</v>
      </c>
      <c r="BL128" s="12" t="s">
        <v>135</v>
      </c>
      <c r="BM128" s="130" t="s">
        <v>245</v>
      </c>
    </row>
    <row r="129" spans="2:65" s="1" customFormat="1" ht="62.85" customHeight="1">
      <c r="B129" s="118"/>
      <c r="C129" s="119" t="s">
        <v>139</v>
      </c>
      <c r="D129" s="119" t="s">
        <v>131</v>
      </c>
      <c r="E129" s="120" t="s">
        <v>159</v>
      </c>
      <c r="F129" s="121" t="s">
        <v>160</v>
      </c>
      <c r="G129" s="122" t="s">
        <v>143</v>
      </c>
      <c r="H129" s="123">
        <v>392</v>
      </c>
      <c r="I129" s="124"/>
      <c r="J129" s="124">
        <f t="shared" si="0"/>
        <v>0</v>
      </c>
      <c r="K129" s="125"/>
      <c r="L129" s="24"/>
      <c r="M129" s="126" t="s">
        <v>1</v>
      </c>
      <c r="N129" s="127" t="s">
        <v>34</v>
      </c>
      <c r="O129" s="128">
        <v>4.3999999999999997E-2</v>
      </c>
      <c r="P129" s="128">
        <f t="shared" si="1"/>
        <v>17.247999999999998</v>
      </c>
      <c r="Q129" s="128">
        <v>0</v>
      </c>
      <c r="R129" s="128">
        <f t="shared" si="2"/>
        <v>0</v>
      </c>
      <c r="S129" s="128">
        <v>0</v>
      </c>
      <c r="T129" s="129">
        <f t="shared" si="3"/>
        <v>0</v>
      </c>
      <c r="AR129" s="130" t="s">
        <v>135</v>
      </c>
      <c r="AT129" s="130" t="s">
        <v>131</v>
      </c>
      <c r="AU129" s="130" t="s">
        <v>77</v>
      </c>
      <c r="AY129" s="12" t="s">
        <v>130</v>
      </c>
      <c r="BE129" s="131">
        <f t="shared" si="4"/>
        <v>0</v>
      </c>
      <c r="BF129" s="131">
        <f t="shared" si="5"/>
        <v>0</v>
      </c>
      <c r="BG129" s="131">
        <f t="shared" si="6"/>
        <v>0</v>
      </c>
      <c r="BH129" s="131">
        <f t="shared" si="7"/>
        <v>0</v>
      </c>
      <c r="BI129" s="131">
        <f t="shared" si="8"/>
        <v>0</v>
      </c>
      <c r="BJ129" s="12" t="s">
        <v>77</v>
      </c>
      <c r="BK129" s="131">
        <f t="shared" si="9"/>
        <v>0</v>
      </c>
      <c r="BL129" s="12" t="s">
        <v>135</v>
      </c>
      <c r="BM129" s="130" t="s">
        <v>246</v>
      </c>
    </row>
    <row r="130" spans="2:65" s="1" customFormat="1">
      <c r="B130" s="24"/>
      <c r="D130" s="132" t="s">
        <v>162</v>
      </c>
      <c r="F130" s="133" t="s">
        <v>163</v>
      </c>
      <c r="L130" s="24"/>
      <c r="M130" s="134"/>
      <c r="T130" s="48"/>
      <c r="AT130" s="12" t="s">
        <v>162</v>
      </c>
      <c r="AU130" s="12" t="s">
        <v>77</v>
      </c>
    </row>
    <row r="131" spans="2:65" s="1" customFormat="1" ht="33" customHeight="1">
      <c r="B131" s="118"/>
      <c r="C131" s="119" t="s">
        <v>164</v>
      </c>
      <c r="D131" s="119" t="s">
        <v>131</v>
      </c>
      <c r="E131" s="120" t="s">
        <v>165</v>
      </c>
      <c r="F131" s="121" t="s">
        <v>166</v>
      </c>
      <c r="G131" s="122" t="s">
        <v>143</v>
      </c>
      <c r="H131" s="123">
        <v>392</v>
      </c>
      <c r="I131" s="124"/>
      <c r="J131" s="124">
        <f>ROUND(I131*H131,2)</f>
        <v>0</v>
      </c>
      <c r="K131" s="125"/>
      <c r="L131" s="24"/>
      <c r="M131" s="126" t="s">
        <v>1</v>
      </c>
      <c r="N131" s="127" t="s">
        <v>34</v>
      </c>
      <c r="O131" s="128">
        <v>0</v>
      </c>
      <c r="P131" s="128">
        <f>O131*H131</f>
        <v>0</v>
      </c>
      <c r="Q131" s="128">
        <v>0</v>
      </c>
      <c r="R131" s="128">
        <f>Q131*H131</f>
        <v>0</v>
      </c>
      <c r="S131" s="128">
        <v>0</v>
      </c>
      <c r="T131" s="129">
        <f>S131*H131</f>
        <v>0</v>
      </c>
      <c r="AR131" s="130" t="s">
        <v>135</v>
      </c>
      <c r="AT131" s="130" t="s">
        <v>131</v>
      </c>
      <c r="AU131" s="130" t="s">
        <v>77</v>
      </c>
      <c r="AY131" s="12" t="s">
        <v>130</v>
      </c>
      <c r="BE131" s="131">
        <f>IF(N131="základní",J131,0)</f>
        <v>0</v>
      </c>
      <c r="BF131" s="131">
        <f>IF(N131="snížená",J131,0)</f>
        <v>0</v>
      </c>
      <c r="BG131" s="131">
        <f>IF(N131="zákl. přenesená",J131,0)</f>
        <v>0</v>
      </c>
      <c r="BH131" s="131">
        <f>IF(N131="sníž. přenesená",J131,0)</f>
        <v>0</v>
      </c>
      <c r="BI131" s="131">
        <f>IF(N131="nulová",J131,0)</f>
        <v>0</v>
      </c>
      <c r="BJ131" s="12" t="s">
        <v>77</v>
      </c>
      <c r="BK131" s="131">
        <f>ROUND(I131*H131,2)</f>
        <v>0</v>
      </c>
      <c r="BL131" s="12" t="s">
        <v>135</v>
      </c>
      <c r="BM131" s="130" t="s">
        <v>247</v>
      </c>
    </row>
    <row r="132" spans="2:65" s="10" customFormat="1" ht="25.9" customHeight="1">
      <c r="B132" s="109"/>
      <c r="D132" s="110" t="s">
        <v>68</v>
      </c>
      <c r="E132" s="111" t="s">
        <v>148</v>
      </c>
      <c r="F132" s="111" t="s">
        <v>248</v>
      </c>
      <c r="J132" s="112">
        <f>BK132</f>
        <v>0</v>
      </c>
      <c r="L132" s="109"/>
      <c r="M132" s="113"/>
      <c r="P132" s="114">
        <f>P133</f>
        <v>0</v>
      </c>
      <c r="R132" s="114">
        <f>R133</f>
        <v>0</v>
      </c>
      <c r="T132" s="115">
        <f>T133</f>
        <v>0</v>
      </c>
      <c r="AR132" s="110" t="s">
        <v>77</v>
      </c>
      <c r="AT132" s="116" t="s">
        <v>68</v>
      </c>
      <c r="AU132" s="116" t="s">
        <v>69</v>
      </c>
      <c r="AY132" s="110" t="s">
        <v>130</v>
      </c>
      <c r="BK132" s="117">
        <f>BK133</f>
        <v>0</v>
      </c>
    </row>
    <row r="133" spans="2:65" s="1" customFormat="1" ht="48.95" customHeight="1">
      <c r="B133" s="118"/>
      <c r="C133" s="119" t="s">
        <v>169</v>
      </c>
      <c r="D133" s="119" t="s">
        <v>131</v>
      </c>
      <c r="E133" s="120" t="s">
        <v>249</v>
      </c>
      <c r="F133" s="121" t="s">
        <v>250</v>
      </c>
      <c r="G133" s="122" t="s">
        <v>134</v>
      </c>
      <c r="H133" s="123">
        <v>18</v>
      </c>
      <c r="I133" s="124"/>
      <c r="J133" s="124">
        <f>ROUND(I133*H133,2)</f>
        <v>0</v>
      </c>
      <c r="K133" s="125"/>
      <c r="L133" s="24"/>
      <c r="M133" s="126" t="s">
        <v>1</v>
      </c>
      <c r="N133" s="127" t="s">
        <v>34</v>
      </c>
      <c r="O133" s="128">
        <v>0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AR133" s="130" t="s">
        <v>135</v>
      </c>
      <c r="AT133" s="130" t="s">
        <v>131</v>
      </c>
      <c r="AU133" s="130" t="s">
        <v>77</v>
      </c>
      <c r="AY133" s="12" t="s">
        <v>130</v>
      </c>
      <c r="BE133" s="131">
        <f>IF(N133="základní",J133,0)</f>
        <v>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2" t="s">
        <v>77</v>
      </c>
      <c r="BK133" s="131">
        <f>ROUND(I133*H133,2)</f>
        <v>0</v>
      </c>
      <c r="BL133" s="12" t="s">
        <v>135</v>
      </c>
      <c r="BM133" s="130" t="s">
        <v>171</v>
      </c>
    </row>
    <row r="134" spans="2:65" s="10" customFormat="1" ht="25.9" customHeight="1">
      <c r="B134" s="109"/>
      <c r="D134" s="110" t="s">
        <v>68</v>
      </c>
      <c r="E134" s="111" t="s">
        <v>179</v>
      </c>
      <c r="F134" s="111" t="s">
        <v>180</v>
      </c>
      <c r="J134" s="112">
        <f>BK134</f>
        <v>0</v>
      </c>
      <c r="L134" s="109"/>
      <c r="M134" s="113"/>
      <c r="P134" s="114">
        <f>SUM(P135:P136)</f>
        <v>0</v>
      </c>
      <c r="R134" s="114">
        <f>SUM(R135:R136)</f>
        <v>0</v>
      </c>
      <c r="T134" s="115">
        <f>SUM(T135:T136)</f>
        <v>0</v>
      </c>
      <c r="AR134" s="110" t="s">
        <v>77</v>
      </c>
      <c r="AT134" s="116" t="s">
        <v>68</v>
      </c>
      <c r="AU134" s="116" t="s">
        <v>69</v>
      </c>
      <c r="AY134" s="110" t="s">
        <v>130</v>
      </c>
      <c r="BK134" s="117">
        <f>SUM(BK135:BK136)</f>
        <v>0</v>
      </c>
    </row>
    <row r="135" spans="2:65" s="1" customFormat="1" ht="37.700000000000003" customHeight="1">
      <c r="B135" s="118"/>
      <c r="C135" s="119" t="s">
        <v>172</v>
      </c>
      <c r="D135" s="119" t="s">
        <v>131</v>
      </c>
      <c r="E135" s="120" t="s">
        <v>182</v>
      </c>
      <c r="F135" s="121" t="s">
        <v>183</v>
      </c>
      <c r="G135" s="122" t="s">
        <v>184</v>
      </c>
      <c r="H135" s="123">
        <v>784</v>
      </c>
      <c r="I135" s="124"/>
      <c r="J135" s="124">
        <f>ROUND(I135*H135,2)</f>
        <v>0</v>
      </c>
      <c r="K135" s="125"/>
      <c r="L135" s="24"/>
      <c r="M135" s="126" t="s">
        <v>1</v>
      </c>
      <c r="N135" s="127" t="s">
        <v>34</v>
      </c>
      <c r="O135" s="128">
        <v>0</v>
      </c>
      <c r="P135" s="128">
        <f>O135*H135</f>
        <v>0</v>
      </c>
      <c r="Q135" s="128">
        <v>0</v>
      </c>
      <c r="R135" s="128">
        <f>Q135*H135</f>
        <v>0</v>
      </c>
      <c r="S135" s="128">
        <v>0</v>
      </c>
      <c r="T135" s="129">
        <f>S135*H135</f>
        <v>0</v>
      </c>
      <c r="AR135" s="130" t="s">
        <v>135</v>
      </c>
      <c r="AT135" s="130" t="s">
        <v>131</v>
      </c>
      <c r="AU135" s="130" t="s">
        <v>77</v>
      </c>
      <c r="AY135" s="12" t="s">
        <v>130</v>
      </c>
      <c r="BE135" s="131">
        <f>IF(N135="základní",J135,0)</f>
        <v>0</v>
      </c>
      <c r="BF135" s="131">
        <f>IF(N135="snížená",J135,0)</f>
        <v>0</v>
      </c>
      <c r="BG135" s="131">
        <f>IF(N135="zákl. přenesená",J135,0)</f>
        <v>0</v>
      </c>
      <c r="BH135" s="131">
        <f>IF(N135="sníž. přenesená",J135,0)</f>
        <v>0</v>
      </c>
      <c r="BI135" s="131">
        <f>IF(N135="nulová",J135,0)</f>
        <v>0</v>
      </c>
      <c r="BJ135" s="12" t="s">
        <v>77</v>
      </c>
      <c r="BK135" s="131">
        <f>ROUND(I135*H135,2)</f>
        <v>0</v>
      </c>
      <c r="BL135" s="12" t="s">
        <v>135</v>
      </c>
      <c r="BM135" s="130" t="s">
        <v>251</v>
      </c>
    </row>
    <row r="136" spans="2:65" s="1" customFormat="1" ht="16.5" customHeight="1">
      <c r="B136" s="118"/>
      <c r="C136" s="119" t="s">
        <v>8</v>
      </c>
      <c r="D136" s="119" t="s">
        <v>131</v>
      </c>
      <c r="E136" s="120" t="s">
        <v>187</v>
      </c>
      <c r="F136" s="121" t="s">
        <v>188</v>
      </c>
      <c r="G136" s="122" t="s">
        <v>189</v>
      </c>
      <c r="H136" s="123">
        <v>1.0760000000000001</v>
      </c>
      <c r="I136" s="124"/>
      <c r="J136" s="124">
        <f>ROUND(I136*H136,2)</f>
        <v>0</v>
      </c>
      <c r="K136" s="125"/>
      <c r="L136" s="24"/>
      <c r="M136" s="126" t="s">
        <v>1</v>
      </c>
      <c r="N136" s="127" t="s">
        <v>34</v>
      </c>
      <c r="O136" s="128">
        <v>0</v>
      </c>
      <c r="P136" s="128">
        <f>O136*H136</f>
        <v>0</v>
      </c>
      <c r="Q136" s="128">
        <v>0</v>
      </c>
      <c r="R136" s="128">
        <f>Q136*H136</f>
        <v>0</v>
      </c>
      <c r="S136" s="128">
        <v>0</v>
      </c>
      <c r="T136" s="129">
        <f>S136*H136</f>
        <v>0</v>
      </c>
      <c r="AR136" s="130" t="s">
        <v>135</v>
      </c>
      <c r="AT136" s="130" t="s">
        <v>131</v>
      </c>
      <c r="AU136" s="130" t="s">
        <v>77</v>
      </c>
      <c r="AY136" s="12" t="s">
        <v>130</v>
      </c>
      <c r="BE136" s="131">
        <f>IF(N136="základní",J136,0)</f>
        <v>0</v>
      </c>
      <c r="BF136" s="131">
        <f>IF(N136="snížená",J136,0)</f>
        <v>0</v>
      </c>
      <c r="BG136" s="131">
        <f>IF(N136="zákl. přenesená",J136,0)</f>
        <v>0</v>
      </c>
      <c r="BH136" s="131">
        <f>IF(N136="sníž. přenesená",J136,0)</f>
        <v>0</v>
      </c>
      <c r="BI136" s="131">
        <f>IF(N136="nulová",J136,0)</f>
        <v>0</v>
      </c>
      <c r="BJ136" s="12" t="s">
        <v>77</v>
      </c>
      <c r="BK136" s="131">
        <f>ROUND(I136*H136,2)</f>
        <v>0</v>
      </c>
      <c r="BL136" s="12" t="s">
        <v>135</v>
      </c>
      <c r="BM136" s="130" t="s">
        <v>252</v>
      </c>
    </row>
    <row r="137" spans="2:65" s="10" customFormat="1" ht="25.9" customHeight="1">
      <c r="B137" s="109"/>
      <c r="D137" s="110" t="s">
        <v>68</v>
      </c>
      <c r="E137" s="111" t="s">
        <v>191</v>
      </c>
      <c r="F137" s="111" t="s">
        <v>192</v>
      </c>
      <c r="J137" s="112">
        <f>BK137</f>
        <v>0</v>
      </c>
      <c r="L137" s="109"/>
      <c r="M137" s="113"/>
      <c r="P137" s="114">
        <f>SUM(P138:P141)</f>
        <v>0</v>
      </c>
      <c r="R137" s="114">
        <f>SUM(R138:R141)</f>
        <v>0</v>
      </c>
      <c r="T137" s="115">
        <f>SUM(T138:T141)</f>
        <v>0</v>
      </c>
      <c r="AR137" s="110" t="s">
        <v>77</v>
      </c>
      <c r="AT137" s="116" t="s">
        <v>68</v>
      </c>
      <c r="AU137" s="116" t="s">
        <v>69</v>
      </c>
      <c r="AY137" s="110" t="s">
        <v>130</v>
      </c>
      <c r="BK137" s="117">
        <f>SUM(BK138:BK141)</f>
        <v>0</v>
      </c>
    </row>
    <row r="138" spans="2:65" s="1" customFormat="1" ht="16.5" customHeight="1">
      <c r="B138" s="118"/>
      <c r="C138" s="119" t="s">
        <v>181</v>
      </c>
      <c r="D138" s="119" t="s">
        <v>131</v>
      </c>
      <c r="E138" s="120" t="s">
        <v>194</v>
      </c>
      <c r="F138" s="121" t="s">
        <v>195</v>
      </c>
      <c r="G138" s="122" t="s">
        <v>196</v>
      </c>
      <c r="H138" s="123">
        <v>1</v>
      </c>
      <c r="I138" s="124"/>
      <c r="J138" s="124">
        <f>ROUND(I138*H138,2)</f>
        <v>0</v>
      </c>
      <c r="K138" s="125"/>
      <c r="L138" s="24"/>
      <c r="M138" s="126" t="s">
        <v>1</v>
      </c>
      <c r="N138" s="127" t="s">
        <v>34</v>
      </c>
      <c r="O138" s="128">
        <v>0</v>
      </c>
      <c r="P138" s="128">
        <f>O138*H138</f>
        <v>0</v>
      </c>
      <c r="Q138" s="128">
        <v>0</v>
      </c>
      <c r="R138" s="128">
        <f>Q138*H138</f>
        <v>0</v>
      </c>
      <c r="S138" s="128">
        <v>0</v>
      </c>
      <c r="T138" s="129">
        <f>S138*H138</f>
        <v>0</v>
      </c>
      <c r="AR138" s="130" t="s">
        <v>135</v>
      </c>
      <c r="AT138" s="130" t="s">
        <v>131</v>
      </c>
      <c r="AU138" s="130" t="s">
        <v>77</v>
      </c>
      <c r="AY138" s="12" t="s">
        <v>130</v>
      </c>
      <c r="BE138" s="131">
        <f>IF(N138="základní",J138,0)</f>
        <v>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2" t="s">
        <v>77</v>
      </c>
      <c r="BK138" s="131">
        <f>ROUND(I138*H138,2)</f>
        <v>0</v>
      </c>
      <c r="BL138" s="12" t="s">
        <v>135</v>
      </c>
      <c r="BM138" s="130" t="s">
        <v>253</v>
      </c>
    </row>
    <row r="139" spans="2:65" s="1" customFormat="1" ht="16.5" customHeight="1">
      <c r="B139" s="118"/>
      <c r="C139" s="119" t="s">
        <v>186</v>
      </c>
      <c r="D139" s="119" t="s">
        <v>131</v>
      </c>
      <c r="E139" s="120" t="s">
        <v>198</v>
      </c>
      <c r="F139" s="121" t="s">
        <v>199</v>
      </c>
      <c r="G139" s="122" t="s">
        <v>196</v>
      </c>
      <c r="H139" s="123">
        <v>1</v>
      </c>
      <c r="I139" s="124"/>
      <c r="J139" s="124">
        <f>ROUND(I139*H139,2)</f>
        <v>0</v>
      </c>
      <c r="K139" s="125"/>
      <c r="L139" s="24"/>
      <c r="M139" s="126" t="s">
        <v>1</v>
      </c>
      <c r="N139" s="127" t="s">
        <v>34</v>
      </c>
      <c r="O139" s="128">
        <v>0</v>
      </c>
      <c r="P139" s="128">
        <f>O139*H139</f>
        <v>0</v>
      </c>
      <c r="Q139" s="128">
        <v>0</v>
      </c>
      <c r="R139" s="128">
        <f>Q139*H139</f>
        <v>0</v>
      </c>
      <c r="S139" s="128">
        <v>0</v>
      </c>
      <c r="T139" s="129">
        <f>S139*H139</f>
        <v>0</v>
      </c>
      <c r="AR139" s="130" t="s">
        <v>135</v>
      </c>
      <c r="AT139" s="130" t="s">
        <v>131</v>
      </c>
      <c r="AU139" s="130" t="s">
        <v>77</v>
      </c>
      <c r="AY139" s="12" t="s">
        <v>130</v>
      </c>
      <c r="BE139" s="131">
        <f>IF(N139="základní",J139,0)</f>
        <v>0</v>
      </c>
      <c r="BF139" s="131">
        <f>IF(N139="snížená",J139,0)</f>
        <v>0</v>
      </c>
      <c r="BG139" s="131">
        <f>IF(N139="zákl. přenesená",J139,0)</f>
        <v>0</v>
      </c>
      <c r="BH139" s="131">
        <f>IF(N139="sníž. přenesená",J139,0)</f>
        <v>0</v>
      </c>
      <c r="BI139" s="131">
        <f>IF(N139="nulová",J139,0)</f>
        <v>0</v>
      </c>
      <c r="BJ139" s="12" t="s">
        <v>77</v>
      </c>
      <c r="BK139" s="131">
        <f>ROUND(I139*H139,2)</f>
        <v>0</v>
      </c>
      <c r="BL139" s="12" t="s">
        <v>135</v>
      </c>
      <c r="BM139" s="130" t="s">
        <v>254</v>
      </c>
    </row>
    <row r="140" spans="2:65" s="1" customFormat="1" ht="16.5" customHeight="1">
      <c r="B140" s="118"/>
      <c r="C140" s="119" t="s">
        <v>193</v>
      </c>
      <c r="D140" s="119" t="s">
        <v>131</v>
      </c>
      <c r="E140" s="120" t="s">
        <v>202</v>
      </c>
      <c r="F140" s="121" t="s">
        <v>203</v>
      </c>
      <c r="G140" s="122" t="s">
        <v>196</v>
      </c>
      <c r="H140" s="123">
        <v>1</v>
      </c>
      <c r="I140" s="124"/>
      <c r="J140" s="124">
        <f>ROUND(I140*H140,2)</f>
        <v>0</v>
      </c>
      <c r="K140" s="125"/>
      <c r="L140" s="24"/>
      <c r="M140" s="126" t="s">
        <v>1</v>
      </c>
      <c r="N140" s="127" t="s">
        <v>34</v>
      </c>
      <c r="O140" s="128">
        <v>0</v>
      </c>
      <c r="P140" s="128">
        <f>O140*H140</f>
        <v>0</v>
      </c>
      <c r="Q140" s="128">
        <v>0</v>
      </c>
      <c r="R140" s="128">
        <f>Q140*H140</f>
        <v>0</v>
      </c>
      <c r="S140" s="128">
        <v>0</v>
      </c>
      <c r="T140" s="129">
        <f>S140*H140</f>
        <v>0</v>
      </c>
      <c r="AR140" s="130" t="s">
        <v>135</v>
      </c>
      <c r="AT140" s="130" t="s">
        <v>131</v>
      </c>
      <c r="AU140" s="130" t="s">
        <v>77</v>
      </c>
      <c r="AY140" s="12" t="s">
        <v>130</v>
      </c>
      <c r="BE140" s="131">
        <f>IF(N140="základní",J140,0)</f>
        <v>0</v>
      </c>
      <c r="BF140" s="131">
        <f>IF(N140="snížená",J140,0)</f>
        <v>0</v>
      </c>
      <c r="BG140" s="131">
        <f>IF(N140="zákl. přenesená",J140,0)</f>
        <v>0</v>
      </c>
      <c r="BH140" s="131">
        <f>IF(N140="sníž. přenesená",J140,0)</f>
        <v>0</v>
      </c>
      <c r="BI140" s="131">
        <f>IF(N140="nulová",J140,0)</f>
        <v>0</v>
      </c>
      <c r="BJ140" s="12" t="s">
        <v>77</v>
      </c>
      <c r="BK140" s="131">
        <f>ROUND(I140*H140,2)</f>
        <v>0</v>
      </c>
      <c r="BL140" s="12" t="s">
        <v>135</v>
      </c>
      <c r="BM140" s="130" t="s">
        <v>255</v>
      </c>
    </row>
    <row r="141" spans="2:65" s="1" customFormat="1" ht="16.5" customHeight="1">
      <c r="B141" s="118"/>
      <c r="C141" s="119" t="s">
        <v>171</v>
      </c>
      <c r="D141" s="119" t="s">
        <v>131</v>
      </c>
      <c r="E141" s="120" t="s">
        <v>205</v>
      </c>
      <c r="F141" s="121" t="s">
        <v>206</v>
      </c>
      <c r="G141" s="122" t="s">
        <v>196</v>
      </c>
      <c r="H141" s="123">
        <v>1</v>
      </c>
      <c r="I141" s="124"/>
      <c r="J141" s="124">
        <f>ROUND(I141*H141,2)</f>
        <v>0</v>
      </c>
      <c r="K141" s="125"/>
      <c r="L141" s="24"/>
      <c r="M141" s="135" t="s">
        <v>1</v>
      </c>
      <c r="N141" s="136" t="s">
        <v>34</v>
      </c>
      <c r="O141" s="137">
        <v>0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0" t="s">
        <v>135</v>
      </c>
      <c r="AT141" s="130" t="s">
        <v>131</v>
      </c>
      <c r="AU141" s="130" t="s">
        <v>77</v>
      </c>
      <c r="AY141" s="12" t="s">
        <v>130</v>
      </c>
      <c r="BE141" s="131">
        <f>IF(N141="základní",J141,0)</f>
        <v>0</v>
      </c>
      <c r="BF141" s="131">
        <f>IF(N141="snížená",J141,0)</f>
        <v>0</v>
      </c>
      <c r="BG141" s="131">
        <f>IF(N141="zákl. přenesená",J141,0)</f>
        <v>0</v>
      </c>
      <c r="BH141" s="131">
        <f>IF(N141="sníž. přenesená",J141,0)</f>
        <v>0</v>
      </c>
      <c r="BI141" s="131">
        <f>IF(N141="nulová",J141,0)</f>
        <v>0</v>
      </c>
      <c r="BJ141" s="12" t="s">
        <v>77</v>
      </c>
      <c r="BK141" s="131">
        <f>ROUND(I141*H141,2)</f>
        <v>0</v>
      </c>
      <c r="BL141" s="12" t="s">
        <v>135</v>
      </c>
      <c r="BM141" s="130" t="s">
        <v>256</v>
      </c>
    </row>
    <row r="142" spans="2:65" s="1" customFormat="1" ht="6.95" customHeight="1"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24"/>
    </row>
  </sheetData>
  <autoFilter ref="C119:K14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30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4"/>
  <sheetViews>
    <sheetView showGridLines="0" workbookViewId="0">
      <selection activeCell="B1" sqref="B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2" t="s">
        <v>91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79</v>
      </c>
    </row>
    <row r="4" spans="2:46" ht="24.95" customHeight="1">
      <c r="B4" s="15"/>
      <c r="D4" s="16" t="s">
        <v>104</v>
      </c>
      <c r="L4" s="15"/>
      <c r="M4" s="80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14</v>
      </c>
      <c r="L6" s="15"/>
    </row>
    <row r="7" spans="2:46" ht="26.25" customHeight="1">
      <c r="B7" s="15"/>
      <c r="E7" s="175" t="str">
        <f>'Rekapitulace stavby'!K6</f>
        <v>OPŠ 09/2024, VT Porubka km 0,900 - 6,920, oprava opevnění a obnova manipulačního pásu (OPAKOVANÉ ZADÁNÍ), č. st. 8844</v>
      </c>
      <c r="F7" s="176"/>
      <c r="G7" s="176"/>
      <c r="H7" s="176"/>
      <c r="L7" s="15"/>
    </row>
    <row r="8" spans="2:46" s="1" customFormat="1" ht="12" customHeight="1">
      <c r="B8" s="24"/>
      <c r="D8" s="21" t="s">
        <v>105</v>
      </c>
      <c r="L8" s="24"/>
    </row>
    <row r="9" spans="2:46" s="1" customFormat="1" ht="30" customHeight="1">
      <c r="B9" s="24"/>
      <c r="E9" s="165" t="s">
        <v>257</v>
      </c>
      <c r="F9" s="174"/>
      <c r="G9" s="174"/>
      <c r="H9" s="17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15</v>
      </c>
      <c r="F11" s="19" t="s">
        <v>1</v>
      </c>
      <c r="I11" s="21" t="s">
        <v>16</v>
      </c>
      <c r="J11" s="19" t="s">
        <v>1</v>
      </c>
      <c r="L11" s="24"/>
    </row>
    <row r="12" spans="2:46" s="1" customFormat="1" ht="12" customHeight="1">
      <c r="B12" s="24"/>
      <c r="D12" s="21" t="s">
        <v>17</v>
      </c>
      <c r="F12" s="19" t="s">
        <v>18</v>
      </c>
      <c r="I12" s="21" t="s">
        <v>19</v>
      </c>
      <c r="J12" s="44">
        <f>'Rekapitulace stavby'!AN8</f>
        <v>45975</v>
      </c>
      <c r="L12" s="24"/>
    </row>
    <row r="13" spans="2:46" s="1" customFormat="1" ht="10.7" customHeight="1">
      <c r="B13" s="24"/>
      <c r="L13" s="24"/>
    </row>
    <row r="14" spans="2:46" s="1" customFormat="1" ht="12" customHeight="1">
      <c r="B14" s="24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4"/>
    </row>
    <row r="15" spans="2:46" s="1" customFormat="1" ht="18" customHeight="1">
      <c r="B15" s="24"/>
      <c r="E15" s="19" t="str">
        <f>IF('Rekapitulace stavby'!E11="","",'Rekapitulace stavby'!E11)</f>
        <v>Povodí Odry, s.p.</v>
      </c>
      <c r="I15" s="21" t="s">
        <v>23</v>
      </c>
      <c r="J15" s="19" t="str">
        <f>IF('Rekapitulace stavby'!AN11="","",'Rekapitulace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24</v>
      </c>
      <c r="I17" s="21" t="s">
        <v>21</v>
      </c>
      <c r="J17" s="19" t="str">
        <f>'Rekapitulace stavby'!AN13</f>
        <v/>
      </c>
      <c r="L17" s="24"/>
    </row>
    <row r="18" spans="2:12" s="1" customFormat="1" ht="18" customHeight="1">
      <c r="B18" s="24"/>
      <c r="E18" s="149" t="str">
        <f>'Rekapitulace stavby'!E14</f>
        <v xml:space="preserve"> </v>
      </c>
      <c r="F18" s="149"/>
      <c r="G18" s="149"/>
      <c r="H18" s="149"/>
      <c r="I18" s="21" t="s">
        <v>23</v>
      </c>
      <c r="J18" s="19" t="str">
        <f>'Rekapitulace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21</v>
      </c>
      <c r="J20" s="19" t="str">
        <f>IF('Rekapitulace stavby'!AN16="","",'Rekapitulace stavby'!AN16)</f>
        <v/>
      </c>
      <c r="L20" s="24"/>
    </row>
    <row r="21" spans="2:12" s="1" customFormat="1" ht="18" customHeight="1">
      <c r="B21" s="24"/>
      <c r="E21" s="19" t="str">
        <f>IF('Rekapitulace stavby'!E17="","",'Rekapitulace stavby'!E17)</f>
        <v xml:space="preserve"> </v>
      </c>
      <c r="I21" s="21" t="s">
        <v>23</v>
      </c>
      <c r="J21" s="19" t="str">
        <f>IF('Rekapitulace stavby'!AN17="","",'Rekapitulace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21</v>
      </c>
      <c r="J23" s="19" t="str">
        <f>IF('Rekapitulace stavby'!AN19="","",'Rekapitulace stavby'!AN19)</f>
        <v/>
      </c>
      <c r="L23" s="24"/>
    </row>
    <row r="24" spans="2:12" s="1" customFormat="1" ht="18" customHeight="1">
      <c r="B24" s="24"/>
      <c r="E24" s="19" t="str">
        <f>IF('Rekapitulace stavby'!E20="","",'Rekapitulace stavby'!E20)</f>
        <v xml:space="preserve"> </v>
      </c>
      <c r="I24" s="21" t="s">
        <v>23</v>
      </c>
      <c r="J24" s="19" t="str">
        <f>IF('Rekapitulace stavby'!AN20="","",'Rekapitulace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28</v>
      </c>
      <c r="L26" s="24"/>
    </row>
    <row r="27" spans="2:12" s="7" customFormat="1" ht="16.5" customHeight="1">
      <c r="B27" s="81"/>
      <c r="E27" s="151" t="s">
        <v>1</v>
      </c>
      <c r="F27" s="151"/>
      <c r="G27" s="151"/>
      <c r="H27" s="151"/>
      <c r="L27" s="81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>
      <c r="B30" s="24"/>
      <c r="D30" s="82" t="s">
        <v>29</v>
      </c>
      <c r="J30" s="58">
        <f>ROUND(J120, 2)</f>
        <v>0</v>
      </c>
      <c r="L30" s="24"/>
    </row>
    <row r="31" spans="2:12" s="1" customFormat="1" ht="6.95" customHeight="1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>
      <c r="B32" s="24"/>
      <c r="F32" s="27" t="s">
        <v>31</v>
      </c>
      <c r="I32" s="27" t="s">
        <v>30</v>
      </c>
      <c r="J32" s="27" t="s">
        <v>32</v>
      </c>
      <c r="L32" s="24"/>
    </row>
    <row r="33" spans="2:12" s="1" customFormat="1" ht="14.45" customHeight="1">
      <c r="B33" s="24"/>
      <c r="D33" s="47" t="s">
        <v>33</v>
      </c>
      <c r="E33" s="21" t="s">
        <v>34</v>
      </c>
      <c r="F33" s="83">
        <f>ROUND((SUM(BE120:BE143)),  2)</f>
        <v>0</v>
      </c>
      <c r="I33" s="84">
        <v>0.21</v>
      </c>
      <c r="J33" s="83">
        <f>ROUND(((SUM(BE120:BE143))*I33),  2)</f>
        <v>0</v>
      </c>
      <c r="L33" s="24"/>
    </row>
    <row r="34" spans="2:12" s="1" customFormat="1" ht="14.45" customHeight="1">
      <c r="B34" s="24"/>
      <c r="E34" s="21" t="s">
        <v>35</v>
      </c>
      <c r="F34" s="83">
        <f>ROUND((SUM(BF120:BF143)),  2)</f>
        <v>0</v>
      </c>
      <c r="I34" s="84">
        <v>0.12</v>
      </c>
      <c r="J34" s="83">
        <f>ROUND(((SUM(BF120:BF143))*I34),  2)</f>
        <v>0</v>
      </c>
      <c r="L34" s="24"/>
    </row>
    <row r="35" spans="2:12" s="1" customFormat="1" ht="14.45" hidden="1" customHeight="1">
      <c r="B35" s="24"/>
      <c r="E35" s="21" t="s">
        <v>36</v>
      </c>
      <c r="F35" s="83">
        <f>ROUND((SUM(BG120:BG143)),  2)</f>
        <v>0</v>
      </c>
      <c r="I35" s="84">
        <v>0.21</v>
      </c>
      <c r="J35" s="83">
        <f>0</f>
        <v>0</v>
      </c>
      <c r="L35" s="24"/>
    </row>
    <row r="36" spans="2:12" s="1" customFormat="1" ht="14.45" hidden="1" customHeight="1">
      <c r="B36" s="24"/>
      <c r="E36" s="21" t="s">
        <v>37</v>
      </c>
      <c r="F36" s="83">
        <f>ROUND((SUM(BH120:BH143)),  2)</f>
        <v>0</v>
      </c>
      <c r="I36" s="84">
        <v>0.12</v>
      </c>
      <c r="J36" s="83">
        <f>0</f>
        <v>0</v>
      </c>
      <c r="L36" s="24"/>
    </row>
    <row r="37" spans="2:12" s="1" customFormat="1" ht="14.45" hidden="1" customHeight="1">
      <c r="B37" s="24"/>
      <c r="E37" s="21" t="s">
        <v>38</v>
      </c>
      <c r="F37" s="83">
        <f>ROUND((SUM(BI120:BI143)),  2)</f>
        <v>0</v>
      </c>
      <c r="I37" s="84">
        <v>0</v>
      </c>
      <c r="J37" s="83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85"/>
      <c r="D39" s="86" t="s">
        <v>39</v>
      </c>
      <c r="E39" s="49"/>
      <c r="F39" s="49"/>
      <c r="G39" s="87" t="s">
        <v>40</v>
      </c>
      <c r="H39" s="88" t="s">
        <v>41</v>
      </c>
      <c r="I39" s="49"/>
      <c r="J39" s="89">
        <f>SUM(J30:J37)</f>
        <v>0</v>
      </c>
      <c r="K39" s="90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4"/>
    </row>
    <row r="77" spans="2:12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4"/>
    </row>
    <row r="82" spans="2:47" s="1" customFormat="1" ht="24.95" customHeight="1">
      <c r="B82" s="24"/>
      <c r="C82" s="16" t="s">
        <v>107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14</v>
      </c>
      <c r="L84" s="24"/>
    </row>
    <row r="85" spans="2:47" s="1" customFormat="1" ht="26.25" customHeight="1">
      <c r="B85" s="24"/>
      <c r="E85" s="175" t="str">
        <f>E7</f>
        <v>OPŠ 09/2024, VT Porubka km 0,900 - 6,920, oprava opevnění a obnova manipulačního pásu (OPAKOVANÉ ZADÁNÍ), č. st. 8844</v>
      </c>
      <c r="F85" s="176"/>
      <c r="G85" s="176"/>
      <c r="H85" s="176"/>
      <c r="L85" s="24"/>
    </row>
    <row r="86" spans="2:47" s="1" customFormat="1" ht="12" customHeight="1">
      <c r="B86" s="24"/>
      <c r="C86" s="21" t="s">
        <v>105</v>
      </c>
      <c r="L86" s="24"/>
    </row>
    <row r="87" spans="2:47" s="1" customFormat="1" ht="30" customHeight="1">
      <c r="B87" s="24"/>
      <c r="E87" s="165" t="str">
        <f>E9</f>
        <v>SO-02.2-II - Porubka - opravy v úseku č.2_5,115 až 5,430km</v>
      </c>
      <c r="F87" s="174"/>
      <c r="G87" s="174"/>
      <c r="H87" s="17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17</v>
      </c>
      <c r="F89" s="19" t="str">
        <f>F12</f>
        <v xml:space="preserve"> </v>
      </c>
      <c r="I89" s="21" t="s">
        <v>19</v>
      </c>
      <c r="J89" s="44">
        <f>IF(J12="","",J12)</f>
        <v>45975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20</v>
      </c>
      <c r="F91" s="19" t="str">
        <f>E15</f>
        <v>Povodí Odry, s.p.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24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93" t="s">
        <v>108</v>
      </c>
      <c r="D94" s="85"/>
      <c r="E94" s="85"/>
      <c r="F94" s="85"/>
      <c r="G94" s="85"/>
      <c r="H94" s="85"/>
      <c r="I94" s="85"/>
      <c r="J94" s="94" t="s">
        <v>109</v>
      </c>
      <c r="K94" s="85"/>
      <c r="L94" s="24"/>
    </row>
    <row r="95" spans="2:47" s="1" customFormat="1" ht="10.35" customHeight="1">
      <c r="B95" s="24"/>
      <c r="L95" s="24"/>
    </row>
    <row r="96" spans="2:47" s="1" customFormat="1" ht="22.7" customHeight="1">
      <c r="B96" s="24"/>
      <c r="C96" s="95" t="s">
        <v>110</v>
      </c>
      <c r="J96" s="58">
        <f>J120</f>
        <v>0</v>
      </c>
      <c r="L96" s="24"/>
      <c r="AU96" s="12" t="s">
        <v>111</v>
      </c>
    </row>
    <row r="97" spans="2:12" s="8" customFormat="1" ht="24.95" customHeight="1">
      <c r="B97" s="96"/>
      <c r="D97" s="97" t="s">
        <v>112</v>
      </c>
      <c r="E97" s="98"/>
      <c r="F97" s="98"/>
      <c r="G97" s="98"/>
      <c r="H97" s="98"/>
      <c r="I97" s="98"/>
      <c r="J97" s="99">
        <f>J121</f>
        <v>0</v>
      </c>
      <c r="L97" s="96"/>
    </row>
    <row r="98" spans="2:12" s="8" customFormat="1" ht="24.95" customHeight="1">
      <c r="B98" s="96"/>
      <c r="D98" s="97" t="s">
        <v>113</v>
      </c>
      <c r="E98" s="98"/>
      <c r="F98" s="98"/>
      <c r="G98" s="98"/>
      <c r="H98" s="98"/>
      <c r="I98" s="98"/>
      <c r="J98" s="99">
        <f>J132</f>
        <v>0</v>
      </c>
      <c r="L98" s="96"/>
    </row>
    <row r="99" spans="2:12" s="8" customFormat="1" ht="24.95" customHeight="1">
      <c r="B99" s="96"/>
      <c r="D99" s="97" t="s">
        <v>114</v>
      </c>
      <c r="E99" s="98"/>
      <c r="F99" s="98"/>
      <c r="G99" s="98"/>
      <c r="H99" s="98"/>
      <c r="I99" s="98"/>
      <c r="J99" s="99">
        <f>J136</f>
        <v>0</v>
      </c>
      <c r="L99" s="96"/>
    </row>
    <row r="100" spans="2:12" s="8" customFormat="1" ht="24.95" customHeight="1">
      <c r="B100" s="96"/>
      <c r="D100" s="97" t="s">
        <v>115</v>
      </c>
      <c r="E100" s="98"/>
      <c r="F100" s="98"/>
      <c r="G100" s="98"/>
      <c r="H100" s="98"/>
      <c r="I100" s="98"/>
      <c r="J100" s="99">
        <f>J139</f>
        <v>0</v>
      </c>
      <c r="L100" s="96"/>
    </row>
    <row r="101" spans="2:12" s="1" customFormat="1" ht="21.75" customHeight="1">
      <c r="B101" s="24"/>
      <c r="L101" s="24"/>
    </row>
    <row r="102" spans="2:12" s="1" customFormat="1" ht="6.95" customHeight="1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24"/>
    </row>
    <row r="106" spans="2:12" s="1" customFormat="1" ht="6.95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24"/>
    </row>
    <row r="107" spans="2:12" s="1" customFormat="1" ht="24.95" customHeight="1">
      <c r="B107" s="24"/>
      <c r="C107" s="16" t="s">
        <v>116</v>
      </c>
      <c r="L107" s="24"/>
    </row>
    <row r="108" spans="2:12" s="1" customFormat="1" ht="6.95" customHeight="1">
      <c r="B108" s="24"/>
      <c r="L108" s="24"/>
    </row>
    <row r="109" spans="2:12" s="1" customFormat="1" ht="12" customHeight="1">
      <c r="B109" s="24"/>
      <c r="C109" s="21" t="s">
        <v>14</v>
      </c>
      <c r="L109" s="24"/>
    </row>
    <row r="110" spans="2:12" s="1" customFormat="1" ht="26.25" customHeight="1">
      <c r="B110" s="24"/>
      <c r="E110" s="175" t="str">
        <f>E7</f>
        <v>OPŠ 09/2024, VT Porubka km 0,900 - 6,920, oprava opevnění a obnova manipulačního pásu (OPAKOVANÉ ZADÁNÍ), č. st. 8844</v>
      </c>
      <c r="F110" s="176"/>
      <c r="G110" s="176"/>
      <c r="H110" s="176"/>
      <c r="L110" s="24"/>
    </row>
    <row r="111" spans="2:12" s="1" customFormat="1" ht="12" customHeight="1">
      <c r="B111" s="24"/>
      <c r="C111" s="21" t="s">
        <v>105</v>
      </c>
      <c r="L111" s="24"/>
    </row>
    <row r="112" spans="2:12" s="1" customFormat="1" ht="30" customHeight="1">
      <c r="B112" s="24"/>
      <c r="E112" s="165" t="str">
        <f>E9</f>
        <v>SO-02.2-II - Porubka - opravy v úseku č.2_5,115 až 5,430km</v>
      </c>
      <c r="F112" s="174"/>
      <c r="G112" s="174"/>
      <c r="H112" s="174"/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21" t="s">
        <v>17</v>
      </c>
      <c r="F114" s="19" t="str">
        <f>F12</f>
        <v xml:space="preserve"> </v>
      </c>
      <c r="I114" s="21" t="s">
        <v>19</v>
      </c>
      <c r="J114" s="44">
        <f>IF(J12="","",J12)</f>
        <v>45975</v>
      </c>
      <c r="L114" s="24"/>
    </row>
    <row r="115" spans="2:65" s="1" customFormat="1" ht="6.95" customHeight="1">
      <c r="B115" s="24"/>
      <c r="L115" s="24"/>
    </row>
    <row r="116" spans="2:65" s="1" customFormat="1" ht="15.2" customHeight="1">
      <c r="B116" s="24"/>
      <c r="C116" s="21" t="s">
        <v>20</v>
      </c>
      <c r="F116" s="19" t="str">
        <f>E15</f>
        <v>Povodí Odry, s.p.</v>
      </c>
      <c r="I116" s="21" t="s">
        <v>25</v>
      </c>
      <c r="J116" s="22" t="str">
        <f>E21</f>
        <v xml:space="preserve"> </v>
      </c>
      <c r="L116" s="24"/>
    </row>
    <row r="117" spans="2:65" s="1" customFormat="1" ht="15.2" customHeight="1">
      <c r="B117" s="24"/>
      <c r="C117" s="21" t="s">
        <v>24</v>
      </c>
      <c r="F117" s="19" t="str">
        <f>IF(E18="","",E18)</f>
        <v xml:space="preserve"> </v>
      </c>
      <c r="I117" s="21" t="s">
        <v>27</v>
      </c>
      <c r="J117" s="22" t="str">
        <f>E24</f>
        <v xml:space="preserve"> </v>
      </c>
      <c r="L117" s="24"/>
    </row>
    <row r="118" spans="2:65" s="1" customFormat="1" ht="10.35" customHeight="1">
      <c r="B118" s="24"/>
      <c r="L118" s="24"/>
    </row>
    <row r="119" spans="2:65" s="9" customFormat="1" ht="29.25" customHeight="1">
      <c r="B119" s="100"/>
      <c r="C119" s="101" t="s">
        <v>117</v>
      </c>
      <c r="D119" s="102" t="s">
        <v>54</v>
      </c>
      <c r="E119" s="102" t="s">
        <v>50</v>
      </c>
      <c r="F119" s="102" t="s">
        <v>51</v>
      </c>
      <c r="G119" s="102" t="s">
        <v>118</v>
      </c>
      <c r="H119" s="102" t="s">
        <v>119</v>
      </c>
      <c r="I119" s="102" t="s">
        <v>120</v>
      </c>
      <c r="J119" s="103" t="s">
        <v>109</v>
      </c>
      <c r="K119" s="104" t="s">
        <v>121</v>
      </c>
      <c r="L119" s="100"/>
      <c r="M119" s="51" t="s">
        <v>1</v>
      </c>
      <c r="N119" s="52" t="s">
        <v>33</v>
      </c>
      <c r="O119" s="52" t="s">
        <v>122</v>
      </c>
      <c r="P119" s="52" t="s">
        <v>123</v>
      </c>
      <c r="Q119" s="52" t="s">
        <v>124</v>
      </c>
      <c r="R119" s="52" t="s">
        <v>125</v>
      </c>
      <c r="S119" s="52" t="s">
        <v>126</v>
      </c>
      <c r="T119" s="53" t="s">
        <v>127</v>
      </c>
    </row>
    <row r="120" spans="2:65" s="1" customFormat="1" ht="22.7" customHeight="1">
      <c r="B120" s="24"/>
      <c r="C120" s="56" t="s">
        <v>128</v>
      </c>
      <c r="J120" s="105">
        <f>BK120</f>
        <v>0</v>
      </c>
      <c r="L120" s="24"/>
      <c r="M120" s="54"/>
      <c r="N120" s="45"/>
      <c r="O120" s="45"/>
      <c r="P120" s="106">
        <f>P121+P132+P136+P139</f>
        <v>11.968</v>
      </c>
      <c r="Q120" s="45"/>
      <c r="R120" s="106">
        <f>R121+R132+R136+R139</f>
        <v>0</v>
      </c>
      <c r="S120" s="45"/>
      <c r="T120" s="107">
        <f>T121+T132+T136+T139</f>
        <v>0</v>
      </c>
      <c r="AT120" s="12" t="s">
        <v>68</v>
      </c>
      <c r="AU120" s="12" t="s">
        <v>111</v>
      </c>
      <c r="BK120" s="108">
        <f>BK121+BK132+BK136+BK139</f>
        <v>0</v>
      </c>
    </row>
    <row r="121" spans="2:65" s="10" customFormat="1" ht="25.9" customHeight="1">
      <c r="B121" s="109"/>
      <c r="D121" s="110" t="s">
        <v>68</v>
      </c>
      <c r="E121" s="111" t="s">
        <v>77</v>
      </c>
      <c r="F121" s="111" t="s">
        <v>129</v>
      </c>
      <c r="J121" s="112">
        <f>BK121</f>
        <v>0</v>
      </c>
      <c r="L121" s="109"/>
      <c r="M121" s="113"/>
      <c r="P121" s="114">
        <f>SUM(P122:P131)</f>
        <v>11.968</v>
      </c>
      <c r="R121" s="114">
        <f>SUM(R122:R131)</f>
        <v>0</v>
      </c>
      <c r="T121" s="115">
        <f>SUM(T122:T131)</f>
        <v>0</v>
      </c>
      <c r="AR121" s="110" t="s">
        <v>77</v>
      </c>
      <c r="AT121" s="116" t="s">
        <v>68</v>
      </c>
      <c r="AU121" s="116" t="s">
        <v>69</v>
      </c>
      <c r="AY121" s="110" t="s">
        <v>130</v>
      </c>
      <c r="BK121" s="117">
        <f>SUM(BK122:BK131)</f>
        <v>0</v>
      </c>
    </row>
    <row r="122" spans="2:65" s="1" customFormat="1" ht="24.2" customHeight="1">
      <c r="B122" s="118"/>
      <c r="C122" s="119" t="s">
        <v>77</v>
      </c>
      <c r="D122" s="119" t="s">
        <v>131</v>
      </c>
      <c r="E122" s="120" t="s">
        <v>132</v>
      </c>
      <c r="F122" s="121" t="s">
        <v>133</v>
      </c>
      <c r="G122" s="122" t="s">
        <v>134</v>
      </c>
      <c r="H122" s="123">
        <v>4.7E-2</v>
      </c>
      <c r="I122" s="124"/>
      <c r="J122" s="124">
        <f t="shared" ref="J122:J129" si="0">ROUND(I122*H122,2)</f>
        <v>0</v>
      </c>
      <c r="K122" s="125"/>
      <c r="L122" s="24"/>
      <c r="M122" s="126" t="s">
        <v>1</v>
      </c>
      <c r="N122" s="127" t="s">
        <v>34</v>
      </c>
      <c r="O122" s="128">
        <v>0</v>
      </c>
      <c r="P122" s="128">
        <f t="shared" ref="P122:P129" si="1">O122*H122</f>
        <v>0</v>
      </c>
      <c r="Q122" s="128">
        <v>0</v>
      </c>
      <c r="R122" s="128">
        <f t="shared" ref="R122:R129" si="2">Q122*H122</f>
        <v>0</v>
      </c>
      <c r="S122" s="128">
        <v>0</v>
      </c>
      <c r="T122" s="129">
        <f t="shared" ref="T122:T129" si="3">S122*H122</f>
        <v>0</v>
      </c>
      <c r="AR122" s="130" t="s">
        <v>135</v>
      </c>
      <c r="AT122" s="130" t="s">
        <v>131</v>
      </c>
      <c r="AU122" s="130" t="s">
        <v>77</v>
      </c>
      <c r="AY122" s="12" t="s">
        <v>130</v>
      </c>
      <c r="BE122" s="131">
        <f t="shared" ref="BE122:BE129" si="4">IF(N122="základní",J122,0)</f>
        <v>0</v>
      </c>
      <c r="BF122" s="131">
        <f t="shared" ref="BF122:BF129" si="5">IF(N122="snížená",J122,0)</f>
        <v>0</v>
      </c>
      <c r="BG122" s="131">
        <f t="shared" ref="BG122:BG129" si="6">IF(N122="zákl. přenesená",J122,0)</f>
        <v>0</v>
      </c>
      <c r="BH122" s="131">
        <f t="shared" ref="BH122:BH129" si="7">IF(N122="sníž. přenesená",J122,0)</f>
        <v>0</v>
      </c>
      <c r="BI122" s="131">
        <f t="shared" ref="BI122:BI129" si="8">IF(N122="nulová",J122,0)</f>
        <v>0</v>
      </c>
      <c r="BJ122" s="12" t="s">
        <v>77</v>
      </c>
      <c r="BK122" s="131">
        <f t="shared" ref="BK122:BK129" si="9">ROUND(I122*H122,2)</f>
        <v>0</v>
      </c>
      <c r="BL122" s="12" t="s">
        <v>135</v>
      </c>
      <c r="BM122" s="130" t="s">
        <v>136</v>
      </c>
    </row>
    <row r="123" spans="2:65" s="1" customFormat="1" ht="37.700000000000003" customHeight="1">
      <c r="B123" s="118"/>
      <c r="C123" s="119" t="s">
        <v>79</v>
      </c>
      <c r="D123" s="119" t="s">
        <v>131</v>
      </c>
      <c r="E123" s="120" t="s">
        <v>137</v>
      </c>
      <c r="F123" s="121" t="s">
        <v>138</v>
      </c>
      <c r="G123" s="122" t="s">
        <v>134</v>
      </c>
      <c r="H123" s="123">
        <v>4.7E-2</v>
      </c>
      <c r="I123" s="124"/>
      <c r="J123" s="124">
        <f t="shared" si="0"/>
        <v>0</v>
      </c>
      <c r="K123" s="125"/>
      <c r="L123" s="24"/>
      <c r="M123" s="126" t="s">
        <v>1</v>
      </c>
      <c r="N123" s="127" t="s">
        <v>34</v>
      </c>
      <c r="O123" s="128">
        <v>0</v>
      </c>
      <c r="P123" s="128">
        <f t="shared" si="1"/>
        <v>0</v>
      </c>
      <c r="Q123" s="128">
        <v>0</v>
      </c>
      <c r="R123" s="128">
        <f t="shared" si="2"/>
        <v>0</v>
      </c>
      <c r="S123" s="128">
        <v>0</v>
      </c>
      <c r="T123" s="129">
        <f t="shared" si="3"/>
        <v>0</v>
      </c>
      <c r="AR123" s="130" t="s">
        <v>135</v>
      </c>
      <c r="AT123" s="130" t="s">
        <v>131</v>
      </c>
      <c r="AU123" s="130" t="s">
        <v>77</v>
      </c>
      <c r="AY123" s="12" t="s">
        <v>130</v>
      </c>
      <c r="BE123" s="131">
        <f t="shared" si="4"/>
        <v>0</v>
      </c>
      <c r="BF123" s="131">
        <f t="shared" si="5"/>
        <v>0</v>
      </c>
      <c r="BG123" s="131">
        <f t="shared" si="6"/>
        <v>0</v>
      </c>
      <c r="BH123" s="131">
        <f t="shared" si="7"/>
        <v>0</v>
      </c>
      <c r="BI123" s="131">
        <f t="shared" si="8"/>
        <v>0</v>
      </c>
      <c r="BJ123" s="12" t="s">
        <v>77</v>
      </c>
      <c r="BK123" s="131">
        <f t="shared" si="9"/>
        <v>0</v>
      </c>
      <c r="BL123" s="12" t="s">
        <v>135</v>
      </c>
      <c r="BM123" s="130" t="s">
        <v>139</v>
      </c>
    </row>
    <row r="124" spans="2:65" s="1" customFormat="1" ht="24.2" customHeight="1">
      <c r="B124" s="118"/>
      <c r="C124" s="119" t="s">
        <v>140</v>
      </c>
      <c r="D124" s="119" t="s">
        <v>131</v>
      </c>
      <c r="E124" s="120" t="s">
        <v>141</v>
      </c>
      <c r="F124" s="121" t="s">
        <v>142</v>
      </c>
      <c r="G124" s="122" t="s">
        <v>143</v>
      </c>
      <c r="H124" s="123">
        <v>272</v>
      </c>
      <c r="I124" s="124"/>
      <c r="J124" s="124">
        <f t="shared" si="0"/>
        <v>0</v>
      </c>
      <c r="K124" s="125"/>
      <c r="L124" s="24"/>
      <c r="M124" s="126" t="s">
        <v>1</v>
      </c>
      <c r="N124" s="127" t="s">
        <v>34</v>
      </c>
      <c r="O124" s="128">
        <v>0</v>
      </c>
      <c r="P124" s="128">
        <f t="shared" si="1"/>
        <v>0</v>
      </c>
      <c r="Q124" s="128">
        <v>0</v>
      </c>
      <c r="R124" s="128">
        <f t="shared" si="2"/>
        <v>0</v>
      </c>
      <c r="S124" s="128">
        <v>0</v>
      </c>
      <c r="T124" s="129">
        <f t="shared" si="3"/>
        <v>0</v>
      </c>
      <c r="AR124" s="130" t="s">
        <v>135</v>
      </c>
      <c r="AT124" s="130" t="s">
        <v>131</v>
      </c>
      <c r="AU124" s="130" t="s">
        <v>77</v>
      </c>
      <c r="AY124" s="12" t="s">
        <v>130</v>
      </c>
      <c r="BE124" s="131">
        <f t="shared" si="4"/>
        <v>0</v>
      </c>
      <c r="BF124" s="131">
        <f t="shared" si="5"/>
        <v>0</v>
      </c>
      <c r="BG124" s="131">
        <f t="shared" si="6"/>
        <v>0</v>
      </c>
      <c r="BH124" s="131">
        <f t="shared" si="7"/>
        <v>0</v>
      </c>
      <c r="BI124" s="131">
        <f t="shared" si="8"/>
        <v>0</v>
      </c>
      <c r="BJ124" s="12" t="s">
        <v>77</v>
      </c>
      <c r="BK124" s="131">
        <f t="shared" si="9"/>
        <v>0</v>
      </c>
      <c r="BL124" s="12" t="s">
        <v>135</v>
      </c>
      <c r="BM124" s="130" t="s">
        <v>258</v>
      </c>
    </row>
    <row r="125" spans="2:65" s="1" customFormat="1" ht="24.2" customHeight="1">
      <c r="B125" s="118"/>
      <c r="C125" s="119" t="s">
        <v>135</v>
      </c>
      <c r="D125" s="119" t="s">
        <v>131</v>
      </c>
      <c r="E125" s="120" t="s">
        <v>145</v>
      </c>
      <c r="F125" s="121" t="s">
        <v>146</v>
      </c>
      <c r="G125" s="122" t="s">
        <v>143</v>
      </c>
      <c r="H125" s="123">
        <v>272</v>
      </c>
      <c r="I125" s="124"/>
      <c r="J125" s="124">
        <f t="shared" si="0"/>
        <v>0</v>
      </c>
      <c r="K125" s="125"/>
      <c r="L125" s="24"/>
      <c r="M125" s="126" t="s">
        <v>1</v>
      </c>
      <c r="N125" s="127" t="s">
        <v>34</v>
      </c>
      <c r="O125" s="128">
        <v>0</v>
      </c>
      <c r="P125" s="128">
        <f t="shared" si="1"/>
        <v>0</v>
      </c>
      <c r="Q125" s="128">
        <v>0</v>
      </c>
      <c r="R125" s="128">
        <f t="shared" si="2"/>
        <v>0</v>
      </c>
      <c r="S125" s="128">
        <v>0</v>
      </c>
      <c r="T125" s="129">
        <f t="shared" si="3"/>
        <v>0</v>
      </c>
      <c r="AR125" s="130" t="s">
        <v>135</v>
      </c>
      <c r="AT125" s="130" t="s">
        <v>131</v>
      </c>
      <c r="AU125" s="130" t="s">
        <v>77</v>
      </c>
      <c r="AY125" s="12" t="s">
        <v>130</v>
      </c>
      <c r="BE125" s="131">
        <f t="shared" si="4"/>
        <v>0</v>
      </c>
      <c r="BF125" s="131">
        <f t="shared" si="5"/>
        <v>0</v>
      </c>
      <c r="BG125" s="131">
        <f t="shared" si="6"/>
        <v>0</v>
      </c>
      <c r="BH125" s="131">
        <f t="shared" si="7"/>
        <v>0</v>
      </c>
      <c r="BI125" s="131">
        <f t="shared" si="8"/>
        <v>0</v>
      </c>
      <c r="BJ125" s="12" t="s">
        <v>77</v>
      </c>
      <c r="BK125" s="131">
        <f t="shared" si="9"/>
        <v>0</v>
      </c>
      <c r="BL125" s="12" t="s">
        <v>135</v>
      </c>
      <c r="BM125" s="130" t="s">
        <v>259</v>
      </c>
    </row>
    <row r="126" spans="2:65" s="1" customFormat="1" ht="24.2" customHeight="1">
      <c r="B126" s="118"/>
      <c r="C126" s="119" t="s">
        <v>148</v>
      </c>
      <c r="D126" s="119" t="s">
        <v>131</v>
      </c>
      <c r="E126" s="120" t="s">
        <v>149</v>
      </c>
      <c r="F126" s="121" t="s">
        <v>150</v>
      </c>
      <c r="G126" s="122" t="s">
        <v>143</v>
      </c>
      <c r="H126" s="123">
        <v>272</v>
      </c>
      <c r="I126" s="124"/>
      <c r="J126" s="124">
        <f t="shared" si="0"/>
        <v>0</v>
      </c>
      <c r="K126" s="125"/>
      <c r="L126" s="24"/>
      <c r="M126" s="126" t="s">
        <v>1</v>
      </c>
      <c r="N126" s="127" t="s">
        <v>34</v>
      </c>
      <c r="O126" s="128">
        <v>0</v>
      </c>
      <c r="P126" s="128">
        <f t="shared" si="1"/>
        <v>0</v>
      </c>
      <c r="Q126" s="128">
        <v>0</v>
      </c>
      <c r="R126" s="128">
        <f t="shared" si="2"/>
        <v>0</v>
      </c>
      <c r="S126" s="128">
        <v>0</v>
      </c>
      <c r="T126" s="129">
        <f t="shared" si="3"/>
        <v>0</v>
      </c>
      <c r="AR126" s="130" t="s">
        <v>135</v>
      </c>
      <c r="AT126" s="130" t="s">
        <v>131</v>
      </c>
      <c r="AU126" s="130" t="s">
        <v>77</v>
      </c>
      <c r="AY126" s="12" t="s">
        <v>130</v>
      </c>
      <c r="BE126" s="131">
        <f t="shared" si="4"/>
        <v>0</v>
      </c>
      <c r="BF126" s="131">
        <f t="shared" si="5"/>
        <v>0</v>
      </c>
      <c r="BG126" s="131">
        <f t="shared" si="6"/>
        <v>0</v>
      </c>
      <c r="BH126" s="131">
        <f t="shared" si="7"/>
        <v>0</v>
      </c>
      <c r="BI126" s="131">
        <f t="shared" si="8"/>
        <v>0</v>
      </c>
      <c r="BJ126" s="12" t="s">
        <v>77</v>
      </c>
      <c r="BK126" s="131">
        <f t="shared" si="9"/>
        <v>0</v>
      </c>
      <c r="BL126" s="12" t="s">
        <v>135</v>
      </c>
      <c r="BM126" s="130" t="s">
        <v>260</v>
      </c>
    </row>
    <row r="127" spans="2:65" s="1" customFormat="1" ht="33" customHeight="1">
      <c r="B127" s="118"/>
      <c r="C127" s="119" t="s">
        <v>136</v>
      </c>
      <c r="D127" s="119" t="s">
        <v>131</v>
      </c>
      <c r="E127" s="120" t="s">
        <v>152</v>
      </c>
      <c r="F127" s="121" t="s">
        <v>153</v>
      </c>
      <c r="G127" s="122" t="s">
        <v>143</v>
      </c>
      <c r="H127" s="123">
        <v>272</v>
      </c>
      <c r="I127" s="124"/>
      <c r="J127" s="124">
        <f t="shared" si="0"/>
        <v>0</v>
      </c>
      <c r="K127" s="125"/>
      <c r="L127" s="24"/>
      <c r="M127" s="126" t="s">
        <v>1</v>
      </c>
      <c r="N127" s="127" t="s">
        <v>34</v>
      </c>
      <c r="O127" s="128">
        <v>0</v>
      </c>
      <c r="P127" s="128">
        <f t="shared" si="1"/>
        <v>0</v>
      </c>
      <c r="Q127" s="128">
        <v>0</v>
      </c>
      <c r="R127" s="128">
        <f t="shared" si="2"/>
        <v>0</v>
      </c>
      <c r="S127" s="128">
        <v>0</v>
      </c>
      <c r="T127" s="129">
        <f t="shared" si="3"/>
        <v>0</v>
      </c>
      <c r="AR127" s="130" t="s">
        <v>135</v>
      </c>
      <c r="AT127" s="130" t="s">
        <v>131</v>
      </c>
      <c r="AU127" s="130" t="s">
        <v>77</v>
      </c>
      <c r="AY127" s="12" t="s">
        <v>130</v>
      </c>
      <c r="BE127" s="131">
        <f t="shared" si="4"/>
        <v>0</v>
      </c>
      <c r="BF127" s="131">
        <f t="shared" si="5"/>
        <v>0</v>
      </c>
      <c r="BG127" s="131">
        <f t="shared" si="6"/>
        <v>0</v>
      </c>
      <c r="BH127" s="131">
        <f t="shared" si="7"/>
        <v>0</v>
      </c>
      <c r="BI127" s="131">
        <f t="shared" si="8"/>
        <v>0</v>
      </c>
      <c r="BJ127" s="12" t="s">
        <v>77</v>
      </c>
      <c r="BK127" s="131">
        <f t="shared" si="9"/>
        <v>0</v>
      </c>
      <c r="BL127" s="12" t="s">
        <v>135</v>
      </c>
      <c r="BM127" s="130" t="s">
        <v>261</v>
      </c>
    </row>
    <row r="128" spans="2:65" s="1" customFormat="1" ht="37.700000000000003" customHeight="1">
      <c r="B128" s="118"/>
      <c r="C128" s="119" t="s">
        <v>155</v>
      </c>
      <c r="D128" s="119" t="s">
        <v>131</v>
      </c>
      <c r="E128" s="120" t="s">
        <v>156</v>
      </c>
      <c r="F128" s="121" t="s">
        <v>157</v>
      </c>
      <c r="G128" s="122" t="s">
        <v>143</v>
      </c>
      <c r="H128" s="123">
        <v>272</v>
      </c>
      <c r="I128" s="124"/>
      <c r="J128" s="124">
        <f t="shared" si="0"/>
        <v>0</v>
      </c>
      <c r="K128" s="125"/>
      <c r="L128" s="24"/>
      <c r="M128" s="126" t="s">
        <v>1</v>
      </c>
      <c r="N128" s="127" t="s">
        <v>34</v>
      </c>
      <c r="O128" s="128">
        <v>0</v>
      </c>
      <c r="P128" s="128">
        <f t="shared" si="1"/>
        <v>0</v>
      </c>
      <c r="Q128" s="128">
        <v>0</v>
      </c>
      <c r="R128" s="128">
        <f t="shared" si="2"/>
        <v>0</v>
      </c>
      <c r="S128" s="128">
        <v>0</v>
      </c>
      <c r="T128" s="129">
        <f t="shared" si="3"/>
        <v>0</v>
      </c>
      <c r="AR128" s="130" t="s">
        <v>135</v>
      </c>
      <c r="AT128" s="130" t="s">
        <v>131</v>
      </c>
      <c r="AU128" s="130" t="s">
        <v>77</v>
      </c>
      <c r="AY128" s="12" t="s">
        <v>130</v>
      </c>
      <c r="BE128" s="131">
        <f t="shared" si="4"/>
        <v>0</v>
      </c>
      <c r="BF128" s="131">
        <f t="shared" si="5"/>
        <v>0</v>
      </c>
      <c r="BG128" s="131">
        <f t="shared" si="6"/>
        <v>0</v>
      </c>
      <c r="BH128" s="131">
        <f t="shared" si="7"/>
        <v>0</v>
      </c>
      <c r="BI128" s="131">
        <f t="shared" si="8"/>
        <v>0</v>
      </c>
      <c r="BJ128" s="12" t="s">
        <v>77</v>
      </c>
      <c r="BK128" s="131">
        <f t="shared" si="9"/>
        <v>0</v>
      </c>
      <c r="BL128" s="12" t="s">
        <v>135</v>
      </c>
      <c r="BM128" s="130" t="s">
        <v>262</v>
      </c>
    </row>
    <row r="129" spans="2:65" s="1" customFormat="1" ht="62.85" customHeight="1">
      <c r="B129" s="118"/>
      <c r="C129" s="119" t="s">
        <v>139</v>
      </c>
      <c r="D129" s="119" t="s">
        <v>131</v>
      </c>
      <c r="E129" s="120" t="s">
        <v>159</v>
      </c>
      <c r="F129" s="121" t="s">
        <v>160</v>
      </c>
      <c r="G129" s="122" t="s">
        <v>143</v>
      </c>
      <c r="H129" s="123">
        <v>272</v>
      </c>
      <c r="I129" s="124"/>
      <c r="J129" s="124">
        <f t="shared" si="0"/>
        <v>0</v>
      </c>
      <c r="K129" s="125"/>
      <c r="L129" s="24"/>
      <c r="M129" s="126" t="s">
        <v>1</v>
      </c>
      <c r="N129" s="127" t="s">
        <v>34</v>
      </c>
      <c r="O129" s="128">
        <v>4.3999999999999997E-2</v>
      </c>
      <c r="P129" s="128">
        <f t="shared" si="1"/>
        <v>11.968</v>
      </c>
      <c r="Q129" s="128">
        <v>0</v>
      </c>
      <c r="R129" s="128">
        <f t="shared" si="2"/>
        <v>0</v>
      </c>
      <c r="S129" s="128">
        <v>0</v>
      </c>
      <c r="T129" s="129">
        <f t="shared" si="3"/>
        <v>0</v>
      </c>
      <c r="AR129" s="130" t="s">
        <v>135</v>
      </c>
      <c r="AT129" s="130" t="s">
        <v>131</v>
      </c>
      <c r="AU129" s="130" t="s">
        <v>77</v>
      </c>
      <c r="AY129" s="12" t="s">
        <v>130</v>
      </c>
      <c r="BE129" s="131">
        <f t="shared" si="4"/>
        <v>0</v>
      </c>
      <c r="BF129" s="131">
        <f t="shared" si="5"/>
        <v>0</v>
      </c>
      <c r="BG129" s="131">
        <f t="shared" si="6"/>
        <v>0</v>
      </c>
      <c r="BH129" s="131">
        <f t="shared" si="7"/>
        <v>0</v>
      </c>
      <c r="BI129" s="131">
        <f t="shared" si="8"/>
        <v>0</v>
      </c>
      <c r="BJ129" s="12" t="s">
        <v>77</v>
      </c>
      <c r="BK129" s="131">
        <f t="shared" si="9"/>
        <v>0</v>
      </c>
      <c r="BL129" s="12" t="s">
        <v>135</v>
      </c>
      <c r="BM129" s="130" t="s">
        <v>263</v>
      </c>
    </row>
    <row r="130" spans="2:65" s="1" customFormat="1">
      <c r="B130" s="24"/>
      <c r="D130" s="132" t="s">
        <v>162</v>
      </c>
      <c r="F130" s="133" t="s">
        <v>163</v>
      </c>
      <c r="L130" s="24"/>
      <c r="M130" s="134"/>
      <c r="T130" s="48"/>
      <c r="AT130" s="12" t="s">
        <v>162</v>
      </c>
      <c r="AU130" s="12" t="s">
        <v>77</v>
      </c>
    </row>
    <row r="131" spans="2:65" s="1" customFormat="1" ht="33" customHeight="1">
      <c r="B131" s="118"/>
      <c r="C131" s="119" t="s">
        <v>164</v>
      </c>
      <c r="D131" s="119" t="s">
        <v>131</v>
      </c>
      <c r="E131" s="120" t="s">
        <v>165</v>
      </c>
      <c r="F131" s="121" t="s">
        <v>166</v>
      </c>
      <c r="G131" s="122" t="s">
        <v>143</v>
      </c>
      <c r="H131" s="123">
        <v>272</v>
      </c>
      <c r="I131" s="124"/>
      <c r="J131" s="124">
        <f>ROUND(I131*H131,2)</f>
        <v>0</v>
      </c>
      <c r="K131" s="125"/>
      <c r="L131" s="24"/>
      <c r="M131" s="126" t="s">
        <v>1</v>
      </c>
      <c r="N131" s="127" t="s">
        <v>34</v>
      </c>
      <c r="O131" s="128">
        <v>0</v>
      </c>
      <c r="P131" s="128">
        <f>O131*H131</f>
        <v>0</v>
      </c>
      <c r="Q131" s="128">
        <v>0</v>
      </c>
      <c r="R131" s="128">
        <f>Q131*H131</f>
        <v>0</v>
      </c>
      <c r="S131" s="128">
        <v>0</v>
      </c>
      <c r="T131" s="129">
        <f>S131*H131</f>
        <v>0</v>
      </c>
      <c r="AR131" s="130" t="s">
        <v>135</v>
      </c>
      <c r="AT131" s="130" t="s">
        <v>131</v>
      </c>
      <c r="AU131" s="130" t="s">
        <v>77</v>
      </c>
      <c r="AY131" s="12" t="s">
        <v>130</v>
      </c>
      <c r="BE131" s="131">
        <f>IF(N131="základní",J131,0)</f>
        <v>0</v>
      </c>
      <c r="BF131" s="131">
        <f>IF(N131="snížená",J131,0)</f>
        <v>0</v>
      </c>
      <c r="BG131" s="131">
        <f>IF(N131="zákl. přenesená",J131,0)</f>
        <v>0</v>
      </c>
      <c r="BH131" s="131">
        <f>IF(N131="sníž. přenesená",J131,0)</f>
        <v>0</v>
      </c>
      <c r="BI131" s="131">
        <f>IF(N131="nulová",J131,0)</f>
        <v>0</v>
      </c>
      <c r="BJ131" s="12" t="s">
        <v>77</v>
      </c>
      <c r="BK131" s="131">
        <f>ROUND(I131*H131,2)</f>
        <v>0</v>
      </c>
      <c r="BL131" s="12" t="s">
        <v>135</v>
      </c>
      <c r="BM131" s="130" t="s">
        <v>264</v>
      </c>
    </row>
    <row r="132" spans="2:65" s="10" customFormat="1" ht="25.9" customHeight="1">
      <c r="B132" s="109"/>
      <c r="D132" s="110" t="s">
        <v>68</v>
      </c>
      <c r="E132" s="111" t="s">
        <v>135</v>
      </c>
      <c r="F132" s="111" t="s">
        <v>168</v>
      </c>
      <c r="J132" s="112">
        <f>BK132</f>
        <v>0</v>
      </c>
      <c r="L132" s="109"/>
      <c r="M132" s="113"/>
      <c r="P132" s="114">
        <f>SUM(P133:P135)</f>
        <v>0</v>
      </c>
      <c r="R132" s="114">
        <f>SUM(R133:R135)</f>
        <v>0</v>
      </c>
      <c r="T132" s="115">
        <f>SUM(T133:T135)</f>
        <v>0</v>
      </c>
      <c r="AR132" s="110" t="s">
        <v>77</v>
      </c>
      <c r="AT132" s="116" t="s">
        <v>68</v>
      </c>
      <c r="AU132" s="116" t="s">
        <v>69</v>
      </c>
      <c r="AY132" s="110" t="s">
        <v>130</v>
      </c>
      <c r="BK132" s="117">
        <f>SUM(BK133:BK135)</f>
        <v>0</v>
      </c>
    </row>
    <row r="133" spans="2:65" s="1" customFormat="1" ht="24.2" customHeight="1">
      <c r="B133" s="118"/>
      <c r="C133" s="119" t="s">
        <v>169</v>
      </c>
      <c r="D133" s="119" t="s">
        <v>131</v>
      </c>
      <c r="E133" s="120" t="s">
        <v>170</v>
      </c>
      <c r="F133" s="121" t="s">
        <v>335</v>
      </c>
      <c r="G133" s="122" t="s">
        <v>143</v>
      </c>
      <c r="H133" s="123">
        <v>10</v>
      </c>
      <c r="I133" s="124"/>
      <c r="J133" s="124">
        <f>ROUND(I133*H133,2)</f>
        <v>0</v>
      </c>
      <c r="K133" s="125"/>
      <c r="L133" s="24"/>
      <c r="M133" s="126" t="s">
        <v>1</v>
      </c>
      <c r="N133" s="127" t="s">
        <v>34</v>
      </c>
      <c r="O133" s="128">
        <v>0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AR133" s="130" t="s">
        <v>135</v>
      </c>
      <c r="AT133" s="130" t="s">
        <v>131</v>
      </c>
      <c r="AU133" s="130" t="s">
        <v>77</v>
      </c>
      <c r="AY133" s="12" t="s">
        <v>130</v>
      </c>
      <c r="BE133" s="131">
        <f>IF(N133="základní",J133,0)</f>
        <v>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2" t="s">
        <v>77</v>
      </c>
      <c r="BK133" s="131">
        <f>ROUND(I133*H133,2)</f>
        <v>0</v>
      </c>
      <c r="BL133" s="12" t="s">
        <v>135</v>
      </c>
      <c r="BM133" s="130" t="s">
        <v>171</v>
      </c>
    </row>
    <row r="134" spans="2:65" s="1" customFormat="1" ht="24.2" customHeight="1">
      <c r="B134" s="118"/>
      <c r="C134" s="119" t="s">
        <v>172</v>
      </c>
      <c r="D134" s="119" t="s">
        <v>131</v>
      </c>
      <c r="E134" s="120" t="s">
        <v>173</v>
      </c>
      <c r="F134" s="121" t="s">
        <v>174</v>
      </c>
      <c r="G134" s="122" t="s">
        <v>143</v>
      </c>
      <c r="H134" s="123">
        <v>1</v>
      </c>
      <c r="I134" s="124"/>
      <c r="J134" s="124">
        <f>ROUND(I134*H134,2)</f>
        <v>0</v>
      </c>
      <c r="K134" s="125"/>
      <c r="L134" s="24"/>
      <c r="M134" s="126" t="s">
        <v>1</v>
      </c>
      <c r="N134" s="127" t="s">
        <v>34</v>
      </c>
      <c r="O134" s="128">
        <v>0</v>
      </c>
      <c r="P134" s="128">
        <f>O134*H134</f>
        <v>0</v>
      </c>
      <c r="Q134" s="128">
        <v>0</v>
      </c>
      <c r="R134" s="128">
        <f>Q134*H134</f>
        <v>0</v>
      </c>
      <c r="S134" s="128">
        <v>0</v>
      </c>
      <c r="T134" s="129">
        <f>S134*H134</f>
        <v>0</v>
      </c>
      <c r="AR134" s="130" t="s">
        <v>135</v>
      </c>
      <c r="AT134" s="130" t="s">
        <v>131</v>
      </c>
      <c r="AU134" s="130" t="s">
        <v>77</v>
      </c>
      <c r="AY134" s="12" t="s">
        <v>130</v>
      </c>
      <c r="BE134" s="131">
        <f>IF(N134="základní",J134,0)</f>
        <v>0</v>
      </c>
      <c r="BF134" s="131">
        <f>IF(N134="snížená",J134,0)</f>
        <v>0</v>
      </c>
      <c r="BG134" s="131">
        <f>IF(N134="zákl. přenesená",J134,0)</f>
        <v>0</v>
      </c>
      <c r="BH134" s="131">
        <f>IF(N134="sníž. přenesená",J134,0)</f>
        <v>0</v>
      </c>
      <c r="BI134" s="131">
        <f>IF(N134="nulová",J134,0)</f>
        <v>0</v>
      </c>
      <c r="BJ134" s="12" t="s">
        <v>77</v>
      </c>
      <c r="BK134" s="131">
        <f>ROUND(I134*H134,2)</f>
        <v>0</v>
      </c>
      <c r="BL134" s="12" t="s">
        <v>135</v>
      </c>
      <c r="BM134" s="130" t="s">
        <v>175</v>
      </c>
    </row>
    <row r="135" spans="2:65" s="1" customFormat="1" ht="24.2" customHeight="1">
      <c r="B135" s="118"/>
      <c r="C135" s="119" t="s">
        <v>8</v>
      </c>
      <c r="D135" s="119" t="s">
        <v>131</v>
      </c>
      <c r="E135" s="120" t="s">
        <v>176</v>
      </c>
      <c r="F135" s="121" t="s">
        <v>177</v>
      </c>
      <c r="G135" s="122" t="s">
        <v>134</v>
      </c>
      <c r="H135" s="123">
        <v>1</v>
      </c>
      <c r="I135" s="124"/>
      <c r="J135" s="124">
        <f>ROUND(I135*H135,2)</f>
        <v>0</v>
      </c>
      <c r="K135" s="125"/>
      <c r="L135" s="24"/>
      <c r="M135" s="126" t="s">
        <v>1</v>
      </c>
      <c r="N135" s="127" t="s">
        <v>34</v>
      </c>
      <c r="O135" s="128">
        <v>0</v>
      </c>
      <c r="P135" s="128">
        <f>O135*H135</f>
        <v>0</v>
      </c>
      <c r="Q135" s="128">
        <v>0</v>
      </c>
      <c r="R135" s="128">
        <f>Q135*H135</f>
        <v>0</v>
      </c>
      <c r="S135" s="128">
        <v>0</v>
      </c>
      <c r="T135" s="129">
        <f>S135*H135</f>
        <v>0</v>
      </c>
      <c r="AR135" s="130" t="s">
        <v>135</v>
      </c>
      <c r="AT135" s="130" t="s">
        <v>131</v>
      </c>
      <c r="AU135" s="130" t="s">
        <v>77</v>
      </c>
      <c r="AY135" s="12" t="s">
        <v>130</v>
      </c>
      <c r="BE135" s="131">
        <f>IF(N135="základní",J135,0)</f>
        <v>0</v>
      </c>
      <c r="BF135" s="131">
        <f>IF(N135="snížená",J135,0)</f>
        <v>0</v>
      </c>
      <c r="BG135" s="131">
        <f>IF(N135="zákl. přenesená",J135,0)</f>
        <v>0</v>
      </c>
      <c r="BH135" s="131">
        <f>IF(N135="sníž. přenesená",J135,0)</f>
        <v>0</v>
      </c>
      <c r="BI135" s="131">
        <f>IF(N135="nulová",J135,0)</f>
        <v>0</v>
      </c>
      <c r="BJ135" s="12" t="s">
        <v>77</v>
      </c>
      <c r="BK135" s="131">
        <f>ROUND(I135*H135,2)</f>
        <v>0</v>
      </c>
      <c r="BL135" s="12" t="s">
        <v>135</v>
      </c>
      <c r="BM135" s="130" t="s">
        <v>178</v>
      </c>
    </row>
    <row r="136" spans="2:65" s="10" customFormat="1" ht="25.9" customHeight="1">
      <c r="B136" s="109"/>
      <c r="D136" s="110" t="s">
        <v>68</v>
      </c>
      <c r="E136" s="111" t="s">
        <v>179</v>
      </c>
      <c r="F136" s="111" t="s">
        <v>180</v>
      </c>
      <c r="J136" s="112">
        <f>BK136</f>
        <v>0</v>
      </c>
      <c r="L136" s="109"/>
      <c r="M136" s="113"/>
      <c r="P136" s="114">
        <f>SUM(P137:P138)</f>
        <v>0</v>
      </c>
      <c r="R136" s="114">
        <f>SUM(R137:R138)</f>
        <v>0</v>
      </c>
      <c r="T136" s="115">
        <f>SUM(T137:T138)</f>
        <v>0</v>
      </c>
      <c r="AR136" s="110" t="s">
        <v>77</v>
      </c>
      <c r="AT136" s="116" t="s">
        <v>68</v>
      </c>
      <c r="AU136" s="116" t="s">
        <v>69</v>
      </c>
      <c r="AY136" s="110" t="s">
        <v>130</v>
      </c>
      <c r="BK136" s="117">
        <f>SUM(BK137:BK138)</f>
        <v>0</v>
      </c>
    </row>
    <row r="137" spans="2:65" s="1" customFormat="1" ht="16.5" customHeight="1">
      <c r="B137" s="118"/>
      <c r="C137" s="119" t="s">
        <v>181</v>
      </c>
      <c r="D137" s="119" t="s">
        <v>131</v>
      </c>
      <c r="E137" s="120" t="s">
        <v>187</v>
      </c>
      <c r="F137" s="121" t="s">
        <v>188</v>
      </c>
      <c r="G137" s="122" t="s">
        <v>189</v>
      </c>
      <c r="H137" s="123">
        <v>0.63</v>
      </c>
      <c r="I137" s="124"/>
      <c r="J137" s="124">
        <f>ROUND(I137*H137,2)</f>
        <v>0</v>
      </c>
      <c r="K137" s="125"/>
      <c r="L137" s="24"/>
      <c r="M137" s="126" t="s">
        <v>1</v>
      </c>
      <c r="N137" s="127" t="s">
        <v>34</v>
      </c>
      <c r="O137" s="128">
        <v>0</v>
      </c>
      <c r="P137" s="128">
        <f>O137*H137</f>
        <v>0</v>
      </c>
      <c r="Q137" s="128">
        <v>0</v>
      </c>
      <c r="R137" s="128">
        <f>Q137*H137</f>
        <v>0</v>
      </c>
      <c r="S137" s="128">
        <v>0</v>
      </c>
      <c r="T137" s="129">
        <f>S137*H137</f>
        <v>0</v>
      </c>
      <c r="AR137" s="130" t="s">
        <v>135</v>
      </c>
      <c r="AT137" s="130" t="s">
        <v>131</v>
      </c>
      <c r="AU137" s="130" t="s">
        <v>77</v>
      </c>
      <c r="AY137" s="12" t="s">
        <v>130</v>
      </c>
      <c r="BE137" s="131">
        <f>IF(N137="základní",J137,0)</f>
        <v>0</v>
      </c>
      <c r="BF137" s="131">
        <f>IF(N137="snížená",J137,0)</f>
        <v>0</v>
      </c>
      <c r="BG137" s="131">
        <f>IF(N137="zákl. přenesená",J137,0)</f>
        <v>0</v>
      </c>
      <c r="BH137" s="131">
        <f>IF(N137="sníž. přenesená",J137,0)</f>
        <v>0</v>
      </c>
      <c r="BI137" s="131">
        <f>IF(N137="nulová",J137,0)</f>
        <v>0</v>
      </c>
      <c r="BJ137" s="12" t="s">
        <v>77</v>
      </c>
      <c r="BK137" s="131">
        <f>ROUND(I137*H137,2)</f>
        <v>0</v>
      </c>
      <c r="BL137" s="12" t="s">
        <v>135</v>
      </c>
      <c r="BM137" s="130" t="s">
        <v>265</v>
      </c>
    </row>
    <row r="138" spans="2:65" s="1" customFormat="1" ht="37.700000000000003" customHeight="1">
      <c r="B138" s="118"/>
      <c r="C138" s="119" t="s">
        <v>186</v>
      </c>
      <c r="D138" s="119" t="s">
        <v>131</v>
      </c>
      <c r="E138" s="120" t="s">
        <v>182</v>
      </c>
      <c r="F138" s="121" t="s">
        <v>183</v>
      </c>
      <c r="G138" s="122" t="s">
        <v>184</v>
      </c>
      <c r="H138" s="123">
        <v>544</v>
      </c>
      <c r="I138" s="124"/>
      <c r="J138" s="124">
        <f>ROUND(I138*H138,2)</f>
        <v>0</v>
      </c>
      <c r="K138" s="125"/>
      <c r="L138" s="24"/>
      <c r="M138" s="126" t="s">
        <v>1</v>
      </c>
      <c r="N138" s="127" t="s">
        <v>34</v>
      </c>
      <c r="O138" s="128">
        <v>0</v>
      </c>
      <c r="P138" s="128">
        <f>O138*H138</f>
        <v>0</v>
      </c>
      <c r="Q138" s="128">
        <v>0</v>
      </c>
      <c r="R138" s="128">
        <f>Q138*H138</f>
        <v>0</v>
      </c>
      <c r="S138" s="128">
        <v>0</v>
      </c>
      <c r="T138" s="129">
        <f>S138*H138</f>
        <v>0</v>
      </c>
      <c r="AR138" s="130" t="s">
        <v>135</v>
      </c>
      <c r="AT138" s="130" t="s">
        <v>131</v>
      </c>
      <c r="AU138" s="130" t="s">
        <v>77</v>
      </c>
      <c r="AY138" s="12" t="s">
        <v>130</v>
      </c>
      <c r="BE138" s="131">
        <f>IF(N138="základní",J138,0)</f>
        <v>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2" t="s">
        <v>77</v>
      </c>
      <c r="BK138" s="131">
        <f>ROUND(I138*H138,2)</f>
        <v>0</v>
      </c>
      <c r="BL138" s="12" t="s">
        <v>135</v>
      </c>
      <c r="BM138" s="130" t="s">
        <v>266</v>
      </c>
    </row>
    <row r="139" spans="2:65" s="10" customFormat="1" ht="25.9" customHeight="1">
      <c r="B139" s="109"/>
      <c r="D139" s="110" t="s">
        <v>68</v>
      </c>
      <c r="E139" s="111" t="s">
        <v>191</v>
      </c>
      <c r="F139" s="111" t="s">
        <v>192</v>
      </c>
      <c r="J139" s="112">
        <f>BK139</f>
        <v>0</v>
      </c>
      <c r="L139" s="109"/>
      <c r="M139" s="113"/>
      <c r="P139" s="114">
        <f>SUM(P140:P143)</f>
        <v>0</v>
      </c>
      <c r="R139" s="114">
        <f>SUM(R140:R143)</f>
        <v>0</v>
      </c>
      <c r="T139" s="115">
        <f>SUM(T140:T143)</f>
        <v>0</v>
      </c>
      <c r="AR139" s="110" t="s">
        <v>77</v>
      </c>
      <c r="AT139" s="116" t="s">
        <v>68</v>
      </c>
      <c r="AU139" s="116" t="s">
        <v>69</v>
      </c>
      <c r="AY139" s="110" t="s">
        <v>130</v>
      </c>
      <c r="BK139" s="117">
        <f>SUM(BK140:BK143)</f>
        <v>0</v>
      </c>
    </row>
    <row r="140" spans="2:65" s="1" customFormat="1" ht="16.5" customHeight="1">
      <c r="B140" s="118"/>
      <c r="C140" s="119" t="s">
        <v>193</v>
      </c>
      <c r="D140" s="119" t="s">
        <v>131</v>
      </c>
      <c r="E140" s="120" t="s">
        <v>194</v>
      </c>
      <c r="F140" s="121" t="s">
        <v>195</v>
      </c>
      <c r="G140" s="122" t="s">
        <v>196</v>
      </c>
      <c r="H140" s="123">
        <v>1</v>
      </c>
      <c r="I140" s="124"/>
      <c r="J140" s="124">
        <f>ROUND(I140*H140,2)</f>
        <v>0</v>
      </c>
      <c r="K140" s="125"/>
      <c r="L140" s="24"/>
      <c r="M140" s="126" t="s">
        <v>1</v>
      </c>
      <c r="N140" s="127" t="s">
        <v>34</v>
      </c>
      <c r="O140" s="128">
        <v>0</v>
      </c>
      <c r="P140" s="128">
        <f>O140*H140</f>
        <v>0</v>
      </c>
      <c r="Q140" s="128">
        <v>0</v>
      </c>
      <c r="R140" s="128">
        <f>Q140*H140</f>
        <v>0</v>
      </c>
      <c r="S140" s="128">
        <v>0</v>
      </c>
      <c r="T140" s="129">
        <f>S140*H140</f>
        <v>0</v>
      </c>
      <c r="AR140" s="130" t="s">
        <v>135</v>
      </c>
      <c r="AT140" s="130" t="s">
        <v>131</v>
      </c>
      <c r="AU140" s="130" t="s">
        <v>77</v>
      </c>
      <c r="AY140" s="12" t="s">
        <v>130</v>
      </c>
      <c r="BE140" s="131">
        <f>IF(N140="základní",J140,0)</f>
        <v>0</v>
      </c>
      <c r="BF140" s="131">
        <f>IF(N140="snížená",J140,0)</f>
        <v>0</v>
      </c>
      <c r="BG140" s="131">
        <f>IF(N140="zákl. přenesená",J140,0)</f>
        <v>0</v>
      </c>
      <c r="BH140" s="131">
        <f>IF(N140="sníž. přenesená",J140,0)</f>
        <v>0</v>
      </c>
      <c r="BI140" s="131">
        <f>IF(N140="nulová",J140,0)</f>
        <v>0</v>
      </c>
      <c r="BJ140" s="12" t="s">
        <v>77</v>
      </c>
      <c r="BK140" s="131">
        <f>ROUND(I140*H140,2)</f>
        <v>0</v>
      </c>
      <c r="BL140" s="12" t="s">
        <v>135</v>
      </c>
      <c r="BM140" s="130" t="s">
        <v>267</v>
      </c>
    </row>
    <row r="141" spans="2:65" s="1" customFormat="1" ht="16.5" customHeight="1">
      <c r="B141" s="118"/>
      <c r="C141" s="119" t="s">
        <v>171</v>
      </c>
      <c r="D141" s="119" t="s">
        <v>131</v>
      </c>
      <c r="E141" s="120" t="s">
        <v>198</v>
      </c>
      <c r="F141" s="121" t="s">
        <v>199</v>
      </c>
      <c r="G141" s="122" t="s">
        <v>196</v>
      </c>
      <c r="H141" s="123">
        <v>1</v>
      </c>
      <c r="I141" s="124"/>
      <c r="J141" s="124">
        <f>ROUND(I141*H141,2)</f>
        <v>0</v>
      </c>
      <c r="K141" s="125"/>
      <c r="L141" s="24"/>
      <c r="M141" s="126" t="s">
        <v>1</v>
      </c>
      <c r="N141" s="127" t="s">
        <v>34</v>
      </c>
      <c r="O141" s="128">
        <v>0</v>
      </c>
      <c r="P141" s="128">
        <f>O141*H141</f>
        <v>0</v>
      </c>
      <c r="Q141" s="128">
        <v>0</v>
      </c>
      <c r="R141" s="128">
        <f>Q141*H141</f>
        <v>0</v>
      </c>
      <c r="S141" s="128">
        <v>0</v>
      </c>
      <c r="T141" s="129">
        <f>S141*H141</f>
        <v>0</v>
      </c>
      <c r="AR141" s="130" t="s">
        <v>135</v>
      </c>
      <c r="AT141" s="130" t="s">
        <v>131</v>
      </c>
      <c r="AU141" s="130" t="s">
        <v>77</v>
      </c>
      <c r="AY141" s="12" t="s">
        <v>130</v>
      </c>
      <c r="BE141" s="131">
        <f>IF(N141="základní",J141,0)</f>
        <v>0</v>
      </c>
      <c r="BF141" s="131">
        <f>IF(N141="snížená",J141,0)</f>
        <v>0</v>
      </c>
      <c r="BG141" s="131">
        <f>IF(N141="zákl. přenesená",J141,0)</f>
        <v>0</v>
      </c>
      <c r="BH141" s="131">
        <f>IF(N141="sníž. přenesená",J141,0)</f>
        <v>0</v>
      </c>
      <c r="BI141" s="131">
        <f>IF(N141="nulová",J141,0)</f>
        <v>0</v>
      </c>
      <c r="BJ141" s="12" t="s">
        <v>77</v>
      </c>
      <c r="BK141" s="131">
        <f>ROUND(I141*H141,2)</f>
        <v>0</v>
      </c>
      <c r="BL141" s="12" t="s">
        <v>135</v>
      </c>
      <c r="BM141" s="130" t="s">
        <v>268</v>
      </c>
    </row>
    <row r="142" spans="2:65" s="1" customFormat="1" ht="16.5" customHeight="1">
      <c r="B142" s="118"/>
      <c r="C142" s="119" t="s">
        <v>201</v>
      </c>
      <c r="D142" s="119" t="s">
        <v>131</v>
      </c>
      <c r="E142" s="120" t="s">
        <v>202</v>
      </c>
      <c r="F142" s="121" t="s">
        <v>203</v>
      </c>
      <c r="G142" s="122" t="s">
        <v>196</v>
      </c>
      <c r="H142" s="123">
        <v>1</v>
      </c>
      <c r="I142" s="124"/>
      <c r="J142" s="124">
        <f>ROUND(I142*H142,2)</f>
        <v>0</v>
      </c>
      <c r="K142" s="125"/>
      <c r="L142" s="24"/>
      <c r="M142" s="126" t="s">
        <v>1</v>
      </c>
      <c r="N142" s="127" t="s">
        <v>34</v>
      </c>
      <c r="O142" s="128">
        <v>0</v>
      </c>
      <c r="P142" s="128">
        <f>O142*H142</f>
        <v>0</v>
      </c>
      <c r="Q142" s="128">
        <v>0</v>
      </c>
      <c r="R142" s="128">
        <f>Q142*H142</f>
        <v>0</v>
      </c>
      <c r="S142" s="128">
        <v>0</v>
      </c>
      <c r="T142" s="129">
        <f>S142*H142</f>
        <v>0</v>
      </c>
      <c r="AR142" s="130" t="s">
        <v>135</v>
      </c>
      <c r="AT142" s="130" t="s">
        <v>131</v>
      </c>
      <c r="AU142" s="130" t="s">
        <v>77</v>
      </c>
      <c r="AY142" s="12" t="s">
        <v>130</v>
      </c>
      <c r="BE142" s="131">
        <f>IF(N142="základní",J142,0)</f>
        <v>0</v>
      </c>
      <c r="BF142" s="131">
        <f>IF(N142="snížená",J142,0)</f>
        <v>0</v>
      </c>
      <c r="BG142" s="131">
        <f>IF(N142="zákl. přenesená",J142,0)</f>
        <v>0</v>
      </c>
      <c r="BH142" s="131">
        <f>IF(N142="sníž. přenesená",J142,0)</f>
        <v>0</v>
      </c>
      <c r="BI142" s="131">
        <f>IF(N142="nulová",J142,0)</f>
        <v>0</v>
      </c>
      <c r="BJ142" s="12" t="s">
        <v>77</v>
      </c>
      <c r="BK142" s="131">
        <f>ROUND(I142*H142,2)</f>
        <v>0</v>
      </c>
      <c r="BL142" s="12" t="s">
        <v>135</v>
      </c>
      <c r="BM142" s="130" t="s">
        <v>269</v>
      </c>
    </row>
    <row r="143" spans="2:65" s="1" customFormat="1" ht="16.5" customHeight="1">
      <c r="B143" s="118"/>
      <c r="C143" s="119" t="s">
        <v>175</v>
      </c>
      <c r="D143" s="119" t="s">
        <v>131</v>
      </c>
      <c r="E143" s="120" t="s">
        <v>205</v>
      </c>
      <c r="F143" s="121" t="s">
        <v>206</v>
      </c>
      <c r="G143" s="122" t="s">
        <v>196</v>
      </c>
      <c r="H143" s="123">
        <v>1</v>
      </c>
      <c r="I143" s="124"/>
      <c r="J143" s="124">
        <f>ROUND(I143*H143,2)</f>
        <v>0</v>
      </c>
      <c r="K143" s="125"/>
      <c r="L143" s="24"/>
      <c r="M143" s="135" t="s">
        <v>1</v>
      </c>
      <c r="N143" s="136" t="s">
        <v>34</v>
      </c>
      <c r="O143" s="137">
        <v>0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0" t="s">
        <v>135</v>
      </c>
      <c r="AT143" s="130" t="s">
        <v>131</v>
      </c>
      <c r="AU143" s="130" t="s">
        <v>77</v>
      </c>
      <c r="AY143" s="12" t="s">
        <v>130</v>
      </c>
      <c r="BE143" s="131">
        <f>IF(N143="základní",J143,0)</f>
        <v>0</v>
      </c>
      <c r="BF143" s="131">
        <f>IF(N143="snížená",J143,0)</f>
        <v>0</v>
      </c>
      <c r="BG143" s="131">
        <f>IF(N143="zákl. přenesená",J143,0)</f>
        <v>0</v>
      </c>
      <c r="BH143" s="131">
        <f>IF(N143="sníž. přenesená",J143,0)</f>
        <v>0</v>
      </c>
      <c r="BI143" s="131">
        <f>IF(N143="nulová",J143,0)</f>
        <v>0</v>
      </c>
      <c r="BJ143" s="12" t="s">
        <v>77</v>
      </c>
      <c r="BK143" s="131">
        <f>ROUND(I143*H143,2)</f>
        <v>0</v>
      </c>
      <c r="BL143" s="12" t="s">
        <v>135</v>
      </c>
      <c r="BM143" s="130" t="s">
        <v>270</v>
      </c>
    </row>
    <row r="144" spans="2:65" s="1" customFormat="1" ht="6.95" customHeight="1"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24"/>
    </row>
  </sheetData>
  <autoFilter ref="C119:K14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30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9"/>
  <sheetViews>
    <sheetView showGridLines="0" workbookViewId="0">
      <selection activeCell="C1" sqref="C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2" t="s">
        <v>94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79</v>
      </c>
    </row>
    <row r="4" spans="2:46" ht="24.95" customHeight="1">
      <c r="B4" s="15"/>
      <c r="D4" s="16" t="s">
        <v>104</v>
      </c>
      <c r="L4" s="15"/>
      <c r="M4" s="80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14</v>
      </c>
      <c r="L6" s="15"/>
    </row>
    <row r="7" spans="2:46" ht="26.25" customHeight="1">
      <c r="B7" s="15"/>
      <c r="E7" s="175" t="str">
        <f>'Rekapitulace stavby'!K6</f>
        <v>OPŠ 09/2024, VT Porubka km 0,900 - 6,920, oprava opevnění a obnova manipulačního pásu (OPAKOVANÉ ZADÁNÍ), č. st. 8844</v>
      </c>
      <c r="F7" s="176"/>
      <c r="G7" s="176"/>
      <c r="H7" s="176"/>
      <c r="L7" s="15"/>
    </row>
    <row r="8" spans="2:46" s="1" customFormat="1" ht="12" customHeight="1">
      <c r="B8" s="24"/>
      <c r="D8" s="21" t="s">
        <v>105</v>
      </c>
      <c r="L8" s="24"/>
    </row>
    <row r="9" spans="2:46" s="1" customFormat="1" ht="30" customHeight="1">
      <c r="B9" s="24"/>
      <c r="E9" s="165" t="s">
        <v>271</v>
      </c>
      <c r="F9" s="174"/>
      <c r="G9" s="174"/>
      <c r="H9" s="17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15</v>
      </c>
      <c r="F11" s="19" t="s">
        <v>1</v>
      </c>
      <c r="I11" s="21" t="s">
        <v>16</v>
      </c>
      <c r="J11" s="19" t="s">
        <v>1</v>
      </c>
      <c r="L11" s="24"/>
    </row>
    <row r="12" spans="2:46" s="1" customFormat="1" ht="12" customHeight="1">
      <c r="B12" s="24"/>
      <c r="D12" s="21" t="s">
        <v>17</v>
      </c>
      <c r="F12" s="19" t="s">
        <v>18</v>
      </c>
      <c r="I12" s="21" t="s">
        <v>19</v>
      </c>
      <c r="J12" s="44">
        <f>'Rekapitulace stavby'!AN8</f>
        <v>45975</v>
      </c>
      <c r="L12" s="24"/>
    </row>
    <row r="13" spans="2:46" s="1" customFormat="1" ht="10.7" customHeight="1">
      <c r="B13" s="24"/>
      <c r="L13" s="24"/>
    </row>
    <row r="14" spans="2:46" s="1" customFormat="1" ht="12" customHeight="1">
      <c r="B14" s="24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4"/>
    </row>
    <row r="15" spans="2:46" s="1" customFormat="1" ht="18" customHeight="1">
      <c r="B15" s="24"/>
      <c r="E15" s="19" t="str">
        <f>IF('Rekapitulace stavby'!E11="","",'Rekapitulace stavby'!E11)</f>
        <v>Povodí Odry, s.p.</v>
      </c>
      <c r="I15" s="21" t="s">
        <v>23</v>
      </c>
      <c r="J15" s="19" t="str">
        <f>IF('Rekapitulace stavby'!AN11="","",'Rekapitulace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24</v>
      </c>
      <c r="I17" s="21" t="s">
        <v>21</v>
      </c>
      <c r="J17" s="19" t="str">
        <f>'Rekapitulace stavby'!AN13</f>
        <v/>
      </c>
      <c r="L17" s="24"/>
    </row>
    <row r="18" spans="2:12" s="1" customFormat="1" ht="18" customHeight="1">
      <c r="B18" s="24"/>
      <c r="E18" s="149" t="str">
        <f>'Rekapitulace stavby'!E14</f>
        <v xml:space="preserve"> </v>
      </c>
      <c r="F18" s="149"/>
      <c r="G18" s="149"/>
      <c r="H18" s="149"/>
      <c r="I18" s="21" t="s">
        <v>23</v>
      </c>
      <c r="J18" s="19" t="str">
        <f>'Rekapitulace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21</v>
      </c>
      <c r="J20" s="19" t="str">
        <f>IF('Rekapitulace stavby'!AN16="","",'Rekapitulace stavby'!AN16)</f>
        <v/>
      </c>
      <c r="L20" s="24"/>
    </row>
    <row r="21" spans="2:12" s="1" customFormat="1" ht="18" customHeight="1">
      <c r="B21" s="24"/>
      <c r="E21" s="19" t="str">
        <f>IF('Rekapitulace stavby'!E17="","",'Rekapitulace stavby'!E17)</f>
        <v xml:space="preserve"> </v>
      </c>
      <c r="I21" s="21" t="s">
        <v>23</v>
      </c>
      <c r="J21" s="19" t="str">
        <f>IF('Rekapitulace stavby'!AN17="","",'Rekapitulace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21</v>
      </c>
      <c r="J23" s="19" t="str">
        <f>IF('Rekapitulace stavby'!AN19="","",'Rekapitulace stavby'!AN19)</f>
        <v/>
      </c>
      <c r="L23" s="24"/>
    </row>
    <row r="24" spans="2:12" s="1" customFormat="1" ht="18" customHeight="1">
      <c r="B24" s="24"/>
      <c r="E24" s="19" t="str">
        <f>IF('Rekapitulace stavby'!E20="","",'Rekapitulace stavby'!E20)</f>
        <v xml:space="preserve"> </v>
      </c>
      <c r="I24" s="21" t="s">
        <v>23</v>
      </c>
      <c r="J24" s="19" t="str">
        <f>IF('Rekapitulace stavby'!AN20="","",'Rekapitulace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28</v>
      </c>
      <c r="L26" s="24"/>
    </row>
    <row r="27" spans="2:12" s="7" customFormat="1" ht="16.5" customHeight="1">
      <c r="B27" s="81"/>
      <c r="E27" s="151" t="s">
        <v>1</v>
      </c>
      <c r="F27" s="151"/>
      <c r="G27" s="151"/>
      <c r="H27" s="151"/>
      <c r="L27" s="81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>
      <c r="B30" s="24"/>
      <c r="D30" s="82" t="s">
        <v>29</v>
      </c>
      <c r="J30" s="58">
        <f>ROUND(J119, 2)</f>
        <v>0</v>
      </c>
      <c r="L30" s="24"/>
    </row>
    <row r="31" spans="2:12" s="1" customFormat="1" ht="6.95" customHeight="1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>
      <c r="B32" s="24"/>
      <c r="F32" s="27" t="s">
        <v>31</v>
      </c>
      <c r="I32" s="27" t="s">
        <v>30</v>
      </c>
      <c r="J32" s="27" t="s">
        <v>32</v>
      </c>
      <c r="L32" s="24"/>
    </row>
    <row r="33" spans="2:12" s="1" customFormat="1" ht="14.45" customHeight="1">
      <c r="B33" s="24"/>
      <c r="D33" s="47" t="s">
        <v>33</v>
      </c>
      <c r="E33" s="21" t="s">
        <v>34</v>
      </c>
      <c r="F33" s="83">
        <f>ROUND((SUM(BE119:BE138)),  2)</f>
        <v>0</v>
      </c>
      <c r="I33" s="84">
        <v>0.21</v>
      </c>
      <c r="J33" s="83">
        <f>ROUND(((SUM(BE119:BE138))*I33),  2)</f>
        <v>0</v>
      </c>
      <c r="L33" s="24"/>
    </row>
    <row r="34" spans="2:12" s="1" customFormat="1" ht="14.45" customHeight="1">
      <c r="B34" s="24"/>
      <c r="E34" s="21" t="s">
        <v>35</v>
      </c>
      <c r="F34" s="83">
        <f>ROUND((SUM(BF119:BF138)),  2)</f>
        <v>0</v>
      </c>
      <c r="I34" s="84">
        <v>0.12</v>
      </c>
      <c r="J34" s="83">
        <f>ROUND(((SUM(BF119:BF138))*I34),  2)</f>
        <v>0</v>
      </c>
      <c r="L34" s="24"/>
    </row>
    <row r="35" spans="2:12" s="1" customFormat="1" ht="14.45" hidden="1" customHeight="1">
      <c r="B35" s="24"/>
      <c r="E35" s="21" t="s">
        <v>36</v>
      </c>
      <c r="F35" s="83">
        <f>ROUND((SUM(BG119:BG138)),  2)</f>
        <v>0</v>
      </c>
      <c r="I35" s="84">
        <v>0.21</v>
      </c>
      <c r="J35" s="83">
        <f>0</f>
        <v>0</v>
      </c>
      <c r="L35" s="24"/>
    </row>
    <row r="36" spans="2:12" s="1" customFormat="1" ht="14.45" hidden="1" customHeight="1">
      <c r="B36" s="24"/>
      <c r="E36" s="21" t="s">
        <v>37</v>
      </c>
      <c r="F36" s="83">
        <f>ROUND((SUM(BH119:BH138)),  2)</f>
        <v>0</v>
      </c>
      <c r="I36" s="84">
        <v>0.12</v>
      </c>
      <c r="J36" s="83">
        <f>0</f>
        <v>0</v>
      </c>
      <c r="L36" s="24"/>
    </row>
    <row r="37" spans="2:12" s="1" customFormat="1" ht="14.45" hidden="1" customHeight="1">
      <c r="B37" s="24"/>
      <c r="E37" s="21" t="s">
        <v>38</v>
      </c>
      <c r="F37" s="83">
        <f>ROUND((SUM(BI119:BI138)),  2)</f>
        <v>0</v>
      </c>
      <c r="I37" s="84">
        <v>0</v>
      </c>
      <c r="J37" s="83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85"/>
      <c r="D39" s="86" t="s">
        <v>39</v>
      </c>
      <c r="E39" s="49"/>
      <c r="F39" s="49"/>
      <c r="G39" s="87" t="s">
        <v>40</v>
      </c>
      <c r="H39" s="88" t="s">
        <v>41</v>
      </c>
      <c r="I39" s="49"/>
      <c r="J39" s="89">
        <f>SUM(J30:J37)</f>
        <v>0</v>
      </c>
      <c r="K39" s="90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4"/>
    </row>
    <row r="77" spans="2:12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4"/>
    </row>
    <row r="82" spans="2:47" s="1" customFormat="1" ht="24.95" customHeight="1">
      <c r="B82" s="24"/>
      <c r="C82" s="16" t="s">
        <v>107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14</v>
      </c>
      <c r="L84" s="24"/>
    </row>
    <row r="85" spans="2:47" s="1" customFormat="1" ht="26.25" customHeight="1">
      <c r="B85" s="24"/>
      <c r="E85" s="175" t="str">
        <f>E7</f>
        <v>OPŠ 09/2024, VT Porubka km 0,900 - 6,920, oprava opevnění a obnova manipulačního pásu (OPAKOVANÉ ZADÁNÍ), č. st. 8844</v>
      </c>
      <c r="F85" s="176"/>
      <c r="G85" s="176"/>
      <c r="H85" s="176"/>
      <c r="L85" s="24"/>
    </row>
    <row r="86" spans="2:47" s="1" customFormat="1" ht="12" customHeight="1">
      <c r="B86" s="24"/>
      <c r="C86" s="21" t="s">
        <v>105</v>
      </c>
      <c r="L86" s="24"/>
    </row>
    <row r="87" spans="2:47" s="1" customFormat="1" ht="30" customHeight="1">
      <c r="B87" s="24"/>
      <c r="E87" s="165" t="str">
        <f>E9</f>
        <v>SO-02.2-III - Porubka - opravy v úseku č.3_5,4504 až 5,520km</v>
      </c>
      <c r="F87" s="174"/>
      <c r="G87" s="174"/>
      <c r="H87" s="17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17</v>
      </c>
      <c r="F89" s="19" t="str">
        <f>F12</f>
        <v xml:space="preserve"> </v>
      </c>
      <c r="I89" s="21" t="s">
        <v>19</v>
      </c>
      <c r="J89" s="44">
        <f>IF(J12="","",J12)</f>
        <v>45975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20</v>
      </c>
      <c r="F91" s="19" t="str">
        <f>E15</f>
        <v>Povodí Odry, s.p.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24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93" t="s">
        <v>108</v>
      </c>
      <c r="D94" s="85"/>
      <c r="E94" s="85"/>
      <c r="F94" s="85"/>
      <c r="G94" s="85"/>
      <c r="H94" s="85"/>
      <c r="I94" s="85"/>
      <c r="J94" s="94" t="s">
        <v>109</v>
      </c>
      <c r="K94" s="85"/>
      <c r="L94" s="24"/>
    </row>
    <row r="95" spans="2:47" s="1" customFormat="1" ht="10.35" customHeight="1">
      <c r="B95" s="24"/>
      <c r="L95" s="24"/>
    </row>
    <row r="96" spans="2:47" s="1" customFormat="1" ht="22.7" customHeight="1">
      <c r="B96" s="24"/>
      <c r="C96" s="95" t="s">
        <v>110</v>
      </c>
      <c r="J96" s="58">
        <f>J119</f>
        <v>0</v>
      </c>
      <c r="L96" s="24"/>
      <c r="AU96" s="12" t="s">
        <v>111</v>
      </c>
    </row>
    <row r="97" spans="2:12" s="8" customFormat="1" ht="24.95" customHeight="1">
      <c r="B97" s="96"/>
      <c r="D97" s="97" t="s">
        <v>112</v>
      </c>
      <c r="E97" s="98"/>
      <c r="F97" s="98"/>
      <c r="G97" s="98"/>
      <c r="H97" s="98"/>
      <c r="I97" s="98"/>
      <c r="J97" s="99">
        <f>J120</f>
        <v>0</v>
      </c>
      <c r="L97" s="96"/>
    </row>
    <row r="98" spans="2:12" s="8" customFormat="1" ht="24.95" customHeight="1">
      <c r="B98" s="96"/>
      <c r="D98" s="97" t="s">
        <v>114</v>
      </c>
      <c r="E98" s="98"/>
      <c r="F98" s="98"/>
      <c r="G98" s="98"/>
      <c r="H98" s="98"/>
      <c r="I98" s="98"/>
      <c r="J98" s="99">
        <f>J131</f>
        <v>0</v>
      </c>
      <c r="L98" s="96"/>
    </row>
    <row r="99" spans="2:12" s="8" customFormat="1" ht="24.95" customHeight="1">
      <c r="B99" s="96"/>
      <c r="D99" s="97" t="s">
        <v>115</v>
      </c>
      <c r="E99" s="98"/>
      <c r="F99" s="98"/>
      <c r="G99" s="98"/>
      <c r="H99" s="98"/>
      <c r="I99" s="98"/>
      <c r="J99" s="99">
        <f>J134</f>
        <v>0</v>
      </c>
      <c r="L99" s="96"/>
    </row>
    <row r="100" spans="2:12" s="1" customFormat="1" ht="21.75" customHeight="1">
      <c r="B100" s="24"/>
      <c r="L100" s="24"/>
    </row>
    <row r="101" spans="2:12" s="1" customFormat="1" ht="6.95" customHeight="1"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24"/>
    </row>
    <row r="105" spans="2:12" s="1" customFormat="1" ht="6.95" customHeight="1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24"/>
    </row>
    <row r="106" spans="2:12" s="1" customFormat="1" ht="24.95" customHeight="1">
      <c r="B106" s="24"/>
      <c r="C106" s="16" t="s">
        <v>116</v>
      </c>
      <c r="L106" s="24"/>
    </row>
    <row r="107" spans="2:12" s="1" customFormat="1" ht="6.95" customHeight="1">
      <c r="B107" s="24"/>
      <c r="L107" s="24"/>
    </row>
    <row r="108" spans="2:12" s="1" customFormat="1" ht="12" customHeight="1">
      <c r="B108" s="24"/>
      <c r="C108" s="21" t="s">
        <v>14</v>
      </c>
      <c r="L108" s="24"/>
    </row>
    <row r="109" spans="2:12" s="1" customFormat="1" ht="26.25" customHeight="1">
      <c r="B109" s="24"/>
      <c r="E109" s="175" t="str">
        <f>E7</f>
        <v>OPŠ 09/2024, VT Porubka km 0,900 - 6,920, oprava opevnění a obnova manipulačního pásu (OPAKOVANÉ ZADÁNÍ), č. st. 8844</v>
      </c>
      <c r="F109" s="176"/>
      <c r="G109" s="176"/>
      <c r="H109" s="176"/>
      <c r="L109" s="24"/>
    </row>
    <row r="110" spans="2:12" s="1" customFormat="1" ht="12" customHeight="1">
      <c r="B110" s="24"/>
      <c r="C110" s="21" t="s">
        <v>105</v>
      </c>
      <c r="L110" s="24"/>
    </row>
    <row r="111" spans="2:12" s="1" customFormat="1" ht="30" customHeight="1">
      <c r="B111" s="24"/>
      <c r="E111" s="165" t="str">
        <f>E9</f>
        <v>SO-02.2-III - Porubka - opravy v úseku č.3_5,4504 až 5,520km</v>
      </c>
      <c r="F111" s="174"/>
      <c r="G111" s="174"/>
      <c r="H111" s="174"/>
      <c r="L111" s="24"/>
    </row>
    <row r="112" spans="2:12" s="1" customFormat="1" ht="6.95" customHeight="1">
      <c r="B112" s="24"/>
      <c r="L112" s="24"/>
    </row>
    <row r="113" spans="2:65" s="1" customFormat="1" ht="12" customHeight="1">
      <c r="B113" s="24"/>
      <c r="C113" s="21" t="s">
        <v>17</v>
      </c>
      <c r="F113" s="19" t="str">
        <f>F12</f>
        <v xml:space="preserve"> </v>
      </c>
      <c r="I113" s="21" t="s">
        <v>19</v>
      </c>
      <c r="J113" s="44">
        <f>IF(J12="","",J12)</f>
        <v>45975</v>
      </c>
      <c r="L113" s="24"/>
    </row>
    <row r="114" spans="2:65" s="1" customFormat="1" ht="6.95" customHeight="1">
      <c r="B114" s="24"/>
      <c r="L114" s="24"/>
    </row>
    <row r="115" spans="2:65" s="1" customFormat="1" ht="15.2" customHeight="1">
      <c r="B115" s="24"/>
      <c r="C115" s="21" t="s">
        <v>20</v>
      </c>
      <c r="F115" s="19" t="str">
        <f>E15</f>
        <v>Povodí Odry, s.p.</v>
      </c>
      <c r="I115" s="21" t="s">
        <v>25</v>
      </c>
      <c r="J115" s="22" t="str">
        <f>E21</f>
        <v xml:space="preserve"> </v>
      </c>
      <c r="L115" s="24"/>
    </row>
    <row r="116" spans="2:65" s="1" customFormat="1" ht="15.2" customHeight="1">
      <c r="B116" s="24"/>
      <c r="C116" s="21" t="s">
        <v>24</v>
      </c>
      <c r="F116" s="19" t="str">
        <f>IF(E18="","",E18)</f>
        <v xml:space="preserve"> </v>
      </c>
      <c r="I116" s="21" t="s">
        <v>27</v>
      </c>
      <c r="J116" s="22" t="str">
        <f>E24</f>
        <v xml:space="preserve"> </v>
      </c>
      <c r="L116" s="24"/>
    </row>
    <row r="117" spans="2:65" s="1" customFormat="1" ht="10.35" customHeight="1">
      <c r="B117" s="24"/>
      <c r="L117" s="24"/>
    </row>
    <row r="118" spans="2:65" s="9" customFormat="1" ht="29.25" customHeight="1">
      <c r="B118" s="100"/>
      <c r="C118" s="101" t="s">
        <v>117</v>
      </c>
      <c r="D118" s="102" t="s">
        <v>54</v>
      </c>
      <c r="E118" s="102" t="s">
        <v>50</v>
      </c>
      <c r="F118" s="102" t="s">
        <v>51</v>
      </c>
      <c r="G118" s="102" t="s">
        <v>118</v>
      </c>
      <c r="H118" s="102" t="s">
        <v>119</v>
      </c>
      <c r="I118" s="102" t="s">
        <v>120</v>
      </c>
      <c r="J118" s="103" t="s">
        <v>109</v>
      </c>
      <c r="K118" s="104" t="s">
        <v>121</v>
      </c>
      <c r="L118" s="100"/>
      <c r="M118" s="51" t="s">
        <v>1</v>
      </c>
      <c r="N118" s="52" t="s">
        <v>33</v>
      </c>
      <c r="O118" s="52" t="s">
        <v>122</v>
      </c>
      <c r="P118" s="52" t="s">
        <v>123</v>
      </c>
      <c r="Q118" s="52" t="s">
        <v>124</v>
      </c>
      <c r="R118" s="52" t="s">
        <v>125</v>
      </c>
      <c r="S118" s="52" t="s">
        <v>126</v>
      </c>
      <c r="T118" s="53" t="s">
        <v>127</v>
      </c>
    </row>
    <row r="119" spans="2:65" s="1" customFormat="1" ht="22.7" customHeight="1">
      <c r="B119" s="24"/>
      <c r="C119" s="56" t="s">
        <v>128</v>
      </c>
      <c r="J119" s="105">
        <f>BK119</f>
        <v>0</v>
      </c>
      <c r="L119" s="24"/>
      <c r="M119" s="54"/>
      <c r="N119" s="45"/>
      <c r="O119" s="45"/>
      <c r="P119" s="106">
        <f>P120+P131+P134</f>
        <v>2.9039999999999999</v>
      </c>
      <c r="Q119" s="45"/>
      <c r="R119" s="106">
        <f>R120+R131+R134</f>
        <v>0</v>
      </c>
      <c r="S119" s="45"/>
      <c r="T119" s="107">
        <f>T120+T131+T134</f>
        <v>0</v>
      </c>
      <c r="AT119" s="12" t="s">
        <v>68</v>
      </c>
      <c r="AU119" s="12" t="s">
        <v>111</v>
      </c>
      <c r="BK119" s="108">
        <f>BK120+BK131+BK134</f>
        <v>0</v>
      </c>
    </row>
    <row r="120" spans="2:65" s="10" customFormat="1" ht="25.9" customHeight="1">
      <c r="B120" s="109"/>
      <c r="D120" s="110" t="s">
        <v>68</v>
      </c>
      <c r="E120" s="111" t="s">
        <v>77</v>
      </c>
      <c r="F120" s="111" t="s">
        <v>129</v>
      </c>
      <c r="J120" s="112">
        <f>BK120</f>
        <v>0</v>
      </c>
      <c r="L120" s="109"/>
      <c r="M120" s="113"/>
      <c r="P120" s="114">
        <f>SUM(P121:P130)</f>
        <v>2.9039999999999999</v>
      </c>
      <c r="R120" s="114">
        <f>SUM(R121:R130)</f>
        <v>0</v>
      </c>
      <c r="T120" s="115">
        <f>SUM(T121:T130)</f>
        <v>0</v>
      </c>
      <c r="AR120" s="110" t="s">
        <v>77</v>
      </c>
      <c r="AT120" s="116" t="s">
        <v>68</v>
      </c>
      <c r="AU120" s="116" t="s">
        <v>69</v>
      </c>
      <c r="AY120" s="110" t="s">
        <v>130</v>
      </c>
      <c r="BK120" s="117">
        <f>SUM(BK121:BK130)</f>
        <v>0</v>
      </c>
    </row>
    <row r="121" spans="2:65" s="1" customFormat="1" ht="24.2" customHeight="1">
      <c r="B121" s="118"/>
      <c r="C121" s="119" t="s">
        <v>77</v>
      </c>
      <c r="D121" s="119" t="s">
        <v>131</v>
      </c>
      <c r="E121" s="120" t="s">
        <v>132</v>
      </c>
      <c r="F121" s="121" t="s">
        <v>133</v>
      </c>
      <c r="G121" s="122" t="s">
        <v>134</v>
      </c>
      <c r="H121" s="123">
        <v>1.0999999999999999E-2</v>
      </c>
      <c r="I121" s="124"/>
      <c r="J121" s="124">
        <f t="shared" ref="J121:J128" si="0">ROUND(I121*H121,2)</f>
        <v>0</v>
      </c>
      <c r="K121" s="125"/>
      <c r="L121" s="24"/>
      <c r="M121" s="126" t="s">
        <v>1</v>
      </c>
      <c r="N121" s="127" t="s">
        <v>34</v>
      </c>
      <c r="O121" s="128">
        <v>0</v>
      </c>
      <c r="P121" s="128">
        <f t="shared" ref="P121:P128" si="1">O121*H121</f>
        <v>0</v>
      </c>
      <c r="Q121" s="128">
        <v>0</v>
      </c>
      <c r="R121" s="128">
        <f t="shared" ref="R121:R128" si="2">Q121*H121</f>
        <v>0</v>
      </c>
      <c r="S121" s="128">
        <v>0</v>
      </c>
      <c r="T121" s="129">
        <f t="shared" ref="T121:T128" si="3">S121*H121</f>
        <v>0</v>
      </c>
      <c r="AR121" s="130" t="s">
        <v>135</v>
      </c>
      <c r="AT121" s="130" t="s">
        <v>131</v>
      </c>
      <c r="AU121" s="130" t="s">
        <v>77</v>
      </c>
      <c r="AY121" s="12" t="s">
        <v>130</v>
      </c>
      <c r="BE121" s="131">
        <f t="shared" ref="BE121:BE128" si="4">IF(N121="základní",J121,0)</f>
        <v>0</v>
      </c>
      <c r="BF121" s="131">
        <f t="shared" ref="BF121:BF128" si="5">IF(N121="snížená",J121,0)</f>
        <v>0</v>
      </c>
      <c r="BG121" s="131">
        <f t="shared" ref="BG121:BG128" si="6">IF(N121="zákl. přenesená",J121,0)</f>
        <v>0</v>
      </c>
      <c r="BH121" s="131">
        <f t="shared" ref="BH121:BH128" si="7">IF(N121="sníž. přenesená",J121,0)</f>
        <v>0</v>
      </c>
      <c r="BI121" s="131">
        <f t="shared" ref="BI121:BI128" si="8">IF(N121="nulová",J121,0)</f>
        <v>0</v>
      </c>
      <c r="BJ121" s="12" t="s">
        <v>77</v>
      </c>
      <c r="BK121" s="131">
        <f t="shared" ref="BK121:BK128" si="9">ROUND(I121*H121,2)</f>
        <v>0</v>
      </c>
      <c r="BL121" s="12" t="s">
        <v>135</v>
      </c>
      <c r="BM121" s="130" t="s">
        <v>136</v>
      </c>
    </row>
    <row r="122" spans="2:65" s="1" customFormat="1" ht="37.700000000000003" customHeight="1">
      <c r="B122" s="118"/>
      <c r="C122" s="119" t="s">
        <v>79</v>
      </c>
      <c r="D122" s="119" t="s">
        <v>131</v>
      </c>
      <c r="E122" s="120" t="s">
        <v>137</v>
      </c>
      <c r="F122" s="121" t="s">
        <v>138</v>
      </c>
      <c r="G122" s="122" t="s">
        <v>134</v>
      </c>
      <c r="H122" s="123">
        <v>1.0999999999999999E-2</v>
      </c>
      <c r="I122" s="124"/>
      <c r="J122" s="124">
        <f t="shared" si="0"/>
        <v>0</v>
      </c>
      <c r="K122" s="125"/>
      <c r="L122" s="24"/>
      <c r="M122" s="126" t="s">
        <v>1</v>
      </c>
      <c r="N122" s="127" t="s">
        <v>34</v>
      </c>
      <c r="O122" s="128">
        <v>0</v>
      </c>
      <c r="P122" s="128">
        <f t="shared" si="1"/>
        <v>0</v>
      </c>
      <c r="Q122" s="128">
        <v>0</v>
      </c>
      <c r="R122" s="128">
        <f t="shared" si="2"/>
        <v>0</v>
      </c>
      <c r="S122" s="128">
        <v>0</v>
      </c>
      <c r="T122" s="129">
        <f t="shared" si="3"/>
        <v>0</v>
      </c>
      <c r="AR122" s="130" t="s">
        <v>135</v>
      </c>
      <c r="AT122" s="130" t="s">
        <v>131</v>
      </c>
      <c r="AU122" s="130" t="s">
        <v>77</v>
      </c>
      <c r="AY122" s="12" t="s">
        <v>130</v>
      </c>
      <c r="BE122" s="131">
        <f t="shared" si="4"/>
        <v>0</v>
      </c>
      <c r="BF122" s="131">
        <f t="shared" si="5"/>
        <v>0</v>
      </c>
      <c r="BG122" s="131">
        <f t="shared" si="6"/>
        <v>0</v>
      </c>
      <c r="BH122" s="131">
        <f t="shared" si="7"/>
        <v>0</v>
      </c>
      <c r="BI122" s="131">
        <f t="shared" si="8"/>
        <v>0</v>
      </c>
      <c r="BJ122" s="12" t="s">
        <v>77</v>
      </c>
      <c r="BK122" s="131">
        <f t="shared" si="9"/>
        <v>0</v>
      </c>
      <c r="BL122" s="12" t="s">
        <v>135</v>
      </c>
      <c r="BM122" s="130" t="s">
        <v>139</v>
      </c>
    </row>
    <row r="123" spans="2:65" s="1" customFormat="1" ht="24.2" customHeight="1">
      <c r="B123" s="118"/>
      <c r="C123" s="119" t="s">
        <v>140</v>
      </c>
      <c r="D123" s="119" t="s">
        <v>131</v>
      </c>
      <c r="E123" s="120" t="s">
        <v>141</v>
      </c>
      <c r="F123" s="121" t="s">
        <v>142</v>
      </c>
      <c r="G123" s="122" t="s">
        <v>143</v>
      </c>
      <c r="H123" s="123">
        <v>66</v>
      </c>
      <c r="I123" s="124"/>
      <c r="J123" s="124">
        <f t="shared" si="0"/>
        <v>0</v>
      </c>
      <c r="K123" s="125"/>
      <c r="L123" s="24"/>
      <c r="M123" s="126" t="s">
        <v>1</v>
      </c>
      <c r="N123" s="127" t="s">
        <v>34</v>
      </c>
      <c r="O123" s="128">
        <v>0</v>
      </c>
      <c r="P123" s="128">
        <f t="shared" si="1"/>
        <v>0</v>
      </c>
      <c r="Q123" s="128">
        <v>0</v>
      </c>
      <c r="R123" s="128">
        <f t="shared" si="2"/>
        <v>0</v>
      </c>
      <c r="S123" s="128">
        <v>0</v>
      </c>
      <c r="T123" s="129">
        <f t="shared" si="3"/>
        <v>0</v>
      </c>
      <c r="AR123" s="130" t="s">
        <v>135</v>
      </c>
      <c r="AT123" s="130" t="s">
        <v>131</v>
      </c>
      <c r="AU123" s="130" t="s">
        <v>77</v>
      </c>
      <c r="AY123" s="12" t="s">
        <v>130</v>
      </c>
      <c r="BE123" s="131">
        <f t="shared" si="4"/>
        <v>0</v>
      </c>
      <c r="BF123" s="131">
        <f t="shared" si="5"/>
        <v>0</v>
      </c>
      <c r="BG123" s="131">
        <f t="shared" si="6"/>
        <v>0</v>
      </c>
      <c r="BH123" s="131">
        <f t="shared" si="7"/>
        <v>0</v>
      </c>
      <c r="BI123" s="131">
        <f t="shared" si="8"/>
        <v>0</v>
      </c>
      <c r="BJ123" s="12" t="s">
        <v>77</v>
      </c>
      <c r="BK123" s="131">
        <f t="shared" si="9"/>
        <v>0</v>
      </c>
      <c r="BL123" s="12" t="s">
        <v>135</v>
      </c>
      <c r="BM123" s="130" t="s">
        <v>272</v>
      </c>
    </row>
    <row r="124" spans="2:65" s="1" customFormat="1" ht="24.2" customHeight="1">
      <c r="B124" s="118"/>
      <c r="C124" s="119" t="s">
        <v>135</v>
      </c>
      <c r="D124" s="119" t="s">
        <v>131</v>
      </c>
      <c r="E124" s="120" t="s">
        <v>145</v>
      </c>
      <c r="F124" s="121" t="s">
        <v>146</v>
      </c>
      <c r="G124" s="122" t="s">
        <v>143</v>
      </c>
      <c r="H124" s="123">
        <v>66</v>
      </c>
      <c r="I124" s="124"/>
      <c r="J124" s="124">
        <f t="shared" si="0"/>
        <v>0</v>
      </c>
      <c r="K124" s="125"/>
      <c r="L124" s="24"/>
      <c r="M124" s="126" t="s">
        <v>1</v>
      </c>
      <c r="N124" s="127" t="s">
        <v>34</v>
      </c>
      <c r="O124" s="128">
        <v>0</v>
      </c>
      <c r="P124" s="128">
        <f t="shared" si="1"/>
        <v>0</v>
      </c>
      <c r="Q124" s="128">
        <v>0</v>
      </c>
      <c r="R124" s="128">
        <f t="shared" si="2"/>
        <v>0</v>
      </c>
      <c r="S124" s="128">
        <v>0</v>
      </c>
      <c r="T124" s="129">
        <f t="shared" si="3"/>
        <v>0</v>
      </c>
      <c r="AR124" s="130" t="s">
        <v>135</v>
      </c>
      <c r="AT124" s="130" t="s">
        <v>131</v>
      </c>
      <c r="AU124" s="130" t="s">
        <v>77</v>
      </c>
      <c r="AY124" s="12" t="s">
        <v>130</v>
      </c>
      <c r="BE124" s="131">
        <f t="shared" si="4"/>
        <v>0</v>
      </c>
      <c r="BF124" s="131">
        <f t="shared" si="5"/>
        <v>0</v>
      </c>
      <c r="BG124" s="131">
        <f t="shared" si="6"/>
        <v>0</v>
      </c>
      <c r="BH124" s="131">
        <f t="shared" si="7"/>
        <v>0</v>
      </c>
      <c r="BI124" s="131">
        <f t="shared" si="8"/>
        <v>0</v>
      </c>
      <c r="BJ124" s="12" t="s">
        <v>77</v>
      </c>
      <c r="BK124" s="131">
        <f t="shared" si="9"/>
        <v>0</v>
      </c>
      <c r="BL124" s="12" t="s">
        <v>135</v>
      </c>
      <c r="BM124" s="130" t="s">
        <v>273</v>
      </c>
    </row>
    <row r="125" spans="2:65" s="1" customFormat="1" ht="24.2" customHeight="1">
      <c r="B125" s="118"/>
      <c r="C125" s="119" t="s">
        <v>148</v>
      </c>
      <c r="D125" s="119" t="s">
        <v>131</v>
      </c>
      <c r="E125" s="120" t="s">
        <v>149</v>
      </c>
      <c r="F125" s="121" t="s">
        <v>150</v>
      </c>
      <c r="G125" s="122" t="s">
        <v>143</v>
      </c>
      <c r="H125" s="123">
        <v>66</v>
      </c>
      <c r="I125" s="124"/>
      <c r="J125" s="124">
        <f t="shared" si="0"/>
        <v>0</v>
      </c>
      <c r="K125" s="125"/>
      <c r="L125" s="24"/>
      <c r="M125" s="126" t="s">
        <v>1</v>
      </c>
      <c r="N125" s="127" t="s">
        <v>34</v>
      </c>
      <c r="O125" s="128">
        <v>0</v>
      </c>
      <c r="P125" s="128">
        <f t="shared" si="1"/>
        <v>0</v>
      </c>
      <c r="Q125" s="128">
        <v>0</v>
      </c>
      <c r="R125" s="128">
        <f t="shared" si="2"/>
        <v>0</v>
      </c>
      <c r="S125" s="128">
        <v>0</v>
      </c>
      <c r="T125" s="129">
        <f t="shared" si="3"/>
        <v>0</v>
      </c>
      <c r="AR125" s="130" t="s">
        <v>135</v>
      </c>
      <c r="AT125" s="130" t="s">
        <v>131</v>
      </c>
      <c r="AU125" s="130" t="s">
        <v>77</v>
      </c>
      <c r="AY125" s="12" t="s">
        <v>130</v>
      </c>
      <c r="BE125" s="131">
        <f t="shared" si="4"/>
        <v>0</v>
      </c>
      <c r="BF125" s="131">
        <f t="shared" si="5"/>
        <v>0</v>
      </c>
      <c r="BG125" s="131">
        <f t="shared" si="6"/>
        <v>0</v>
      </c>
      <c r="BH125" s="131">
        <f t="shared" si="7"/>
        <v>0</v>
      </c>
      <c r="BI125" s="131">
        <f t="shared" si="8"/>
        <v>0</v>
      </c>
      <c r="BJ125" s="12" t="s">
        <v>77</v>
      </c>
      <c r="BK125" s="131">
        <f t="shared" si="9"/>
        <v>0</v>
      </c>
      <c r="BL125" s="12" t="s">
        <v>135</v>
      </c>
      <c r="BM125" s="130" t="s">
        <v>274</v>
      </c>
    </row>
    <row r="126" spans="2:65" s="1" customFormat="1" ht="33" customHeight="1">
      <c r="B126" s="118"/>
      <c r="C126" s="119" t="s">
        <v>136</v>
      </c>
      <c r="D126" s="119" t="s">
        <v>131</v>
      </c>
      <c r="E126" s="120" t="s">
        <v>152</v>
      </c>
      <c r="F126" s="121" t="s">
        <v>153</v>
      </c>
      <c r="G126" s="122" t="s">
        <v>143</v>
      </c>
      <c r="H126" s="123">
        <v>66</v>
      </c>
      <c r="I126" s="124"/>
      <c r="J126" s="124">
        <f t="shared" si="0"/>
        <v>0</v>
      </c>
      <c r="K126" s="125"/>
      <c r="L126" s="24"/>
      <c r="M126" s="126" t="s">
        <v>1</v>
      </c>
      <c r="N126" s="127" t="s">
        <v>34</v>
      </c>
      <c r="O126" s="128">
        <v>0</v>
      </c>
      <c r="P126" s="128">
        <f t="shared" si="1"/>
        <v>0</v>
      </c>
      <c r="Q126" s="128">
        <v>0</v>
      </c>
      <c r="R126" s="128">
        <f t="shared" si="2"/>
        <v>0</v>
      </c>
      <c r="S126" s="128">
        <v>0</v>
      </c>
      <c r="T126" s="129">
        <f t="shared" si="3"/>
        <v>0</v>
      </c>
      <c r="AR126" s="130" t="s">
        <v>135</v>
      </c>
      <c r="AT126" s="130" t="s">
        <v>131</v>
      </c>
      <c r="AU126" s="130" t="s">
        <v>77</v>
      </c>
      <c r="AY126" s="12" t="s">
        <v>130</v>
      </c>
      <c r="BE126" s="131">
        <f t="shared" si="4"/>
        <v>0</v>
      </c>
      <c r="BF126" s="131">
        <f t="shared" si="5"/>
        <v>0</v>
      </c>
      <c r="BG126" s="131">
        <f t="shared" si="6"/>
        <v>0</v>
      </c>
      <c r="BH126" s="131">
        <f t="shared" si="7"/>
        <v>0</v>
      </c>
      <c r="BI126" s="131">
        <f t="shared" si="8"/>
        <v>0</v>
      </c>
      <c r="BJ126" s="12" t="s">
        <v>77</v>
      </c>
      <c r="BK126" s="131">
        <f t="shared" si="9"/>
        <v>0</v>
      </c>
      <c r="BL126" s="12" t="s">
        <v>135</v>
      </c>
      <c r="BM126" s="130" t="s">
        <v>275</v>
      </c>
    </row>
    <row r="127" spans="2:65" s="1" customFormat="1" ht="37.700000000000003" customHeight="1">
      <c r="B127" s="118"/>
      <c r="C127" s="119" t="s">
        <v>155</v>
      </c>
      <c r="D127" s="119" t="s">
        <v>131</v>
      </c>
      <c r="E127" s="120" t="s">
        <v>156</v>
      </c>
      <c r="F127" s="121" t="s">
        <v>157</v>
      </c>
      <c r="G127" s="122" t="s">
        <v>143</v>
      </c>
      <c r="H127" s="123">
        <v>66</v>
      </c>
      <c r="I127" s="124"/>
      <c r="J127" s="124">
        <f t="shared" si="0"/>
        <v>0</v>
      </c>
      <c r="K127" s="125"/>
      <c r="L127" s="24"/>
      <c r="M127" s="126" t="s">
        <v>1</v>
      </c>
      <c r="N127" s="127" t="s">
        <v>34</v>
      </c>
      <c r="O127" s="128">
        <v>0</v>
      </c>
      <c r="P127" s="128">
        <f t="shared" si="1"/>
        <v>0</v>
      </c>
      <c r="Q127" s="128">
        <v>0</v>
      </c>
      <c r="R127" s="128">
        <f t="shared" si="2"/>
        <v>0</v>
      </c>
      <c r="S127" s="128">
        <v>0</v>
      </c>
      <c r="T127" s="129">
        <f t="shared" si="3"/>
        <v>0</v>
      </c>
      <c r="AR127" s="130" t="s">
        <v>135</v>
      </c>
      <c r="AT127" s="130" t="s">
        <v>131</v>
      </c>
      <c r="AU127" s="130" t="s">
        <v>77</v>
      </c>
      <c r="AY127" s="12" t="s">
        <v>130</v>
      </c>
      <c r="BE127" s="131">
        <f t="shared" si="4"/>
        <v>0</v>
      </c>
      <c r="BF127" s="131">
        <f t="shared" si="5"/>
        <v>0</v>
      </c>
      <c r="BG127" s="131">
        <f t="shared" si="6"/>
        <v>0</v>
      </c>
      <c r="BH127" s="131">
        <f t="shared" si="7"/>
        <v>0</v>
      </c>
      <c r="BI127" s="131">
        <f t="shared" si="8"/>
        <v>0</v>
      </c>
      <c r="BJ127" s="12" t="s">
        <v>77</v>
      </c>
      <c r="BK127" s="131">
        <f t="shared" si="9"/>
        <v>0</v>
      </c>
      <c r="BL127" s="12" t="s">
        <v>135</v>
      </c>
      <c r="BM127" s="130" t="s">
        <v>276</v>
      </c>
    </row>
    <row r="128" spans="2:65" s="1" customFormat="1" ht="62.85" customHeight="1">
      <c r="B128" s="118"/>
      <c r="C128" s="119" t="s">
        <v>139</v>
      </c>
      <c r="D128" s="119" t="s">
        <v>131</v>
      </c>
      <c r="E128" s="120" t="s">
        <v>159</v>
      </c>
      <c r="F128" s="121" t="s">
        <v>160</v>
      </c>
      <c r="G128" s="122" t="s">
        <v>143</v>
      </c>
      <c r="H128" s="123">
        <v>66</v>
      </c>
      <c r="I128" s="124"/>
      <c r="J128" s="124">
        <f t="shared" si="0"/>
        <v>0</v>
      </c>
      <c r="K128" s="125"/>
      <c r="L128" s="24"/>
      <c r="M128" s="126" t="s">
        <v>1</v>
      </c>
      <c r="N128" s="127" t="s">
        <v>34</v>
      </c>
      <c r="O128" s="128">
        <v>4.3999999999999997E-2</v>
      </c>
      <c r="P128" s="128">
        <f t="shared" si="1"/>
        <v>2.9039999999999999</v>
      </c>
      <c r="Q128" s="128">
        <v>0</v>
      </c>
      <c r="R128" s="128">
        <f t="shared" si="2"/>
        <v>0</v>
      </c>
      <c r="S128" s="128">
        <v>0</v>
      </c>
      <c r="T128" s="129">
        <f t="shared" si="3"/>
        <v>0</v>
      </c>
      <c r="AR128" s="130" t="s">
        <v>135</v>
      </c>
      <c r="AT128" s="130" t="s">
        <v>131</v>
      </c>
      <c r="AU128" s="130" t="s">
        <v>77</v>
      </c>
      <c r="AY128" s="12" t="s">
        <v>130</v>
      </c>
      <c r="BE128" s="131">
        <f t="shared" si="4"/>
        <v>0</v>
      </c>
      <c r="BF128" s="131">
        <f t="shared" si="5"/>
        <v>0</v>
      </c>
      <c r="BG128" s="131">
        <f t="shared" si="6"/>
        <v>0</v>
      </c>
      <c r="BH128" s="131">
        <f t="shared" si="7"/>
        <v>0</v>
      </c>
      <c r="BI128" s="131">
        <f t="shared" si="8"/>
        <v>0</v>
      </c>
      <c r="BJ128" s="12" t="s">
        <v>77</v>
      </c>
      <c r="BK128" s="131">
        <f t="shared" si="9"/>
        <v>0</v>
      </c>
      <c r="BL128" s="12" t="s">
        <v>135</v>
      </c>
      <c r="BM128" s="130" t="s">
        <v>277</v>
      </c>
    </row>
    <row r="129" spans="2:65" s="1" customFormat="1">
      <c r="B129" s="24"/>
      <c r="D129" s="132" t="s">
        <v>162</v>
      </c>
      <c r="F129" s="133" t="s">
        <v>163</v>
      </c>
      <c r="L129" s="24"/>
      <c r="M129" s="134"/>
      <c r="T129" s="48"/>
      <c r="AT129" s="12" t="s">
        <v>162</v>
      </c>
      <c r="AU129" s="12" t="s">
        <v>77</v>
      </c>
    </row>
    <row r="130" spans="2:65" s="1" customFormat="1" ht="33" customHeight="1">
      <c r="B130" s="118"/>
      <c r="C130" s="119" t="s">
        <v>164</v>
      </c>
      <c r="D130" s="119" t="s">
        <v>131</v>
      </c>
      <c r="E130" s="120" t="s">
        <v>165</v>
      </c>
      <c r="F130" s="121" t="s">
        <v>166</v>
      </c>
      <c r="G130" s="122" t="s">
        <v>143</v>
      </c>
      <c r="H130" s="123">
        <v>66</v>
      </c>
      <c r="I130" s="124"/>
      <c r="J130" s="124">
        <f>ROUND(I130*H130,2)</f>
        <v>0</v>
      </c>
      <c r="K130" s="125"/>
      <c r="L130" s="24"/>
      <c r="M130" s="126" t="s">
        <v>1</v>
      </c>
      <c r="N130" s="127" t="s">
        <v>34</v>
      </c>
      <c r="O130" s="128">
        <v>0</v>
      </c>
      <c r="P130" s="128">
        <f>O130*H130</f>
        <v>0</v>
      </c>
      <c r="Q130" s="128">
        <v>0</v>
      </c>
      <c r="R130" s="128">
        <f>Q130*H130</f>
        <v>0</v>
      </c>
      <c r="S130" s="128">
        <v>0</v>
      </c>
      <c r="T130" s="129">
        <f>S130*H130</f>
        <v>0</v>
      </c>
      <c r="AR130" s="130" t="s">
        <v>135</v>
      </c>
      <c r="AT130" s="130" t="s">
        <v>131</v>
      </c>
      <c r="AU130" s="130" t="s">
        <v>77</v>
      </c>
      <c r="AY130" s="12" t="s">
        <v>130</v>
      </c>
      <c r="BE130" s="131">
        <f>IF(N130="základní",J130,0)</f>
        <v>0</v>
      </c>
      <c r="BF130" s="131">
        <f>IF(N130="snížená",J130,0)</f>
        <v>0</v>
      </c>
      <c r="BG130" s="131">
        <f>IF(N130="zákl. přenesená",J130,0)</f>
        <v>0</v>
      </c>
      <c r="BH130" s="131">
        <f>IF(N130="sníž. přenesená",J130,0)</f>
        <v>0</v>
      </c>
      <c r="BI130" s="131">
        <f>IF(N130="nulová",J130,0)</f>
        <v>0</v>
      </c>
      <c r="BJ130" s="12" t="s">
        <v>77</v>
      </c>
      <c r="BK130" s="131">
        <f>ROUND(I130*H130,2)</f>
        <v>0</v>
      </c>
      <c r="BL130" s="12" t="s">
        <v>135</v>
      </c>
      <c r="BM130" s="130" t="s">
        <v>278</v>
      </c>
    </row>
    <row r="131" spans="2:65" s="10" customFormat="1" ht="25.9" customHeight="1">
      <c r="B131" s="109"/>
      <c r="D131" s="110" t="s">
        <v>68</v>
      </c>
      <c r="E131" s="111" t="s">
        <v>179</v>
      </c>
      <c r="F131" s="111" t="s">
        <v>180</v>
      </c>
      <c r="J131" s="112">
        <f>BK131</f>
        <v>0</v>
      </c>
      <c r="L131" s="109"/>
      <c r="M131" s="113"/>
      <c r="P131" s="114">
        <f>SUM(P132:P133)</f>
        <v>0</v>
      </c>
      <c r="R131" s="114">
        <f>SUM(R132:R133)</f>
        <v>0</v>
      </c>
      <c r="T131" s="115">
        <f>SUM(T132:T133)</f>
        <v>0</v>
      </c>
      <c r="AR131" s="110" t="s">
        <v>77</v>
      </c>
      <c r="AT131" s="116" t="s">
        <v>68</v>
      </c>
      <c r="AU131" s="116" t="s">
        <v>69</v>
      </c>
      <c r="AY131" s="110" t="s">
        <v>130</v>
      </c>
      <c r="BK131" s="117">
        <f>SUM(BK132:BK133)</f>
        <v>0</v>
      </c>
    </row>
    <row r="132" spans="2:65" s="1" customFormat="1" ht="16.5" customHeight="1">
      <c r="B132" s="118"/>
      <c r="C132" s="119" t="s">
        <v>169</v>
      </c>
      <c r="D132" s="119" t="s">
        <v>131</v>
      </c>
      <c r="E132" s="120" t="s">
        <v>187</v>
      </c>
      <c r="F132" s="121" t="s">
        <v>188</v>
      </c>
      <c r="G132" s="122" t="s">
        <v>189</v>
      </c>
      <c r="H132" s="123">
        <v>0.14000000000000001</v>
      </c>
      <c r="I132" s="124"/>
      <c r="J132" s="124">
        <f>ROUND(I132*H132,2)</f>
        <v>0</v>
      </c>
      <c r="K132" s="125"/>
      <c r="L132" s="24"/>
      <c r="M132" s="126" t="s">
        <v>1</v>
      </c>
      <c r="N132" s="127" t="s">
        <v>34</v>
      </c>
      <c r="O132" s="128">
        <v>0</v>
      </c>
      <c r="P132" s="128">
        <f>O132*H132</f>
        <v>0</v>
      </c>
      <c r="Q132" s="128">
        <v>0</v>
      </c>
      <c r="R132" s="128">
        <f>Q132*H132</f>
        <v>0</v>
      </c>
      <c r="S132" s="128">
        <v>0</v>
      </c>
      <c r="T132" s="129">
        <f>S132*H132</f>
        <v>0</v>
      </c>
      <c r="AR132" s="130" t="s">
        <v>135</v>
      </c>
      <c r="AT132" s="130" t="s">
        <v>131</v>
      </c>
      <c r="AU132" s="130" t="s">
        <v>77</v>
      </c>
      <c r="AY132" s="12" t="s">
        <v>130</v>
      </c>
      <c r="BE132" s="131">
        <f>IF(N132="základní",J132,0)</f>
        <v>0</v>
      </c>
      <c r="BF132" s="131">
        <f>IF(N132="snížená",J132,0)</f>
        <v>0</v>
      </c>
      <c r="BG132" s="131">
        <f>IF(N132="zákl. přenesená",J132,0)</f>
        <v>0</v>
      </c>
      <c r="BH132" s="131">
        <f>IF(N132="sníž. přenesená",J132,0)</f>
        <v>0</v>
      </c>
      <c r="BI132" s="131">
        <f>IF(N132="nulová",J132,0)</f>
        <v>0</v>
      </c>
      <c r="BJ132" s="12" t="s">
        <v>77</v>
      </c>
      <c r="BK132" s="131">
        <f>ROUND(I132*H132,2)</f>
        <v>0</v>
      </c>
      <c r="BL132" s="12" t="s">
        <v>135</v>
      </c>
      <c r="BM132" s="130" t="s">
        <v>279</v>
      </c>
    </row>
    <row r="133" spans="2:65" s="1" customFormat="1" ht="37.700000000000003" customHeight="1">
      <c r="B133" s="118"/>
      <c r="C133" s="119" t="s">
        <v>172</v>
      </c>
      <c r="D133" s="119" t="s">
        <v>131</v>
      </c>
      <c r="E133" s="120" t="s">
        <v>280</v>
      </c>
      <c r="F133" s="121" t="s">
        <v>183</v>
      </c>
      <c r="G133" s="122" t="s">
        <v>184</v>
      </c>
      <c r="H133" s="123">
        <v>132</v>
      </c>
      <c r="I133" s="124"/>
      <c r="J133" s="124">
        <f>ROUND(I133*H133,2)</f>
        <v>0</v>
      </c>
      <c r="K133" s="125"/>
      <c r="L133" s="24"/>
      <c r="M133" s="126" t="s">
        <v>1</v>
      </c>
      <c r="N133" s="127" t="s">
        <v>34</v>
      </c>
      <c r="O133" s="128">
        <v>0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AR133" s="130" t="s">
        <v>135</v>
      </c>
      <c r="AT133" s="130" t="s">
        <v>131</v>
      </c>
      <c r="AU133" s="130" t="s">
        <v>77</v>
      </c>
      <c r="AY133" s="12" t="s">
        <v>130</v>
      </c>
      <c r="BE133" s="131">
        <f>IF(N133="základní",J133,0)</f>
        <v>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2" t="s">
        <v>77</v>
      </c>
      <c r="BK133" s="131">
        <f>ROUND(I133*H133,2)</f>
        <v>0</v>
      </c>
      <c r="BL133" s="12" t="s">
        <v>135</v>
      </c>
      <c r="BM133" s="130" t="s">
        <v>281</v>
      </c>
    </row>
    <row r="134" spans="2:65" s="10" customFormat="1" ht="25.9" customHeight="1">
      <c r="B134" s="109"/>
      <c r="D134" s="110" t="s">
        <v>68</v>
      </c>
      <c r="E134" s="111" t="s">
        <v>191</v>
      </c>
      <c r="F134" s="111" t="s">
        <v>192</v>
      </c>
      <c r="J134" s="112">
        <f>BK134</f>
        <v>0</v>
      </c>
      <c r="L134" s="109"/>
      <c r="M134" s="113"/>
      <c r="P134" s="114">
        <f>SUM(P135:P138)</f>
        <v>0</v>
      </c>
      <c r="R134" s="114">
        <f>SUM(R135:R138)</f>
        <v>0</v>
      </c>
      <c r="T134" s="115">
        <f>SUM(T135:T138)</f>
        <v>0</v>
      </c>
      <c r="AR134" s="110" t="s">
        <v>77</v>
      </c>
      <c r="AT134" s="116" t="s">
        <v>68</v>
      </c>
      <c r="AU134" s="116" t="s">
        <v>69</v>
      </c>
      <c r="AY134" s="110" t="s">
        <v>130</v>
      </c>
      <c r="BK134" s="117">
        <f>SUM(BK135:BK138)</f>
        <v>0</v>
      </c>
    </row>
    <row r="135" spans="2:65" s="1" customFormat="1" ht="16.5" customHeight="1">
      <c r="B135" s="118"/>
      <c r="C135" s="119" t="s">
        <v>8</v>
      </c>
      <c r="D135" s="119" t="s">
        <v>131</v>
      </c>
      <c r="E135" s="120" t="s">
        <v>194</v>
      </c>
      <c r="F135" s="121" t="s">
        <v>195</v>
      </c>
      <c r="G135" s="122" t="s">
        <v>196</v>
      </c>
      <c r="H135" s="123">
        <v>1</v>
      </c>
      <c r="I135" s="124"/>
      <c r="J135" s="124">
        <f>ROUND(I135*H135,2)</f>
        <v>0</v>
      </c>
      <c r="K135" s="125"/>
      <c r="L135" s="24"/>
      <c r="M135" s="126" t="s">
        <v>1</v>
      </c>
      <c r="N135" s="127" t="s">
        <v>34</v>
      </c>
      <c r="O135" s="128">
        <v>0</v>
      </c>
      <c r="P135" s="128">
        <f>O135*H135</f>
        <v>0</v>
      </c>
      <c r="Q135" s="128">
        <v>0</v>
      </c>
      <c r="R135" s="128">
        <f>Q135*H135</f>
        <v>0</v>
      </c>
      <c r="S135" s="128">
        <v>0</v>
      </c>
      <c r="T135" s="129">
        <f>S135*H135</f>
        <v>0</v>
      </c>
      <c r="AR135" s="130" t="s">
        <v>135</v>
      </c>
      <c r="AT135" s="130" t="s">
        <v>131</v>
      </c>
      <c r="AU135" s="130" t="s">
        <v>77</v>
      </c>
      <c r="AY135" s="12" t="s">
        <v>130</v>
      </c>
      <c r="BE135" s="131">
        <f>IF(N135="základní",J135,0)</f>
        <v>0</v>
      </c>
      <c r="BF135" s="131">
        <f>IF(N135="snížená",J135,0)</f>
        <v>0</v>
      </c>
      <c r="BG135" s="131">
        <f>IF(N135="zákl. přenesená",J135,0)</f>
        <v>0</v>
      </c>
      <c r="BH135" s="131">
        <f>IF(N135="sníž. přenesená",J135,0)</f>
        <v>0</v>
      </c>
      <c r="BI135" s="131">
        <f>IF(N135="nulová",J135,0)</f>
        <v>0</v>
      </c>
      <c r="BJ135" s="12" t="s">
        <v>77</v>
      </c>
      <c r="BK135" s="131">
        <f>ROUND(I135*H135,2)</f>
        <v>0</v>
      </c>
      <c r="BL135" s="12" t="s">
        <v>135</v>
      </c>
      <c r="BM135" s="130" t="s">
        <v>282</v>
      </c>
    </row>
    <row r="136" spans="2:65" s="1" customFormat="1" ht="16.5" customHeight="1">
      <c r="B136" s="118"/>
      <c r="C136" s="119" t="s">
        <v>181</v>
      </c>
      <c r="D136" s="119" t="s">
        <v>131</v>
      </c>
      <c r="E136" s="120" t="s">
        <v>198</v>
      </c>
      <c r="F136" s="121" t="s">
        <v>199</v>
      </c>
      <c r="G136" s="122" t="s">
        <v>196</v>
      </c>
      <c r="H136" s="123">
        <v>1</v>
      </c>
      <c r="I136" s="124"/>
      <c r="J136" s="124">
        <f>ROUND(I136*H136,2)</f>
        <v>0</v>
      </c>
      <c r="K136" s="125"/>
      <c r="L136" s="24"/>
      <c r="M136" s="126" t="s">
        <v>1</v>
      </c>
      <c r="N136" s="127" t="s">
        <v>34</v>
      </c>
      <c r="O136" s="128">
        <v>0</v>
      </c>
      <c r="P136" s="128">
        <f>O136*H136</f>
        <v>0</v>
      </c>
      <c r="Q136" s="128">
        <v>0</v>
      </c>
      <c r="R136" s="128">
        <f>Q136*H136</f>
        <v>0</v>
      </c>
      <c r="S136" s="128">
        <v>0</v>
      </c>
      <c r="T136" s="129">
        <f>S136*H136</f>
        <v>0</v>
      </c>
      <c r="AR136" s="130" t="s">
        <v>135</v>
      </c>
      <c r="AT136" s="130" t="s">
        <v>131</v>
      </c>
      <c r="AU136" s="130" t="s">
        <v>77</v>
      </c>
      <c r="AY136" s="12" t="s">
        <v>130</v>
      </c>
      <c r="BE136" s="131">
        <f>IF(N136="základní",J136,0)</f>
        <v>0</v>
      </c>
      <c r="BF136" s="131">
        <f>IF(N136="snížená",J136,0)</f>
        <v>0</v>
      </c>
      <c r="BG136" s="131">
        <f>IF(N136="zákl. přenesená",J136,0)</f>
        <v>0</v>
      </c>
      <c r="BH136" s="131">
        <f>IF(N136="sníž. přenesená",J136,0)</f>
        <v>0</v>
      </c>
      <c r="BI136" s="131">
        <f>IF(N136="nulová",J136,0)</f>
        <v>0</v>
      </c>
      <c r="BJ136" s="12" t="s">
        <v>77</v>
      </c>
      <c r="BK136" s="131">
        <f>ROUND(I136*H136,2)</f>
        <v>0</v>
      </c>
      <c r="BL136" s="12" t="s">
        <v>135</v>
      </c>
      <c r="BM136" s="130" t="s">
        <v>283</v>
      </c>
    </row>
    <row r="137" spans="2:65" s="1" customFormat="1" ht="16.5" customHeight="1">
      <c r="B137" s="118"/>
      <c r="C137" s="119" t="s">
        <v>186</v>
      </c>
      <c r="D137" s="119" t="s">
        <v>131</v>
      </c>
      <c r="E137" s="120" t="s">
        <v>202</v>
      </c>
      <c r="F137" s="121" t="s">
        <v>203</v>
      </c>
      <c r="G137" s="122" t="s">
        <v>196</v>
      </c>
      <c r="H137" s="123">
        <v>1</v>
      </c>
      <c r="I137" s="124"/>
      <c r="J137" s="124">
        <f>ROUND(I137*H137,2)</f>
        <v>0</v>
      </c>
      <c r="K137" s="125"/>
      <c r="L137" s="24"/>
      <c r="M137" s="126" t="s">
        <v>1</v>
      </c>
      <c r="N137" s="127" t="s">
        <v>34</v>
      </c>
      <c r="O137" s="128">
        <v>0</v>
      </c>
      <c r="P137" s="128">
        <f>O137*H137</f>
        <v>0</v>
      </c>
      <c r="Q137" s="128">
        <v>0</v>
      </c>
      <c r="R137" s="128">
        <f>Q137*H137</f>
        <v>0</v>
      </c>
      <c r="S137" s="128">
        <v>0</v>
      </c>
      <c r="T137" s="129">
        <f>S137*H137</f>
        <v>0</v>
      </c>
      <c r="AR137" s="130" t="s">
        <v>135</v>
      </c>
      <c r="AT137" s="130" t="s">
        <v>131</v>
      </c>
      <c r="AU137" s="130" t="s">
        <v>77</v>
      </c>
      <c r="AY137" s="12" t="s">
        <v>130</v>
      </c>
      <c r="BE137" s="131">
        <f>IF(N137="základní",J137,0)</f>
        <v>0</v>
      </c>
      <c r="BF137" s="131">
        <f>IF(N137="snížená",J137,0)</f>
        <v>0</v>
      </c>
      <c r="BG137" s="131">
        <f>IF(N137="zákl. přenesená",J137,0)</f>
        <v>0</v>
      </c>
      <c r="BH137" s="131">
        <f>IF(N137="sníž. přenesená",J137,0)</f>
        <v>0</v>
      </c>
      <c r="BI137" s="131">
        <f>IF(N137="nulová",J137,0)</f>
        <v>0</v>
      </c>
      <c r="BJ137" s="12" t="s">
        <v>77</v>
      </c>
      <c r="BK137" s="131">
        <f>ROUND(I137*H137,2)</f>
        <v>0</v>
      </c>
      <c r="BL137" s="12" t="s">
        <v>135</v>
      </c>
      <c r="BM137" s="130" t="s">
        <v>284</v>
      </c>
    </row>
    <row r="138" spans="2:65" s="1" customFormat="1" ht="16.5" customHeight="1">
      <c r="B138" s="118"/>
      <c r="C138" s="119" t="s">
        <v>193</v>
      </c>
      <c r="D138" s="119" t="s">
        <v>131</v>
      </c>
      <c r="E138" s="120" t="s">
        <v>205</v>
      </c>
      <c r="F138" s="121" t="s">
        <v>206</v>
      </c>
      <c r="G138" s="122" t="s">
        <v>196</v>
      </c>
      <c r="H138" s="123">
        <v>1</v>
      </c>
      <c r="I138" s="124"/>
      <c r="J138" s="124">
        <f>ROUND(I138*H138,2)</f>
        <v>0</v>
      </c>
      <c r="K138" s="125"/>
      <c r="L138" s="24"/>
      <c r="M138" s="135" t="s">
        <v>1</v>
      </c>
      <c r="N138" s="136" t="s">
        <v>34</v>
      </c>
      <c r="O138" s="137">
        <v>0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0" t="s">
        <v>135</v>
      </c>
      <c r="AT138" s="130" t="s">
        <v>131</v>
      </c>
      <c r="AU138" s="130" t="s">
        <v>77</v>
      </c>
      <c r="AY138" s="12" t="s">
        <v>130</v>
      </c>
      <c r="BE138" s="131">
        <f>IF(N138="základní",J138,0)</f>
        <v>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2" t="s">
        <v>77</v>
      </c>
      <c r="BK138" s="131">
        <f>ROUND(I138*H138,2)</f>
        <v>0</v>
      </c>
      <c r="BL138" s="12" t="s">
        <v>135</v>
      </c>
      <c r="BM138" s="130" t="s">
        <v>285</v>
      </c>
    </row>
    <row r="139" spans="2:65" s="1" customFormat="1" ht="6.95" customHeight="1"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24"/>
    </row>
  </sheetData>
  <autoFilter ref="C118:K138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9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2"/>
  <sheetViews>
    <sheetView showGridLines="0" workbookViewId="0">
      <selection activeCell="D1" sqref="D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2" t="s">
        <v>97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79</v>
      </c>
    </row>
    <row r="4" spans="2:46" ht="24.95" customHeight="1">
      <c r="B4" s="15"/>
      <c r="D4" s="16" t="s">
        <v>104</v>
      </c>
      <c r="L4" s="15"/>
      <c r="M4" s="80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14</v>
      </c>
      <c r="L6" s="15"/>
    </row>
    <row r="7" spans="2:46" ht="26.25" customHeight="1">
      <c r="B7" s="15"/>
      <c r="E7" s="175" t="str">
        <f>'Rekapitulace stavby'!K6</f>
        <v>OPŠ 09/2024, VT Porubka km 0,900 - 6,920, oprava opevnění a obnova manipulačního pásu (OPAKOVANÉ ZADÁNÍ), č. st. 8844</v>
      </c>
      <c r="F7" s="176"/>
      <c r="G7" s="176"/>
      <c r="H7" s="176"/>
      <c r="L7" s="15"/>
    </row>
    <row r="8" spans="2:46" s="1" customFormat="1" ht="12" customHeight="1">
      <c r="B8" s="24"/>
      <c r="D8" s="21" t="s">
        <v>105</v>
      </c>
      <c r="L8" s="24"/>
    </row>
    <row r="9" spans="2:46" s="1" customFormat="1" ht="30" customHeight="1">
      <c r="B9" s="24"/>
      <c r="E9" s="165" t="s">
        <v>286</v>
      </c>
      <c r="F9" s="174"/>
      <c r="G9" s="174"/>
      <c r="H9" s="17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15</v>
      </c>
      <c r="F11" s="19" t="s">
        <v>1</v>
      </c>
      <c r="I11" s="21" t="s">
        <v>16</v>
      </c>
      <c r="J11" s="19" t="s">
        <v>1</v>
      </c>
      <c r="L11" s="24"/>
    </row>
    <row r="12" spans="2:46" s="1" customFormat="1" ht="12" customHeight="1">
      <c r="B12" s="24"/>
      <c r="D12" s="21" t="s">
        <v>17</v>
      </c>
      <c r="F12" s="19" t="s">
        <v>18</v>
      </c>
      <c r="I12" s="21" t="s">
        <v>19</v>
      </c>
      <c r="J12" s="44">
        <f>'Rekapitulace stavby'!AN8</f>
        <v>45975</v>
      </c>
      <c r="L12" s="24"/>
    </row>
    <row r="13" spans="2:46" s="1" customFormat="1" ht="10.7" customHeight="1">
      <c r="B13" s="24"/>
      <c r="L13" s="24"/>
    </row>
    <row r="14" spans="2:46" s="1" customFormat="1" ht="12" customHeight="1">
      <c r="B14" s="24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4"/>
    </row>
    <row r="15" spans="2:46" s="1" customFormat="1" ht="18" customHeight="1">
      <c r="B15" s="24"/>
      <c r="E15" s="19" t="str">
        <f>IF('Rekapitulace stavby'!E11="","",'Rekapitulace stavby'!E11)</f>
        <v>Povodí Odry, s.p.</v>
      </c>
      <c r="I15" s="21" t="s">
        <v>23</v>
      </c>
      <c r="J15" s="19" t="str">
        <f>IF('Rekapitulace stavby'!AN11="","",'Rekapitulace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24</v>
      </c>
      <c r="I17" s="21" t="s">
        <v>21</v>
      </c>
      <c r="J17" s="19" t="str">
        <f>'Rekapitulace stavby'!AN13</f>
        <v/>
      </c>
      <c r="L17" s="24"/>
    </row>
    <row r="18" spans="2:12" s="1" customFormat="1" ht="18" customHeight="1">
      <c r="B18" s="24"/>
      <c r="E18" s="149" t="str">
        <f>'Rekapitulace stavby'!E14</f>
        <v xml:space="preserve"> </v>
      </c>
      <c r="F18" s="149"/>
      <c r="G18" s="149"/>
      <c r="H18" s="149"/>
      <c r="I18" s="21" t="s">
        <v>23</v>
      </c>
      <c r="J18" s="19" t="str">
        <f>'Rekapitulace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21</v>
      </c>
      <c r="J20" s="19" t="str">
        <f>IF('Rekapitulace stavby'!AN16="","",'Rekapitulace stavby'!AN16)</f>
        <v/>
      </c>
      <c r="L20" s="24"/>
    </row>
    <row r="21" spans="2:12" s="1" customFormat="1" ht="18" customHeight="1">
      <c r="B21" s="24"/>
      <c r="E21" s="19" t="str">
        <f>IF('Rekapitulace stavby'!E17="","",'Rekapitulace stavby'!E17)</f>
        <v xml:space="preserve"> </v>
      </c>
      <c r="I21" s="21" t="s">
        <v>23</v>
      </c>
      <c r="J21" s="19" t="str">
        <f>IF('Rekapitulace stavby'!AN17="","",'Rekapitulace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21</v>
      </c>
      <c r="J23" s="19" t="str">
        <f>IF('Rekapitulace stavby'!AN19="","",'Rekapitulace stavby'!AN19)</f>
        <v/>
      </c>
      <c r="L23" s="24"/>
    </row>
    <row r="24" spans="2:12" s="1" customFormat="1" ht="18" customHeight="1">
      <c r="B24" s="24"/>
      <c r="E24" s="19" t="str">
        <f>IF('Rekapitulace stavby'!E20="","",'Rekapitulace stavby'!E20)</f>
        <v xml:space="preserve"> </v>
      </c>
      <c r="I24" s="21" t="s">
        <v>23</v>
      </c>
      <c r="J24" s="19" t="str">
        <f>IF('Rekapitulace stavby'!AN20="","",'Rekapitulace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28</v>
      </c>
      <c r="L26" s="24"/>
    </row>
    <row r="27" spans="2:12" s="7" customFormat="1" ht="16.5" customHeight="1">
      <c r="B27" s="81"/>
      <c r="E27" s="151" t="s">
        <v>1</v>
      </c>
      <c r="F27" s="151"/>
      <c r="G27" s="151"/>
      <c r="H27" s="151"/>
      <c r="L27" s="81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>
      <c r="B30" s="24"/>
      <c r="D30" s="82" t="s">
        <v>29</v>
      </c>
      <c r="J30" s="58">
        <f>ROUND(J120, 2)</f>
        <v>0</v>
      </c>
      <c r="L30" s="24"/>
    </row>
    <row r="31" spans="2:12" s="1" customFormat="1" ht="6.95" customHeight="1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>
      <c r="B32" s="24"/>
      <c r="F32" s="27" t="s">
        <v>31</v>
      </c>
      <c r="I32" s="27" t="s">
        <v>30</v>
      </c>
      <c r="J32" s="27" t="s">
        <v>32</v>
      </c>
      <c r="L32" s="24"/>
    </row>
    <row r="33" spans="2:12" s="1" customFormat="1" ht="14.45" customHeight="1">
      <c r="B33" s="24"/>
      <c r="D33" s="47" t="s">
        <v>33</v>
      </c>
      <c r="E33" s="21" t="s">
        <v>34</v>
      </c>
      <c r="F33" s="83">
        <f>ROUND((SUM(BE120:BE141)),  2)</f>
        <v>0</v>
      </c>
      <c r="I33" s="84">
        <v>0.21</v>
      </c>
      <c r="J33" s="83">
        <f>ROUND(((SUM(BE120:BE141))*I33),  2)</f>
        <v>0</v>
      </c>
      <c r="L33" s="24"/>
    </row>
    <row r="34" spans="2:12" s="1" customFormat="1" ht="14.45" customHeight="1">
      <c r="B34" s="24"/>
      <c r="E34" s="21" t="s">
        <v>35</v>
      </c>
      <c r="F34" s="83">
        <f>ROUND((SUM(BF120:BF141)),  2)</f>
        <v>0</v>
      </c>
      <c r="I34" s="84">
        <v>0.12</v>
      </c>
      <c r="J34" s="83">
        <f>ROUND(((SUM(BF120:BF141))*I34),  2)</f>
        <v>0</v>
      </c>
      <c r="L34" s="24"/>
    </row>
    <row r="35" spans="2:12" s="1" customFormat="1" ht="14.45" hidden="1" customHeight="1">
      <c r="B35" s="24"/>
      <c r="E35" s="21" t="s">
        <v>36</v>
      </c>
      <c r="F35" s="83">
        <f>ROUND((SUM(BG120:BG141)),  2)</f>
        <v>0</v>
      </c>
      <c r="I35" s="84">
        <v>0.21</v>
      </c>
      <c r="J35" s="83">
        <f>0</f>
        <v>0</v>
      </c>
      <c r="L35" s="24"/>
    </row>
    <row r="36" spans="2:12" s="1" customFormat="1" ht="14.45" hidden="1" customHeight="1">
      <c r="B36" s="24"/>
      <c r="E36" s="21" t="s">
        <v>37</v>
      </c>
      <c r="F36" s="83">
        <f>ROUND((SUM(BH120:BH141)),  2)</f>
        <v>0</v>
      </c>
      <c r="I36" s="84">
        <v>0.12</v>
      </c>
      <c r="J36" s="83">
        <f>0</f>
        <v>0</v>
      </c>
      <c r="L36" s="24"/>
    </row>
    <row r="37" spans="2:12" s="1" customFormat="1" ht="14.45" hidden="1" customHeight="1">
      <c r="B37" s="24"/>
      <c r="E37" s="21" t="s">
        <v>38</v>
      </c>
      <c r="F37" s="83">
        <f>ROUND((SUM(BI120:BI141)),  2)</f>
        <v>0</v>
      </c>
      <c r="I37" s="84">
        <v>0</v>
      </c>
      <c r="J37" s="83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85"/>
      <c r="D39" s="86" t="s">
        <v>39</v>
      </c>
      <c r="E39" s="49"/>
      <c r="F39" s="49"/>
      <c r="G39" s="87" t="s">
        <v>40</v>
      </c>
      <c r="H39" s="88" t="s">
        <v>41</v>
      </c>
      <c r="I39" s="49"/>
      <c r="J39" s="89">
        <f>SUM(J30:J37)</f>
        <v>0</v>
      </c>
      <c r="K39" s="90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4"/>
    </row>
    <row r="77" spans="2:12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4"/>
    </row>
    <row r="82" spans="2:47" s="1" customFormat="1" ht="24.95" customHeight="1">
      <c r="B82" s="24"/>
      <c r="C82" s="16" t="s">
        <v>107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14</v>
      </c>
      <c r="L84" s="24"/>
    </row>
    <row r="85" spans="2:47" s="1" customFormat="1" ht="26.25" customHeight="1">
      <c r="B85" s="24"/>
      <c r="E85" s="175" t="str">
        <f>E7</f>
        <v>OPŠ 09/2024, VT Porubka km 0,900 - 6,920, oprava opevnění a obnova manipulačního pásu (OPAKOVANÉ ZADÁNÍ), č. st. 8844</v>
      </c>
      <c r="F85" s="176"/>
      <c r="G85" s="176"/>
      <c r="H85" s="176"/>
      <c r="L85" s="24"/>
    </row>
    <row r="86" spans="2:47" s="1" customFormat="1" ht="12" customHeight="1">
      <c r="B86" s="24"/>
      <c r="C86" s="21" t="s">
        <v>105</v>
      </c>
      <c r="L86" s="24"/>
    </row>
    <row r="87" spans="2:47" s="1" customFormat="1" ht="30" customHeight="1">
      <c r="B87" s="24"/>
      <c r="E87" s="165" t="str">
        <f>E9</f>
        <v>SO-03.2-I - Porubka - opravy v úseku č.1_5,960 až 6,250km</v>
      </c>
      <c r="F87" s="174"/>
      <c r="G87" s="174"/>
      <c r="H87" s="17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17</v>
      </c>
      <c r="F89" s="19" t="str">
        <f>F12</f>
        <v xml:space="preserve"> </v>
      </c>
      <c r="I89" s="21" t="s">
        <v>19</v>
      </c>
      <c r="J89" s="44">
        <f>IF(J12="","",J12)</f>
        <v>45975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20</v>
      </c>
      <c r="F91" s="19" t="str">
        <f>E15</f>
        <v>Povodí Odry, s.p.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24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93" t="s">
        <v>108</v>
      </c>
      <c r="D94" s="85"/>
      <c r="E94" s="85"/>
      <c r="F94" s="85"/>
      <c r="G94" s="85"/>
      <c r="H94" s="85"/>
      <c r="I94" s="85"/>
      <c r="J94" s="94" t="s">
        <v>109</v>
      </c>
      <c r="K94" s="85"/>
      <c r="L94" s="24"/>
    </row>
    <row r="95" spans="2:47" s="1" customFormat="1" ht="10.35" customHeight="1">
      <c r="B95" s="24"/>
      <c r="L95" s="24"/>
    </row>
    <row r="96" spans="2:47" s="1" customFormat="1" ht="22.7" customHeight="1">
      <c r="B96" s="24"/>
      <c r="C96" s="95" t="s">
        <v>110</v>
      </c>
      <c r="J96" s="58">
        <f>J120</f>
        <v>0</v>
      </c>
      <c r="L96" s="24"/>
      <c r="AU96" s="12" t="s">
        <v>111</v>
      </c>
    </row>
    <row r="97" spans="2:12" s="8" customFormat="1" ht="24.95" customHeight="1">
      <c r="B97" s="96"/>
      <c r="D97" s="97" t="s">
        <v>112</v>
      </c>
      <c r="E97" s="98"/>
      <c r="F97" s="98"/>
      <c r="G97" s="98"/>
      <c r="H97" s="98"/>
      <c r="I97" s="98"/>
      <c r="J97" s="99">
        <f>J121</f>
        <v>0</v>
      </c>
      <c r="L97" s="96"/>
    </row>
    <row r="98" spans="2:12" s="8" customFormat="1" ht="24.95" customHeight="1">
      <c r="B98" s="96"/>
      <c r="D98" s="97" t="s">
        <v>113</v>
      </c>
      <c r="E98" s="98"/>
      <c r="F98" s="98"/>
      <c r="G98" s="98"/>
      <c r="H98" s="98"/>
      <c r="I98" s="98"/>
      <c r="J98" s="99">
        <f>J132</f>
        <v>0</v>
      </c>
      <c r="L98" s="96"/>
    </row>
    <row r="99" spans="2:12" s="8" customFormat="1" ht="24.95" customHeight="1">
      <c r="B99" s="96"/>
      <c r="D99" s="97" t="s">
        <v>114</v>
      </c>
      <c r="E99" s="98"/>
      <c r="F99" s="98"/>
      <c r="G99" s="98"/>
      <c r="H99" s="98"/>
      <c r="I99" s="98"/>
      <c r="J99" s="99">
        <f>J134</f>
        <v>0</v>
      </c>
      <c r="L99" s="96"/>
    </row>
    <row r="100" spans="2:12" s="8" customFormat="1" ht="24.95" customHeight="1">
      <c r="B100" s="96"/>
      <c r="D100" s="97" t="s">
        <v>115</v>
      </c>
      <c r="E100" s="98"/>
      <c r="F100" s="98"/>
      <c r="G100" s="98"/>
      <c r="H100" s="98"/>
      <c r="I100" s="98"/>
      <c r="J100" s="99">
        <f>J137</f>
        <v>0</v>
      </c>
      <c r="L100" s="96"/>
    </row>
    <row r="101" spans="2:12" s="1" customFormat="1" ht="21.75" customHeight="1">
      <c r="B101" s="24"/>
      <c r="L101" s="24"/>
    </row>
    <row r="102" spans="2:12" s="1" customFormat="1" ht="6.95" customHeight="1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24"/>
    </row>
    <row r="106" spans="2:12" s="1" customFormat="1" ht="6.95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24"/>
    </row>
    <row r="107" spans="2:12" s="1" customFormat="1" ht="24.95" customHeight="1">
      <c r="B107" s="24"/>
      <c r="C107" s="16" t="s">
        <v>116</v>
      </c>
      <c r="L107" s="24"/>
    </row>
    <row r="108" spans="2:12" s="1" customFormat="1" ht="6.95" customHeight="1">
      <c r="B108" s="24"/>
      <c r="L108" s="24"/>
    </row>
    <row r="109" spans="2:12" s="1" customFormat="1" ht="12" customHeight="1">
      <c r="B109" s="24"/>
      <c r="C109" s="21" t="s">
        <v>14</v>
      </c>
      <c r="L109" s="24"/>
    </row>
    <row r="110" spans="2:12" s="1" customFormat="1" ht="26.25" customHeight="1">
      <c r="B110" s="24"/>
      <c r="E110" s="175" t="str">
        <f>E7</f>
        <v>OPŠ 09/2024, VT Porubka km 0,900 - 6,920, oprava opevnění a obnova manipulačního pásu (OPAKOVANÉ ZADÁNÍ), č. st. 8844</v>
      </c>
      <c r="F110" s="176"/>
      <c r="G110" s="176"/>
      <c r="H110" s="176"/>
      <c r="L110" s="24"/>
    </row>
    <row r="111" spans="2:12" s="1" customFormat="1" ht="12" customHeight="1">
      <c r="B111" s="24"/>
      <c r="C111" s="21" t="s">
        <v>105</v>
      </c>
      <c r="L111" s="24"/>
    </row>
    <row r="112" spans="2:12" s="1" customFormat="1" ht="30" customHeight="1">
      <c r="B112" s="24"/>
      <c r="E112" s="165" t="str">
        <f>E9</f>
        <v>SO-03.2-I - Porubka - opravy v úseku č.1_5,960 až 6,250km</v>
      </c>
      <c r="F112" s="174"/>
      <c r="G112" s="174"/>
      <c r="H112" s="174"/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21" t="s">
        <v>17</v>
      </c>
      <c r="F114" s="19" t="str">
        <f>F12</f>
        <v xml:space="preserve"> </v>
      </c>
      <c r="I114" s="21" t="s">
        <v>19</v>
      </c>
      <c r="J114" s="44">
        <f>IF(J12="","",J12)</f>
        <v>45975</v>
      </c>
      <c r="L114" s="24"/>
    </row>
    <row r="115" spans="2:65" s="1" customFormat="1" ht="6.95" customHeight="1">
      <c r="B115" s="24"/>
      <c r="L115" s="24"/>
    </row>
    <row r="116" spans="2:65" s="1" customFormat="1" ht="15.2" customHeight="1">
      <c r="B116" s="24"/>
      <c r="C116" s="21" t="s">
        <v>20</v>
      </c>
      <c r="F116" s="19" t="str">
        <f>E15</f>
        <v>Povodí Odry, s.p.</v>
      </c>
      <c r="I116" s="21" t="s">
        <v>25</v>
      </c>
      <c r="J116" s="22" t="str">
        <f>E21</f>
        <v xml:space="preserve"> </v>
      </c>
      <c r="L116" s="24"/>
    </row>
    <row r="117" spans="2:65" s="1" customFormat="1" ht="15.2" customHeight="1">
      <c r="B117" s="24"/>
      <c r="C117" s="21" t="s">
        <v>24</v>
      </c>
      <c r="F117" s="19" t="str">
        <f>IF(E18="","",E18)</f>
        <v xml:space="preserve"> </v>
      </c>
      <c r="I117" s="21" t="s">
        <v>27</v>
      </c>
      <c r="J117" s="22" t="str">
        <f>E24</f>
        <v xml:space="preserve"> </v>
      </c>
      <c r="L117" s="24"/>
    </row>
    <row r="118" spans="2:65" s="1" customFormat="1" ht="10.35" customHeight="1">
      <c r="B118" s="24"/>
      <c r="L118" s="24"/>
    </row>
    <row r="119" spans="2:65" s="9" customFormat="1" ht="29.25" customHeight="1">
      <c r="B119" s="100"/>
      <c r="C119" s="101" t="s">
        <v>117</v>
      </c>
      <c r="D119" s="102" t="s">
        <v>54</v>
      </c>
      <c r="E119" s="102" t="s">
        <v>50</v>
      </c>
      <c r="F119" s="102" t="s">
        <v>51</v>
      </c>
      <c r="G119" s="102" t="s">
        <v>118</v>
      </c>
      <c r="H119" s="102" t="s">
        <v>119</v>
      </c>
      <c r="I119" s="102" t="s">
        <v>120</v>
      </c>
      <c r="J119" s="103" t="s">
        <v>109</v>
      </c>
      <c r="K119" s="104" t="s">
        <v>121</v>
      </c>
      <c r="L119" s="100"/>
      <c r="M119" s="51" t="s">
        <v>1</v>
      </c>
      <c r="N119" s="52" t="s">
        <v>33</v>
      </c>
      <c r="O119" s="52" t="s">
        <v>122</v>
      </c>
      <c r="P119" s="52" t="s">
        <v>123</v>
      </c>
      <c r="Q119" s="52" t="s">
        <v>124</v>
      </c>
      <c r="R119" s="52" t="s">
        <v>125</v>
      </c>
      <c r="S119" s="52" t="s">
        <v>126</v>
      </c>
      <c r="T119" s="53" t="s">
        <v>127</v>
      </c>
    </row>
    <row r="120" spans="2:65" s="1" customFormat="1" ht="22.7" customHeight="1">
      <c r="B120" s="24"/>
      <c r="C120" s="56" t="s">
        <v>128</v>
      </c>
      <c r="J120" s="105">
        <f>BK120</f>
        <v>0</v>
      </c>
      <c r="L120" s="24"/>
      <c r="M120" s="54"/>
      <c r="N120" s="45"/>
      <c r="O120" s="45"/>
      <c r="P120" s="106">
        <f>P121+P132+P134+P137</f>
        <v>12.76</v>
      </c>
      <c r="Q120" s="45"/>
      <c r="R120" s="106">
        <f>R121+R132+R134+R137</f>
        <v>0</v>
      </c>
      <c r="S120" s="45"/>
      <c r="T120" s="107">
        <f>T121+T132+T134+T137</f>
        <v>0</v>
      </c>
      <c r="AT120" s="12" t="s">
        <v>68</v>
      </c>
      <c r="AU120" s="12" t="s">
        <v>111</v>
      </c>
      <c r="BK120" s="108">
        <f>BK121+BK132+BK134+BK137</f>
        <v>0</v>
      </c>
    </row>
    <row r="121" spans="2:65" s="10" customFormat="1" ht="25.9" customHeight="1">
      <c r="B121" s="109"/>
      <c r="D121" s="110" t="s">
        <v>68</v>
      </c>
      <c r="E121" s="111" t="s">
        <v>77</v>
      </c>
      <c r="F121" s="111" t="s">
        <v>129</v>
      </c>
      <c r="J121" s="112">
        <f>BK121</f>
        <v>0</v>
      </c>
      <c r="L121" s="109"/>
      <c r="M121" s="113"/>
      <c r="P121" s="114">
        <f>SUM(P122:P131)</f>
        <v>12.76</v>
      </c>
      <c r="R121" s="114">
        <f>SUM(R122:R131)</f>
        <v>0</v>
      </c>
      <c r="T121" s="115">
        <f>SUM(T122:T131)</f>
        <v>0</v>
      </c>
      <c r="AR121" s="110" t="s">
        <v>77</v>
      </c>
      <c r="AT121" s="116" t="s">
        <v>68</v>
      </c>
      <c r="AU121" s="116" t="s">
        <v>69</v>
      </c>
      <c r="AY121" s="110" t="s">
        <v>130</v>
      </c>
      <c r="BK121" s="117">
        <f>SUM(BK122:BK131)</f>
        <v>0</v>
      </c>
    </row>
    <row r="122" spans="2:65" s="1" customFormat="1" ht="24.2" customHeight="1">
      <c r="B122" s="118"/>
      <c r="C122" s="119" t="s">
        <v>77</v>
      </c>
      <c r="D122" s="119" t="s">
        <v>131</v>
      </c>
      <c r="E122" s="120" t="s">
        <v>132</v>
      </c>
      <c r="F122" s="121" t="s">
        <v>133</v>
      </c>
      <c r="G122" s="122" t="s">
        <v>134</v>
      </c>
      <c r="H122" s="123">
        <v>4.3999999999999997E-2</v>
      </c>
      <c r="I122" s="124"/>
      <c r="J122" s="124">
        <f t="shared" ref="J122:J129" si="0">ROUND(I122*H122,2)</f>
        <v>0</v>
      </c>
      <c r="K122" s="125"/>
      <c r="L122" s="24"/>
      <c r="M122" s="126" t="s">
        <v>1</v>
      </c>
      <c r="N122" s="127" t="s">
        <v>34</v>
      </c>
      <c r="O122" s="128">
        <v>0</v>
      </c>
      <c r="P122" s="128">
        <f t="shared" ref="P122:P129" si="1">O122*H122</f>
        <v>0</v>
      </c>
      <c r="Q122" s="128">
        <v>0</v>
      </c>
      <c r="R122" s="128">
        <f t="shared" ref="R122:R129" si="2">Q122*H122</f>
        <v>0</v>
      </c>
      <c r="S122" s="128">
        <v>0</v>
      </c>
      <c r="T122" s="129">
        <f t="shared" ref="T122:T129" si="3">S122*H122</f>
        <v>0</v>
      </c>
      <c r="AR122" s="130" t="s">
        <v>135</v>
      </c>
      <c r="AT122" s="130" t="s">
        <v>131</v>
      </c>
      <c r="AU122" s="130" t="s">
        <v>77</v>
      </c>
      <c r="AY122" s="12" t="s">
        <v>130</v>
      </c>
      <c r="BE122" s="131">
        <f t="shared" ref="BE122:BE129" si="4">IF(N122="základní",J122,0)</f>
        <v>0</v>
      </c>
      <c r="BF122" s="131">
        <f t="shared" ref="BF122:BF129" si="5">IF(N122="snížená",J122,0)</f>
        <v>0</v>
      </c>
      <c r="BG122" s="131">
        <f t="shared" ref="BG122:BG129" si="6">IF(N122="zákl. přenesená",J122,0)</f>
        <v>0</v>
      </c>
      <c r="BH122" s="131">
        <f t="shared" ref="BH122:BH129" si="7">IF(N122="sníž. přenesená",J122,0)</f>
        <v>0</v>
      </c>
      <c r="BI122" s="131">
        <f t="shared" ref="BI122:BI129" si="8">IF(N122="nulová",J122,0)</f>
        <v>0</v>
      </c>
      <c r="BJ122" s="12" t="s">
        <v>77</v>
      </c>
      <c r="BK122" s="131">
        <f t="shared" ref="BK122:BK129" si="9">ROUND(I122*H122,2)</f>
        <v>0</v>
      </c>
      <c r="BL122" s="12" t="s">
        <v>135</v>
      </c>
      <c r="BM122" s="130" t="s">
        <v>136</v>
      </c>
    </row>
    <row r="123" spans="2:65" s="1" customFormat="1" ht="37.700000000000003" customHeight="1">
      <c r="B123" s="118"/>
      <c r="C123" s="119" t="s">
        <v>79</v>
      </c>
      <c r="D123" s="119" t="s">
        <v>131</v>
      </c>
      <c r="E123" s="120" t="s">
        <v>137</v>
      </c>
      <c r="F123" s="121" t="s">
        <v>138</v>
      </c>
      <c r="G123" s="122" t="s">
        <v>134</v>
      </c>
      <c r="H123" s="123">
        <v>4.3999999999999997E-2</v>
      </c>
      <c r="I123" s="124"/>
      <c r="J123" s="124">
        <f t="shared" si="0"/>
        <v>0</v>
      </c>
      <c r="K123" s="125"/>
      <c r="L123" s="24"/>
      <c r="M123" s="126" t="s">
        <v>1</v>
      </c>
      <c r="N123" s="127" t="s">
        <v>34</v>
      </c>
      <c r="O123" s="128">
        <v>0</v>
      </c>
      <c r="P123" s="128">
        <f t="shared" si="1"/>
        <v>0</v>
      </c>
      <c r="Q123" s="128">
        <v>0</v>
      </c>
      <c r="R123" s="128">
        <f t="shared" si="2"/>
        <v>0</v>
      </c>
      <c r="S123" s="128">
        <v>0</v>
      </c>
      <c r="T123" s="129">
        <f t="shared" si="3"/>
        <v>0</v>
      </c>
      <c r="AR123" s="130" t="s">
        <v>135</v>
      </c>
      <c r="AT123" s="130" t="s">
        <v>131</v>
      </c>
      <c r="AU123" s="130" t="s">
        <v>77</v>
      </c>
      <c r="AY123" s="12" t="s">
        <v>130</v>
      </c>
      <c r="BE123" s="131">
        <f t="shared" si="4"/>
        <v>0</v>
      </c>
      <c r="BF123" s="131">
        <f t="shared" si="5"/>
        <v>0</v>
      </c>
      <c r="BG123" s="131">
        <f t="shared" si="6"/>
        <v>0</v>
      </c>
      <c r="BH123" s="131">
        <f t="shared" si="7"/>
        <v>0</v>
      </c>
      <c r="BI123" s="131">
        <f t="shared" si="8"/>
        <v>0</v>
      </c>
      <c r="BJ123" s="12" t="s">
        <v>77</v>
      </c>
      <c r="BK123" s="131">
        <f t="shared" si="9"/>
        <v>0</v>
      </c>
      <c r="BL123" s="12" t="s">
        <v>135</v>
      </c>
      <c r="BM123" s="130" t="s">
        <v>139</v>
      </c>
    </row>
    <row r="124" spans="2:65" s="1" customFormat="1" ht="24.2" customHeight="1">
      <c r="B124" s="118"/>
      <c r="C124" s="119" t="s">
        <v>140</v>
      </c>
      <c r="D124" s="119" t="s">
        <v>131</v>
      </c>
      <c r="E124" s="120" t="s">
        <v>141</v>
      </c>
      <c r="F124" s="121" t="s">
        <v>142</v>
      </c>
      <c r="G124" s="122" t="s">
        <v>143</v>
      </c>
      <c r="H124" s="123">
        <v>290</v>
      </c>
      <c r="I124" s="124"/>
      <c r="J124" s="124">
        <f t="shared" si="0"/>
        <v>0</v>
      </c>
      <c r="K124" s="125"/>
      <c r="L124" s="24"/>
      <c r="M124" s="126" t="s">
        <v>1</v>
      </c>
      <c r="N124" s="127" t="s">
        <v>34</v>
      </c>
      <c r="O124" s="128">
        <v>0</v>
      </c>
      <c r="P124" s="128">
        <f t="shared" si="1"/>
        <v>0</v>
      </c>
      <c r="Q124" s="128">
        <v>0</v>
      </c>
      <c r="R124" s="128">
        <f t="shared" si="2"/>
        <v>0</v>
      </c>
      <c r="S124" s="128">
        <v>0</v>
      </c>
      <c r="T124" s="129">
        <f t="shared" si="3"/>
        <v>0</v>
      </c>
      <c r="AR124" s="130" t="s">
        <v>135</v>
      </c>
      <c r="AT124" s="130" t="s">
        <v>131</v>
      </c>
      <c r="AU124" s="130" t="s">
        <v>77</v>
      </c>
      <c r="AY124" s="12" t="s">
        <v>130</v>
      </c>
      <c r="BE124" s="131">
        <f t="shared" si="4"/>
        <v>0</v>
      </c>
      <c r="BF124" s="131">
        <f t="shared" si="5"/>
        <v>0</v>
      </c>
      <c r="BG124" s="131">
        <f t="shared" si="6"/>
        <v>0</v>
      </c>
      <c r="BH124" s="131">
        <f t="shared" si="7"/>
        <v>0</v>
      </c>
      <c r="BI124" s="131">
        <f t="shared" si="8"/>
        <v>0</v>
      </c>
      <c r="BJ124" s="12" t="s">
        <v>77</v>
      </c>
      <c r="BK124" s="131">
        <f t="shared" si="9"/>
        <v>0</v>
      </c>
      <c r="BL124" s="12" t="s">
        <v>135</v>
      </c>
      <c r="BM124" s="130" t="s">
        <v>287</v>
      </c>
    </row>
    <row r="125" spans="2:65" s="1" customFormat="1" ht="24.2" customHeight="1">
      <c r="B125" s="118"/>
      <c r="C125" s="119" t="s">
        <v>135</v>
      </c>
      <c r="D125" s="119" t="s">
        <v>131</v>
      </c>
      <c r="E125" s="120" t="s">
        <v>145</v>
      </c>
      <c r="F125" s="121" t="s">
        <v>146</v>
      </c>
      <c r="G125" s="122" t="s">
        <v>143</v>
      </c>
      <c r="H125" s="123">
        <v>290</v>
      </c>
      <c r="I125" s="124"/>
      <c r="J125" s="124">
        <f t="shared" si="0"/>
        <v>0</v>
      </c>
      <c r="K125" s="125"/>
      <c r="L125" s="24"/>
      <c r="M125" s="126" t="s">
        <v>1</v>
      </c>
      <c r="N125" s="127" t="s">
        <v>34</v>
      </c>
      <c r="O125" s="128">
        <v>0</v>
      </c>
      <c r="P125" s="128">
        <f t="shared" si="1"/>
        <v>0</v>
      </c>
      <c r="Q125" s="128">
        <v>0</v>
      </c>
      <c r="R125" s="128">
        <f t="shared" si="2"/>
        <v>0</v>
      </c>
      <c r="S125" s="128">
        <v>0</v>
      </c>
      <c r="T125" s="129">
        <f t="shared" si="3"/>
        <v>0</v>
      </c>
      <c r="AR125" s="130" t="s">
        <v>135</v>
      </c>
      <c r="AT125" s="130" t="s">
        <v>131</v>
      </c>
      <c r="AU125" s="130" t="s">
        <v>77</v>
      </c>
      <c r="AY125" s="12" t="s">
        <v>130</v>
      </c>
      <c r="BE125" s="131">
        <f t="shared" si="4"/>
        <v>0</v>
      </c>
      <c r="BF125" s="131">
        <f t="shared" si="5"/>
        <v>0</v>
      </c>
      <c r="BG125" s="131">
        <f t="shared" si="6"/>
        <v>0</v>
      </c>
      <c r="BH125" s="131">
        <f t="shared" si="7"/>
        <v>0</v>
      </c>
      <c r="BI125" s="131">
        <f t="shared" si="8"/>
        <v>0</v>
      </c>
      <c r="BJ125" s="12" t="s">
        <v>77</v>
      </c>
      <c r="BK125" s="131">
        <f t="shared" si="9"/>
        <v>0</v>
      </c>
      <c r="BL125" s="12" t="s">
        <v>135</v>
      </c>
      <c r="BM125" s="130" t="s">
        <v>288</v>
      </c>
    </row>
    <row r="126" spans="2:65" s="1" customFormat="1" ht="24.2" customHeight="1">
      <c r="B126" s="118"/>
      <c r="C126" s="119" t="s">
        <v>148</v>
      </c>
      <c r="D126" s="119" t="s">
        <v>131</v>
      </c>
      <c r="E126" s="120" t="s">
        <v>149</v>
      </c>
      <c r="F126" s="121" t="s">
        <v>150</v>
      </c>
      <c r="G126" s="122" t="s">
        <v>143</v>
      </c>
      <c r="H126" s="123">
        <v>290</v>
      </c>
      <c r="I126" s="124"/>
      <c r="J126" s="124">
        <f t="shared" si="0"/>
        <v>0</v>
      </c>
      <c r="K126" s="125"/>
      <c r="L126" s="24"/>
      <c r="M126" s="126" t="s">
        <v>1</v>
      </c>
      <c r="N126" s="127" t="s">
        <v>34</v>
      </c>
      <c r="O126" s="128">
        <v>0</v>
      </c>
      <c r="P126" s="128">
        <f t="shared" si="1"/>
        <v>0</v>
      </c>
      <c r="Q126" s="128">
        <v>0</v>
      </c>
      <c r="R126" s="128">
        <f t="shared" si="2"/>
        <v>0</v>
      </c>
      <c r="S126" s="128">
        <v>0</v>
      </c>
      <c r="T126" s="129">
        <f t="shared" si="3"/>
        <v>0</v>
      </c>
      <c r="AR126" s="130" t="s">
        <v>135</v>
      </c>
      <c r="AT126" s="130" t="s">
        <v>131</v>
      </c>
      <c r="AU126" s="130" t="s">
        <v>77</v>
      </c>
      <c r="AY126" s="12" t="s">
        <v>130</v>
      </c>
      <c r="BE126" s="131">
        <f t="shared" si="4"/>
        <v>0</v>
      </c>
      <c r="BF126" s="131">
        <f t="shared" si="5"/>
        <v>0</v>
      </c>
      <c r="BG126" s="131">
        <f t="shared" si="6"/>
        <v>0</v>
      </c>
      <c r="BH126" s="131">
        <f t="shared" si="7"/>
        <v>0</v>
      </c>
      <c r="BI126" s="131">
        <f t="shared" si="8"/>
        <v>0</v>
      </c>
      <c r="BJ126" s="12" t="s">
        <v>77</v>
      </c>
      <c r="BK126" s="131">
        <f t="shared" si="9"/>
        <v>0</v>
      </c>
      <c r="BL126" s="12" t="s">
        <v>135</v>
      </c>
      <c r="BM126" s="130" t="s">
        <v>289</v>
      </c>
    </row>
    <row r="127" spans="2:65" s="1" customFormat="1" ht="33" customHeight="1">
      <c r="B127" s="118"/>
      <c r="C127" s="119" t="s">
        <v>136</v>
      </c>
      <c r="D127" s="119" t="s">
        <v>131</v>
      </c>
      <c r="E127" s="120" t="s">
        <v>152</v>
      </c>
      <c r="F127" s="121" t="s">
        <v>153</v>
      </c>
      <c r="G127" s="122" t="s">
        <v>143</v>
      </c>
      <c r="H127" s="123">
        <v>290</v>
      </c>
      <c r="I127" s="124"/>
      <c r="J127" s="124">
        <f t="shared" si="0"/>
        <v>0</v>
      </c>
      <c r="K127" s="125"/>
      <c r="L127" s="24"/>
      <c r="M127" s="126" t="s">
        <v>1</v>
      </c>
      <c r="N127" s="127" t="s">
        <v>34</v>
      </c>
      <c r="O127" s="128">
        <v>0</v>
      </c>
      <c r="P127" s="128">
        <f t="shared" si="1"/>
        <v>0</v>
      </c>
      <c r="Q127" s="128">
        <v>0</v>
      </c>
      <c r="R127" s="128">
        <f t="shared" si="2"/>
        <v>0</v>
      </c>
      <c r="S127" s="128">
        <v>0</v>
      </c>
      <c r="T127" s="129">
        <f t="shared" si="3"/>
        <v>0</v>
      </c>
      <c r="AR127" s="130" t="s">
        <v>135</v>
      </c>
      <c r="AT127" s="130" t="s">
        <v>131</v>
      </c>
      <c r="AU127" s="130" t="s">
        <v>77</v>
      </c>
      <c r="AY127" s="12" t="s">
        <v>130</v>
      </c>
      <c r="BE127" s="131">
        <f t="shared" si="4"/>
        <v>0</v>
      </c>
      <c r="BF127" s="131">
        <f t="shared" si="5"/>
        <v>0</v>
      </c>
      <c r="BG127" s="131">
        <f t="shared" si="6"/>
        <v>0</v>
      </c>
      <c r="BH127" s="131">
        <f t="shared" si="7"/>
        <v>0</v>
      </c>
      <c r="BI127" s="131">
        <f t="shared" si="8"/>
        <v>0</v>
      </c>
      <c r="BJ127" s="12" t="s">
        <v>77</v>
      </c>
      <c r="BK127" s="131">
        <f t="shared" si="9"/>
        <v>0</v>
      </c>
      <c r="BL127" s="12" t="s">
        <v>135</v>
      </c>
      <c r="BM127" s="130" t="s">
        <v>290</v>
      </c>
    </row>
    <row r="128" spans="2:65" s="1" customFormat="1" ht="37.700000000000003" customHeight="1">
      <c r="B128" s="118"/>
      <c r="C128" s="119" t="s">
        <v>155</v>
      </c>
      <c r="D128" s="119" t="s">
        <v>131</v>
      </c>
      <c r="E128" s="120" t="s">
        <v>156</v>
      </c>
      <c r="F128" s="121" t="s">
        <v>157</v>
      </c>
      <c r="G128" s="122" t="s">
        <v>143</v>
      </c>
      <c r="H128" s="123">
        <v>290</v>
      </c>
      <c r="I128" s="124"/>
      <c r="J128" s="124">
        <f t="shared" si="0"/>
        <v>0</v>
      </c>
      <c r="K128" s="125"/>
      <c r="L128" s="24"/>
      <c r="M128" s="126" t="s">
        <v>1</v>
      </c>
      <c r="N128" s="127" t="s">
        <v>34</v>
      </c>
      <c r="O128" s="128">
        <v>0</v>
      </c>
      <c r="P128" s="128">
        <f t="shared" si="1"/>
        <v>0</v>
      </c>
      <c r="Q128" s="128">
        <v>0</v>
      </c>
      <c r="R128" s="128">
        <f t="shared" si="2"/>
        <v>0</v>
      </c>
      <c r="S128" s="128">
        <v>0</v>
      </c>
      <c r="T128" s="129">
        <f t="shared" si="3"/>
        <v>0</v>
      </c>
      <c r="AR128" s="130" t="s">
        <v>135</v>
      </c>
      <c r="AT128" s="130" t="s">
        <v>131</v>
      </c>
      <c r="AU128" s="130" t="s">
        <v>77</v>
      </c>
      <c r="AY128" s="12" t="s">
        <v>130</v>
      </c>
      <c r="BE128" s="131">
        <f t="shared" si="4"/>
        <v>0</v>
      </c>
      <c r="BF128" s="131">
        <f t="shared" si="5"/>
        <v>0</v>
      </c>
      <c r="BG128" s="131">
        <f t="shared" si="6"/>
        <v>0</v>
      </c>
      <c r="BH128" s="131">
        <f t="shared" si="7"/>
        <v>0</v>
      </c>
      <c r="BI128" s="131">
        <f t="shared" si="8"/>
        <v>0</v>
      </c>
      <c r="BJ128" s="12" t="s">
        <v>77</v>
      </c>
      <c r="BK128" s="131">
        <f t="shared" si="9"/>
        <v>0</v>
      </c>
      <c r="BL128" s="12" t="s">
        <v>135</v>
      </c>
      <c r="BM128" s="130" t="s">
        <v>291</v>
      </c>
    </row>
    <row r="129" spans="2:65" s="1" customFormat="1" ht="62.85" customHeight="1">
      <c r="B129" s="118"/>
      <c r="C129" s="119" t="s">
        <v>139</v>
      </c>
      <c r="D129" s="119" t="s">
        <v>131</v>
      </c>
      <c r="E129" s="120" t="s">
        <v>159</v>
      </c>
      <c r="F129" s="121" t="s">
        <v>160</v>
      </c>
      <c r="G129" s="122" t="s">
        <v>143</v>
      </c>
      <c r="H129" s="123">
        <v>290</v>
      </c>
      <c r="I129" s="124"/>
      <c r="J129" s="124">
        <f t="shared" si="0"/>
        <v>0</v>
      </c>
      <c r="K129" s="125"/>
      <c r="L129" s="24"/>
      <c r="M129" s="126" t="s">
        <v>1</v>
      </c>
      <c r="N129" s="127" t="s">
        <v>34</v>
      </c>
      <c r="O129" s="128">
        <v>4.3999999999999997E-2</v>
      </c>
      <c r="P129" s="128">
        <f t="shared" si="1"/>
        <v>12.76</v>
      </c>
      <c r="Q129" s="128">
        <v>0</v>
      </c>
      <c r="R129" s="128">
        <f t="shared" si="2"/>
        <v>0</v>
      </c>
      <c r="S129" s="128">
        <v>0</v>
      </c>
      <c r="T129" s="129">
        <f t="shared" si="3"/>
        <v>0</v>
      </c>
      <c r="AR129" s="130" t="s">
        <v>135</v>
      </c>
      <c r="AT129" s="130" t="s">
        <v>131</v>
      </c>
      <c r="AU129" s="130" t="s">
        <v>77</v>
      </c>
      <c r="AY129" s="12" t="s">
        <v>130</v>
      </c>
      <c r="BE129" s="131">
        <f t="shared" si="4"/>
        <v>0</v>
      </c>
      <c r="BF129" s="131">
        <f t="shared" si="5"/>
        <v>0</v>
      </c>
      <c r="BG129" s="131">
        <f t="shared" si="6"/>
        <v>0</v>
      </c>
      <c r="BH129" s="131">
        <f t="shared" si="7"/>
        <v>0</v>
      </c>
      <c r="BI129" s="131">
        <f t="shared" si="8"/>
        <v>0</v>
      </c>
      <c r="BJ129" s="12" t="s">
        <v>77</v>
      </c>
      <c r="BK129" s="131">
        <f t="shared" si="9"/>
        <v>0</v>
      </c>
      <c r="BL129" s="12" t="s">
        <v>135</v>
      </c>
      <c r="BM129" s="130" t="s">
        <v>292</v>
      </c>
    </row>
    <row r="130" spans="2:65" s="1" customFormat="1">
      <c r="B130" s="24"/>
      <c r="D130" s="132" t="s">
        <v>162</v>
      </c>
      <c r="F130" s="133" t="s">
        <v>163</v>
      </c>
      <c r="L130" s="24"/>
      <c r="M130" s="134"/>
      <c r="T130" s="48"/>
      <c r="AT130" s="12" t="s">
        <v>162</v>
      </c>
      <c r="AU130" s="12" t="s">
        <v>77</v>
      </c>
    </row>
    <row r="131" spans="2:65" s="1" customFormat="1" ht="33" customHeight="1">
      <c r="B131" s="118"/>
      <c r="C131" s="119" t="s">
        <v>164</v>
      </c>
      <c r="D131" s="119" t="s">
        <v>131</v>
      </c>
      <c r="E131" s="120" t="s">
        <v>165</v>
      </c>
      <c r="F131" s="121" t="s">
        <v>166</v>
      </c>
      <c r="G131" s="122" t="s">
        <v>143</v>
      </c>
      <c r="H131" s="123">
        <v>290</v>
      </c>
      <c r="I131" s="124"/>
      <c r="J131" s="124">
        <f>ROUND(I131*H131,2)</f>
        <v>0</v>
      </c>
      <c r="K131" s="125"/>
      <c r="L131" s="24"/>
      <c r="M131" s="126" t="s">
        <v>1</v>
      </c>
      <c r="N131" s="127" t="s">
        <v>34</v>
      </c>
      <c r="O131" s="128">
        <v>0</v>
      </c>
      <c r="P131" s="128">
        <f>O131*H131</f>
        <v>0</v>
      </c>
      <c r="Q131" s="128">
        <v>0</v>
      </c>
      <c r="R131" s="128">
        <f>Q131*H131</f>
        <v>0</v>
      </c>
      <c r="S131" s="128">
        <v>0</v>
      </c>
      <c r="T131" s="129">
        <f>S131*H131</f>
        <v>0</v>
      </c>
      <c r="AR131" s="130" t="s">
        <v>135</v>
      </c>
      <c r="AT131" s="130" t="s">
        <v>131</v>
      </c>
      <c r="AU131" s="130" t="s">
        <v>77</v>
      </c>
      <c r="AY131" s="12" t="s">
        <v>130</v>
      </c>
      <c r="BE131" s="131">
        <f>IF(N131="základní",J131,0)</f>
        <v>0</v>
      </c>
      <c r="BF131" s="131">
        <f>IF(N131="snížená",J131,0)</f>
        <v>0</v>
      </c>
      <c r="BG131" s="131">
        <f>IF(N131="zákl. přenesená",J131,0)</f>
        <v>0</v>
      </c>
      <c r="BH131" s="131">
        <f>IF(N131="sníž. přenesená",J131,0)</f>
        <v>0</v>
      </c>
      <c r="BI131" s="131">
        <f>IF(N131="nulová",J131,0)</f>
        <v>0</v>
      </c>
      <c r="BJ131" s="12" t="s">
        <v>77</v>
      </c>
      <c r="BK131" s="131">
        <f>ROUND(I131*H131,2)</f>
        <v>0</v>
      </c>
      <c r="BL131" s="12" t="s">
        <v>135</v>
      </c>
      <c r="BM131" s="130" t="s">
        <v>293</v>
      </c>
    </row>
    <row r="132" spans="2:65" s="10" customFormat="1" ht="25.9" customHeight="1">
      <c r="B132" s="109"/>
      <c r="D132" s="110" t="s">
        <v>68</v>
      </c>
      <c r="E132" s="111" t="s">
        <v>135</v>
      </c>
      <c r="F132" s="111" t="s">
        <v>168</v>
      </c>
      <c r="J132" s="112">
        <f>BK132</f>
        <v>0</v>
      </c>
      <c r="L132" s="109"/>
      <c r="M132" s="113"/>
      <c r="P132" s="114">
        <f>P133</f>
        <v>0</v>
      </c>
      <c r="R132" s="114">
        <f>R133</f>
        <v>0</v>
      </c>
      <c r="T132" s="115">
        <f>T133</f>
        <v>0</v>
      </c>
      <c r="AR132" s="110" t="s">
        <v>77</v>
      </c>
      <c r="AT132" s="116" t="s">
        <v>68</v>
      </c>
      <c r="AU132" s="116" t="s">
        <v>69</v>
      </c>
      <c r="AY132" s="110" t="s">
        <v>130</v>
      </c>
      <c r="BK132" s="117">
        <f>BK133</f>
        <v>0</v>
      </c>
    </row>
    <row r="133" spans="2:65" s="1" customFormat="1" ht="16.5" customHeight="1">
      <c r="B133" s="118"/>
      <c r="C133" s="119" t="s">
        <v>169</v>
      </c>
      <c r="D133" s="119" t="s">
        <v>131</v>
      </c>
      <c r="E133" s="120" t="s">
        <v>216</v>
      </c>
      <c r="F133" s="121" t="s">
        <v>217</v>
      </c>
      <c r="G133" s="122" t="s">
        <v>134</v>
      </c>
      <c r="H133" s="123">
        <v>10</v>
      </c>
      <c r="I133" s="124"/>
      <c r="J133" s="124">
        <f>ROUND(I133*H133,2)</f>
        <v>0</v>
      </c>
      <c r="K133" s="125"/>
      <c r="L133" s="24"/>
      <c r="M133" s="126" t="s">
        <v>1</v>
      </c>
      <c r="N133" s="127" t="s">
        <v>34</v>
      </c>
      <c r="O133" s="128">
        <v>0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AR133" s="130" t="s">
        <v>135</v>
      </c>
      <c r="AT133" s="130" t="s">
        <v>131</v>
      </c>
      <c r="AU133" s="130" t="s">
        <v>77</v>
      </c>
      <c r="AY133" s="12" t="s">
        <v>130</v>
      </c>
      <c r="BE133" s="131">
        <f>IF(N133="základní",J133,0)</f>
        <v>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2" t="s">
        <v>77</v>
      </c>
      <c r="BK133" s="131">
        <f>ROUND(I133*H133,2)</f>
        <v>0</v>
      </c>
      <c r="BL133" s="12" t="s">
        <v>135</v>
      </c>
      <c r="BM133" s="130" t="s">
        <v>171</v>
      </c>
    </row>
    <row r="134" spans="2:65" s="10" customFormat="1" ht="25.9" customHeight="1">
      <c r="B134" s="109"/>
      <c r="D134" s="110" t="s">
        <v>68</v>
      </c>
      <c r="E134" s="111" t="s">
        <v>179</v>
      </c>
      <c r="F134" s="111" t="s">
        <v>180</v>
      </c>
      <c r="J134" s="112">
        <f>BK134</f>
        <v>0</v>
      </c>
      <c r="L134" s="109"/>
      <c r="M134" s="113"/>
      <c r="P134" s="114">
        <f>SUM(P135:P136)</f>
        <v>0</v>
      </c>
      <c r="R134" s="114">
        <f>SUM(R135:R136)</f>
        <v>0</v>
      </c>
      <c r="T134" s="115">
        <f>SUM(T135:T136)</f>
        <v>0</v>
      </c>
      <c r="AR134" s="110" t="s">
        <v>77</v>
      </c>
      <c r="AT134" s="116" t="s">
        <v>68</v>
      </c>
      <c r="AU134" s="116" t="s">
        <v>69</v>
      </c>
      <c r="AY134" s="110" t="s">
        <v>130</v>
      </c>
      <c r="BK134" s="117">
        <f>SUM(BK135:BK136)</f>
        <v>0</v>
      </c>
    </row>
    <row r="135" spans="2:65" s="1" customFormat="1" ht="16.5" customHeight="1">
      <c r="B135" s="118"/>
      <c r="C135" s="119" t="s">
        <v>172</v>
      </c>
      <c r="D135" s="119" t="s">
        <v>131</v>
      </c>
      <c r="E135" s="120" t="s">
        <v>187</v>
      </c>
      <c r="F135" s="121" t="s">
        <v>188</v>
      </c>
      <c r="G135" s="122" t="s">
        <v>189</v>
      </c>
      <c r="H135" s="123">
        <v>0.57999999999999996</v>
      </c>
      <c r="I135" s="124"/>
      <c r="J135" s="124">
        <f>ROUND(I135*H135,2)</f>
        <v>0</v>
      </c>
      <c r="K135" s="125"/>
      <c r="L135" s="24"/>
      <c r="M135" s="126" t="s">
        <v>1</v>
      </c>
      <c r="N135" s="127" t="s">
        <v>34</v>
      </c>
      <c r="O135" s="128">
        <v>0</v>
      </c>
      <c r="P135" s="128">
        <f>O135*H135</f>
        <v>0</v>
      </c>
      <c r="Q135" s="128">
        <v>0</v>
      </c>
      <c r="R135" s="128">
        <f>Q135*H135</f>
        <v>0</v>
      </c>
      <c r="S135" s="128">
        <v>0</v>
      </c>
      <c r="T135" s="129">
        <f>S135*H135</f>
        <v>0</v>
      </c>
      <c r="AR135" s="130" t="s">
        <v>135</v>
      </c>
      <c r="AT135" s="130" t="s">
        <v>131</v>
      </c>
      <c r="AU135" s="130" t="s">
        <v>77</v>
      </c>
      <c r="AY135" s="12" t="s">
        <v>130</v>
      </c>
      <c r="BE135" s="131">
        <f>IF(N135="základní",J135,0)</f>
        <v>0</v>
      </c>
      <c r="BF135" s="131">
        <f>IF(N135="snížená",J135,0)</f>
        <v>0</v>
      </c>
      <c r="BG135" s="131">
        <f>IF(N135="zákl. přenesená",J135,0)</f>
        <v>0</v>
      </c>
      <c r="BH135" s="131">
        <f>IF(N135="sníž. přenesená",J135,0)</f>
        <v>0</v>
      </c>
      <c r="BI135" s="131">
        <f>IF(N135="nulová",J135,0)</f>
        <v>0</v>
      </c>
      <c r="BJ135" s="12" t="s">
        <v>77</v>
      </c>
      <c r="BK135" s="131">
        <f>ROUND(I135*H135,2)</f>
        <v>0</v>
      </c>
      <c r="BL135" s="12" t="s">
        <v>135</v>
      </c>
      <c r="BM135" s="130" t="s">
        <v>294</v>
      </c>
    </row>
    <row r="136" spans="2:65" s="1" customFormat="1" ht="37.700000000000003" customHeight="1">
      <c r="B136" s="118"/>
      <c r="C136" s="119" t="s">
        <v>8</v>
      </c>
      <c r="D136" s="119" t="s">
        <v>131</v>
      </c>
      <c r="E136" s="120" t="s">
        <v>182</v>
      </c>
      <c r="F136" s="121" t="s">
        <v>183</v>
      </c>
      <c r="G136" s="122" t="s">
        <v>184</v>
      </c>
      <c r="H136" s="123">
        <v>580</v>
      </c>
      <c r="I136" s="124"/>
      <c r="J136" s="124">
        <f>ROUND(I136*H136,2)</f>
        <v>0</v>
      </c>
      <c r="K136" s="125"/>
      <c r="L136" s="24"/>
      <c r="M136" s="126" t="s">
        <v>1</v>
      </c>
      <c r="N136" s="127" t="s">
        <v>34</v>
      </c>
      <c r="O136" s="128">
        <v>0</v>
      </c>
      <c r="P136" s="128">
        <f>O136*H136</f>
        <v>0</v>
      </c>
      <c r="Q136" s="128">
        <v>0</v>
      </c>
      <c r="R136" s="128">
        <f>Q136*H136</f>
        <v>0</v>
      </c>
      <c r="S136" s="128">
        <v>0</v>
      </c>
      <c r="T136" s="129">
        <f>S136*H136</f>
        <v>0</v>
      </c>
      <c r="AR136" s="130" t="s">
        <v>135</v>
      </c>
      <c r="AT136" s="130" t="s">
        <v>131</v>
      </c>
      <c r="AU136" s="130" t="s">
        <v>77</v>
      </c>
      <c r="AY136" s="12" t="s">
        <v>130</v>
      </c>
      <c r="BE136" s="131">
        <f>IF(N136="základní",J136,0)</f>
        <v>0</v>
      </c>
      <c r="BF136" s="131">
        <f>IF(N136="snížená",J136,0)</f>
        <v>0</v>
      </c>
      <c r="BG136" s="131">
        <f>IF(N136="zákl. přenesená",J136,0)</f>
        <v>0</v>
      </c>
      <c r="BH136" s="131">
        <f>IF(N136="sníž. přenesená",J136,0)</f>
        <v>0</v>
      </c>
      <c r="BI136" s="131">
        <f>IF(N136="nulová",J136,0)</f>
        <v>0</v>
      </c>
      <c r="BJ136" s="12" t="s">
        <v>77</v>
      </c>
      <c r="BK136" s="131">
        <f>ROUND(I136*H136,2)</f>
        <v>0</v>
      </c>
      <c r="BL136" s="12" t="s">
        <v>135</v>
      </c>
      <c r="BM136" s="130" t="s">
        <v>295</v>
      </c>
    </row>
    <row r="137" spans="2:65" s="10" customFormat="1" ht="25.9" customHeight="1">
      <c r="B137" s="109"/>
      <c r="D137" s="110" t="s">
        <v>68</v>
      </c>
      <c r="E137" s="111" t="s">
        <v>191</v>
      </c>
      <c r="F137" s="111" t="s">
        <v>192</v>
      </c>
      <c r="J137" s="112">
        <f>BK137</f>
        <v>0</v>
      </c>
      <c r="L137" s="109"/>
      <c r="M137" s="113"/>
      <c r="P137" s="114">
        <f>SUM(P138:P141)</f>
        <v>0</v>
      </c>
      <c r="R137" s="114">
        <f>SUM(R138:R141)</f>
        <v>0</v>
      </c>
      <c r="T137" s="115">
        <f>SUM(T138:T141)</f>
        <v>0</v>
      </c>
      <c r="AR137" s="110" t="s">
        <v>77</v>
      </c>
      <c r="AT137" s="116" t="s">
        <v>68</v>
      </c>
      <c r="AU137" s="116" t="s">
        <v>69</v>
      </c>
      <c r="AY137" s="110" t="s">
        <v>130</v>
      </c>
      <c r="BK137" s="117">
        <f>SUM(BK138:BK141)</f>
        <v>0</v>
      </c>
    </row>
    <row r="138" spans="2:65" s="1" customFormat="1" ht="16.5" customHeight="1">
      <c r="B138" s="118"/>
      <c r="C138" s="119" t="s">
        <v>181</v>
      </c>
      <c r="D138" s="119" t="s">
        <v>131</v>
      </c>
      <c r="E138" s="120" t="s">
        <v>194</v>
      </c>
      <c r="F138" s="121" t="s">
        <v>195</v>
      </c>
      <c r="G138" s="122" t="s">
        <v>196</v>
      </c>
      <c r="H138" s="123">
        <v>1</v>
      </c>
      <c r="I138" s="124"/>
      <c r="J138" s="124">
        <f>ROUND(I138*H138,2)</f>
        <v>0</v>
      </c>
      <c r="K138" s="125"/>
      <c r="L138" s="24"/>
      <c r="M138" s="126" t="s">
        <v>1</v>
      </c>
      <c r="N138" s="127" t="s">
        <v>34</v>
      </c>
      <c r="O138" s="128">
        <v>0</v>
      </c>
      <c r="P138" s="128">
        <f>O138*H138</f>
        <v>0</v>
      </c>
      <c r="Q138" s="128">
        <v>0</v>
      </c>
      <c r="R138" s="128">
        <f>Q138*H138</f>
        <v>0</v>
      </c>
      <c r="S138" s="128">
        <v>0</v>
      </c>
      <c r="T138" s="129">
        <f>S138*H138</f>
        <v>0</v>
      </c>
      <c r="AR138" s="130" t="s">
        <v>135</v>
      </c>
      <c r="AT138" s="130" t="s">
        <v>131</v>
      </c>
      <c r="AU138" s="130" t="s">
        <v>77</v>
      </c>
      <c r="AY138" s="12" t="s">
        <v>130</v>
      </c>
      <c r="BE138" s="131">
        <f>IF(N138="základní",J138,0)</f>
        <v>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2" t="s">
        <v>77</v>
      </c>
      <c r="BK138" s="131">
        <f>ROUND(I138*H138,2)</f>
        <v>0</v>
      </c>
      <c r="BL138" s="12" t="s">
        <v>135</v>
      </c>
      <c r="BM138" s="130" t="s">
        <v>296</v>
      </c>
    </row>
    <row r="139" spans="2:65" s="1" customFormat="1" ht="16.5" customHeight="1">
      <c r="B139" s="118"/>
      <c r="C139" s="119" t="s">
        <v>186</v>
      </c>
      <c r="D139" s="119" t="s">
        <v>131</v>
      </c>
      <c r="E139" s="120" t="s">
        <v>198</v>
      </c>
      <c r="F139" s="121" t="s">
        <v>199</v>
      </c>
      <c r="G139" s="122" t="s">
        <v>196</v>
      </c>
      <c r="H139" s="123">
        <v>1</v>
      </c>
      <c r="I139" s="124"/>
      <c r="J139" s="124">
        <f>ROUND(I139*H139,2)</f>
        <v>0</v>
      </c>
      <c r="K139" s="125"/>
      <c r="L139" s="24"/>
      <c r="M139" s="126" t="s">
        <v>1</v>
      </c>
      <c r="N139" s="127" t="s">
        <v>34</v>
      </c>
      <c r="O139" s="128">
        <v>0</v>
      </c>
      <c r="P139" s="128">
        <f>O139*H139</f>
        <v>0</v>
      </c>
      <c r="Q139" s="128">
        <v>0</v>
      </c>
      <c r="R139" s="128">
        <f>Q139*H139</f>
        <v>0</v>
      </c>
      <c r="S139" s="128">
        <v>0</v>
      </c>
      <c r="T139" s="129">
        <f>S139*H139</f>
        <v>0</v>
      </c>
      <c r="AR139" s="130" t="s">
        <v>135</v>
      </c>
      <c r="AT139" s="130" t="s">
        <v>131</v>
      </c>
      <c r="AU139" s="130" t="s">
        <v>77</v>
      </c>
      <c r="AY139" s="12" t="s">
        <v>130</v>
      </c>
      <c r="BE139" s="131">
        <f>IF(N139="základní",J139,0)</f>
        <v>0</v>
      </c>
      <c r="BF139" s="131">
        <f>IF(N139="snížená",J139,0)</f>
        <v>0</v>
      </c>
      <c r="BG139" s="131">
        <f>IF(N139="zákl. přenesená",J139,0)</f>
        <v>0</v>
      </c>
      <c r="BH139" s="131">
        <f>IF(N139="sníž. přenesená",J139,0)</f>
        <v>0</v>
      </c>
      <c r="BI139" s="131">
        <f>IF(N139="nulová",J139,0)</f>
        <v>0</v>
      </c>
      <c r="BJ139" s="12" t="s">
        <v>77</v>
      </c>
      <c r="BK139" s="131">
        <f>ROUND(I139*H139,2)</f>
        <v>0</v>
      </c>
      <c r="BL139" s="12" t="s">
        <v>135</v>
      </c>
      <c r="BM139" s="130" t="s">
        <v>297</v>
      </c>
    </row>
    <row r="140" spans="2:65" s="1" customFormat="1" ht="16.5" customHeight="1">
      <c r="B140" s="118"/>
      <c r="C140" s="119" t="s">
        <v>193</v>
      </c>
      <c r="D140" s="119" t="s">
        <v>131</v>
      </c>
      <c r="E140" s="120" t="s">
        <v>202</v>
      </c>
      <c r="F140" s="121" t="s">
        <v>203</v>
      </c>
      <c r="G140" s="122" t="s">
        <v>196</v>
      </c>
      <c r="H140" s="123">
        <v>1</v>
      </c>
      <c r="I140" s="124"/>
      <c r="J140" s="124">
        <f>ROUND(I140*H140,2)</f>
        <v>0</v>
      </c>
      <c r="K140" s="125"/>
      <c r="L140" s="24"/>
      <c r="M140" s="126" t="s">
        <v>1</v>
      </c>
      <c r="N140" s="127" t="s">
        <v>34</v>
      </c>
      <c r="O140" s="128">
        <v>0</v>
      </c>
      <c r="P140" s="128">
        <f>O140*H140</f>
        <v>0</v>
      </c>
      <c r="Q140" s="128">
        <v>0</v>
      </c>
      <c r="R140" s="128">
        <f>Q140*H140</f>
        <v>0</v>
      </c>
      <c r="S140" s="128">
        <v>0</v>
      </c>
      <c r="T140" s="129">
        <f>S140*H140</f>
        <v>0</v>
      </c>
      <c r="AR140" s="130" t="s">
        <v>135</v>
      </c>
      <c r="AT140" s="130" t="s">
        <v>131</v>
      </c>
      <c r="AU140" s="130" t="s">
        <v>77</v>
      </c>
      <c r="AY140" s="12" t="s">
        <v>130</v>
      </c>
      <c r="BE140" s="131">
        <f>IF(N140="základní",J140,0)</f>
        <v>0</v>
      </c>
      <c r="BF140" s="131">
        <f>IF(N140="snížená",J140,0)</f>
        <v>0</v>
      </c>
      <c r="BG140" s="131">
        <f>IF(N140="zákl. přenesená",J140,0)</f>
        <v>0</v>
      </c>
      <c r="BH140" s="131">
        <f>IF(N140="sníž. přenesená",J140,0)</f>
        <v>0</v>
      </c>
      <c r="BI140" s="131">
        <f>IF(N140="nulová",J140,0)</f>
        <v>0</v>
      </c>
      <c r="BJ140" s="12" t="s">
        <v>77</v>
      </c>
      <c r="BK140" s="131">
        <f>ROUND(I140*H140,2)</f>
        <v>0</v>
      </c>
      <c r="BL140" s="12" t="s">
        <v>135</v>
      </c>
      <c r="BM140" s="130" t="s">
        <v>298</v>
      </c>
    </row>
    <row r="141" spans="2:65" s="1" customFormat="1" ht="16.5" customHeight="1">
      <c r="B141" s="118"/>
      <c r="C141" s="119" t="s">
        <v>171</v>
      </c>
      <c r="D141" s="119" t="s">
        <v>131</v>
      </c>
      <c r="E141" s="120" t="s">
        <v>205</v>
      </c>
      <c r="F141" s="121" t="s">
        <v>206</v>
      </c>
      <c r="G141" s="122" t="s">
        <v>196</v>
      </c>
      <c r="H141" s="123">
        <v>1</v>
      </c>
      <c r="I141" s="124"/>
      <c r="J141" s="124">
        <f>ROUND(I141*H141,2)</f>
        <v>0</v>
      </c>
      <c r="K141" s="125"/>
      <c r="L141" s="24"/>
      <c r="M141" s="135" t="s">
        <v>1</v>
      </c>
      <c r="N141" s="136" t="s">
        <v>34</v>
      </c>
      <c r="O141" s="137">
        <v>0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0" t="s">
        <v>135</v>
      </c>
      <c r="AT141" s="130" t="s">
        <v>131</v>
      </c>
      <c r="AU141" s="130" t="s">
        <v>77</v>
      </c>
      <c r="AY141" s="12" t="s">
        <v>130</v>
      </c>
      <c r="BE141" s="131">
        <f>IF(N141="základní",J141,0)</f>
        <v>0</v>
      </c>
      <c r="BF141" s="131">
        <f>IF(N141="snížená",J141,0)</f>
        <v>0</v>
      </c>
      <c r="BG141" s="131">
        <f>IF(N141="zákl. přenesená",J141,0)</f>
        <v>0</v>
      </c>
      <c r="BH141" s="131">
        <f>IF(N141="sníž. přenesená",J141,0)</f>
        <v>0</v>
      </c>
      <c r="BI141" s="131">
        <f>IF(N141="nulová",J141,0)</f>
        <v>0</v>
      </c>
      <c r="BJ141" s="12" t="s">
        <v>77</v>
      </c>
      <c r="BK141" s="131">
        <f>ROUND(I141*H141,2)</f>
        <v>0</v>
      </c>
      <c r="BL141" s="12" t="s">
        <v>135</v>
      </c>
      <c r="BM141" s="130" t="s">
        <v>299</v>
      </c>
    </row>
    <row r="142" spans="2:65" s="1" customFormat="1" ht="6.95" customHeight="1"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24"/>
    </row>
  </sheetData>
  <autoFilter ref="C119:K14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30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2" t="s">
        <v>100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79</v>
      </c>
    </row>
    <row r="4" spans="2:46" ht="24.95" customHeight="1">
      <c r="B4" s="15"/>
      <c r="D4" s="16" t="s">
        <v>104</v>
      </c>
      <c r="L4" s="15"/>
      <c r="M4" s="80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14</v>
      </c>
      <c r="L6" s="15"/>
    </row>
    <row r="7" spans="2:46" ht="26.25" customHeight="1">
      <c r="B7" s="15"/>
      <c r="E7" s="175" t="str">
        <f>'Rekapitulace stavby'!K6</f>
        <v>OPŠ 09/2024, VT Porubka km 0,900 - 6,920, oprava opevnění a obnova manipulačního pásu (OPAKOVANÉ ZADÁNÍ), č. st. 8844</v>
      </c>
      <c r="F7" s="176"/>
      <c r="G7" s="176"/>
      <c r="H7" s="176"/>
      <c r="L7" s="15"/>
    </row>
    <row r="8" spans="2:46" s="1" customFormat="1" ht="12" customHeight="1">
      <c r="B8" s="24"/>
      <c r="D8" s="21" t="s">
        <v>105</v>
      </c>
      <c r="L8" s="24"/>
    </row>
    <row r="9" spans="2:46" s="1" customFormat="1" ht="30" customHeight="1">
      <c r="B9" s="24"/>
      <c r="E9" s="165" t="s">
        <v>300</v>
      </c>
      <c r="F9" s="174"/>
      <c r="G9" s="174"/>
      <c r="H9" s="17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15</v>
      </c>
      <c r="F11" s="19" t="s">
        <v>1</v>
      </c>
      <c r="I11" s="21" t="s">
        <v>16</v>
      </c>
      <c r="J11" s="19" t="s">
        <v>1</v>
      </c>
      <c r="L11" s="24"/>
    </row>
    <row r="12" spans="2:46" s="1" customFormat="1" ht="12" customHeight="1">
      <c r="B12" s="24"/>
      <c r="D12" s="21" t="s">
        <v>17</v>
      </c>
      <c r="F12" s="19" t="s">
        <v>18</v>
      </c>
      <c r="I12" s="21" t="s">
        <v>19</v>
      </c>
      <c r="J12" s="44">
        <f>'Rekapitulace stavby'!AN8</f>
        <v>45975</v>
      </c>
      <c r="L12" s="24"/>
    </row>
    <row r="13" spans="2:46" s="1" customFormat="1" ht="10.7" customHeight="1">
      <c r="B13" s="24"/>
      <c r="L13" s="24"/>
    </row>
    <row r="14" spans="2:46" s="1" customFormat="1" ht="12" customHeight="1">
      <c r="B14" s="24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4"/>
    </row>
    <row r="15" spans="2:46" s="1" customFormat="1" ht="18" customHeight="1">
      <c r="B15" s="24"/>
      <c r="E15" s="19" t="str">
        <f>IF('Rekapitulace stavby'!E11="","",'Rekapitulace stavby'!E11)</f>
        <v>Povodí Odry, s.p.</v>
      </c>
      <c r="I15" s="21" t="s">
        <v>23</v>
      </c>
      <c r="J15" s="19" t="str">
        <f>IF('Rekapitulace stavby'!AN11="","",'Rekapitulace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24</v>
      </c>
      <c r="I17" s="21" t="s">
        <v>21</v>
      </c>
      <c r="J17" s="19" t="str">
        <f>'Rekapitulace stavby'!AN13</f>
        <v/>
      </c>
      <c r="L17" s="24"/>
    </row>
    <row r="18" spans="2:12" s="1" customFormat="1" ht="18" customHeight="1">
      <c r="B18" s="24"/>
      <c r="E18" s="149" t="str">
        <f>'Rekapitulace stavby'!E14</f>
        <v xml:space="preserve"> </v>
      </c>
      <c r="F18" s="149"/>
      <c r="G18" s="149"/>
      <c r="H18" s="149"/>
      <c r="I18" s="21" t="s">
        <v>23</v>
      </c>
      <c r="J18" s="19" t="str">
        <f>'Rekapitulace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21</v>
      </c>
      <c r="J20" s="19" t="str">
        <f>IF('Rekapitulace stavby'!AN16="","",'Rekapitulace stavby'!AN16)</f>
        <v/>
      </c>
      <c r="L20" s="24"/>
    </row>
    <row r="21" spans="2:12" s="1" customFormat="1" ht="18" customHeight="1">
      <c r="B21" s="24"/>
      <c r="E21" s="19" t="str">
        <f>IF('Rekapitulace stavby'!E17="","",'Rekapitulace stavby'!E17)</f>
        <v xml:space="preserve"> </v>
      </c>
      <c r="I21" s="21" t="s">
        <v>23</v>
      </c>
      <c r="J21" s="19" t="str">
        <f>IF('Rekapitulace stavby'!AN17="","",'Rekapitulace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21</v>
      </c>
      <c r="J23" s="19" t="str">
        <f>IF('Rekapitulace stavby'!AN19="","",'Rekapitulace stavby'!AN19)</f>
        <v/>
      </c>
      <c r="L23" s="24"/>
    </row>
    <row r="24" spans="2:12" s="1" customFormat="1" ht="18" customHeight="1">
      <c r="B24" s="24"/>
      <c r="E24" s="19" t="str">
        <f>IF('Rekapitulace stavby'!E20="","",'Rekapitulace stavby'!E20)</f>
        <v xml:space="preserve"> </v>
      </c>
      <c r="I24" s="21" t="s">
        <v>23</v>
      </c>
      <c r="J24" s="19" t="str">
        <f>IF('Rekapitulace stavby'!AN20="","",'Rekapitulace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28</v>
      </c>
      <c r="L26" s="24"/>
    </row>
    <row r="27" spans="2:12" s="7" customFormat="1" ht="16.5" customHeight="1">
      <c r="B27" s="81"/>
      <c r="E27" s="151" t="s">
        <v>1</v>
      </c>
      <c r="F27" s="151"/>
      <c r="G27" s="151"/>
      <c r="H27" s="151"/>
      <c r="L27" s="81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>
      <c r="B30" s="24"/>
      <c r="D30" s="82" t="s">
        <v>29</v>
      </c>
      <c r="J30" s="58">
        <f>ROUND(J120, 2)</f>
        <v>0</v>
      </c>
      <c r="L30" s="24"/>
    </row>
    <row r="31" spans="2:12" s="1" customFormat="1" ht="6.95" customHeight="1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>
      <c r="B32" s="24"/>
      <c r="F32" s="27" t="s">
        <v>31</v>
      </c>
      <c r="I32" s="27" t="s">
        <v>30</v>
      </c>
      <c r="J32" s="27" t="s">
        <v>32</v>
      </c>
      <c r="L32" s="24"/>
    </row>
    <row r="33" spans="2:12" s="1" customFormat="1" ht="14.45" customHeight="1">
      <c r="B33" s="24"/>
      <c r="D33" s="47" t="s">
        <v>33</v>
      </c>
      <c r="E33" s="21" t="s">
        <v>34</v>
      </c>
      <c r="F33" s="83">
        <f>ROUND((SUM(BE120:BE143)),  2)</f>
        <v>0</v>
      </c>
      <c r="I33" s="84">
        <v>0.21</v>
      </c>
      <c r="J33" s="83">
        <f>ROUND(((SUM(BE120:BE143))*I33),  2)</f>
        <v>0</v>
      </c>
      <c r="L33" s="24"/>
    </row>
    <row r="34" spans="2:12" s="1" customFormat="1" ht="14.45" customHeight="1">
      <c r="B34" s="24"/>
      <c r="E34" s="21" t="s">
        <v>35</v>
      </c>
      <c r="F34" s="83">
        <f>ROUND((SUM(BF120:BF143)),  2)</f>
        <v>0</v>
      </c>
      <c r="I34" s="84">
        <v>0.12</v>
      </c>
      <c r="J34" s="83">
        <f>ROUND(((SUM(BF120:BF143))*I34),  2)</f>
        <v>0</v>
      </c>
      <c r="L34" s="24"/>
    </row>
    <row r="35" spans="2:12" s="1" customFormat="1" ht="14.45" hidden="1" customHeight="1">
      <c r="B35" s="24"/>
      <c r="E35" s="21" t="s">
        <v>36</v>
      </c>
      <c r="F35" s="83">
        <f>ROUND((SUM(BG120:BG143)),  2)</f>
        <v>0</v>
      </c>
      <c r="I35" s="84">
        <v>0.21</v>
      </c>
      <c r="J35" s="83">
        <f>0</f>
        <v>0</v>
      </c>
      <c r="L35" s="24"/>
    </row>
    <row r="36" spans="2:12" s="1" customFormat="1" ht="14.45" hidden="1" customHeight="1">
      <c r="B36" s="24"/>
      <c r="E36" s="21" t="s">
        <v>37</v>
      </c>
      <c r="F36" s="83">
        <f>ROUND((SUM(BH120:BH143)),  2)</f>
        <v>0</v>
      </c>
      <c r="I36" s="84">
        <v>0.12</v>
      </c>
      <c r="J36" s="83">
        <f>0</f>
        <v>0</v>
      </c>
      <c r="L36" s="24"/>
    </row>
    <row r="37" spans="2:12" s="1" customFormat="1" ht="14.45" hidden="1" customHeight="1">
      <c r="B37" s="24"/>
      <c r="E37" s="21" t="s">
        <v>38</v>
      </c>
      <c r="F37" s="83">
        <f>ROUND((SUM(BI120:BI143)),  2)</f>
        <v>0</v>
      </c>
      <c r="I37" s="84">
        <v>0</v>
      </c>
      <c r="J37" s="83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85"/>
      <c r="D39" s="86" t="s">
        <v>39</v>
      </c>
      <c r="E39" s="49"/>
      <c r="F39" s="49"/>
      <c r="G39" s="87" t="s">
        <v>40</v>
      </c>
      <c r="H39" s="88" t="s">
        <v>41</v>
      </c>
      <c r="I39" s="49"/>
      <c r="J39" s="89">
        <f>SUM(J30:J37)</f>
        <v>0</v>
      </c>
      <c r="K39" s="90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4"/>
    </row>
    <row r="77" spans="2:12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4"/>
    </row>
    <row r="82" spans="2:47" s="1" customFormat="1" ht="24.95" customHeight="1">
      <c r="B82" s="24"/>
      <c r="C82" s="16" t="s">
        <v>107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14</v>
      </c>
      <c r="L84" s="24"/>
    </row>
    <row r="85" spans="2:47" s="1" customFormat="1" ht="26.25" customHeight="1">
      <c r="B85" s="24"/>
      <c r="E85" s="175" t="str">
        <f>E7</f>
        <v>OPŠ 09/2024, VT Porubka km 0,900 - 6,920, oprava opevnění a obnova manipulačního pásu (OPAKOVANÉ ZADÁNÍ), č. st. 8844</v>
      </c>
      <c r="F85" s="176"/>
      <c r="G85" s="176"/>
      <c r="H85" s="176"/>
      <c r="L85" s="24"/>
    </row>
    <row r="86" spans="2:47" s="1" customFormat="1" ht="12" customHeight="1">
      <c r="B86" s="24"/>
      <c r="C86" s="21" t="s">
        <v>105</v>
      </c>
      <c r="L86" s="24"/>
    </row>
    <row r="87" spans="2:47" s="1" customFormat="1" ht="30" customHeight="1">
      <c r="B87" s="24"/>
      <c r="E87" s="165" t="str">
        <f>E9</f>
        <v>SO-03.2-II - Porubka - opravy v úseku č.2_6,300 až 6,650km</v>
      </c>
      <c r="F87" s="174"/>
      <c r="G87" s="174"/>
      <c r="H87" s="17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17</v>
      </c>
      <c r="F89" s="19" t="str">
        <f>F12</f>
        <v xml:space="preserve"> </v>
      </c>
      <c r="I89" s="21" t="s">
        <v>19</v>
      </c>
      <c r="J89" s="44">
        <f>IF(J12="","",J12)</f>
        <v>45975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20</v>
      </c>
      <c r="F91" s="19" t="str">
        <f>E15</f>
        <v>Povodí Odry, s.p.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24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93" t="s">
        <v>108</v>
      </c>
      <c r="D94" s="85"/>
      <c r="E94" s="85"/>
      <c r="F94" s="85"/>
      <c r="G94" s="85"/>
      <c r="H94" s="85"/>
      <c r="I94" s="85"/>
      <c r="J94" s="94" t="s">
        <v>109</v>
      </c>
      <c r="K94" s="85"/>
      <c r="L94" s="24"/>
    </row>
    <row r="95" spans="2:47" s="1" customFormat="1" ht="10.35" customHeight="1">
      <c r="B95" s="24"/>
      <c r="L95" s="24"/>
    </row>
    <row r="96" spans="2:47" s="1" customFormat="1" ht="22.7" customHeight="1">
      <c r="B96" s="24"/>
      <c r="C96" s="95" t="s">
        <v>110</v>
      </c>
      <c r="J96" s="58">
        <f>J120</f>
        <v>0</v>
      </c>
      <c r="L96" s="24"/>
      <c r="AU96" s="12" t="s">
        <v>111</v>
      </c>
    </row>
    <row r="97" spans="2:12" s="8" customFormat="1" ht="24.95" customHeight="1">
      <c r="B97" s="96"/>
      <c r="D97" s="97" t="s">
        <v>112</v>
      </c>
      <c r="E97" s="98"/>
      <c r="F97" s="98"/>
      <c r="G97" s="98"/>
      <c r="H97" s="98"/>
      <c r="I97" s="98"/>
      <c r="J97" s="99">
        <f>J121</f>
        <v>0</v>
      </c>
      <c r="L97" s="96"/>
    </row>
    <row r="98" spans="2:12" s="8" customFormat="1" ht="24.95" customHeight="1">
      <c r="B98" s="96"/>
      <c r="D98" s="97" t="s">
        <v>113</v>
      </c>
      <c r="E98" s="98"/>
      <c r="F98" s="98"/>
      <c r="G98" s="98"/>
      <c r="H98" s="98"/>
      <c r="I98" s="98"/>
      <c r="J98" s="99">
        <f>J132</f>
        <v>0</v>
      </c>
      <c r="L98" s="96"/>
    </row>
    <row r="99" spans="2:12" s="8" customFormat="1" ht="24.95" customHeight="1">
      <c r="B99" s="96"/>
      <c r="D99" s="97" t="s">
        <v>114</v>
      </c>
      <c r="E99" s="98"/>
      <c r="F99" s="98"/>
      <c r="G99" s="98"/>
      <c r="H99" s="98"/>
      <c r="I99" s="98"/>
      <c r="J99" s="99">
        <f>J136</f>
        <v>0</v>
      </c>
      <c r="L99" s="96"/>
    </row>
    <row r="100" spans="2:12" s="8" customFormat="1" ht="24.95" customHeight="1">
      <c r="B100" s="96"/>
      <c r="D100" s="97" t="s">
        <v>115</v>
      </c>
      <c r="E100" s="98"/>
      <c r="F100" s="98"/>
      <c r="G100" s="98"/>
      <c r="H100" s="98"/>
      <c r="I100" s="98"/>
      <c r="J100" s="99">
        <f>J139</f>
        <v>0</v>
      </c>
      <c r="L100" s="96"/>
    </row>
    <row r="101" spans="2:12" s="1" customFormat="1" ht="21.75" customHeight="1">
      <c r="B101" s="24"/>
      <c r="L101" s="24"/>
    </row>
    <row r="102" spans="2:12" s="1" customFormat="1" ht="6.95" customHeight="1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24"/>
    </row>
    <row r="106" spans="2:12" s="1" customFormat="1" ht="6.95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24"/>
    </row>
    <row r="107" spans="2:12" s="1" customFormat="1" ht="24.95" customHeight="1">
      <c r="B107" s="24"/>
      <c r="C107" s="16" t="s">
        <v>116</v>
      </c>
      <c r="L107" s="24"/>
    </row>
    <row r="108" spans="2:12" s="1" customFormat="1" ht="6.95" customHeight="1">
      <c r="B108" s="24"/>
      <c r="L108" s="24"/>
    </row>
    <row r="109" spans="2:12" s="1" customFormat="1" ht="12" customHeight="1">
      <c r="B109" s="24"/>
      <c r="C109" s="21" t="s">
        <v>14</v>
      </c>
      <c r="L109" s="24"/>
    </row>
    <row r="110" spans="2:12" s="1" customFormat="1" ht="26.25" customHeight="1">
      <c r="B110" s="24"/>
      <c r="E110" s="175" t="str">
        <f>E7</f>
        <v>OPŠ 09/2024, VT Porubka km 0,900 - 6,920, oprava opevnění a obnova manipulačního pásu (OPAKOVANÉ ZADÁNÍ), č. st. 8844</v>
      </c>
      <c r="F110" s="176"/>
      <c r="G110" s="176"/>
      <c r="H110" s="176"/>
      <c r="L110" s="24"/>
    </row>
    <row r="111" spans="2:12" s="1" customFormat="1" ht="12" customHeight="1">
      <c r="B111" s="24"/>
      <c r="C111" s="21" t="s">
        <v>105</v>
      </c>
      <c r="L111" s="24"/>
    </row>
    <row r="112" spans="2:12" s="1" customFormat="1" ht="30" customHeight="1">
      <c r="B112" s="24"/>
      <c r="E112" s="165" t="str">
        <f>E9</f>
        <v>SO-03.2-II - Porubka - opravy v úseku č.2_6,300 až 6,650km</v>
      </c>
      <c r="F112" s="174"/>
      <c r="G112" s="174"/>
      <c r="H112" s="174"/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21" t="s">
        <v>17</v>
      </c>
      <c r="F114" s="19" t="str">
        <f>F12</f>
        <v xml:space="preserve"> </v>
      </c>
      <c r="I114" s="21" t="s">
        <v>19</v>
      </c>
      <c r="J114" s="44">
        <f>IF(J12="","",J12)</f>
        <v>45975</v>
      </c>
      <c r="L114" s="24"/>
    </row>
    <row r="115" spans="2:65" s="1" customFormat="1" ht="6.95" customHeight="1">
      <c r="B115" s="24"/>
      <c r="L115" s="24"/>
    </row>
    <row r="116" spans="2:65" s="1" customFormat="1" ht="15.2" customHeight="1">
      <c r="B116" s="24"/>
      <c r="C116" s="21" t="s">
        <v>20</v>
      </c>
      <c r="F116" s="19" t="str">
        <f>E15</f>
        <v>Povodí Odry, s.p.</v>
      </c>
      <c r="I116" s="21" t="s">
        <v>25</v>
      </c>
      <c r="J116" s="22" t="str">
        <f>E21</f>
        <v xml:space="preserve"> </v>
      </c>
      <c r="L116" s="24"/>
    </row>
    <row r="117" spans="2:65" s="1" customFormat="1" ht="15.2" customHeight="1">
      <c r="B117" s="24"/>
      <c r="C117" s="21" t="s">
        <v>24</v>
      </c>
      <c r="F117" s="19" t="str">
        <f>IF(E18="","",E18)</f>
        <v xml:space="preserve"> </v>
      </c>
      <c r="I117" s="21" t="s">
        <v>27</v>
      </c>
      <c r="J117" s="22" t="str">
        <f>E24</f>
        <v xml:space="preserve"> </v>
      </c>
      <c r="L117" s="24"/>
    </row>
    <row r="118" spans="2:65" s="1" customFormat="1" ht="10.35" customHeight="1">
      <c r="B118" s="24"/>
      <c r="L118" s="24"/>
    </row>
    <row r="119" spans="2:65" s="9" customFormat="1" ht="29.25" customHeight="1">
      <c r="B119" s="100"/>
      <c r="C119" s="101" t="s">
        <v>117</v>
      </c>
      <c r="D119" s="102" t="s">
        <v>54</v>
      </c>
      <c r="E119" s="102" t="s">
        <v>50</v>
      </c>
      <c r="F119" s="102" t="s">
        <v>51</v>
      </c>
      <c r="G119" s="102" t="s">
        <v>118</v>
      </c>
      <c r="H119" s="102" t="s">
        <v>119</v>
      </c>
      <c r="I119" s="102" t="s">
        <v>120</v>
      </c>
      <c r="J119" s="103" t="s">
        <v>109</v>
      </c>
      <c r="K119" s="104" t="s">
        <v>121</v>
      </c>
      <c r="L119" s="100"/>
      <c r="M119" s="51" t="s">
        <v>1</v>
      </c>
      <c r="N119" s="52" t="s">
        <v>33</v>
      </c>
      <c r="O119" s="52" t="s">
        <v>122</v>
      </c>
      <c r="P119" s="52" t="s">
        <v>123</v>
      </c>
      <c r="Q119" s="52" t="s">
        <v>124</v>
      </c>
      <c r="R119" s="52" t="s">
        <v>125</v>
      </c>
      <c r="S119" s="52" t="s">
        <v>126</v>
      </c>
      <c r="T119" s="53" t="s">
        <v>127</v>
      </c>
    </row>
    <row r="120" spans="2:65" s="1" customFormat="1" ht="22.7" customHeight="1">
      <c r="B120" s="24"/>
      <c r="C120" s="56" t="s">
        <v>128</v>
      </c>
      <c r="J120" s="105">
        <f>BK120</f>
        <v>0</v>
      </c>
      <c r="L120" s="24"/>
      <c r="M120" s="54"/>
      <c r="N120" s="45"/>
      <c r="O120" s="45"/>
      <c r="P120" s="106">
        <f>P121+P132+P136+P139</f>
        <v>16.456</v>
      </c>
      <c r="Q120" s="45"/>
      <c r="R120" s="106">
        <f>R121+R132+R136+R139</f>
        <v>0</v>
      </c>
      <c r="S120" s="45"/>
      <c r="T120" s="107">
        <f>T121+T132+T136+T139</f>
        <v>0</v>
      </c>
      <c r="AT120" s="12" t="s">
        <v>68</v>
      </c>
      <c r="AU120" s="12" t="s">
        <v>111</v>
      </c>
      <c r="BK120" s="108">
        <f>BK121+BK132+BK136+BK139</f>
        <v>0</v>
      </c>
    </row>
    <row r="121" spans="2:65" s="10" customFormat="1" ht="25.9" customHeight="1">
      <c r="B121" s="109"/>
      <c r="D121" s="110" t="s">
        <v>68</v>
      </c>
      <c r="E121" s="111" t="s">
        <v>77</v>
      </c>
      <c r="F121" s="111" t="s">
        <v>129</v>
      </c>
      <c r="J121" s="112">
        <f>BK121</f>
        <v>0</v>
      </c>
      <c r="L121" s="109"/>
      <c r="M121" s="113"/>
      <c r="P121" s="114">
        <f>SUM(P122:P131)</f>
        <v>16.456</v>
      </c>
      <c r="R121" s="114">
        <f>SUM(R122:R131)</f>
        <v>0</v>
      </c>
      <c r="T121" s="115">
        <f>SUM(T122:T131)</f>
        <v>0</v>
      </c>
      <c r="AR121" s="110" t="s">
        <v>77</v>
      </c>
      <c r="AT121" s="116" t="s">
        <v>68</v>
      </c>
      <c r="AU121" s="116" t="s">
        <v>69</v>
      </c>
      <c r="AY121" s="110" t="s">
        <v>130</v>
      </c>
      <c r="BK121" s="117">
        <f>SUM(BK122:BK131)</f>
        <v>0</v>
      </c>
    </row>
    <row r="122" spans="2:65" s="1" customFormat="1" ht="24.2" customHeight="1">
      <c r="B122" s="118"/>
      <c r="C122" s="119" t="s">
        <v>77</v>
      </c>
      <c r="D122" s="119" t="s">
        <v>131</v>
      </c>
      <c r="E122" s="120" t="s">
        <v>132</v>
      </c>
      <c r="F122" s="121" t="s">
        <v>133</v>
      </c>
      <c r="G122" s="122" t="s">
        <v>134</v>
      </c>
      <c r="H122" s="123">
        <v>5.2999999999999999E-2</v>
      </c>
      <c r="I122" s="124"/>
      <c r="J122" s="124">
        <f t="shared" ref="J122:J129" si="0">ROUND(I122*H122,2)</f>
        <v>0</v>
      </c>
      <c r="K122" s="125"/>
      <c r="L122" s="24"/>
      <c r="M122" s="126" t="s">
        <v>1</v>
      </c>
      <c r="N122" s="127" t="s">
        <v>34</v>
      </c>
      <c r="O122" s="128">
        <v>0</v>
      </c>
      <c r="P122" s="128">
        <f t="shared" ref="P122:P129" si="1">O122*H122</f>
        <v>0</v>
      </c>
      <c r="Q122" s="128">
        <v>0</v>
      </c>
      <c r="R122" s="128">
        <f t="shared" ref="R122:R129" si="2">Q122*H122</f>
        <v>0</v>
      </c>
      <c r="S122" s="128">
        <v>0</v>
      </c>
      <c r="T122" s="129">
        <f t="shared" ref="T122:T129" si="3">S122*H122</f>
        <v>0</v>
      </c>
      <c r="AR122" s="130" t="s">
        <v>135</v>
      </c>
      <c r="AT122" s="130" t="s">
        <v>131</v>
      </c>
      <c r="AU122" s="130" t="s">
        <v>77</v>
      </c>
      <c r="AY122" s="12" t="s">
        <v>130</v>
      </c>
      <c r="BE122" s="131">
        <f t="shared" ref="BE122:BE129" si="4">IF(N122="základní",J122,0)</f>
        <v>0</v>
      </c>
      <c r="BF122" s="131">
        <f t="shared" ref="BF122:BF129" si="5">IF(N122="snížená",J122,0)</f>
        <v>0</v>
      </c>
      <c r="BG122" s="131">
        <f t="shared" ref="BG122:BG129" si="6">IF(N122="zákl. přenesená",J122,0)</f>
        <v>0</v>
      </c>
      <c r="BH122" s="131">
        <f t="shared" ref="BH122:BH129" si="7">IF(N122="sníž. přenesená",J122,0)</f>
        <v>0</v>
      </c>
      <c r="BI122" s="131">
        <f t="shared" ref="BI122:BI129" si="8">IF(N122="nulová",J122,0)</f>
        <v>0</v>
      </c>
      <c r="BJ122" s="12" t="s">
        <v>77</v>
      </c>
      <c r="BK122" s="131">
        <f t="shared" ref="BK122:BK129" si="9">ROUND(I122*H122,2)</f>
        <v>0</v>
      </c>
      <c r="BL122" s="12" t="s">
        <v>135</v>
      </c>
      <c r="BM122" s="130" t="s">
        <v>136</v>
      </c>
    </row>
    <row r="123" spans="2:65" s="1" customFormat="1" ht="37.700000000000003" customHeight="1">
      <c r="B123" s="118"/>
      <c r="C123" s="119" t="s">
        <v>79</v>
      </c>
      <c r="D123" s="119" t="s">
        <v>131</v>
      </c>
      <c r="E123" s="120" t="s">
        <v>137</v>
      </c>
      <c r="F123" s="121" t="s">
        <v>138</v>
      </c>
      <c r="G123" s="122" t="s">
        <v>134</v>
      </c>
      <c r="H123" s="123">
        <v>5.2999999999999999E-2</v>
      </c>
      <c r="I123" s="124"/>
      <c r="J123" s="124">
        <f t="shared" si="0"/>
        <v>0</v>
      </c>
      <c r="K123" s="125"/>
      <c r="L123" s="24"/>
      <c r="M123" s="126" t="s">
        <v>1</v>
      </c>
      <c r="N123" s="127" t="s">
        <v>34</v>
      </c>
      <c r="O123" s="128">
        <v>0</v>
      </c>
      <c r="P123" s="128">
        <f t="shared" si="1"/>
        <v>0</v>
      </c>
      <c r="Q123" s="128">
        <v>0</v>
      </c>
      <c r="R123" s="128">
        <f t="shared" si="2"/>
        <v>0</v>
      </c>
      <c r="S123" s="128">
        <v>0</v>
      </c>
      <c r="T123" s="129">
        <f t="shared" si="3"/>
        <v>0</v>
      </c>
      <c r="AR123" s="130" t="s">
        <v>135</v>
      </c>
      <c r="AT123" s="130" t="s">
        <v>131</v>
      </c>
      <c r="AU123" s="130" t="s">
        <v>77</v>
      </c>
      <c r="AY123" s="12" t="s">
        <v>130</v>
      </c>
      <c r="BE123" s="131">
        <f t="shared" si="4"/>
        <v>0</v>
      </c>
      <c r="BF123" s="131">
        <f t="shared" si="5"/>
        <v>0</v>
      </c>
      <c r="BG123" s="131">
        <f t="shared" si="6"/>
        <v>0</v>
      </c>
      <c r="BH123" s="131">
        <f t="shared" si="7"/>
        <v>0</v>
      </c>
      <c r="BI123" s="131">
        <f t="shared" si="8"/>
        <v>0</v>
      </c>
      <c r="BJ123" s="12" t="s">
        <v>77</v>
      </c>
      <c r="BK123" s="131">
        <f t="shared" si="9"/>
        <v>0</v>
      </c>
      <c r="BL123" s="12" t="s">
        <v>135</v>
      </c>
      <c r="BM123" s="130" t="s">
        <v>139</v>
      </c>
    </row>
    <row r="124" spans="2:65" s="1" customFormat="1" ht="24.2" customHeight="1">
      <c r="B124" s="118"/>
      <c r="C124" s="119" t="s">
        <v>140</v>
      </c>
      <c r="D124" s="119" t="s">
        <v>131</v>
      </c>
      <c r="E124" s="120" t="s">
        <v>141</v>
      </c>
      <c r="F124" s="121" t="s">
        <v>142</v>
      </c>
      <c r="G124" s="122" t="s">
        <v>143</v>
      </c>
      <c r="H124" s="123">
        <v>374</v>
      </c>
      <c r="I124" s="124"/>
      <c r="J124" s="124">
        <f t="shared" si="0"/>
        <v>0</v>
      </c>
      <c r="K124" s="125"/>
      <c r="L124" s="24"/>
      <c r="M124" s="126" t="s">
        <v>1</v>
      </c>
      <c r="N124" s="127" t="s">
        <v>34</v>
      </c>
      <c r="O124" s="128">
        <v>0</v>
      </c>
      <c r="P124" s="128">
        <f t="shared" si="1"/>
        <v>0</v>
      </c>
      <c r="Q124" s="128">
        <v>0</v>
      </c>
      <c r="R124" s="128">
        <f t="shared" si="2"/>
        <v>0</v>
      </c>
      <c r="S124" s="128">
        <v>0</v>
      </c>
      <c r="T124" s="129">
        <f t="shared" si="3"/>
        <v>0</v>
      </c>
      <c r="AR124" s="130" t="s">
        <v>135</v>
      </c>
      <c r="AT124" s="130" t="s">
        <v>131</v>
      </c>
      <c r="AU124" s="130" t="s">
        <v>77</v>
      </c>
      <c r="AY124" s="12" t="s">
        <v>130</v>
      </c>
      <c r="BE124" s="131">
        <f t="shared" si="4"/>
        <v>0</v>
      </c>
      <c r="BF124" s="131">
        <f t="shared" si="5"/>
        <v>0</v>
      </c>
      <c r="BG124" s="131">
        <f t="shared" si="6"/>
        <v>0</v>
      </c>
      <c r="BH124" s="131">
        <f t="shared" si="7"/>
        <v>0</v>
      </c>
      <c r="BI124" s="131">
        <f t="shared" si="8"/>
        <v>0</v>
      </c>
      <c r="BJ124" s="12" t="s">
        <v>77</v>
      </c>
      <c r="BK124" s="131">
        <f t="shared" si="9"/>
        <v>0</v>
      </c>
      <c r="BL124" s="12" t="s">
        <v>135</v>
      </c>
      <c r="BM124" s="130" t="s">
        <v>301</v>
      </c>
    </row>
    <row r="125" spans="2:65" s="1" customFormat="1" ht="24.2" customHeight="1">
      <c r="B125" s="118"/>
      <c r="C125" s="119" t="s">
        <v>135</v>
      </c>
      <c r="D125" s="119" t="s">
        <v>131</v>
      </c>
      <c r="E125" s="120" t="s">
        <v>145</v>
      </c>
      <c r="F125" s="121" t="s">
        <v>146</v>
      </c>
      <c r="G125" s="122" t="s">
        <v>143</v>
      </c>
      <c r="H125" s="123">
        <v>374</v>
      </c>
      <c r="I125" s="124"/>
      <c r="J125" s="124">
        <f t="shared" si="0"/>
        <v>0</v>
      </c>
      <c r="K125" s="125"/>
      <c r="L125" s="24"/>
      <c r="M125" s="126" t="s">
        <v>1</v>
      </c>
      <c r="N125" s="127" t="s">
        <v>34</v>
      </c>
      <c r="O125" s="128">
        <v>0</v>
      </c>
      <c r="P125" s="128">
        <f t="shared" si="1"/>
        <v>0</v>
      </c>
      <c r="Q125" s="128">
        <v>0</v>
      </c>
      <c r="R125" s="128">
        <f t="shared" si="2"/>
        <v>0</v>
      </c>
      <c r="S125" s="128">
        <v>0</v>
      </c>
      <c r="T125" s="129">
        <f t="shared" si="3"/>
        <v>0</v>
      </c>
      <c r="AR125" s="130" t="s">
        <v>135</v>
      </c>
      <c r="AT125" s="130" t="s">
        <v>131</v>
      </c>
      <c r="AU125" s="130" t="s">
        <v>77</v>
      </c>
      <c r="AY125" s="12" t="s">
        <v>130</v>
      </c>
      <c r="BE125" s="131">
        <f t="shared" si="4"/>
        <v>0</v>
      </c>
      <c r="BF125" s="131">
        <f t="shared" si="5"/>
        <v>0</v>
      </c>
      <c r="BG125" s="131">
        <f t="shared" si="6"/>
        <v>0</v>
      </c>
      <c r="BH125" s="131">
        <f t="shared" si="7"/>
        <v>0</v>
      </c>
      <c r="BI125" s="131">
        <f t="shared" si="8"/>
        <v>0</v>
      </c>
      <c r="BJ125" s="12" t="s">
        <v>77</v>
      </c>
      <c r="BK125" s="131">
        <f t="shared" si="9"/>
        <v>0</v>
      </c>
      <c r="BL125" s="12" t="s">
        <v>135</v>
      </c>
      <c r="BM125" s="130" t="s">
        <v>302</v>
      </c>
    </row>
    <row r="126" spans="2:65" s="1" customFormat="1" ht="24.2" customHeight="1">
      <c r="B126" s="118"/>
      <c r="C126" s="119" t="s">
        <v>148</v>
      </c>
      <c r="D126" s="119" t="s">
        <v>131</v>
      </c>
      <c r="E126" s="120" t="s">
        <v>149</v>
      </c>
      <c r="F126" s="121" t="s">
        <v>150</v>
      </c>
      <c r="G126" s="122" t="s">
        <v>143</v>
      </c>
      <c r="H126" s="123">
        <v>374</v>
      </c>
      <c r="I126" s="124"/>
      <c r="J126" s="124">
        <f t="shared" si="0"/>
        <v>0</v>
      </c>
      <c r="K126" s="125"/>
      <c r="L126" s="24"/>
      <c r="M126" s="126" t="s">
        <v>1</v>
      </c>
      <c r="N126" s="127" t="s">
        <v>34</v>
      </c>
      <c r="O126" s="128">
        <v>0</v>
      </c>
      <c r="P126" s="128">
        <f t="shared" si="1"/>
        <v>0</v>
      </c>
      <c r="Q126" s="128">
        <v>0</v>
      </c>
      <c r="R126" s="128">
        <f t="shared" si="2"/>
        <v>0</v>
      </c>
      <c r="S126" s="128">
        <v>0</v>
      </c>
      <c r="T126" s="129">
        <f t="shared" si="3"/>
        <v>0</v>
      </c>
      <c r="AR126" s="130" t="s">
        <v>135</v>
      </c>
      <c r="AT126" s="130" t="s">
        <v>131</v>
      </c>
      <c r="AU126" s="130" t="s">
        <v>77</v>
      </c>
      <c r="AY126" s="12" t="s">
        <v>130</v>
      </c>
      <c r="BE126" s="131">
        <f t="shared" si="4"/>
        <v>0</v>
      </c>
      <c r="BF126" s="131">
        <f t="shared" si="5"/>
        <v>0</v>
      </c>
      <c r="BG126" s="131">
        <f t="shared" si="6"/>
        <v>0</v>
      </c>
      <c r="BH126" s="131">
        <f t="shared" si="7"/>
        <v>0</v>
      </c>
      <c r="BI126" s="131">
        <f t="shared" si="8"/>
        <v>0</v>
      </c>
      <c r="BJ126" s="12" t="s">
        <v>77</v>
      </c>
      <c r="BK126" s="131">
        <f t="shared" si="9"/>
        <v>0</v>
      </c>
      <c r="BL126" s="12" t="s">
        <v>135</v>
      </c>
      <c r="BM126" s="130" t="s">
        <v>303</v>
      </c>
    </row>
    <row r="127" spans="2:65" s="1" customFormat="1" ht="33" customHeight="1">
      <c r="B127" s="118"/>
      <c r="C127" s="119" t="s">
        <v>136</v>
      </c>
      <c r="D127" s="119" t="s">
        <v>131</v>
      </c>
      <c r="E127" s="120" t="s">
        <v>152</v>
      </c>
      <c r="F127" s="121" t="s">
        <v>153</v>
      </c>
      <c r="G127" s="122" t="s">
        <v>143</v>
      </c>
      <c r="H127" s="123">
        <v>374</v>
      </c>
      <c r="I127" s="124"/>
      <c r="J127" s="124">
        <f t="shared" si="0"/>
        <v>0</v>
      </c>
      <c r="K127" s="125"/>
      <c r="L127" s="24"/>
      <c r="M127" s="126" t="s">
        <v>1</v>
      </c>
      <c r="N127" s="127" t="s">
        <v>34</v>
      </c>
      <c r="O127" s="128">
        <v>0</v>
      </c>
      <c r="P127" s="128">
        <f t="shared" si="1"/>
        <v>0</v>
      </c>
      <c r="Q127" s="128">
        <v>0</v>
      </c>
      <c r="R127" s="128">
        <f t="shared" si="2"/>
        <v>0</v>
      </c>
      <c r="S127" s="128">
        <v>0</v>
      </c>
      <c r="T127" s="129">
        <f t="shared" si="3"/>
        <v>0</v>
      </c>
      <c r="AR127" s="130" t="s">
        <v>135</v>
      </c>
      <c r="AT127" s="130" t="s">
        <v>131</v>
      </c>
      <c r="AU127" s="130" t="s">
        <v>77</v>
      </c>
      <c r="AY127" s="12" t="s">
        <v>130</v>
      </c>
      <c r="BE127" s="131">
        <f t="shared" si="4"/>
        <v>0</v>
      </c>
      <c r="BF127" s="131">
        <f t="shared" si="5"/>
        <v>0</v>
      </c>
      <c r="BG127" s="131">
        <f t="shared" si="6"/>
        <v>0</v>
      </c>
      <c r="BH127" s="131">
        <f t="shared" si="7"/>
        <v>0</v>
      </c>
      <c r="BI127" s="131">
        <f t="shared" si="8"/>
        <v>0</v>
      </c>
      <c r="BJ127" s="12" t="s">
        <v>77</v>
      </c>
      <c r="BK127" s="131">
        <f t="shared" si="9"/>
        <v>0</v>
      </c>
      <c r="BL127" s="12" t="s">
        <v>135</v>
      </c>
      <c r="BM127" s="130" t="s">
        <v>304</v>
      </c>
    </row>
    <row r="128" spans="2:65" s="1" customFormat="1" ht="37.700000000000003" customHeight="1">
      <c r="B128" s="118"/>
      <c r="C128" s="119" t="s">
        <v>155</v>
      </c>
      <c r="D128" s="119" t="s">
        <v>131</v>
      </c>
      <c r="E128" s="120" t="s">
        <v>156</v>
      </c>
      <c r="F128" s="121" t="s">
        <v>157</v>
      </c>
      <c r="G128" s="122" t="s">
        <v>143</v>
      </c>
      <c r="H128" s="123">
        <v>374</v>
      </c>
      <c r="I128" s="124"/>
      <c r="J128" s="124">
        <f t="shared" si="0"/>
        <v>0</v>
      </c>
      <c r="K128" s="125"/>
      <c r="L128" s="24"/>
      <c r="M128" s="126" t="s">
        <v>1</v>
      </c>
      <c r="N128" s="127" t="s">
        <v>34</v>
      </c>
      <c r="O128" s="128">
        <v>0</v>
      </c>
      <c r="P128" s="128">
        <f t="shared" si="1"/>
        <v>0</v>
      </c>
      <c r="Q128" s="128">
        <v>0</v>
      </c>
      <c r="R128" s="128">
        <f t="shared" si="2"/>
        <v>0</v>
      </c>
      <c r="S128" s="128">
        <v>0</v>
      </c>
      <c r="T128" s="129">
        <f t="shared" si="3"/>
        <v>0</v>
      </c>
      <c r="AR128" s="130" t="s">
        <v>135</v>
      </c>
      <c r="AT128" s="130" t="s">
        <v>131</v>
      </c>
      <c r="AU128" s="130" t="s">
        <v>77</v>
      </c>
      <c r="AY128" s="12" t="s">
        <v>130</v>
      </c>
      <c r="BE128" s="131">
        <f t="shared" si="4"/>
        <v>0</v>
      </c>
      <c r="BF128" s="131">
        <f t="shared" si="5"/>
        <v>0</v>
      </c>
      <c r="BG128" s="131">
        <f t="shared" si="6"/>
        <v>0</v>
      </c>
      <c r="BH128" s="131">
        <f t="shared" si="7"/>
        <v>0</v>
      </c>
      <c r="BI128" s="131">
        <f t="shared" si="8"/>
        <v>0</v>
      </c>
      <c r="BJ128" s="12" t="s">
        <v>77</v>
      </c>
      <c r="BK128" s="131">
        <f t="shared" si="9"/>
        <v>0</v>
      </c>
      <c r="BL128" s="12" t="s">
        <v>135</v>
      </c>
      <c r="BM128" s="130" t="s">
        <v>305</v>
      </c>
    </row>
    <row r="129" spans="2:65" s="1" customFormat="1" ht="62.85" customHeight="1">
      <c r="B129" s="118"/>
      <c r="C129" s="119" t="s">
        <v>139</v>
      </c>
      <c r="D129" s="119" t="s">
        <v>131</v>
      </c>
      <c r="E129" s="120" t="s">
        <v>159</v>
      </c>
      <c r="F129" s="121" t="s">
        <v>160</v>
      </c>
      <c r="G129" s="122" t="s">
        <v>143</v>
      </c>
      <c r="H129" s="123">
        <v>374</v>
      </c>
      <c r="I129" s="124"/>
      <c r="J129" s="124">
        <f t="shared" si="0"/>
        <v>0</v>
      </c>
      <c r="K129" s="125"/>
      <c r="L129" s="24"/>
      <c r="M129" s="126" t="s">
        <v>1</v>
      </c>
      <c r="N129" s="127" t="s">
        <v>34</v>
      </c>
      <c r="O129" s="128">
        <v>4.3999999999999997E-2</v>
      </c>
      <c r="P129" s="128">
        <f t="shared" si="1"/>
        <v>16.456</v>
      </c>
      <c r="Q129" s="128">
        <v>0</v>
      </c>
      <c r="R129" s="128">
        <f t="shared" si="2"/>
        <v>0</v>
      </c>
      <c r="S129" s="128">
        <v>0</v>
      </c>
      <c r="T129" s="129">
        <f t="shared" si="3"/>
        <v>0</v>
      </c>
      <c r="AR129" s="130" t="s">
        <v>135</v>
      </c>
      <c r="AT129" s="130" t="s">
        <v>131</v>
      </c>
      <c r="AU129" s="130" t="s">
        <v>77</v>
      </c>
      <c r="AY129" s="12" t="s">
        <v>130</v>
      </c>
      <c r="BE129" s="131">
        <f t="shared" si="4"/>
        <v>0</v>
      </c>
      <c r="BF129" s="131">
        <f t="shared" si="5"/>
        <v>0</v>
      </c>
      <c r="BG129" s="131">
        <f t="shared" si="6"/>
        <v>0</v>
      </c>
      <c r="BH129" s="131">
        <f t="shared" si="7"/>
        <v>0</v>
      </c>
      <c r="BI129" s="131">
        <f t="shared" si="8"/>
        <v>0</v>
      </c>
      <c r="BJ129" s="12" t="s">
        <v>77</v>
      </c>
      <c r="BK129" s="131">
        <f t="shared" si="9"/>
        <v>0</v>
      </c>
      <c r="BL129" s="12" t="s">
        <v>135</v>
      </c>
      <c r="BM129" s="130" t="s">
        <v>306</v>
      </c>
    </row>
    <row r="130" spans="2:65" s="1" customFormat="1">
      <c r="B130" s="24"/>
      <c r="D130" s="132" t="s">
        <v>162</v>
      </c>
      <c r="F130" s="133" t="s">
        <v>163</v>
      </c>
      <c r="L130" s="24"/>
      <c r="M130" s="134"/>
      <c r="T130" s="48"/>
      <c r="AT130" s="12" t="s">
        <v>162</v>
      </c>
      <c r="AU130" s="12" t="s">
        <v>77</v>
      </c>
    </row>
    <row r="131" spans="2:65" s="1" customFormat="1" ht="33" customHeight="1">
      <c r="B131" s="118"/>
      <c r="C131" s="119" t="s">
        <v>164</v>
      </c>
      <c r="D131" s="119" t="s">
        <v>131</v>
      </c>
      <c r="E131" s="120" t="s">
        <v>165</v>
      </c>
      <c r="F131" s="121" t="s">
        <v>166</v>
      </c>
      <c r="G131" s="122" t="s">
        <v>143</v>
      </c>
      <c r="H131" s="123">
        <v>374</v>
      </c>
      <c r="I131" s="124"/>
      <c r="J131" s="124">
        <f>ROUND(I131*H131,2)</f>
        <v>0</v>
      </c>
      <c r="K131" s="125"/>
      <c r="L131" s="24"/>
      <c r="M131" s="126" t="s">
        <v>1</v>
      </c>
      <c r="N131" s="127" t="s">
        <v>34</v>
      </c>
      <c r="O131" s="128">
        <v>0</v>
      </c>
      <c r="P131" s="128">
        <f>O131*H131</f>
        <v>0</v>
      </c>
      <c r="Q131" s="128">
        <v>0</v>
      </c>
      <c r="R131" s="128">
        <f>Q131*H131</f>
        <v>0</v>
      </c>
      <c r="S131" s="128">
        <v>0</v>
      </c>
      <c r="T131" s="129">
        <f>S131*H131</f>
        <v>0</v>
      </c>
      <c r="AR131" s="130" t="s">
        <v>135</v>
      </c>
      <c r="AT131" s="130" t="s">
        <v>131</v>
      </c>
      <c r="AU131" s="130" t="s">
        <v>77</v>
      </c>
      <c r="AY131" s="12" t="s">
        <v>130</v>
      </c>
      <c r="BE131" s="131">
        <f>IF(N131="základní",J131,0)</f>
        <v>0</v>
      </c>
      <c r="BF131" s="131">
        <f>IF(N131="snížená",J131,0)</f>
        <v>0</v>
      </c>
      <c r="BG131" s="131">
        <f>IF(N131="zákl. přenesená",J131,0)</f>
        <v>0</v>
      </c>
      <c r="BH131" s="131">
        <f>IF(N131="sníž. přenesená",J131,0)</f>
        <v>0</v>
      </c>
      <c r="BI131" s="131">
        <f>IF(N131="nulová",J131,0)</f>
        <v>0</v>
      </c>
      <c r="BJ131" s="12" t="s">
        <v>77</v>
      </c>
      <c r="BK131" s="131">
        <f>ROUND(I131*H131,2)</f>
        <v>0</v>
      </c>
      <c r="BL131" s="12" t="s">
        <v>135</v>
      </c>
      <c r="BM131" s="130" t="s">
        <v>307</v>
      </c>
    </row>
    <row r="132" spans="2:65" s="10" customFormat="1" ht="25.9" customHeight="1">
      <c r="B132" s="109"/>
      <c r="D132" s="110" t="s">
        <v>68</v>
      </c>
      <c r="E132" s="111" t="s">
        <v>135</v>
      </c>
      <c r="F132" s="111" t="s">
        <v>168</v>
      </c>
      <c r="J132" s="112">
        <f>BK132</f>
        <v>0</v>
      </c>
      <c r="L132" s="109"/>
      <c r="M132" s="113"/>
      <c r="P132" s="114">
        <f>SUM(P133:P135)</f>
        <v>0</v>
      </c>
      <c r="R132" s="114">
        <f>SUM(R133:R135)</f>
        <v>0</v>
      </c>
      <c r="T132" s="115">
        <f>SUM(T133:T135)</f>
        <v>0</v>
      </c>
      <c r="AR132" s="110" t="s">
        <v>77</v>
      </c>
      <c r="AT132" s="116" t="s">
        <v>68</v>
      </c>
      <c r="AU132" s="116" t="s">
        <v>69</v>
      </c>
      <c r="AY132" s="110" t="s">
        <v>130</v>
      </c>
      <c r="BK132" s="117">
        <f>SUM(BK133:BK135)</f>
        <v>0</v>
      </c>
    </row>
    <row r="133" spans="2:65" s="1" customFormat="1" ht="24.2" customHeight="1">
      <c r="B133" s="118"/>
      <c r="C133" s="119" t="s">
        <v>169</v>
      </c>
      <c r="D133" s="119" t="s">
        <v>131</v>
      </c>
      <c r="E133" s="120" t="s">
        <v>170</v>
      </c>
      <c r="F133" s="121" t="s">
        <v>335</v>
      </c>
      <c r="G133" s="122" t="s">
        <v>143</v>
      </c>
      <c r="H133" s="123">
        <v>34</v>
      </c>
      <c r="I133" s="124"/>
      <c r="J133" s="124">
        <f>ROUND(I133*H133,2)</f>
        <v>0</v>
      </c>
      <c r="K133" s="125"/>
      <c r="L133" s="24"/>
      <c r="M133" s="126" t="s">
        <v>1</v>
      </c>
      <c r="N133" s="127" t="s">
        <v>34</v>
      </c>
      <c r="O133" s="128">
        <v>0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AR133" s="130" t="s">
        <v>135</v>
      </c>
      <c r="AT133" s="130" t="s">
        <v>131</v>
      </c>
      <c r="AU133" s="130" t="s">
        <v>77</v>
      </c>
      <c r="AY133" s="12" t="s">
        <v>130</v>
      </c>
      <c r="BE133" s="131">
        <f>IF(N133="základní",J133,0)</f>
        <v>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2" t="s">
        <v>77</v>
      </c>
      <c r="BK133" s="131">
        <f>ROUND(I133*H133,2)</f>
        <v>0</v>
      </c>
      <c r="BL133" s="12" t="s">
        <v>135</v>
      </c>
      <c r="BM133" s="130" t="s">
        <v>171</v>
      </c>
    </row>
    <row r="134" spans="2:65" s="1" customFormat="1" ht="24.2" customHeight="1">
      <c r="B134" s="118"/>
      <c r="C134" s="119" t="s">
        <v>172</v>
      </c>
      <c r="D134" s="119" t="s">
        <v>131</v>
      </c>
      <c r="E134" s="120" t="s">
        <v>173</v>
      </c>
      <c r="F134" s="121" t="s">
        <v>174</v>
      </c>
      <c r="G134" s="122" t="s">
        <v>143</v>
      </c>
      <c r="H134" s="123">
        <v>3.4</v>
      </c>
      <c r="I134" s="124"/>
      <c r="J134" s="124">
        <f>ROUND(I134*H134,2)</f>
        <v>0</v>
      </c>
      <c r="K134" s="125"/>
      <c r="L134" s="24"/>
      <c r="M134" s="126" t="s">
        <v>1</v>
      </c>
      <c r="N134" s="127" t="s">
        <v>34</v>
      </c>
      <c r="O134" s="128">
        <v>0</v>
      </c>
      <c r="P134" s="128">
        <f>O134*H134</f>
        <v>0</v>
      </c>
      <c r="Q134" s="128">
        <v>0</v>
      </c>
      <c r="R134" s="128">
        <f>Q134*H134</f>
        <v>0</v>
      </c>
      <c r="S134" s="128">
        <v>0</v>
      </c>
      <c r="T134" s="129">
        <f>S134*H134</f>
        <v>0</v>
      </c>
      <c r="AR134" s="130" t="s">
        <v>135</v>
      </c>
      <c r="AT134" s="130" t="s">
        <v>131</v>
      </c>
      <c r="AU134" s="130" t="s">
        <v>77</v>
      </c>
      <c r="AY134" s="12" t="s">
        <v>130</v>
      </c>
      <c r="BE134" s="131">
        <f>IF(N134="základní",J134,0)</f>
        <v>0</v>
      </c>
      <c r="BF134" s="131">
        <f>IF(N134="snížená",J134,0)</f>
        <v>0</v>
      </c>
      <c r="BG134" s="131">
        <f>IF(N134="zákl. přenesená",J134,0)</f>
        <v>0</v>
      </c>
      <c r="BH134" s="131">
        <f>IF(N134="sníž. přenesená",J134,0)</f>
        <v>0</v>
      </c>
      <c r="BI134" s="131">
        <f>IF(N134="nulová",J134,0)</f>
        <v>0</v>
      </c>
      <c r="BJ134" s="12" t="s">
        <v>77</v>
      </c>
      <c r="BK134" s="131">
        <f>ROUND(I134*H134,2)</f>
        <v>0</v>
      </c>
      <c r="BL134" s="12" t="s">
        <v>135</v>
      </c>
      <c r="BM134" s="130" t="s">
        <v>175</v>
      </c>
    </row>
    <row r="135" spans="2:65" s="1" customFormat="1" ht="24.2" customHeight="1">
      <c r="B135" s="118"/>
      <c r="C135" s="119" t="s">
        <v>8</v>
      </c>
      <c r="D135" s="119" t="s">
        <v>131</v>
      </c>
      <c r="E135" s="120" t="s">
        <v>176</v>
      </c>
      <c r="F135" s="121" t="s">
        <v>177</v>
      </c>
      <c r="G135" s="122" t="s">
        <v>134</v>
      </c>
      <c r="H135" s="123">
        <v>3.4</v>
      </c>
      <c r="I135" s="124"/>
      <c r="J135" s="124">
        <f>ROUND(I135*H135,2)</f>
        <v>0</v>
      </c>
      <c r="K135" s="125"/>
      <c r="L135" s="24"/>
      <c r="M135" s="126" t="s">
        <v>1</v>
      </c>
      <c r="N135" s="127" t="s">
        <v>34</v>
      </c>
      <c r="O135" s="128">
        <v>0</v>
      </c>
      <c r="P135" s="128">
        <f>O135*H135</f>
        <v>0</v>
      </c>
      <c r="Q135" s="128">
        <v>0</v>
      </c>
      <c r="R135" s="128">
        <f>Q135*H135</f>
        <v>0</v>
      </c>
      <c r="S135" s="128">
        <v>0</v>
      </c>
      <c r="T135" s="129">
        <f>S135*H135</f>
        <v>0</v>
      </c>
      <c r="AR135" s="130" t="s">
        <v>135</v>
      </c>
      <c r="AT135" s="130" t="s">
        <v>131</v>
      </c>
      <c r="AU135" s="130" t="s">
        <v>77</v>
      </c>
      <c r="AY135" s="12" t="s">
        <v>130</v>
      </c>
      <c r="BE135" s="131">
        <f>IF(N135="základní",J135,0)</f>
        <v>0</v>
      </c>
      <c r="BF135" s="131">
        <f>IF(N135="snížená",J135,0)</f>
        <v>0</v>
      </c>
      <c r="BG135" s="131">
        <f>IF(N135="zákl. přenesená",J135,0)</f>
        <v>0</v>
      </c>
      <c r="BH135" s="131">
        <f>IF(N135="sníž. přenesená",J135,0)</f>
        <v>0</v>
      </c>
      <c r="BI135" s="131">
        <f>IF(N135="nulová",J135,0)</f>
        <v>0</v>
      </c>
      <c r="BJ135" s="12" t="s">
        <v>77</v>
      </c>
      <c r="BK135" s="131">
        <f>ROUND(I135*H135,2)</f>
        <v>0</v>
      </c>
      <c r="BL135" s="12" t="s">
        <v>135</v>
      </c>
      <c r="BM135" s="130" t="s">
        <v>178</v>
      </c>
    </row>
    <row r="136" spans="2:65" s="10" customFormat="1" ht="25.9" customHeight="1">
      <c r="B136" s="109"/>
      <c r="D136" s="110" t="s">
        <v>68</v>
      </c>
      <c r="E136" s="111" t="s">
        <v>179</v>
      </c>
      <c r="F136" s="111" t="s">
        <v>180</v>
      </c>
      <c r="J136" s="112">
        <f>BK136</f>
        <v>0</v>
      </c>
      <c r="L136" s="109"/>
      <c r="M136" s="113"/>
      <c r="P136" s="114">
        <f>SUM(P137:P138)</f>
        <v>0</v>
      </c>
      <c r="R136" s="114">
        <f>SUM(R137:R138)</f>
        <v>0</v>
      </c>
      <c r="T136" s="115">
        <f>SUM(T137:T138)</f>
        <v>0</v>
      </c>
      <c r="AR136" s="110" t="s">
        <v>77</v>
      </c>
      <c r="AT136" s="116" t="s">
        <v>68</v>
      </c>
      <c r="AU136" s="116" t="s">
        <v>69</v>
      </c>
      <c r="AY136" s="110" t="s">
        <v>130</v>
      </c>
      <c r="BK136" s="117">
        <f>SUM(BK137:BK138)</f>
        <v>0</v>
      </c>
    </row>
    <row r="137" spans="2:65" s="1" customFormat="1" ht="16.5" customHeight="1">
      <c r="B137" s="118"/>
      <c r="C137" s="119" t="s">
        <v>181</v>
      </c>
      <c r="D137" s="119" t="s">
        <v>131</v>
      </c>
      <c r="E137" s="120" t="s">
        <v>187</v>
      </c>
      <c r="F137" s="121" t="s">
        <v>188</v>
      </c>
      <c r="G137" s="122" t="s">
        <v>189</v>
      </c>
      <c r="H137" s="123">
        <v>0.7</v>
      </c>
      <c r="I137" s="124"/>
      <c r="J137" s="124">
        <f>ROUND(I137*H137,2)</f>
        <v>0</v>
      </c>
      <c r="K137" s="125"/>
      <c r="L137" s="24"/>
      <c r="M137" s="126" t="s">
        <v>1</v>
      </c>
      <c r="N137" s="127" t="s">
        <v>34</v>
      </c>
      <c r="O137" s="128">
        <v>0</v>
      </c>
      <c r="P137" s="128">
        <f>O137*H137</f>
        <v>0</v>
      </c>
      <c r="Q137" s="128">
        <v>0</v>
      </c>
      <c r="R137" s="128">
        <f>Q137*H137</f>
        <v>0</v>
      </c>
      <c r="S137" s="128">
        <v>0</v>
      </c>
      <c r="T137" s="129">
        <f>S137*H137</f>
        <v>0</v>
      </c>
      <c r="AR137" s="130" t="s">
        <v>135</v>
      </c>
      <c r="AT137" s="130" t="s">
        <v>131</v>
      </c>
      <c r="AU137" s="130" t="s">
        <v>77</v>
      </c>
      <c r="AY137" s="12" t="s">
        <v>130</v>
      </c>
      <c r="BE137" s="131">
        <f>IF(N137="základní",J137,0)</f>
        <v>0</v>
      </c>
      <c r="BF137" s="131">
        <f>IF(N137="snížená",J137,0)</f>
        <v>0</v>
      </c>
      <c r="BG137" s="131">
        <f>IF(N137="zákl. přenesená",J137,0)</f>
        <v>0</v>
      </c>
      <c r="BH137" s="131">
        <f>IF(N137="sníž. přenesená",J137,0)</f>
        <v>0</v>
      </c>
      <c r="BI137" s="131">
        <f>IF(N137="nulová",J137,0)</f>
        <v>0</v>
      </c>
      <c r="BJ137" s="12" t="s">
        <v>77</v>
      </c>
      <c r="BK137" s="131">
        <f>ROUND(I137*H137,2)</f>
        <v>0</v>
      </c>
      <c r="BL137" s="12" t="s">
        <v>135</v>
      </c>
      <c r="BM137" s="130" t="s">
        <v>308</v>
      </c>
    </row>
    <row r="138" spans="2:65" s="1" customFormat="1" ht="37.700000000000003" customHeight="1">
      <c r="B138" s="118"/>
      <c r="C138" s="119" t="s">
        <v>186</v>
      </c>
      <c r="D138" s="119" t="s">
        <v>131</v>
      </c>
      <c r="E138" s="120" t="s">
        <v>182</v>
      </c>
      <c r="F138" s="121" t="s">
        <v>183</v>
      </c>
      <c r="G138" s="122" t="s">
        <v>184</v>
      </c>
      <c r="H138" s="123">
        <v>748</v>
      </c>
      <c r="I138" s="124"/>
      <c r="J138" s="124">
        <f>ROUND(I138*H138,2)</f>
        <v>0</v>
      </c>
      <c r="K138" s="125"/>
      <c r="L138" s="24"/>
      <c r="M138" s="126" t="s">
        <v>1</v>
      </c>
      <c r="N138" s="127" t="s">
        <v>34</v>
      </c>
      <c r="O138" s="128">
        <v>0</v>
      </c>
      <c r="P138" s="128">
        <f>O138*H138</f>
        <v>0</v>
      </c>
      <c r="Q138" s="128">
        <v>0</v>
      </c>
      <c r="R138" s="128">
        <f>Q138*H138</f>
        <v>0</v>
      </c>
      <c r="S138" s="128">
        <v>0</v>
      </c>
      <c r="T138" s="129">
        <f>S138*H138</f>
        <v>0</v>
      </c>
      <c r="AR138" s="130" t="s">
        <v>135</v>
      </c>
      <c r="AT138" s="130" t="s">
        <v>131</v>
      </c>
      <c r="AU138" s="130" t="s">
        <v>77</v>
      </c>
      <c r="AY138" s="12" t="s">
        <v>130</v>
      </c>
      <c r="BE138" s="131">
        <f>IF(N138="základní",J138,0)</f>
        <v>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2" t="s">
        <v>77</v>
      </c>
      <c r="BK138" s="131">
        <f>ROUND(I138*H138,2)</f>
        <v>0</v>
      </c>
      <c r="BL138" s="12" t="s">
        <v>135</v>
      </c>
      <c r="BM138" s="130" t="s">
        <v>309</v>
      </c>
    </row>
    <row r="139" spans="2:65" s="10" customFormat="1" ht="25.9" customHeight="1">
      <c r="B139" s="109"/>
      <c r="D139" s="110" t="s">
        <v>68</v>
      </c>
      <c r="E139" s="111" t="s">
        <v>191</v>
      </c>
      <c r="F139" s="111" t="s">
        <v>192</v>
      </c>
      <c r="J139" s="112">
        <f>BK139</f>
        <v>0</v>
      </c>
      <c r="L139" s="109"/>
      <c r="M139" s="113"/>
      <c r="P139" s="114">
        <f>SUM(P140:P143)</f>
        <v>0</v>
      </c>
      <c r="R139" s="114">
        <f>SUM(R140:R143)</f>
        <v>0</v>
      </c>
      <c r="T139" s="115">
        <f>SUM(T140:T143)</f>
        <v>0</v>
      </c>
      <c r="AR139" s="110" t="s">
        <v>77</v>
      </c>
      <c r="AT139" s="116" t="s">
        <v>68</v>
      </c>
      <c r="AU139" s="116" t="s">
        <v>69</v>
      </c>
      <c r="AY139" s="110" t="s">
        <v>130</v>
      </c>
      <c r="BK139" s="117">
        <f>SUM(BK140:BK143)</f>
        <v>0</v>
      </c>
    </row>
    <row r="140" spans="2:65" s="1" customFormat="1" ht="16.5" customHeight="1">
      <c r="B140" s="118"/>
      <c r="C140" s="119" t="s">
        <v>193</v>
      </c>
      <c r="D140" s="119" t="s">
        <v>131</v>
      </c>
      <c r="E140" s="120" t="s">
        <v>194</v>
      </c>
      <c r="F140" s="121" t="s">
        <v>195</v>
      </c>
      <c r="G140" s="122" t="s">
        <v>196</v>
      </c>
      <c r="H140" s="123">
        <v>1</v>
      </c>
      <c r="I140" s="124"/>
      <c r="J140" s="124">
        <f>ROUND(I140*H140,2)</f>
        <v>0</v>
      </c>
      <c r="K140" s="125"/>
      <c r="L140" s="24"/>
      <c r="M140" s="126" t="s">
        <v>1</v>
      </c>
      <c r="N140" s="127" t="s">
        <v>34</v>
      </c>
      <c r="O140" s="128">
        <v>0</v>
      </c>
      <c r="P140" s="128">
        <f>O140*H140</f>
        <v>0</v>
      </c>
      <c r="Q140" s="128">
        <v>0</v>
      </c>
      <c r="R140" s="128">
        <f>Q140*H140</f>
        <v>0</v>
      </c>
      <c r="S140" s="128">
        <v>0</v>
      </c>
      <c r="T140" s="129">
        <f>S140*H140</f>
        <v>0</v>
      </c>
      <c r="AR140" s="130" t="s">
        <v>135</v>
      </c>
      <c r="AT140" s="130" t="s">
        <v>131</v>
      </c>
      <c r="AU140" s="130" t="s">
        <v>77</v>
      </c>
      <c r="AY140" s="12" t="s">
        <v>130</v>
      </c>
      <c r="BE140" s="131">
        <f>IF(N140="základní",J140,0)</f>
        <v>0</v>
      </c>
      <c r="BF140" s="131">
        <f>IF(N140="snížená",J140,0)</f>
        <v>0</v>
      </c>
      <c r="BG140" s="131">
        <f>IF(N140="zákl. přenesená",J140,0)</f>
        <v>0</v>
      </c>
      <c r="BH140" s="131">
        <f>IF(N140="sníž. přenesená",J140,0)</f>
        <v>0</v>
      </c>
      <c r="BI140" s="131">
        <f>IF(N140="nulová",J140,0)</f>
        <v>0</v>
      </c>
      <c r="BJ140" s="12" t="s">
        <v>77</v>
      </c>
      <c r="BK140" s="131">
        <f>ROUND(I140*H140,2)</f>
        <v>0</v>
      </c>
      <c r="BL140" s="12" t="s">
        <v>135</v>
      </c>
      <c r="BM140" s="130" t="s">
        <v>310</v>
      </c>
    </row>
    <row r="141" spans="2:65" s="1" customFormat="1" ht="16.5" customHeight="1">
      <c r="B141" s="118"/>
      <c r="C141" s="119" t="s">
        <v>171</v>
      </c>
      <c r="D141" s="119" t="s">
        <v>131</v>
      </c>
      <c r="E141" s="120" t="s">
        <v>198</v>
      </c>
      <c r="F141" s="121" t="s">
        <v>199</v>
      </c>
      <c r="G141" s="122" t="s">
        <v>196</v>
      </c>
      <c r="H141" s="123">
        <v>1</v>
      </c>
      <c r="I141" s="124"/>
      <c r="J141" s="124">
        <f>ROUND(I141*H141,2)</f>
        <v>0</v>
      </c>
      <c r="K141" s="125"/>
      <c r="L141" s="24"/>
      <c r="M141" s="126" t="s">
        <v>1</v>
      </c>
      <c r="N141" s="127" t="s">
        <v>34</v>
      </c>
      <c r="O141" s="128">
        <v>0</v>
      </c>
      <c r="P141" s="128">
        <f>O141*H141</f>
        <v>0</v>
      </c>
      <c r="Q141" s="128">
        <v>0</v>
      </c>
      <c r="R141" s="128">
        <f>Q141*H141</f>
        <v>0</v>
      </c>
      <c r="S141" s="128">
        <v>0</v>
      </c>
      <c r="T141" s="129">
        <f>S141*H141</f>
        <v>0</v>
      </c>
      <c r="AR141" s="130" t="s">
        <v>135</v>
      </c>
      <c r="AT141" s="130" t="s">
        <v>131</v>
      </c>
      <c r="AU141" s="130" t="s">
        <v>77</v>
      </c>
      <c r="AY141" s="12" t="s">
        <v>130</v>
      </c>
      <c r="BE141" s="131">
        <f>IF(N141="základní",J141,0)</f>
        <v>0</v>
      </c>
      <c r="BF141" s="131">
        <f>IF(N141="snížená",J141,0)</f>
        <v>0</v>
      </c>
      <c r="BG141" s="131">
        <f>IF(N141="zákl. přenesená",J141,0)</f>
        <v>0</v>
      </c>
      <c r="BH141" s="131">
        <f>IF(N141="sníž. přenesená",J141,0)</f>
        <v>0</v>
      </c>
      <c r="BI141" s="131">
        <f>IF(N141="nulová",J141,0)</f>
        <v>0</v>
      </c>
      <c r="BJ141" s="12" t="s">
        <v>77</v>
      </c>
      <c r="BK141" s="131">
        <f>ROUND(I141*H141,2)</f>
        <v>0</v>
      </c>
      <c r="BL141" s="12" t="s">
        <v>135</v>
      </c>
      <c r="BM141" s="130" t="s">
        <v>311</v>
      </c>
    </row>
    <row r="142" spans="2:65" s="1" customFormat="1" ht="16.5" customHeight="1">
      <c r="B142" s="118"/>
      <c r="C142" s="119" t="s">
        <v>201</v>
      </c>
      <c r="D142" s="119" t="s">
        <v>131</v>
      </c>
      <c r="E142" s="120" t="s">
        <v>312</v>
      </c>
      <c r="F142" s="121" t="s">
        <v>203</v>
      </c>
      <c r="G142" s="122" t="s">
        <v>196</v>
      </c>
      <c r="H142" s="123">
        <v>1</v>
      </c>
      <c r="I142" s="124"/>
      <c r="J142" s="124">
        <f>ROUND(I142*H142,2)</f>
        <v>0</v>
      </c>
      <c r="K142" s="125"/>
      <c r="L142" s="24"/>
      <c r="M142" s="126" t="s">
        <v>1</v>
      </c>
      <c r="N142" s="127" t="s">
        <v>34</v>
      </c>
      <c r="O142" s="128">
        <v>0</v>
      </c>
      <c r="P142" s="128">
        <f>O142*H142</f>
        <v>0</v>
      </c>
      <c r="Q142" s="128">
        <v>0</v>
      </c>
      <c r="R142" s="128">
        <f>Q142*H142</f>
        <v>0</v>
      </c>
      <c r="S142" s="128">
        <v>0</v>
      </c>
      <c r="T142" s="129">
        <f>S142*H142</f>
        <v>0</v>
      </c>
      <c r="AR142" s="130" t="s">
        <v>135</v>
      </c>
      <c r="AT142" s="130" t="s">
        <v>131</v>
      </c>
      <c r="AU142" s="130" t="s">
        <v>77</v>
      </c>
      <c r="AY142" s="12" t="s">
        <v>130</v>
      </c>
      <c r="BE142" s="131">
        <f>IF(N142="základní",J142,0)</f>
        <v>0</v>
      </c>
      <c r="BF142" s="131">
        <f>IF(N142="snížená",J142,0)</f>
        <v>0</v>
      </c>
      <c r="BG142" s="131">
        <f>IF(N142="zákl. přenesená",J142,0)</f>
        <v>0</v>
      </c>
      <c r="BH142" s="131">
        <f>IF(N142="sníž. přenesená",J142,0)</f>
        <v>0</v>
      </c>
      <c r="BI142" s="131">
        <f>IF(N142="nulová",J142,0)</f>
        <v>0</v>
      </c>
      <c r="BJ142" s="12" t="s">
        <v>77</v>
      </c>
      <c r="BK142" s="131">
        <f>ROUND(I142*H142,2)</f>
        <v>0</v>
      </c>
      <c r="BL142" s="12" t="s">
        <v>135</v>
      </c>
      <c r="BM142" s="130" t="s">
        <v>313</v>
      </c>
    </row>
    <row r="143" spans="2:65" s="1" customFormat="1" ht="16.5" customHeight="1">
      <c r="B143" s="118"/>
      <c r="C143" s="119" t="s">
        <v>175</v>
      </c>
      <c r="D143" s="119" t="s">
        <v>131</v>
      </c>
      <c r="E143" s="120" t="s">
        <v>205</v>
      </c>
      <c r="F143" s="121" t="s">
        <v>206</v>
      </c>
      <c r="G143" s="122" t="s">
        <v>196</v>
      </c>
      <c r="H143" s="123">
        <v>1</v>
      </c>
      <c r="I143" s="124"/>
      <c r="J143" s="124">
        <f>ROUND(I143*H143,2)</f>
        <v>0</v>
      </c>
      <c r="K143" s="125"/>
      <c r="L143" s="24"/>
      <c r="M143" s="135" t="s">
        <v>1</v>
      </c>
      <c r="N143" s="136" t="s">
        <v>34</v>
      </c>
      <c r="O143" s="137">
        <v>0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0" t="s">
        <v>135</v>
      </c>
      <c r="AT143" s="130" t="s">
        <v>131</v>
      </c>
      <c r="AU143" s="130" t="s">
        <v>77</v>
      </c>
      <c r="AY143" s="12" t="s">
        <v>130</v>
      </c>
      <c r="BE143" s="131">
        <f>IF(N143="základní",J143,0)</f>
        <v>0</v>
      </c>
      <c r="BF143" s="131">
        <f>IF(N143="snížená",J143,0)</f>
        <v>0</v>
      </c>
      <c r="BG143" s="131">
        <f>IF(N143="zákl. přenesená",J143,0)</f>
        <v>0</v>
      </c>
      <c r="BH143" s="131">
        <f>IF(N143="sníž. přenesená",J143,0)</f>
        <v>0</v>
      </c>
      <c r="BI143" s="131">
        <f>IF(N143="nulová",J143,0)</f>
        <v>0</v>
      </c>
      <c r="BJ143" s="12" t="s">
        <v>77</v>
      </c>
      <c r="BK143" s="131">
        <f>ROUND(I143*H143,2)</f>
        <v>0</v>
      </c>
      <c r="BL143" s="12" t="s">
        <v>135</v>
      </c>
      <c r="BM143" s="130" t="s">
        <v>314</v>
      </c>
    </row>
    <row r="144" spans="2:65" s="1" customFormat="1" ht="6.95" customHeight="1"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24"/>
    </row>
  </sheetData>
  <autoFilter ref="C119:K14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30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7eeadd-721d-4908-b909-1656cc3325bc">
      <Terms xmlns="http://schemas.microsoft.com/office/infopath/2007/PartnerControls"/>
    </lcf76f155ced4ddcb4097134ff3c332f>
    <TaxCatchAll xmlns="a1fcc563-0561-443c-9225-f96772e36fa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1C1E4347EEAE43B60FE9B597D9B43A" ma:contentTypeVersion="12" ma:contentTypeDescription="Vytvoří nový dokument" ma:contentTypeScope="" ma:versionID="0ecdd42f368b6eb9c98121aa877a35d7">
  <xsd:schema xmlns:xsd="http://www.w3.org/2001/XMLSchema" xmlns:xs="http://www.w3.org/2001/XMLSchema" xmlns:p="http://schemas.microsoft.com/office/2006/metadata/properties" xmlns:ns2="117eeadd-721d-4908-b909-1656cc3325bc" xmlns:ns3="a1fcc563-0561-443c-9225-f96772e36fac" targetNamespace="http://schemas.microsoft.com/office/2006/metadata/properties" ma:root="true" ma:fieldsID="c977a13baf04abf6e41e9dd6cf62bdf9" ns2:_="" ns3:_="">
    <xsd:import namespace="117eeadd-721d-4908-b909-1656cc3325bc"/>
    <xsd:import namespace="a1fcc563-0561-443c-9225-f96772e36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eeadd-721d-4908-b909-1656cc33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10f49033-5bae-43e9-98f4-3d61f08436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cc563-0561-443c-9225-f96772e36fa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d43421-7a9e-468a-8516-a68a4e7b69bc}" ma:internalName="TaxCatchAll" ma:showField="CatchAllData" ma:web="a1fcc563-0561-443c-9225-f96772e36f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54B91-D983-4ECC-B149-90C4C91F6F3D}">
  <ds:schemaRefs>
    <ds:schemaRef ds:uri="http://schemas.microsoft.com/office/2006/metadata/properties"/>
    <ds:schemaRef ds:uri="http://schemas.microsoft.com/office/infopath/2007/PartnerControls"/>
    <ds:schemaRef ds:uri="117eeadd-721d-4908-b909-1656cc3325bc"/>
    <ds:schemaRef ds:uri="a1fcc563-0561-443c-9225-f96772e36fac"/>
  </ds:schemaRefs>
</ds:datastoreItem>
</file>

<file path=customXml/itemProps2.xml><?xml version="1.0" encoding="utf-8"?>
<ds:datastoreItem xmlns:ds="http://schemas.openxmlformats.org/officeDocument/2006/customXml" ds:itemID="{94167929-BFFA-4810-A4AD-622DD9F9A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7eeadd-721d-4908-b909-1656cc3325bc"/>
    <ds:schemaRef ds:uri="a1fcc563-0561-443c-9225-f96772e36f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6ACA2B-B407-4975-B750-04D70ACD4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SO-01.2-I - Porubka - opr...</vt:lpstr>
      <vt:lpstr>SO-01.2-II - Porubka - op...</vt:lpstr>
      <vt:lpstr>SO-01.2-III - Porubka - o...</vt:lpstr>
      <vt:lpstr>SO-02.2-I - Porubka - opr...</vt:lpstr>
      <vt:lpstr>SO-02.2-II - Porubka - op...</vt:lpstr>
      <vt:lpstr>SO-02.2-III - Porubka - o...</vt:lpstr>
      <vt:lpstr>SO-03.2-I - Porubka - opr...</vt:lpstr>
      <vt:lpstr>SO-03.2-II - Porubka - op...</vt:lpstr>
      <vt:lpstr>SO-03.2-III - Porubka - o...</vt:lpstr>
      <vt:lpstr>'Rekapitulace stavby'!Názvy_tisku</vt:lpstr>
      <vt:lpstr>'SO-01.2-I - Porubka - opr...'!Názvy_tisku</vt:lpstr>
      <vt:lpstr>'SO-01.2-II - Porubka - op...'!Názvy_tisku</vt:lpstr>
      <vt:lpstr>'SO-01.2-III - Porubka - o...'!Názvy_tisku</vt:lpstr>
      <vt:lpstr>'SO-02.2-I - Porubka - opr...'!Názvy_tisku</vt:lpstr>
      <vt:lpstr>'SO-02.2-II - Porubka - op...'!Názvy_tisku</vt:lpstr>
      <vt:lpstr>'SO-02.2-III - Porubka - o...'!Názvy_tisku</vt:lpstr>
      <vt:lpstr>'SO-03.2-I - Porubka - opr...'!Názvy_tisku</vt:lpstr>
      <vt:lpstr>'SO-03.2-II - Porubka - op...'!Názvy_tisku</vt:lpstr>
      <vt:lpstr>'SO-03.2-III - Porubka - o...'!Názvy_tisku</vt:lpstr>
      <vt:lpstr>'Rekapitulace stavby'!Oblast_tisku</vt:lpstr>
      <vt:lpstr>'SO-01.2-I - Porubka - opr...'!Oblast_tisku</vt:lpstr>
      <vt:lpstr>'SO-01.2-II - Porubka - op...'!Oblast_tisku</vt:lpstr>
      <vt:lpstr>'SO-01.2-III - Porubka - o...'!Oblast_tisku</vt:lpstr>
      <vt:lpstr>'SO-02.2-I - Porubka - opr...'!Oblast_tisku</vt:lpstr>
      <vt:lpstr>'SO-02.2-II - Porubka - op...'!Oblast_tisku</vt:lpstr>
      <vt:lpstr>'SO-02.2-III - Porubka - o...'!Oblast_tisku</vt:lpstr>
      <vt:lpstr>'SO-03.2-I - Porubka - opr...'!Oblast_tisku</vt:lpstr>
      <vt:lpstr>'SO-03.2-II - Porubka - op...'!Oblast_tisku</vt:lpstr>
      <vt:lpstr>'SO-03.2-III - Porubka - o...'!Oblast_tisku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MATUSEK\Matušek</dc:creator>
  <cp:lastModifiedBy>Magnusek</cp:lastModifiedBy>
  <dcterms:created xsi:type="dcterms:W3CDTF">2025-11-14T10:51:42Z</dcterms:created>
  <dcterms:modified xsi:type="dcterms:W3CDTF">2026-01-19T06:57:50Z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0x010100821C1E4347EEAE43B60FE9B597D9B43A</vt:lpwstr>
  </property>
</Properties>
</file>