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DATA\Soutěže\PŠ 09_24\smlouvy\VHP ČT\8821 - OPŠ 09_2024, VT Olše km 12,410 – 15,750, oprava opevnění, nánosy\PD\"/>
    </mc:Choice>
  </mc:AlternateContent>
  <bookViews>
    <workbookView xWindow="0" yWindow="0" windowWidth="23040" windowHeight="10512" activeTab="1"/>
  </bookViews>
  <sheets>
    <sheet name="Rekapitulace stavby" sheetId="1" r:id="rId1"/>
    <sheet name="25_PO - VT Olše km 12,410..." sheetId="2" r:id="rId2"/>
  </sheets>
  <definedNames>
    <definedName name="_xlnm._FilterDatabase" localSheetId="1" hidden="1">'25_PO - VT Olše km 12,410...'!$C$81:$K$127</definedName>
    <definedName name="_xlnm.Print_Titles" localSheetId="1">'25_PO - VT Olše km 12,410...'!$81:$81</definedName>
    <definedName name="_xlnm.Print_Titles" localSheetId="0">'Rekapitulace stavby'!$52:$52</definedName>
    <definedName name="_xlnm.Print_Area" localSheetId="1">'25_PO - VT Olše km 12,410...'!$C$4:$J$37,'25_PO - VT Olše km 12,410...'!$C$71:$J$127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26" i="2"/>
  <c r="BH126" i="2"/>
  <c r="BG126" i="2"/>
  <c r="BF126" i="2"/>
  <c r="T126" i="2"/>
  <c r="T125" i="2"/>
  <c r="R126" i="2"/>
  <c r="R125" i="2" s="1"/>
  <c r="P126" i="2"/>
  <c r="P125" i="2" s="1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T113" i="2"/>
  <c r="R114" i="2"/>
  <c r="R113" i="2" s="1"/>
  <c r="P114" i="2"/>
  <c r="P113" i="2" s="1"/>
  <c r="BI111" i="2"/>
  <c r="BH111" i="2"/>
  <c r="BG111" i="2"/>
  <c r="BF111" i="2"/>
  <c r="T111" i="2"/>
  <c r="T110" i="2" s="1"/>
  <c r="R111" i="2"/>
  <c r="R110" i="2"/>
  <c r="P111" i="2"/>
  <c r="P110" i="2" s="1"/>
  <c r="BI107" i="2"/>
  <c r="BH107" i="2"/>
  <c r="BG107" i="2"/>
  <c r="BF107" i="2"/>
  <c r="T107" i="2"/>
  <c r="T106" i="2" s="1"/>
  <c r="R107" i="2"/>
  <c r="R106" i="2" s="1"/>
  <c r="P107" i="2"/>
  <c r="P106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3" i="2"/>
  <c r="BH93" i="2"/>
  <c r="BG93" i="2"/>
  <c r="BF93" i="2"/>
  <c r="T93" i="2"/>
  <c r="R93" i="2"/>
  <c r="P93" i="2"/>
  <c r="BI91" i="2"/>
  <c r="BH91" i="2"/>
  <c r="BG91" i="2"/>
  <c r="BF91" i="2"/>
  <c r="T91" i="2"/>
  <c r="R91" i="2"/>
  <c r="P91" i="2"/>
  <c r="BI88" i="2"/>
  <c r="BH88" i="2"/>
  <c r="BG88" i="2"/>
  <c r="BF88" i="2"/>
  <c r="T88" i="2"/>
  <c r="R88" i="2"/>
  <c r="P88" i="2"/>
  <c r="BI85" i="2"/>
  <c r="BH85" i="2"/>
  <c r="BG85" i="2"/>
  <c r="BF85" i="2"/>
  <c r="T85" i="2"/>
  <c r="R85" i="2"/>
  <c r="P85" i="2"/>
  <c r="F78" i="2"/>
  <c r="F76" i="2"/>
  <c r="E74" i="2"/>
  <c r="F50" i="2"/>
  <c r="F48" i="2"/>
  <c r="E46" i="2"/>
  <c r="J22" i="2"/>
  <c r="E22" i="2"/>
  <c r="J79" i="2" s="1"/>
  <c r="J21" i="2"/>
  <c r="J19" i="2"/>
  <c r="E19" i="2"/>
  <c r="J78" i="2" s="1"/>
  <c r="J18" i="2"/>
  <c r="J16" i="2"/>
  <c r="E16" i="2"/>
  <c r="F79" i="2" s="1"/>
  <c r="J15" i="2"/>
  <c r="J10" i="2"/>
  <c r="J76" i="2"/>
  <c r="L50" i="1"/>
  <c r="AM50" i="1"/>
  <c r="AM49" i="1"/>
  <c r="L49" i="1"/>
  <c r="AM47" i="1"/>
  <c r="L47" i="1"/>
  <c r="L45" i="1"/>
  <c r="L44" i="1"/>
  <c r="J98" i="2"/>
  <c r="BK107" i="2"/>
  <c r="BK111" i="2"/>
  <c r="BK114" i="2"/>
  <c r="BK98" i="2"/>
  <c r="BK126" i="2"/>
  <c r="BK93" i="2"/>
  <c r="BK104" i="2"/>
  <c r="J126" i="2"/>
  <c r="J93" i="2"/>
  <c r="J122" i="2"/>
  <c r="J91" i="2"/>
  <c r="BK101" i="2"/>
  <c r="J111" i="2"/>
  <c r="BK122" i="2"/>
  <c r="J88" i="2"/>
  <c r="J117" i="2"/>
  <c r="BK88" i="2"/>
  <c r="BK91" i="2"/>
  <c r="J101" i="2"/>
  <c r="BK117" i="2"/>
  <c r="AS54" i="1"/>
  <c r="J114" i="2"/>
  <c r="J85" i="2"/>
  <c r="J104" i="2"/>
  <c r="BK85" i="2"/>
  <c r="J107" i="2"/>
  <c r="BK100" i="2" l="1"/>
  <c r="J100" i="2"/>
  <c r="J58" i="2"/>
  <c r="P84" i="2"/>
  <c r="R84" i="2"/>
  <c r="T100" i="2"/>
  <c r="R116" i="2"/>
  <c r="R109" i="2"/>
  <c r="T84" i="2"/>
  <c r="T83" i="2"/>
  <c r="R100" i="2"/>
  <c r="BK116" i="2"/>
  <c r="J116" i="2" s="1"/>
  <c r="J63" i="2" s="1"/>
  <c r="T116" i="2"/>
  <c r="T109" i="2" s="1"/>
  <c r="BK84" i="2"/>
  <c r="J84" i="2"/>
  <c r="J57" i="2"/>
  <c r="P100" i="2"/>
  <c r="P116" i="2"/>
  <c r="P109" i="2"/>
  <c r="BK106" i="2"/>
  <c r="J106" i="2"/>
  <c r="J59" i="2" s="1"/>
  <c r="BK125" i="2"/>
  <c r="J125" i="2"/>
  <c r="J64" i="2" s="1"/>
  <c r="BK110" i="2"/>
  <c r="BK113" i="2"/>
  <c r="J113" i="2"/>
  <c r="J62" i="2"/>
  <c r="J51" i="2"/>
  <c r="BE88" i="2"/>
  <c r="BE93" i="2"/>
  <c r="BE104" i="2"/>
  <c r="BE107" i="2"/>
  <c r="BE111" i="2"/>
  <c r="BE114" i="2"/>
  <c r="BE126" i="2"/>
  <c r="F51" i="2"/>
  <c r="BE117" i="2"/>
  <c r="J50" i="2"/>
  <c r="BE98" i="2"/>
  <c r="BE85" i="2"/>
  <c r="BE101" i="2"/>
  <c r="J48" i="2"/>
  <c r="BE91" i="2"/>
  <c r="BE122" i="2"/>
  <c r="J32" i="2"/>
  <c r="AW55" i="1"/>
  <c r="F35" i="2"/>
  <c r="BD55" i="1"/>
  <c r="BD54" i="1"/>
  <c r="W33" i="1"/>
  <c r="F33" i="2"/>
  <c r="BB55" i="1"/>
  <c r="BB54" i="1"/>
  <c r="AX54" i="1"/>
  <c r="F32" i="2"/>
  <c r="BA55" i="1" s="1"/>
  <c r="BA54" i="1" s="1"/>
  <c r="W30" i="1" s="1"/>
  <c r="F34" i="2"/>
  <c r="BC55" i="1"/>
  <c r="BC54" i="1"/>
  <c r="AY54" i="1"/>
  <c r="T82" i="2" l="1"/>
  <c r="BK109" i="2"/>
  <c r="BK82" i="2" s="1"/>
  <c r="J82" i="2" s="1"/>
  <c r="J28" i="2" s="1"/>
  <c r="AG55" i="1" s="1"/>
  <c r="J109" i="2"/>
  <c r="J60" i="2" s="1"/>
  <c r="P83" i="2"/>
  <c r="P82" i="2"/>
  <c r="AU55" i="1"/>
  <c r="R83" i="2"/>
  <c r="R82" i="2"/>
  <c r="BK83" i="2"/>
  <c r="J110" i="2"/>
  <c r="J61" i="2"/>
  <c r="AU54" i="1"/>
  <c r="AW54" i="1"/>
  <c r="AK30" i="1"/>
  <c r="W31" i="1"/>
  <c r="J31" i="2"/>
  <c r="AV55" i="1" s="1"/>
  <c r="AT55" i="1" s="1"/>
  <c r="W32" i="1"/>
  <c r="F31" i="2"/>
  <c r="AZ55" i="1"/>
  <c r="AZ54" i="1"/>
  <c r="W29" i="1"/>
  <c r="AG54" i="1" l="1"/>
  <c r="AK26" i="1" s="1"/>
  <c r="AK35" i="1" s="1"/>
  <c r="AN55" i="1"/>
  <c r="J55" i="2"/>
  <c r="J83" i="2"/>
  <c r="J56" i="2"/>
  <c r="J37" i="2"/>
  <c r="AV54" i="1"/>
  <c r="AK29" i="1"/>
  <c r="AT54" i="1" l="1"/>
  <c r="AN54" i="1"/>
</calcChain>
</file>

<file path=xl/sharedStrings.xml><?xml version="1.0" encoding="utf-8"?>
<sst xmlns="http://schemas.openxmlformats.org/spreadsheetml/2006/main" count="612" uniqueCount="202">
  <si>
    <t>Export Komplet</t>
  </si>
  <si>
    <t>VZ</t>
  </si>
  <si>
    <t>2.0</t>
  </si>
  <si>
    <t/>
  </si>
  <si>
    <t>False</t>
  </si>
  <si>
    <t>{82f8514f-1ee3-4ea1-9126-e631a5343698}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</si>
  <si>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</si>
  <si>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</si>
  <si>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</si>
  <si>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</si>
  <si>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</si>
  <si>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</si>
  <si>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</si>
  <si>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</si>
  <si>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</si>
  <si>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25_PO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</si>
  <si>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</si>
  <si>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</si>
  <si>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Olše km 12,410 - 15,750 - oprava opevnění,nánosy  OPŠ 09/2024, č.stavby 8821</t>
  </si>
  <si>
    <t>KSO:</t>
  </si>
  <si>
    <t>CC-CZ:</t>
  </si>
  <si>
    <t>Místo:</t>
  </si>
  <si>
    <t xml:space="preserve"> </t>
  </si>
  <si>
    <t>Datum:</t>
  </si>
  <si>
    <t>14. 3. 2025</t>
  </si>
  <si>
    <t>Zadavatel:</t>
  </si>
  <si>
    <t>IČ:</t>
  </si>
  <si>
    <t>70890021</t>
  </si>
  <si>
    <t>Povodí Odry, státní podnik</t>
  </si>
  <si>
    <t>DIČ:</t>
  </si>
  <si>
    <t>CZ70890021</t>
  </si>
  <si>
    <t>Účastník:</t>
  </si>
  <si>
    <t>Vyplň údaj</t>
  </si>
  <si>
    <t>Projektant:</t>
  </si>
  <si>
    <t>True</t>
  </si>
  <si>
    <t>1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</si>
  <si>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</si>
  <si>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</si>
  <si>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</si>
  <si>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</si>
  <si>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</si>
  <si>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</si>
  <si>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</si>
  <si>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</si>
  <si>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</si>
  <si>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</si>
  <si>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</si>
  <si>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</si>
  <si>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</si>
  <si>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</si>
  <si>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</si>
  <si>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</si>
  <si>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</si>
  <si>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</si>
  <si>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</si>
  <si>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</si>
  <si>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</si>
  <si>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</si>
  <si>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</si>
  <si>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</si>
  <si>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</si>
  <si>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</si>
  <si>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</si>
  <si>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</si>
  <si>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</si>
  <si>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</si>
  <si>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</si>
  <si>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</si>
  <si>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</si>
  <si>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</si>
  <si>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</si>
  <si>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</si>
  <si>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</si>
  <si>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</si>
  <si>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</si>
  <si>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</si>
  <si>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</si>
  <si>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</si>
  <si>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</si>
  <si>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</si>
  <si>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</si>
  <si>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</si>
  <si>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</si>
  <si>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</si>
  <si>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</si>
  <si>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</si>
  <si>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</si>
  <si>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</si>
  <si>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</si>
  <si>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</si>
  <si>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</si>
  <si>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</si>
  <si>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</si>
  <si>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</si>
  <si>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</si>
  <si>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</si>
  <si>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</si>
  <si>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</si>
  <si>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</si>
  <si>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</si>
  <si>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</si>
  <si>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</si>
  <si>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</si>
  <si>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</si>
  <si>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</si>
  <si>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</si>
  <si>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</si>
  <si>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</si>
  <si>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</si>
  <si>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</si>
  <si>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</si>
  <si>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</si>
  <si>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124253103</t>
  </si>
  <si>
    <t>Vykopávky pro koryta vodotečí strojně v hornině třídy těžitelnosti I skupiny 3 přes 5 000 do 20 000 m3</t>
  </si>
  <si>
    <t>m3</t>
  </si>
  <si>
    <t>4</t>
  </si>
  <si>
    <t>1499479990</t>
  </si>
  <si>
    <t>Online PSC</t>
  </si>
  <si>
    <t>https://podminky.urs.cz/item/CS_URS_2025_01/124253103</t>
  </si>
  <si>
    <t>VV</t>
  </si>
  <si>
    <t>"odtěžení nánosů s přehozením na břeh k odvodnění" 6300</t>
  </si>
  <si>
    <t>167151111</t>
  </si>
  <si>
    <t>Nakládání, skládání a překládání neulehlého výkopku nebo sypaniny strojně nakládání, množství přes 100 m3, z hornin třídy těžitelnosti I, skupiny 1 až 3</t>
  </si>
  <si>
    <t>174121307</t>
  </si>
  <si>
    <t>https://podminky.urs.cz/item/CS_URS_2025_01/167151111</t>
  </si>
  <si>
    <t>"nakládka a přesun nánosů k nátržím- naložení" 6300</t>
  </si>
  <si>
    <t>3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</si>
  <si>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</si>
  <si>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</si>
  <si>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-2142931204</t>
  </si>
  <si>
    <t>https://podminky.urs.cz/item/CS_URS_2025_01/162451106</t>
  </si>
  <si>
    <t>171151111</t>
  </si>
  <si>
    <t>Uložení sypanin do násypů strojně s rozprostřením sypaniny ve vrstvách a s hrubým urovnáním zhutněných z hornin nesoudržných sypkých</t>
  </si>
  <si>
    <t>557278697</t>
  </si>
  <si>
    <t>https://podminky.urs.cz/item/CS_URS_2025_01/171151111</t>
  </si>
  <si>
    <t>"výmol za opevněním břehu, dna PB + LB"  2780</t>
  </si>
  <si>
    <t>"zasypání výmolů v km 12,410-15,750" 3520</t>
  </si>
  <si>
    <t>Součet</t>
  </si>
  <si>
    <t>5</t>
  </si>
  <si>
    <t>182251101</t>
  </si>
  <si>
    <t>Svahování trvalých svahů do projektovaných profilů strojně s potřebným přemístěním výkopku při svahování násypů v jakékoliv hornině</t>
  </si>
  <si>
    <t>m2</t>
  </si>
  <si>
    <t>439279537</t>
  </si>
  <si>
    <t>https://podminky.urs.cz/item/CS_URS_2025_01/182251101</t>
  </si>
  <si>
    <t>Vodorovné konstrukce</t>
  </si>
  <si>
    <t>6</t>
  </si>
  <si>
    <t>462512370</t>
  </si>
  <si>
    <t>Zához z lomového kamene neupraveného záhozového s proštěrkováním z terénu, hmotnosti jednotlivých kamenů přes 200 do 500 kg</t>
  </si>
  <si>
    <t>940592545</t>
  </si>
  <si>
    <t>https://podminky.urs.cz/item/CS_URS_2025_01/462512370</t>
  </si>
  <si>
    <t>"LB a PB" 120</t>
  </si>
  <si>
    <t>7</t>
  </si>
  <si>
    <t>462519003</t>
  </si>
  <si>
    <t>Zához z lomového kamene neupraveného záhozového Příplatek k cenám za urovnání viditelných ploch záhozu z kamene, hmotnosti jednotlivých kamenů přes 200 do 500 kg</t>
  </si>
  <si>
    <t>-386533198</t>
  </si>
  <si>
    <t>https://podminky.urs.cz/item/CS_URS_2025_01/462519003</t>
  </si>
  <si>
    <t>998</t>
  </si>
  <si>
    <t>Přesun hmot</t>
  </si>
  <si>
    <t>8</t>
  </si>
  <si>
    <t>998332011</t>
  </si>
  <si>
    <t>Přesun hmot pro úpravy vodních toků a kanály, hráze rybníků apod. dopravní vzdálenost do 500 m</t>
  </si>
  <si>
    <t>t</t>
  </si>
  <si>
    <t>-2072398243</t>
  </si>
  <si>
    <t>https://podminky.urs.cz/item/CS_URS_2025_01/998332011</t>
  </si>
  <si>
    <t>VRN</t>
  </si>
  <si>
    <t>Vedlejší rozpočtové náklady</t>
  </si>
  <si>
    <t>VRN1</t>
  </si>
  <si>
    <t>Průzkumné, zeměměřičské a projektové práce</t>
  </si>
  <si>
    <t>9</t>
  </si>
  <si>
    <t>010001000</t>
  </si>
  <si>
    <t>Kč</t>
  </si>
  <si>
    <t>1024</t>
  </si>
  <si>
    <t>-837038222</t>
  </si>
  <si>
    <t>https://podminky.urs.cz/item/CS_URS_2025_01/010001000</t>
  </si>
  <si>
    <t>VRN2</t>
  </si>
  <si>
    <t>Příprava staveniště</t>
  </si>
  <si>
    <t>10</t>
  </si>
  <si>
    <t>021203000</t>
  </si>
  <si>
    <t>Stěhování přírodních hodnot</t>
  </si>
  <si>
    <t>-388026797</t>
  </si>
  <si>
    <t>https://podminky.urs.cz/item/CS_URS_2025_01/021203000</t>
  </si>
  <si>
    <t>VRN3</t>
  </si>
  <si>
    <t>Zařízení staveniště</t>
  </si>
  <si>
    <t>11</t>
  </si>
  <si>
    <t>030001000</t>
  </si>
  <si>
    <t>1480390670</t>
  </si>
  <si>
    <t>https://podminky.urs.cz/item/CS_URS_2025_01/030001000</t>
  </si>
  <si>
    <t>norná stěna</t>
  </si>
  <si>
    <t>čistění komunikací po výjezdu vozidel</t>
  </si>
  <si>
    <t>032403000</t>
  </si>
  <si>
    <t>Provizorní komunikace</t>
  </si>
  <si>
    <t>-851341653</t>
  </si>
  <si>
    <t>https://podminky.urs.cz/item/CS_URS_2025_01/032403000</t>
  </si>
  <si>
    <t>"zřízení příjezdu na stavbu vč.uvedení pozemků do původního stavu po realizaci" 1</t>
  </si>
  <si>
    <t>VRN4</t>
  </si>
  <si>
    <t>Inženýrská činnost</t>
  </si>
  <si>
    <t>13</t>
  </si>
  <si>
    <t>041002000</t>
  </si>
  <si>
    <t>Dozory</t>
  </si>
  <si>
    <t>1609509218</t>
  </si>
  <si>
    <t>https://podminky.urs.cz/item/CS_URS_2025_01/041002000</t>
  </si>
  <si>
    <t>OPŠ 09/2024, VT Olše km 12,410 - 15,750 - oprava opevnění,nánosy, č.stavby 8821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</si>
</sst>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8332011" TargetMode="External"/><Relationship Id="rId13" Type="http://schemas.openxmlformats.org/officeDocument/2006/relationships/hyperlink" Target="https://podminky.urs.cz/item/CS_URS_2025_01/041002000" TargetMode="External"/><Relationship Id="rId3" Type="http://schemas.openxmlformats.org/officeDocument/2006/relationships/hyperlink" Target="https://podminky.urs.cz/item/CS_URS_2025_01/162451106" TargetMode="External"/><Relationship Id="rId7" Type="http://schemas.openxmlformats.org/officeDocument/2006/relationships/hyperlink" Target="https://podminky.urs.cz/item/CS_URS_2025_01/462519003" TargetMode="External"/><Relationship Id="rId12" Type="http://schemas.openxmlformats.org/officeDocument/2006/relationships/hyperlink" Target="https://podminky.urs.cz/item/CS_URS_2025_01/032403000" TargetMode="External"/><Relationship Id="rId2" Type="http://schemas.openxmlformats.org/officeDocument/2006/relationships/hyperlink" Target="https://podminky.urs.cz/item/CS_URS_2025_01/167151111" TargetMode="External"/><Relationship Id="rId1" Type="http://schemas.openxmlformats.org/officeDocument/2006/relationships/hyperlink" Target="https://podminky.urs.cz/item/CS_URS_2025_01/124253103" TargetMode="External"/><Relationship Id="rId6" Type="http://schemas.openxmlformats.org/officeDocument/2006/relationships/hyperlink" Target="https://podminky.urs.cz/item/CS_URS_2025_01/462512370" TargetMode="External"/><Relationship Id="rId11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182251101" TargetMode="External"/><Relationship Id="rId10" Type="http://schemas.openxmlformats.org/officeDocument/2006/relationships/hyperlink" Target="https://podminky.urs.cz/item/CS_URS_2025_01/021203000" TargetMode="External"/><Relationship Id="rId4" Type="http://schemas.openxmlformats.org/officeDocument/2006/relationships/hyperlink" Target="https://podminky.urs.cz/item/CS_URS_2025_01/171151111" TargetMode="External"/><Relationship Id="rId9" Type="http://schemas.openxmlformats.org/officeDocument/2006/relationships/hyperlink" Target="https://podminky.urs.cz/item/CS_URS_2025_01/010001000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opLeftCell="A79" workbookViewId="0">
      <selection activeCell="AI9" sqref="AI9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218" t="s">
        <v>6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7" t="s">
        <v>7</v>
      </c>
      <c r="BT2" s="17" t="s">
        <v>8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s="1" customFormat="1" ht="12" customHeight="1">
      <c r="B5" s="20"/>
      <c r="D5" s="24" t="s">
        <v>14</v>
      </c>
      <c r="K5" s="184" t="s">
        <v>15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20"/>
      <c r="BE5" s="181" t="s">
        <v>16</v>
      </c>
      <c r="BS5" s="17" t="s">
        <v>7</v>
      </c>
    </row>
    <row r="6" spans="1:74" s="1" customFormat="1" ht="36.9" customHeight="1">
      <c r="B6" s="20"/>
      <c r="D6" s="26" t="s">
        <v>17</v>
      </c>
      <c r="K6" s="186" t="s">
        <v>201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20"/>
      <c r="BE6" s="182"/>
      <c r="BS6" s="17" t="s">
        <v>7</v>
      </c>
    </row>
    <row r="7" spans="1:74" s="1" customFormat="1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182"/>
      <c r="BS7" s="17" t="s">
        <v>7</v>
      </c>
    </row>
    <row r="8" spans="1:74" s="1" customFormat="1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182"/>
      <c r="BS8" s="17" t="s">
        <v>7</v>
      </c>
    </row>
    <row r="9" spans="1:74" s="1" customFormat="1" ht="14.4" customHeight="1">
      <c r="B9" s="20"/>
      <c r="AR9" s="20"/>
      <c r="BE9" s="182"/>
      <c r="BS9" s="17" t="s">
        <v>7</v>
      </c>
    </row>
    <row r="10" spans="1:74" s="1" customFormat="1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182"/>
      <c r="BS10" s="17" t="s">
        <v>7</v>
      </c>
    </row>
    <row r="11" spans="1:74" s="1" customFormat="1" ht="18.45" customHeight="1">
      <c r="B11" s="20"/>
      <c r="E11" s="25" t="s">
        <v>28</v>
      </c>
      <c r="AK11" s="27" t="s">
        <v>29</v>
      </c>
      <c r="AN11" s="25" t="s">
        <v>30</v>
      </c>
      <c r="AR11" s="20"/>
      <c r="BE11" s="182"/>
      <c r="BS11" s="17" t="s">
        <v>7</v>
      </c>
    </row>
    <row r="12" spans="1:74" s="1" customFormat="1" ht="6.9" customHeight="1">
      <c r="B12" s="20"/>
      <c r="AR12" s="20"/>
      <c r="BE12" s="182"/>
      <c r="BS12" s="17" t="s">
        <v>7</v>
      </c>
    </row>
    <row r="13" spans="1:74" s="1" customFormat="1" ht="12" customHeight="1">
      <c r="B13" s="20"/>
      <c r="D13" s="27" t="s">
        <v>31</v>
      </c>
      <c r="AK13" s="27" t="s">
        <v>26</v>
      </c>
      <c r="AN13" s="29" t="s">
        <v>32</v>
      </c>
      <c r="AR13" s="20"/>
      <c r="BE13" s="182"/>
      <c r="BS13" s="17" t="s">
        <v>7</v>
      </c>
    </row>
    <row r="14" spans="1:74" ht="13.2">
      <c r="B14" s="20"/>
      <c r="E14" s="187" t="s">
        <v>32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7" t="s">
        <v>29</v>
      </c>
      <c r="AN14" s="29" t="s">
        <v>32</v>
      </c>
      <c r="AR14" s="20"/>
      <c r="BE14" s="182"/>
      <c r="BS14" s="17" t="s">
        <v>7</v>
      </c>
    </row>
    <row r="15" spans="1:74" s="1" customFormat="1" ht="6.9" customHeight="1">
      <c r="B15" s="20"/>
      <c r="AR15" s="20"/>
      <c r="BE15" s="182"/>
      <c r="BS15" s="17" t="s">
        <v>4</v>
      </c>
    </row>
    <row r="16" spans="1:74" s="1" customFormat="1" ht="12" customHeight="1">
      <c r="B16" s="20"/>
      <c r="D16" s="27" t="s">
        <v>33</v>
      </c>
      <c r="AK16" s="27" t="s">
        <v>26</v>
      </c>
      <c r="AN16" s="25" t="s">
        <v>3</v>
      </c>
      <c r="AR16" s="20"/>
      <c r="BE16" s="182"/>
      <c r="BS16" s="17" t="s">
        <v>4</v>
      </c>
    </row>
    <row r="17" spans="1:71" s="1" customFormat="1" ht="18.45" customHeight="1">
      <c r="B17" s="20"/>
      <c r="E17" s="25" t="s">
        <v>22</v>
      </c>
      <c r="AK17" s="27" t="s">
        <v>29</v>
      </c>
      <c r="AN17" s="25" t="s">
        <v>3</v>
      </c>
      <c r="AR17" s="20"/>
      <c r="BE17" s="182"/>
      <c r="BS17" s="17" t="s">
        <v>34</v>
      </c>
    </row>
    <row r="18" spans="1:71" s="1" customFormat="1" ht="6.9" customHeight="1">
      <c r="B18" s="20"/>
      <c r="AR18" s="20"/>
      <c r="BE18" s="182"/>
      <c r="BS18" s="17" t="s">
        <v>35</v>
      </c>
    </row>
    <row r="19" spans="1:71" s="1" customFormat="1" ht="12" customHeight="1">
      <c r="B19" s="20"/>
      <c r="D19" s="27" t="s">
        <v>36</v>
      </c>
      <c r="AK19" s="27" t="s">
        <v>26</v>
      </c>
      <c r="AN19" s="25" t="s">
        <v>3</v>
      </c>
      <c r="AR19" s="20"/>
      <c r="BE19" s="182"/>
      <c r="BS19" s="17" t="s">
        <v>35</v>
      </c>
    </row>
    <row r="20" spans="1:71" s="1" customFormat="1" ht="18.45" customHeight="1">
      <c r="B20" s="20"/>
      <c r="E20" s="25" t="s">
        <v>22</v>
      </c>
      <c r="AK20" s="27" t="s">
        <v>29</v>
      </c>
      <c r="AN20" s="25" t="s">
        <v>3</v>
      </c>
      <c r="AR20" s="20"/>
      <c r="BE20" s="182"/>
      <c r="BS20" s="17" t="s">
        <v>4</v>
      </c>
    </row>
    <row r="21" spans="1:71" s="1" customFormat="1" ht="6.9" customHeight="1">
      <c r="B21" s="20"/>
      <c r="AR21" s="20"/>
      <c r="BE21" s="182"/>
    </row>
    <row r="22" spans="1:71" s="1" customFormat="1" ht="12" customHeight="1">
      <c r="B22" s="20"/>
      <c r="D22" s="27" t="s">
        <v>37</v>
      </c>
      <c r="AR22" s="20"/>
      <c r="BE22" s="182"/>
    </row>
    <row r="23" spans="1:71" s="1" customFormat="1" ht="47.25" customHeight="1">
      <c r="B23" s="20"/>
      <c r="E23" s="189" t="s">
        <v>38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20"/>
      <c r="BE23" s="182"/>
    </row>
    <row r="24" spans="1:71" s="1" customFormat="1" ht="6.9" customHeight="1">
      <c r="B24" s="20"/>
      <c r="AR24" s="20"/>
      <c r="BE24" s="182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2"/>
    </row>
    <row r="26" spans="1:71" s="2" customFormat="1" ht="25.95" customHeight="1">
      <c r="A26" s="32"/>
      <c r="B26" s="33"/>
      <c r="C26" s="32"/>
      <c r="D26" s="34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190">
        <f>ROUND(AG54,0)</f>
        <v>0</v>
      </c>
      <c r="AL26" s="191"/>
      <c r="AM26" s="191"/>
      <c r="AN26" s="191"/>
      <c r="AO26" s="191"/>
      <c r="AP26" s="32"/>
      <c r="AQ26" s="32"/>
      <c r="AR26" s="33"/>
      <c r="BE26" s="182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182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192" t="s">
        <v>40</v>
      </c>
      <c r="M28" s="192"/>
      <c r="N28" s="192"/>
      <c r="O28" s="192"/>
      <c r="P28" s="192"/>
      <c r="Q28" s="32"/>
      <c r="R28" s="32"/>
      <c r="S28" s="32"/>
      <c r="T28" s="32"/>
      <c r="U28" s="32"/>
      <c r="V28" s="32"/>
      <c r="W28" s="192" t="s">
        <v>41</v>
      </c>
      <c r="X28" s="192"/>
      <c r="Y28" s="192"/>
      <c r="Z28" s="192"/>
      <c r="AA28" s="192"/>
      <c r="AB28" s="192"/>
      <c r="AC28" s="192"/>
      <c r="AD28" s="192"/>
      <c r="AE28" s="192"/>
      <c r="AF28" s="32"/>
      <c r="AG28" s="32"/>
      <c r="AH28" s="32"/>
      <c r="AI28" s="32"/>
      <c r="AJ28" s="32"/>
      <c r="AK28" s="192" t="s">
        <v>42</v>
      </c>
      <c r="AL28" s="192"/>
      <c r="AM28" s="192"/>
      <c r="AN28" s="192"/>
      <c r="AO28" s="192"/>
      <c r="AP28" s="32"/>
      <c r="AQ28" s="32"/>
      <c r="AR28" s="33"/>
      <c r="BE28" s="182"/>
    </row>
    <row r="29" spans="1:71" s="3" customFormat="1" ht="14.4" customHeight="1">
      <c r="B29" s="37"/>
      <c r="D29" s="27" t="s">
        <v>43</v>
      </c>
      <c r="F29" s="27" t="s">
        <v>44</v>
      </c>
      <c r="L29" s="195">
        <v>0.21</v>
      </c>
      <c r="M29" s="194"/>
      <c r="N29" s="194"/>
      <c r="O29" s="194"/>
      <c r="P29" s="194"/>
      <c r="W29" s="193">
        <f>ROUND(AZ54, 0)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ROUND(AV54, 0)</f>
        <v>0</v>
      </c>
      <c r="AL29" s="194"/>
      <c r="AM29" s="194"/>
      <c r="AN29" s="194"/>
      <c r="AO29" s="194"/>
      <c r="AR29" s="37"/>
      <c r="BE29" s="183"/>
    </row>
    <row r="30" spans="1:71" s="3" customFormat="1" ht="14.4" customHeight="1">
      <c r="B30" s="37"/>
      <c r="F30" s="27" t="s">
        <v>45</v>
      </c>
      <c r="L30" s="195">
        <v>0.12</v>
      </c>
      <c r="M30" s="194"/>
      <c r="N30" s="194"/>
      <c r="O30" s="194"/>
      <c r="P30" s="194"/>
      <c r="W30" s="193">
        <f>ROUND(BA54, 0)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ROUND(AW54, 0)</f>
        <v>0</v>
      </c>
      <c r="AL30" s="194"/>
      <c r="AM30" s="194"/>
      <c r="AN30" s="194"/>
      <c r="AO30" s="194"/>
      <c r="AR30" s="37"/>
      <c r="BE30" s="183"/>
    </row>
    <row r="31" spans="1:71" s="3" customFormat="1" ht="14.4" hidden="1" customHeight="1">
      <c r="B31" s="37"/>
      <c r="F31" s="27" t="s">
        <v>46</v>
      </c>
      <c r="L31" s="195">
        <v>0.21</v>
      </c>
      <c r="M31" s="194"/>
      <c r="N31" s="194"/>
      <c r="O31" s="194"/>
      <c r="P31" s="194"/>
      <c r="W31" s="193">
        <f>ROUND(BB54, 0)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7"/>
      <c r="BE31" s="183"/>
    </row>
    <row r="32" spans="1:71" s="3" customFormat="1" ht="14.4" hidden="1" customHeight="1">
      <c r="B32" s="37"/>
      <c r="F32" s="27" t="s">
        <v>47</v>
      </c>
      <c r="L32" s="195">
        <v>0.12</v>
      </c>
      <c r="M32" s="194"/>
      <c r="N32" s="194"/>
      <c r="O32" s="194"/>
      <c r="P32" s="194"/>
      <c r="W32" s="193">
        <f>ROUND(BC54, 0)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7"/>
      <c r="BE32" s="183"/>
    </row>
    <row r="33" spans="1:57" s="3" customFormat="1" ht="14.4" hidden="1" customHeight="1">
      <c r="B33" s="37"/>
      <c r="F33" s="27" t="s">
        <v>48</v>
      </c>
      <c r="L33" s="195">
        <v>0</v>
      </c>
      <c r="M33" s="194"/>
      <c r="N33" s="194"/>
      <c r="O33" s="194"/>
      <c r="P33" s="194"/>
      <c r="W33" s="193">
        <f>ROUND(BD54, 0)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7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32"/>
    </row>
    <row r="35" spans="1:57" s="2" customFormat="1" ht="25.95" customHeight="1">
      <c r="A35" s="32"/>
      <c r="B35" s="33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196" t="s">
        <v>51</v>
      </c>
      <c r="Y35" s="197"/>
      <c r="Z35" s="197"/>
      <c r="AA35" s="197"/>
      <c r="AB35" s="197"/>
      <c r="AC35" s="40"/>
      <c r="AD35" s="40"/>
      <c r="AE35" s="40"/>
      <c r="AF35" s="40"/>
      <c r="AG35" s="40"/>
      <c r="AH35" s="40"/>
      <c r="AI35" s="40"/>
      <c r="AJ35" s="40"/>
      <c r="AK35" s="198">
        <f>SUM(AK26:AK33)</f>
        <v>0</v>
      </c>
      <c r="AL35" s="197"/>
      <c r="AM35" s="197"/>
      <c r="AN35" s="197"/>
      <c r="AO35" s="199"/>
      <c r="AP35" s="38"/>
      <c r="AQ35" s="38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6.9" customHeight="1">
      <c r="A37" s="32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  <c r="BE37" s="32"/>
    </row>
    <row r="41" spans="1:57" s="2" customFormat="1" ht="6.9" customHeight="1">
      <c r="A41" s="32"/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  <c r="BE41" s="32"/>
    </row>
    <row r="42" spans="1:57" s="2" customFormat="1" ht="24.9" customHeight="1">
      <c r="A42" s="32"/>
      <c r="B42" s="33"/>
      <c r="C42" s="21" t="s">
        <v>52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  <c r="BE42" s="32"/>
    </row>
    <row r="43" spans="1:57" s="2" customFormat="1" ht="6.9" customHeight="1">
      <c r="A43" s="32"/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3"/>
      <c r="BE43" s="32"/>
    </row>
    <row r="44" spans="1:57" s="4" customFormat="1" ht="12" customHeight="1">
      <c r="B44" s="46"/>
      <c r="C44" s="27" t="s">
        <v>14</v>
      </c>
      <c r="L44" s="4" t="str">
        <f>K5</f>
        <v>25_PO</v>
      </c>
      <c r="AR44" s="46"/>
    </row>
    <row r="45" spans="1:57" s="5" customFormat="1" ht="36.9" customHeight="1">
      <c r="B45" s="47"/>
      <c r="C45" s="48" t="s">
        <v>17</v>
      </c>
      <c r="L45" s="200" t="str">
        <f>K6</f>
        <v>OPŠ 09/2024, VT Olše km 12,410 - 15,750 - oprava opevnění,nánosy, č.stavby 8821</v>
      </c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R45" s="47"/>
    </row>
    <row r="46" spans="1:57" s="2" customFormat="1" ht="6.9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3"/>
      <c r="BE46" s="32"/>
    </row>
    <row r="47" spans="1:57" s="2" customFormat="1" ht="12" customHeight="1">
      <c r="A47" s="32"/>
      <c r="B47" s="33"/>
      <c r="C47" s="27" t="s">
        <v>21</v>
      </c>
      <c r="D47" s="32"/>
      <c r="E47" s="32"/>
      <c r="F47" s="32"/>
      <c r="G47" s="32"/>
      <c r="H47" s="32"/>
      <c r="I47" s="32"/>
      <c r="J47" s="32"/>
      <c r="K47" s="32"/>
      <c r="L47" s="49" t="str">
        <f>IF(K8="","",K8)</f>
        <v xml:space="preserve"> 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27" t="s">
        <v>23</v>
      </c>
      <c r="AJ47" s="32"/>
      <c r="AK47" s="32"/>
      <c r="AL47" s="32"/>
      <c r="AM47" s="202" t="str">
        <f>IF(AN8= "","",AN8)</f>
        <v>14. 3. 2025</v>
      </c>
      <c r="AN47" s="202"/>
      <c r="AO47" s="32"/>
      <c r="AP47" s="32"/>
      <c r="AQ47" s="32"/>
      <c r="AR47" s="33"/>
      <c r="BE47" s="32"/>
    </row>
    <row r="48" spans="1:57" s="2" customFormat="1" ht="6.9" customHeight="1">
      <c r="A48" s="32"/>
      <c r="B48" s="33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3"/>
      <c r="BE48" s="32"/>
    </row>
    <row r="49" spans="1:90" s="2" customFormat="1" ht="15.15" customHeight="1">
      <c r="A49" s="32"/>
      <c r="B49" s="33"/>
      <c r="C49" s="27" t="s">
        <v>25</v>
      </c>
      <c r="D49" s="32"/>
      <c r="E49" s="32"/>
      <c r="F49" s="32"/>
      <c r="G49" s="32"/>
      <c r="H49" s="32"/>
      <c r="I49" s="32"/>
      <c r="J49" s="32"/>
      <c r="K49" s="32"/>
      <c r="L49" s="4" t="str">
        <f>IF(E11= "","",E11)</f>
        <v>Povodí Odry, státní podnik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27" t="s">
        <v>33</v>
      </c>
      <c r="AJ49" s="32"/>
      <c r="AK49" s="32"/>
      <c r="AL49" s="32"/>
      <c r="AM49" s="203" t="str">
        <f>IF(E17="","",E17)</f>
        <v xml:space="preserve"> </v>
      </c>
      <c r="AN49" s="204"/>
      <c r="AO49" s="204"/>
      <c r="AP49" s="204"/>
      <c r="AQ49" s="32"/>
      <c r="AR49" s="33"/>
      <c r="AS49" s="205" t="s">
        <v>53</v>
      </c>
      <c r="AT49" s="206"/>
      <c r="AU49" s="51"/>
      <c r="AV49" s="51"/>
      <c r="AW49" s="51"/>
      <c r="AX49" s="51"/>
      <c r="AY49" s="51"/>
      <c r="AZ49" s="51"/>
      <c r="BA49" s="51"/>
      <c r="BB49" s="51"/>
      <c r="BC49" s="51"/>
      <c r="BD49" s="52"/>
      <c r="BE49" s="32"/>
    </row>
    <row r="50" spans="1:90" s="2" customFormat="1" ht="15.15" customHeight="1">
      <c r="A50" s="32"/>
      <c r="B50" s="33"/>
      <c r="C50" s="27" t="s">
        <v>31</v>
      </c>
      <c r="D50" s="32"/>
      <c r="E50" s="32"/>
      <c r="F50" s="32"/>
      <c r="G50" s="32"/>
      <c r="H50" s="32"/>
      <c r="I50" s="32"/>
      <c r="J50" s="32"/>
      <c r="K50" s="32"/>
      <c r="L50" s="4" t="str">
        <f>IF(E14= "Vyplň údaj","",E14)</f>
        <v/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27" t="s">
        <v>36</v>
      </c>
      <c r="AJ50" s="32"/>
      <c r="AK50" s="32"/>
      <c r="AL50" s="32"/>
      <c r="AM50" s="203" t="str">
        <f>IF(E20="","",E20)</f>
        <v xml:space="preserve"> </v>
      </c>
      <c r="AN50" s="204"/>
      <c r="AO50" s="204"/>
      <c r="AP50" s="204"/>
      <c r="AQ50" s="32"/>
      <c r="AR50" s="33"/>
      <c r="AS50" s="207"/>
      <c r="AT50" s="208"/>
      <c r="AU50" s="53"/>
      <c r="AV50" s="53"/>
      <c r="AW50" s="53"/>
      <c r="AX50" s="53"/>
      <c r="AY50" s="53"/>
      <c r="AZ50" s="53"/>
      <c r="BA50" s="53"/>
      <c r="BB50" s="53"/>
      <c r="BC50" s="53"/>
      <c r="BD50" s="54"/>
      <c r="BE50" s="32"/>
    </row>
    <row r="51" spans="1:90" s="2" customFormat="1" ht="10.8" customHeight="1">
      <c r="A51" s="32"/>
      <c r="B51" s="33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3"/>
      <c r="AS51" s="207"/>
      <c r="AT51" s="208"/>
      <c r="AU51" s="53"/>
      <c r="AV51" s="53"/>
      <c r="AW51" s="53"/>
      <c r="AX51" s="53"/>
      <c r="AY51" s="53"/>
      <c r="AZ51" s="53"/>
      <c r="BA51" s="53"/>
      <c r="BB51" s="53"/>
      <c r="BC51" s="53"/>
      <c r="BD51" s="54"/>
      <c r="BE51" s="32"/>
    </row>
    <row r="52" spans="1:90" s="2" customFormat="1" ht="29.25" customHeight="1">
      <c r="A52" s="32"/>
      <c r="B52" s="33"/>
      <c r="C52" s="209" t="s">
        <v>54</v>
      </c>
      <c r="D52" s="210"/>
      <c r="E52" s="210"/>
      <c r="F52" s="210"/>
      <c r="G52" s="210"/>
      <c r="H52" s="55"/>
      <c r="I52" s="211" t="s">
        <v>55</v>
      </c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2" t="s">
        <v>56</v>
      </c>
      <c r="AH52" s="210"/>
      <c r="AI52" s="210"/>
      <c r="AJ52" s="210"/>
      <c r="AK52" s="210"/>
      <c r="AL52" s="210"/>
      <c r="AM52" s="210"/>
      <c r="AN52" s="211" t="s">
        <v>57</v>
      </c>
      <c r="AO52" s="210"/>
      <c r="AP52" s="210"/>
      <c r="AQ52" s="56" t="s">
        <v>58</v>
      </c>
      <c r="AR52" s="33"/>
      <c r="AS52" s="57" t="s">
        <v>59</v>
      </c>
      <c r="AT52" s="58" t="s">
        <v>60</v>
      </c>
      <c r="AU52" s="58" t="s">
        <v>61</v>
      </c>
      <c r="AV52" s="58" t="s">
        <v>62</v>
      </c>
      <c r="AW52" s="58" t="s">
        <v>63</v>
      </c>
      <c r="AX52" s="58" t="s">
        <v>64</v>
      </c>
      <c r="AY52" s="58" t="s">
        <v>65</v>
      </c>
      <c r="AZ52" s="58" t="s">
        <v>66</v>
      </c>
      <c r="BA52" s="58" t="s">
        <v>67</v>
      </c>
      <c r="BB52" s="58" t="s">
        <v>68</v>
      </c>
      <c r="BC52" s="58" t="s">
        <v>69</v>
      </c>
      <c r="BD52" s="59" t="s">
        <v>70</v>
      </c>
      <c r="BE52" s="32"/>
    </row>
    <row r="53" spans="1:90" s="2" customFormat="1" ht="10.8" customHeight="1">
      <c r="A53" s="32"/>
      <c r="B53" s="33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3"/>
      <c r="AS53" s="60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2"/>
      <c r="BE53" s="32"/>
    </row>
    <row r="54" spans="1:90" s="6" customFormat="1" ht="32.4" customHeight="1">
      <c r="B54" s="63"/>
      <c r="C54" s="64" t="s">
        <v>71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216">
        <f>ROUND(AG55,0)</f>
        <v>0</v>
      </c>
      <c r="AH54" s="216"/>
      <c r="AI54" s="216"/>
      <c r="AJ54" s="216"/>
      <c r="AK54" s="216"/>
      <c r="AL54" s="216"/>
      <c r="AM54" s="216"/>
      <c r="AN54" s="217">
        <f>SUM(AG54,AT54)</f>
        <v>0</v>
      </c>
      <c r="AO54" s="217"/>
      <c r="AP54" s="217"/>
      <c r="AQ54" s="67" t="s">
        <v>3</v>
      </c>
      <c r="AR54" s="63"/>
      <c r="AS54" s="68">
        <f>ROUND(AS55,0)</f>
        <v>0</v>
      </c>
      <c r="AT54" s="69">
        <f>ROUND(SUM(AV54:AW54),0)</f>
        <v>0</v>
      </c>
      <c r="AU54" s="70">
        <f>ROUND(AU55,5)</f>
        <v>0</v>
      </c>
      <c r="AV54" s="69">
        <f>ROUND(AZ54*L29,0)</f>
        <v>0</v>
      </c>
      <c r="AW54" s="69">
        <f>ROUND(BA54*L30,0)</f>
        <v>0</v>
      </c>
      <c r="AX54" s="69">
        <f>ROUND(BB54*L29,0)</f>
        <v>0</v>
      </c>
      <c r="AY54" s="69">
        <f>ROUND(BC54*L30,0)</f>
        <v>0</v>
      </c>
      <c r="AZ54" s="69">
        <f>ROUND(AZ55,0)</f>
        <v>0</v>
      </c>
      <c r="BA54" s="69">
        <f>ROUND(BA55,0)</f>
        <v>0</v>
      </c>
      <c r="BB54" s="69">
        <f>ROUND(BB55,0)</f>
        <v>0</v>
      </c>
      <c r="BC54" s="69">
        <f>ROUND(BC55,0)</f>
        <v>0</v>
      </c>
      <c r="BD54" s="71">
        <f>ROUND(BD55,0)</f>
        <v>0</v>
      </c>
      <c r="BS54" s="72" t="s">
        <v>72</v>
      </c>
      <c r="BT54" s="72" t="s">
        <v>73</v>
      </c>
      <c r="BV54" s="72" t="s">
        <v>74</v>
      </c>
      <c r="BW54" s="72" t="s">
        <v>5</v>
      </c>
      <c r="BX54" s="72" t="s">
        <v>75</v>
      </c>
      <c r="CL54" s="72" t="s">
        <v>3</v>
      </c>
    </row>
    <row r="55" spans="1:90" s="7" customFormat="1" ht="37.5" customHeight="1">
      <c r="A55" s="73" t="s">
        <v>76</v>
      </c>
      <c r="B55" s="74"/>
      <c r="C55" s="75"/>
      <c r="D55" s="215" t="s">
        <v>15</v>
      </c>
      <c r="E55" s="215"/>
      <c r="F55" s="215"/>
      <c r="G55" s="215"/>
      <c r="H55" s="215"/>
      <c r="I55" s="76"/>
      <c r="J55" s="215" t="s">
        <v>18</v>
      </c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3">
        <f>'25_PO - VT Olše km 12,410...'!J28</f>
        <v>0</v>
      </c>
      <c r="AH55" s="214"/>
      <c r="AI55" s="214"/>
      <c r="AJ55" s="214"/>
      <c r="AK55" s="214"/>
      <c r="AL55" s="214"/>
      <c r="AM55" s="214"/>
      <c r="AN55" s="213">
        <f>SUM(AG55,AT55)</f>
        <v>0</v>
      </c>
      <c r="AO55" s="214"/>
      <c r="AP55" s="214"/>
      <c r="AQ55" s="77" t="s">
        <v>77</v>
      </c>
      <c r="AR55" s="74"/>
      <c r="AS55" s="78">
        <v>0</v>
      </c>
      <c r="AT55" s="79">
        <f>ROUND(SUM(AV55:AW55),0)</f>
        <v>0</v>
      </c>
      <c r="AU55" s="80">
        <f>'25_PO - VT Olše km 12,410...'!P82</f>
        <v>0</v>
      </c>
      <c r="AV55" s="79">
        <f>'25_PO - VT Olše km 12,410...'!J31</f>
        <v>0</v>
      </c>
      <c r="AW55" s="79">
        <f>'25_PO - VT Olše km 12,410...'!J32</f>
        <v>0</v>
      </c>
      <c r="AX55" s="79">
        <f>'25_PO - VT Olše km 12,410...'!J33</f>
        <v>0</v>
      </c>
      <c r="AY55" s="79">
        <f>'25_PO - VT Olše km 12,410...'!J34</f>
        <v>0</v>
      </c>
      <c r="AZ55" s="79">
        <f>'25_PO - VT Olše km 12,410...'!F31</f>
        <v>0</v>
      </c>
      <c r="BA55" s="79">
        <f>'25_PO - VT Olše km 12,410...'!F32</f>
        <v>0</v>
      </c>
      <c r="BB55" s="79">
        <f>'25_PO - VT Olše km 12,410...'!F33</f>
        <v>0</v>
      </c>
      <c r="BC55" s="79">
        <f>'25_PO - VT Olše km 12,410...'!F34</f>
        <v>0</v>
      </c>
      <c r="BD55" s="81">
        <f>'25_PO - VT Olše km 12,410...'!F35</f>
        <v>0</v>
      </c>
      <c r="BT55" s="82" t="s">
        <v>35</v>
      </c>
      <c r="BU55" s="82" t="s">
        <v>78</v>
      </c>
      <c r="BV55" s="82" t="s">
        <v>74</v>
      </c>
      <c r="BW55" s="82" t="s">
        <v>5</v>
      </c>
      <c r="BX55" s="82" t="s">
        <v>75</v>
      </c>
      <c r="CL55" s="82" t="s">
        <v>3</v>
      </c>
    </row>
    <row r="56" spans="1:90" s="2" customFormat="1" ht="30" customHeight="1">
      <c r="A56" s="32"/>
      <c r="B56" s="33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3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90" s="2" customFormat="1" ht="6.9" customHeight="1">
      <c r="A57" s="32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33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5_PO - VT Olše km 12,410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tabSelected="1" workbookViewId="0">
      <selection activeCell="F21" sqref="F21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8" t="s">
        <v>6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7" t="s">
        <v>5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1:46" s="1" customFormat="1" ht="24.9" customHeight="1">
      <c r="B4" s="20"/>
      <c r="D4" s="21" t="s">
        <v>80</v>
      </c>
      <c r="L4" s="20"/>
      <c r="M4" s="83" t="s">
        <v>11</v>
      </c>
      <c r="AT4" s="17" t="s">
        <v>4</v>
      </c>
    </row>
    <row r="5" spans="1:46" s="1" customFormat="1" ht="6.9" customHeight="1">
      <c r="B5" s="20"/>
      <c r="L5" s="20"/>
    </row>
    <row r="6" spans="1:46" s="2" customFormat="1" ht="12" customHeight="1">
      <c r="A6" s="32"/>
      <c r="B6" s="33"/>
      <c r="C6" s="32"/>
      <c r="D6" s="27" t="s">
        <v>17</v>
      </c>
      <c r="E6" s="32"/>
      <c r="F6" s="32"/>
      <c r="G6" s="32"/>
      <c r="H6" s="32"/>
      <c r="I6" s="32"/>
      <c r="J6" s="32"/>
      <c r="K6" s="32"/>
      <c r="L6" s="84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30" customHeight="1">
      <c r="A7" s="32"/>
      <c r="B7" s="33"/>
      <c r="C7" s="32"/>
      <c r="D7" s="32"/>
      <c r="E7" s="200" t="s">
        <v>201</v>
      </c>
      <c r="F7" s="219"/>
      <c r="G7" s="219"/>
      <c r="H7" s="219"/>
      <c r="I7" s="32"/>
      <c r="J7" s="32"/>
      <c r="K7" s="32"/>
      <c r="L7" s="84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0.199999999999999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8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19</v>
      </c>
      <c r="E9" s="32"/>
      <c r="F9" s="25" t="s">
        <v>3</v>
      </c>
      <c r="G9" s="32"/>
      <c r="H9" s="32"/>
      <c r="I9" s="27" t="s">
        <v>20</v>
      </c>
      <c r="J9" s="25" t="s">
        <v>3</v>
      </c>
      <c r="K9" s="32"/>
      <c r="L9" s="8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21</v>
      </c>
      <c r="E10" s="32"/>
      <c r="F10" s="25" t="s">
        <v>22</v>
      </c>
      <c r="G10" s="32"/>
      <c r="H10" s="32"/>
      <c r="I10" s="27" t="s">
        <v>23</v>
      </c>
      <c r="J10" s="50" t="str">
        <f>'Rekapitulace stavby'!AN8</f>
        <v>14. 3. 2025</v>
      </c>
      <c r="K10" s="32"/>
      <c r="L10" s="8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8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8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25</v>
      </c>
      <c r="E12" s="32"/>
      <c r="F12" s="32"/>
      <c r="G12" s="32"/>
      <c r="H12" s="32"/>
      <c r="I12" s="27" t="s">
        <v>26</v>
      </c>
      <c r="J12" s="25" t="s">
        <v>27</v>
      </c>
      <c r="K12" s="32"/>
      <c r="L12" s="8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 t="s">
        <v>28</v>
      </c>
      <c r="F13" s="32"/>
      <c r="G13" s="32"/>
      <c r="H13" s="32"/>
      <c r="I13" s="27" t="s">
        <v>29</v>
      </c>
      <c r="J13" s="25" t="s">
        <v>30</v>
      </c>
      <c r="K13" s="32"/>
      <c r="L13" s="8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8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31</v>
      </c>
      <c r="E15" s="32"/>
      <c r="F15" s="32"/>
      <c r="G15" s="32"/>
      <c r="H15" s="32"/>
      <c r="I15" s="27" t="s">
        <v>26</v>
      </c>
      <c r="J15" s="28" t="str">
        <f>'Rekapitulace stavby'!AN13</f>
        <v>Vyplň údaj</v>
      </c>
      <c r="K15" s="32"/>
      <c r="L15" s="8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20" t="str">
        <f>'Rekapitulace stavby'!E14</f>
        <v>Vyplň údaj</v>
      </c>
      <c r="F16" s="184"/>
      <c r="G16" s="184"/>
      <c r="H16" s="184"/>
      <c r="I16" s="27" t="s">
        <v>29</v>
      </c>
      <c r="J16" s="28" t="str">
        <f>'Rekapitulace stavby'!AN14</f>
        <v>Vyplň údaj</v>
      </c>
      <c r="K16" s="32"/>
      <c r="L16" s="8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8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33</v>
      </c>
      <c r="E18" s="32"/>
      <c r="F18" s="32"/>
      <c r="G18" s="32"/>
      <c r="H18" s="32"/>
      <c r="I18" s="27" t="s">
        <v>26</v>
      </c>
      <c r="J18" s="25" t="str">
        <f>IF('Rekapitulace stavby'!AN16="","",'Rekapitulace stavby'!AN16)</f>
        <v/>
      </c>
      <c r="K18" s="32"/>
      <c r="L18" s="8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tr">
        <f>IF('Rekapitulace stavby'!E17="","",'Rekapitulace stavby'!E17)</f>
        <v xml:space="preserve"> </v>
      </c>
      <c r="F19" s="32"/>
      <c r="G19" s="32"/>
      <c r="H19" s="32"/>
      <c r="I19" s="27" t="s">
        <v>29</v>
      </c>
      <c r="J19" s="25" t="str">
        <f>IF('Rekapitulace stavby'!AN17="","",'Rekapitulace stavby'!AN17)</f>
        <v/>
      </c>
      <c r="K19" s="32"/>
      <c r="L19" s="8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8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36</v>
      </c>
      <c r="E21" s="32"/>
      <c r="F21" s="32"/>
      <c r="G21" s="32"/>
      <c r="H21" s="32"/>
      <c r="I21" s="27" t="s">
        <v>26</v>
      </c>
      <c r="J21" s="25" t="str">
        <f>IF('Rekapitulace stavby'!AN19="","",'Rekapitulace stavby'!AN19)</f>
        <v/>
      </c>
      <c r="K21" s="32"/>
      <c r="L21" s="8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tr">
        <f>IF('Rekapitulace stavby'!E20="","",'Rekapitulace stavby'!E20)</f>
        <v xml:space="preserve"> </v>
      </c>
      <c r="F22" s="32"/>
      <c r="G22" s="32"/>
      <c r="H22" s="32"/>
      <c r="I22" s="27" t="s">
        <v>29</v>
      </c>
      <c r="J22" s="25" t="str">
        <f>IF('Rekapitulace stavby'!AN20="","",'Rekapitulace stavby'!AN20)</f>
        <v/>
      </c>
      <c r="K22" s="32"/>
      <c r="L22" s="8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8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37</v>
      </c>
      <c r="E24" s="32"/>
      <c r="F24" s="32"/>
      <c r="G24" s="32"/>
      <c r="H24" s="32"/>
      <c r="I24" s="32"/>
      <c r="J24" s="32"/>
      <c r="K24" s="32"/>
      <c r="L24" s="8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71.25" customHeight="1">
      <c r="A25" s="85"/>
      <c r="B25" s="86"/>
      <c r="C25" s="85"/>
      <c r="D25" s="85"/>
      <c r="E25" s="189" t="s">
        <v>38</v>
      </c>
      <c r="F25" s="189"/>
      <c r="G25" s="189"/>
      <c r="H25" s="189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2" customFormat="1" ht="6.9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8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61"/>
      <c r="E27" s="61"/>
      <c r="F27" s="61"/>
      <c r="G27" s="61"/>
      <c r="H27" s="61"/>
      <c r="I27" s="61"/>
      <c r="J27" s="61"/>
      <c r="K27" s="61"/>
      <c r="L27" s="84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88" t="s">
        <v>39</v>
      </c>
      <c r="E28" s="32"/>
      <c r="F28" s="32"/>
      <c r="G28" s="32"/>
      <c r="H28" s="32"/>
      <c r="I28" s="32"/>
      <c r="J28" s="66">
        <f>ROUND(J82, 0)</f>
        <v>0</v>
      </c>
      <c r="K28" s="32"/>
      <c r="L28" s="8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1"/>
      <c r="E29" s="61"/>
      <c r="F29" s="61"/>
      <c r="G29" s="61"/>
      <c r="H29" s="61"/>
      <c r="I29" s="61"/>
      <c r="J29" s="61"/>
      <c r="K29" s="61"/>
      <c r="L29" s="8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" customHeight="1">
      <c r="A30" s="32"/>
      <c r="B30" s="33"/>
      <c r="C30" s="32"/>
      <c r="D30" s="32"/>
      <c r="E30" s="32"/>
      <c r="F30" s="36" t="s">
        <v>41</v>
      </c>
      <c r="G30" s="32"/>
      <c r="H30" s="32"/>
      <c r="I30" s="36" t="s">
        <v>40</v>
      </c>
      <c r="J30" s="36" t="s">
        <v>42</v>
      </c>
      <c r="K30" s="32"/>
      <c r="L30" s="8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" customHeight="1">
      <c r="A31" s="32"/>
      <c r="B31" s="33"/>
      <c r="C31" s="32"/>
      <c r="D31" s="89" t="s">
        <v>43</v>
      </c>
      <c r="E31" s="27" t="s">
        <v>44</v>
      </c>
      <c r="F31" s="90">
        <f>ROUND((SUM(BE82:BE127)),  0)</f>
        <v>0</v>
      </c>
      <c r="G31" s="32"/>
      <c r="H31" s="32"/>
      <c r="I31" s="91">
        <v>0.21</v>
      </c>
      <c r="J31" s="90">
        <f>ROUND(((SUM(BE82:BE127))*I31),  0)</f>
        <v>0</v>
      </c>
      <c r="K31" s="32"/>
      <c r="L31" s="8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27" t="s">
        <v>45</v>
      </c>
      <c r="F32" s="90">
        <f>ROUND((SUM(BF82:BF127)),  0)</f>
        <v>0</v>
      </c>
      <c r="G32" s="32"/>
      <c r="H32" s="32"/>
      <c r="I32" s="91">
        <v>0.12</v>
      </c>
      <c r="J32" s="90">
        <f>ROUND(((SUM(BF82:BF127))*I32),  0)</f>
        <v>0</v>
      </c>
      <c r="K32" s="32"/>
      <c r="L32" s="8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hidden="1" customHeight="1">
      <c r="A33" s="32"/>
      <c r="B33" s="33"/>
      <c r="C33" s="32"/>
      <c r="D33" s="32"/>
      <c r="E33" s="27" t="s">
        <v>46</v>
      </c>
      <c r="F33" s="90">
        <f>ROUND((SUM(BG82:BG127)),  0)</f>
        <v>0</v>
      </c>
      <c r="G33" s="32"/>
      <c r="H33" s="32"/>
      <c r="I33" s="91">
        <v>0.21</v>
      </c>
      <c r="J33" s="90">
        <f>0</f>
        <v>0</v>
      </c>
      <c r="K33" s="32"/>
      <c r="L33" s="8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hidden="1" customHeight="1">
      <c r="A34" s="32"/>
      <c r="B34" s="33"/>
      <c r="C34" s="32"/>
      <c r="D34" s="32"/>
      <c r="E34" s="27" t="s">
        <v>47</v>
      </c>
      <c r="F34" s="90">
        <f>ROUND((SUM(BH82:BH127)),  0)</f>
        <v>0</v>
      </c>
      <c r="G34" s="32"/>
      <c r="H34" s="32"/>
      <c r="I34" s="91">
        <v>0.12</v>
      </c>
      <c r="J34" s="90">
        <f>0</f>
        <v>0</v>
      </c>
      <c r="K34" s="32"/>
      <c r="L34" s="8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48</v>
      </c>
      <c r="F35" s="90">
        <f>ROUND((SUM(BI82:BI127)),  0)</f>
        <v>0</v>
      </c>
      <c r="G35" s="32"/>
      <c r="H35" s="32"/>
      <c r="I35" s="91">
        <v>0</v>
      </c>
      <c r="J35" s="90">
        <f>0</f>
        <v>0</v>
      </c>
      <c r="K35" s="32"/>
      <c r="L35" s="8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8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92"/>
      <c r="D37" s="93" t="s">
        <v>49</v>
      </c>
      <c r="E37" s="55"/>
      <c r="F37" s="55"/>
      <c r="G37" s="94" t="s">
        <v>50</v>
      </c>
      <c r="H37" s="95" t="s">
        <v>51</v>
      </c>
      <c r="I37" s="55"/>
      <c r="J37" s="96">
        <f>SUM(J28:J35)</f>
        <v>0</v>
      </c>
      <c r="K37" s="97"/>
      <c r="L37" s="8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customHeight="1">
      <c r="A38" s="32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8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42" spans="1:31" s="2" customFormat="1" ht="6.9" hidden="1" customHeight="1">
      <c r="A42" s="32"/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84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4.9" hidden="1" customHeight="1">
      <c r="A43" s="32"/>
      <c r="B43" s="33"/>
      <c r="C43" s="21" t="s">
        <v>81</v>
      </c>
      <c r="D43" s="32"/>
      <c r="E43" s="32"/>
      <c r="F43" s="32"/>
      <c r="G43" s="32"/>
      <c r="H43" s="32"/>
      <c r="I43" s="32"/>
      <c r="J43" s="32"/>
      <c r="K43" s="32"/>
      <c r="L43" s="84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" hidden="1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8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12" hidden="1" customHeight="1">
      <c r="A45" s="32"/>
      <c r="B45" s="33"/>
      <c r="C45" s="27" t="s">
        <v>17</v>
      </c>
      <c r="D45" s="32"/>
      <c r="E45" s="32"/>
      <c r="F45" s="32"/>
      <c r="G45" s="32"/>
      <c r="H45" s="32"/>
      <c r="I45" s="32"/>
      <c r="J45" s="32"/>
      <c r="K45" s="32"/>
      <c r="L45" s="8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30" hidden="1" customHeight="1">
      <c r="A46" s="32"/>
      <c r="B46" s="33"/>
      <c r="C46" s="32"/>
      <c r="D46" s="32"/>
      <c r="E46" s="200" t="str">
        <f>E7</f>
        <v>OPŠ 09/2024, VT Olše km 12,410 - 15,750 - oprava opevnění,nánosy, č.stavby 8821</v>
      </c>
      <c r="F46" s="219"/>
      <c r="G46" s="219"/>
      <c r="H46" s="219"/>
      <c r="I46" s="32"/>
      <c r="J46" s="32"/>
      <c r="K46" s="32"/>
      <c r="L46" s="8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6.9" hidden="1" customHeight="1">
      <c r="A47" s="32"/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8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2" hidden="1" customHeight="1">
      <c r="A48" s="32"/>
      <c r="B48" s="33"/>
      <c r="C48" s="27" t="s">
        <v>21</v>
      </c>
      <c r="D48" s="32"/>
      <c r="E48" s="32"/>
      <c r="F48" s="25" t="str">
        <f>F10</f>
        <v xml:space="preserve"> </v>
      </c>
      <c r="G48" s="32"/>
      <c r="H48" s="32"/>
      <c r="I48" s="27" t="s">
        <v>23</v>
      </c>
      <c r="J48" s="50" t="str">
        <f>IF(J10="","",J10)</f>
        <v>14. 3. 2025</v>
      </c>
      <c r="K48" s="32"/>
      <c r="L48" s="8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6.9" hidden="1" customHeight="1">
      <c r="A49" s="32"/>
      <c r="B49" s="33"/>
      <c r="C49" s="32"/>
      <c r="D49" s="32"/>
      <c r="E49" s="32"/>
      <c r="F49" s="32"/>
      <c r="G49" s="32"/>
      <c r="H49" s="32"/>
      <c r="I49" s="32"/>
      <c r="J49" s="32"/>
      <c r="K49" s="32"/>
      <c r="L49" s="8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15" hidden="1" customHeight="1">
      <c r="A50" s="32"/>
      <c r="B50" s="33"/>
      <c r="C50" s="27" t="s">
        <v>25</v>
      </c>
      <c r="D50" s="32"/>
      <c r="E50" s="32"/>
      <c r="F50" s="25" t="str">
        <f>E13</f>
        <v>Povodí Odry, státní podnik</v>
      </c>
      <c r="G50" s="32"/>
      <c r="H50" s="32"/>
      <c r="I50" s="27" t="s">
        <v>33</v>
      </c>
      <c r="J50" s="30" t="str">
        <f>E19</f>
        <v xml:space="preserve"> </v>
      </c>
      <c r="K50" s="32"/>
      <c r="L50" s="8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15.15" hidden="1" customHeight="1">
      <c r="A51" s="32"/>
      <c r="B51" s="33"/>
      <c r="C51" s="27" t="s">
        <v>31</v>
      </c>
      <c r="D51" s="32"/>
      <c r="E51" s="32"/>
      <c r="F51" s="25" t="str">
        <f>IF(E16="","",E16)</f>
        <v>Vyplň údaj</v>
      </c>
      <c r="G51" s="32"/>
      <c r="H51" s="32"/>
      <c r="I51" s="27" t="s">
        <v>36</v>
      </c>
      <c r="J51" s="30" t="str">
        <f>E22</f>
        <v xml:space="preserve"> </v>
      </c>
      <c r="K51" s="32"/>
      <c r="L51" s="8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0.35" hidden="1" customHeight="1">
      <c r="A52" s="32"/>
      <c r="B52" s="33"/>
      <c r="C52" s="32"/>
      <c r="D52" s="32"/>
      <c r="E52" s="32"/>
      <c r="F52" s="32"/>
      <c r="G52" s="32"/>
      <c r="H52" s="32"/>
      <c r="I52" s="32"/>
      <c r="J52" s="32"/>
      <c r="K52" s="32"/>
      <c r="L52" s="8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29.25" hidden="1" customHeight="1">
      <c r="A53" s="32"/>
      <c r="B53" s="33"/>
      <c r="C53" s="98" t="s">
        <v>82</v>
      </c>
      <c r="D53" s="92"/>
      <c r="E53" s="92"/>
      <c r="F53" s="92"/>
      <c r="G53" s="92"/>
      <c r="H53" s="92"/>
      <c r="I53" s="92"/>
      <c r="J53" s="99" t="s">
        <v>83</v>
      </c>
      <c r="K53" s="92"/>
      <c r="L53" s="8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0.35" hidden="1" customHeight="1">
      <c r="A54" s="32"/>
      <c r="B54" s="33"/>
      <c r="C54" s="32"/>
      <c r="D54" s="32"/>
      <c r="E54" s="32"/>
      <c r="F54" s="32"/>
      <c r="G54" s="32"/>
      <c r="H54" s="32"/>
      <c r="I54" s="32"/>
      <c r="J54" s="32"/>
      <c r="K54" s="32"/>
      <c r="L54" s="8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22.8" hidden="1" customHeight="1">
      <c r="A55" s="32"/>
      <c r="B55" s="33"/>
      <c r="C55" s="100" t="s">
        <v>71</v>
      </c>
      <c r="D55" s="32"/>
      <c r="E55" s="32"/>
      <c r="F55" s="32"/>
      <c r="G55" s="32"/>
      <c r="H55" s="32"/>
      <c r="I55" s="32"/>
      <c r="J55" s="66">
        <f>J82</f>
        <v>0</v>
      </c>
      <c r="K55" s="32"/>
      <c r="L55" s="8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U55" s="17" t="s">
        <v>84</v>
      </c>
    </row>
    <row r="56" spans="1:47" s="9" customFormat="1" ht="24.9" hidden="1" customHeight="1">
      <c r="B56" s="101"/>
      <c r="D56" s="102" t="s">
        <v>85</v>
      </c>
      <c r="E56" s="103"/>
      <c r="F56" s="103"/>
      <c r="G56" s="103"/>
      <c r="H56" s="103"/>
      <c r="I56" s="103"/>
      <c r="J56" s="104">
        <f>J83</f>
        <v>0</v>
      </c>
      <c r="L56" s="101"/>
    </row>
    <row r="57" spans="1:47" s="10" customFormat="1" ht="19.95" hidden="1" customHeight="1">
      <c r="B57" s="105"/>
      <c r="D57" s="106" t="s">
        <v>86</v>
      </c>
      <c r="E57" s="107"/>
      <c r="F57" s="107"/>
      <c r="G57" s="107"/>
      <c r="H57" s="107"/>
      <c r="I57" s="107"/>
      <c r="J57" s="108">
        <f>J84</f>
        <v>0</v>
      </c>
      <c r="L57" s="105"/>
    </row>
    <row r="58" spans="1:47" s="10" customFormat="1" ht="19.95" hidden="1" customHeight="1">
      <c r="B58" s="105"/>
      <c r="D58" s="106" t="s">
        <v>87</v>
      </c>
      <c r="E58" s="107"/>
      <c r="F58" s="107"/>
      <c r="G58" s="107"/>
      <c r="H58" s="107"/>
      <c r="I58" s="107"/>
      <c r="J58" s="108">
        <f>J100</f>
        <v>0</v>
      </c>
      <c r="L58" s="105"/>
    </row>
    <row r="59" spans="1:47" s="10" customFormat="1" ht="19.95" hidden="1" customHeight="1">
      <c r="B59" s="105"/>
      <c r="D59" s="106" t="s">
        <v>88</v>
      </c>
      <c r="E59" s="107"/>
      <c r="F59" s="107"/>
      <c r="G59" s="107"/>
      <c r="H59" s="107"/>
      <c r="I59" s="107"/>
      <c r="J59" s="108">
        <f>J106</f>
        <v>0</v>
      </c>
      <c r="L59" s="105"/>
    </row>
    <row r="60" spans="1:47" s="9" customFormat="1" ht="24.9" hidden="1" customHeight="1">
      <c r="B60" s="101"/>
      <c r="D60" s="102" t="s">
        <v>89</v>
      </c>
      <c r="E60" s="103"/>
      <c r="F60" s="103"/>
      <c r="G60" s="103"/>
      <c r="H60" s="103"/>
      <c r="I60" s="103"/>
      <c r="J60" s="104">
        <f>J109</f>
        <v>0</v>
      </c>
      <c r="L60" s="101"/>
    </row>
    <row r="61" spans="1:47" s="10" customFormat="1" ht="19.95" hidden="1" customHeight="1">
      <c r="B61" s="105"/>
      <c r="D61" s="106" t="s">
        <v>90</v>
      </c>
      <c r="E61" s="107"/>
      <c r="F61" s="107"/>
      <c r="G61" s="107"/>
      <c r="H61" s="107"/>
      <c r="I61" s="107"/>
      <c r="J61" s="108">
        <f>J110</f>
        <v>0</v>
      </c>
      <c r="L61" s="105"/>
    </row>
    <row r="62" spans="1:47" s="10" customFormat="1" ht="19.95" hidden="1" customHeight="1">
      <c r="B62" s="105"/>
      <c r="D62" s="106" t="s">
        <v>91</v>
      </c>
      <c r="E62" s="107"/>
      <c r="F62" s="107"/>
      <c r="G62" s="107"/>
      <c r="H62" s="107"/>
      <c r="I62" s="107"/>
      <c r="J62" s="108">
        <f>J113</f>
        <v>0</v>
      </c>
      <c r="L62" s="105"/>
    </row>
    <row r="63" spans="1:47" s="10" customFormat="1" ht="19.95" hidden="1" customHeight="1">
      <c r="B63" s="105"/>
      <c r="D63" s="106" t="s">
        <v>92</v>
      </c>
      <c r="E63" s="107"/>
      <c r="F63" s="107"/>
      <c r="G63" s="107"/>
      <c r="H63" s="107"/>
      <c r="I63" s="107"/>
      <c r="J63" s="108">
        <f>J116</f>
        <v>0</v>
      </c>
      <c r="L63" s="105"/>
    </row>
    <row r="64" spans="1:47" s="10" customFormat="1" ht="19.95" hidden="1" customHeight="1">
      <c r="B64" s="105"/>
      <c r="D64" s="106" t="s">
        <v>93</v>
      </c>
      <c r="E64" s="107"/>
      <c r="F64" s="107"/>
      <c r="G64" s="107"/>
      <c r="H64" s="107"/>
      <c r="I64" s="107"/>
      <c r="J64" s="108">
        <f>J125</f>
        <v>0</v>
      </c>
      <c r="L64" s="105"/>
    </row>
    <row r="65" spans="1:31" s="2" customFormat="1" ht="21.75" hidden="1" customHeight="1">
      <c r="A65" s="32"/>
      <c r="B65" s="33"/>
      <c r="C65" s="32"/>
      <c r="D65" s="32"/>
      <c r="E65" s="32"/>
      <c r="F65" s="32"/>
      <c r="G65" s="32"/>
      <c r="H65" s="32"/>
      <c r="I65" s="32"/>
      <c r="J65" s="32"/>
      <c r="K65" s="32"/>
      <c r="L65" s="84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s="2" customFormat="1" ht="6.9" hidden="1" customHeight="1">
      <c r="A66" s="32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84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0.199999999999999" hidden="1"/>
    <row r="68" spans="1:31" ht="10.199999999999999" hidden="1"/>
    <row r="69" spans="1:31" ht="10.199999999999999" hidden="1"/>
    <row r="70" spans="1:31" s="2" customFormat="1" ht="6.9" customHeight="1">
      <c r="A70" s="32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8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24.9" customHeight="1">
      <c r="A71" s="32"/>
      <c r="B71" s="33"/>
      <c r="C71" s="21" t="s">
        <v>94</v>
      </c>
      <c r="D71" s="32"/>
      <c r="E71" s="32"/>
      <c r="F71" s="32"/>
      <c r="G71" s="32"/>
      <c r="H71" s="32"/>
      <c r="I71" s="32"/>
      <c r="J71" s="32"/>
      <c r="K71" s="32"/>
      <c r="L71" s="8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6.9" customHeight="1">
      <c r="A72" s="32"/>
      <c r="B72" s="33"/>
      <c r="C72" s="32"/>
      <c r="D72" s="32"/>
      <c r="E72" s="32"/>
      <c r="F72" s="32"/>
      <c r="G72" s="32"/>
      <c r="H72" s="32"/>
      <c r="I72" s="32"/>
      <c r="J72" s="32"/>
      <c r="K72" s="32"/>
      <c r="L72" s="8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2" customHeight="1">
      <c r="A73" s="32"/>
      <c r="B73" s="33"/>
      <c r="C73" s="27" t="s">
        <v>17</v>
      </c>
      <c r="D73" s="32"/>
      <c r="E73" s="32"/>
      <c r="F73" s="32"/>
      <c r="G73" s="32"/>
      <c r="H73" s="32"/>
      <c r="I73" s="32"/>
      <c r="J73" s="32"/>
      <c r="K73" s="32"/>
      <c r="L73" s="8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30" customHeight="1">
      <c r="A74" s="32"/>
      <c r="B74" s="33"/>
      <c r="C74" s="32"/>
      <c r="D74" s="32"/>
      <c r="E74" s="200" t="str">
        <f>E7</f>
        <v>OPŠ 09/2024, VT Olše km 12,410 - 15,750 - oprava opevnění,nánosy, č.stavby 8821</v>
      </c>
      <c r="F74" s="219"/>
      <c r="G74" s="219"/>
      <c r="H74" s="219"/>
      <c r="I74" s="32"/>
      <c r="J74" s="32"/>
      <c r="K74" s="32"/>
      <c r="L74" s="8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6.9" customHeight="1">
      <c r="A75" s="32"/>
      <c r="B75" s="33"/>
      <c r="C75" s="32"/>
      <c r="D75" s="32"/>
      <c r="E75" s="32"/>
      <c r="F75" s="32"/>
      <c r="G75" s="32"/>
      <c r="H75" s="32"/>
      <c r="I75" s="32"/>
      <c r="J75" s="32"/>
      <c r="K75" s="32"/>
      <c r="L75" s="8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2" customHeight="1">
      <c r="A76" s="32"/>
      <c r="B76" s="33"/>
      <c r="C76" s="27" t="s">
        <v>21</v>
      </c>
      <c r="D76" s="32"/>
      <c r="E76" s="32"/>
      <c r="F76" s="25" t="str">
        <f>F10</f>
        <v xml:space="preserve"> </v>
      </c>
      <c r="G76" s="32"/>
      <c r="H76" s="32"/>
      <c r="I76" s="27" t="s">
        <v>23</v>
      </c>
      <c r="J76" s="50" t="str">
        <f>IF(J10="","",J10)</f>
        <v>14. 3. 2025</v>
      </c>
      <c r="K76" s="32"/>
      <c r="L76" s="8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6.9" customHeight="1">
      <c r="A77" s="32"/>
      <c r="B77" s="33"/>
      <c r="C77" s="32"/>
      <c r="D77" s="32"/>
      <c r="E77" s="32"/>
      <c r="F77" s="32"/>
      <c r="G77" s="32"/>
      <c r="H77" s="32"/>
      <c r="I77" s="32"/>
      <c r="J77" s="32"/>
      <c r="K77" s="32"/>
      <c r="L77" s="8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15" customHeight="1">
      <c r="A78" s="32"/>
      <c r="B78" s="33"/>
      <c r="C78" s="27" t="s">
        <v>25</v>
      </c>
      <c r="D78" s="32"/>
      <c r="E78" s="32"/>
      <c r="F78" s="25" t="str">
        <f>E13</f>
        <v>Povodí Odry, státní podnik</v>
      </c>
      <c r="G78" s="32"/>
      <c r="H78" s="32"/>
      <c r="I78" s="27" t="s">
        <v>33</v>
      </c>
      <c r="J78" s="30" t="str">
        <f>E19</f>
        <v xml:space="preserve"> </v>
      </c>
      <c r="K78" s="32"/>
      <c r="L78" s="8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5.15" customHeight="1">
      <c r="A79" s="32"/>
      <c r="B79" s="33"/>
      <c r="C79" s="27" t="s">
        <v>31</v>
      </c>
      <c r="D79" s="32"/>
      <c r="E79" s="32"/>
      <c r="F79" s="25" t="str">
        <f>IF(E16="","",E16)</f>
        <v>Vyplň údaj</v>
      </c>
      <c r="G79" s="32"/>
      <c r="H79" s="32"/>
      <c r="I79" s="27" t="s">
        <v>36</v>
      </c>
      <c r="J79" s="30" t="str">
        <f>E22</f>
        <v xml:space="preserve"> </v>
      </c>
      <c r="K79" s="32"/>
      <c r="L79" s="8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10.35" customHeight="1">
      <c r="A80" s="32"/>
      <c r="B80" s="33"/>
      <c r="C80" s="32"/>
      <c r="D80" s="32"/>
      <c r="E80" s="32"/>
      <c r="F80" s="32"/>
      <c r="G80" s="32"/>
      <c r="H80" s="32"/>
      <c r="I80" s="32"/>
      <c r="J80" s="32"/>
      <c r="K80" s="32"/>
      <c r="L80" s="84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11" customFormat="1" ht="29.25" customHeight="1">
      <c r="A81" s="109"/>
      <c r="B81" s="110"/>
      <c r="C81" s="111" t="s">
        <v>95</v>
      </c>
      <c r="D81" s="112" t="s">
        <v>58</v>
      </c>
      <c r="E81" s="112" t="s">
        <v>54</v>
      </c>
      <c r="F81" s="112" t="s">
        <v>55</v>
      </c>
      <c r="G81" s="112" t="s">
        <v>96</v>
      </c>
      <c r="H81" s="112" t="s">
        <v>97</v>
      </c>
      <c r="I81" s="112" t="s">
        <v>98</v>
      </c>
      <c r="J81" s="113" t="s">
        <v>83</v>
      </c>
      <c r="K81" s="114" t="s">
        <v>99</v>
      </c>
      <c r="L81" s="115"/>
      <c r="M81" s="57" t="s">
        <v>3</v>
      </c>
      <c r="N81" s="58" t="s">
        <v>43</v>
      </c>
      <c r="O81" s="58" t="s">
        <v>100</v>
      </c>
      <c r="P81" s="58" t="s">
        <v>101</v>
      </c>
      <c r="Q81" s="58" t="s">
        <v>102</v>
      </c>
      <c r="R81" s="58" t="s">
        <v>103</v>
      </c>
      <c r="S81" s="58" t="s">
        <v>104</v>
      </c>
      <c r="T81" s="59" t="s">
        <v>105</v>
      </c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</row>
    <row r="82" spans="1:65" s="2" customFormat="1" ht="22.8" customHeight="1">
      <c r="A82" s="32"/>
      <c r="B82" s="33"/>
      <c r="C82" s="64" t="s">
        <v>106</v>
      </c>
      <c r="D82" s="32"/>
      <c r="E82" s="32"/>
      <c r="F82" s="32"/>
      <c r="G82" s="32"/>
      <c r="H82" s="32"/>
      <c r="I82" s="32"/>
      <c r="J82" s="116">
        <f>BK82</f>
        <v>0</v>
      </c>
      <c r="K82" s="32"/>
      <c r="L82" s="33"/>
      <c r="M82" s="60"/>
      <c r="N82" s="51"/>
      <c r="O82" s="61"/>
      <c r="P82" s="117">
        <f>P83+P109</f>
        <v>0</v>
      </c>
      <c r="Q82" s="61"/>
      <c r="R82" s="117">
        <f>R83+R109</f>
        <v>292.08959999999996</v>
      </c>
      <c r="S82" s="61"/>
      <c r="T82" s="118">
        <f>T83+T109</f>
        <v>0</v>
      </c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T82" s="17" t="s">
        <v>72</v>
      </c>
      <c r="AU82" s="17" t="s">
        <v>84</v>
      </c>
      <c r="BK82" s="119">
        <f>BK83+BK109</f>
        <v>0</v>
      </c>
    </row>
    <row r="83" spans="1:65" s="12" customFormat="1" ht="25.95" customHeight="1">
      <c r="B83" s="120"/>
      <c r="D83" s="121" t="s">
        <v>72</v>
      </c>
      <c r="E83" s="122" t="s">
        <v>107</v>
      </c>
      <c r="F83" s="122" t="s">
        <v>108</v>
      </c>
      <c r="I83" s="123"/>
      <c r="J83" s="124">
        <f>BK83</f>
        <v>0</v>
      </c>
      <c r="L83" s="120"/>
      <c r="M83" s="125"/>
      <c r="N83" s="126"/>
      <c r="O83" s="126"/>
      <c r="P83" s="127">
        <f>P84+P100+P106</f>
        <v>0</v>
      </c>
      <c r="Q83" s="126"/>
      <c r="R83" s="127">
        <f>R84+R100+R106</f>
        <v>292.08959999999996</v>
      </c>
      <c r="S83" s="126"/>
      <c r="T83" s="128">
        <f>T84+T100+T106</f>
        <v>0</v>
      </c>
      <c r="AR83" s="121" t="s">
        <v>35</v>
      </c>
      <c r="AT83" s="129" t="s">
        <v>72</v>
      </c>
      <c r="AU83" s="129" t="s">
        <v>73</v>
      </c>
      <c r="AY83" s="121" t="s">
        <v>109</v>
      </c>
      <c r="BK83" s="130">
        <f>BK84+BK100+BK106</f>
        <v>0</v>
      </c>
    </row>
    <row r="84" spans="1:65" s="12" customFormat="1" ht="22.8" customHeight="1">
      <c r="B84" s="120"/>
      <c r="D84" s="121" t="s">
        <v>72</v>
      </c>
      <c r="E84" s="131" t="s">
        <v>35</v>
      </c>
      <c r="F84" s="131" t="s">
        <v>110</v>
      </c>
      <c r="I84" s="123"/>
      <c r="J84" s="132">
        <f>BK84</f>
        <v>0</v>
      </c>
      <c r="L84" s="120"/>
      <c r="M84" s="125"/>
      <c r="N84" s="126"/>
      <c r="O84" s="126"/>
      <c r="P84" s="127">
        <f>SUM(P85:P99)</f>
        <v>0</v>
      </c>
      <c r="Q84" s="126"/>
      <c r="R84" s="127">
        <f>SUM(R85:R99)</f>
        <v>0</v>
      </c>
      <c r="S84" s="126"/>
      <c r="T84" s="128">
        <f>SUM(T85:T99)</f>
        <v>0</v>
      </c>
      <c r="AR84" s="121" t="s">
        <v>35</v>
      </c>
      <c r="AT84" s="129" t="s">
        <v>72</v>
      </c>
      <c r="AU84" s="129" t="s">
        <v>35</v>
      </c>
      <c r="AY84" s="121" t="s">
        <v>109</v>
      </c>
      <c r="BK84" s="130">
        <f>SUM(BK85:BK99)</f>
        <v>0</v>
      </c>
    </row>
    <row r="85" spans="1:65" s="2" customFormat="1" ht="33" customHeight="1">
      <c r="A85" s="32"/>
      <c r="B85" s="133"/>
      <c r="C85" s="134" t="s">
        <v>35</v>
      </c>
      <c r="D85" s="134" t="s">
        <v>111</v>
      </c>
      <c r="E85" s="135" t="s">
        <v>112</v>
      </c>
      <c r="F85" s="136" t="s">
        <v>113</v>
      </c>
      <c r="G85" s="137" t="s">
        <v>114</v>
      </c>
      <c r="H85" s="138">
        <v>6300</v>
      </c>
      <c r="I85" s="139"/>
      <c r="J85" s="140">
        <f>ROUND(I85*H85,2)</f>
        <v>0</v>
      </c>
      <c r="K85" s="141"/>
      <c r="L85" s="33"/>
      <c r="M85" s="142" t="s">
        <v>3</v>
      </c>
      <c r="N85" s="143" t="s">
        <v>44</v>
      </c>
      <c r="O85" s="53"/>
      <c r="P85" s="144">
        <f>O85*H85</f>
        <v>0</v>
      </c>
      <c r="Q85" s="144">
        <v>0</v>
      </c>
      <c r="R85" s="144">
        <f>Q85*H85</f>
        <v>0</v>
      </c>
      <c r="S85" s="144">
        <v>0</v>
      </c>
      <c r="T85" s="145">
        <f>S85*H85</f>
        <v>0</v>
      </c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R85" s="146" t="s">
        <v>115</v>
      </c>
      <c r="AT85" s="146" t="s">
        <v>111</v>
      </c>
      <c r="AU85" s="146" t="s">
        <v>79</v>
      </c>
      <c r="AY85" s="17" t="s">
        <v>109</v>
      </c>
      <c r="BE85" s="147">
        <f>IF(N85="základní",J85,0)</f>
        <v>0</v>
      </c>
      <c r="BF85" s="147">
        <f>IF(N85="snížená",J85,0)</f>
        <v>0</v>
      </c>
      <c r="BG85" s="147">
        <f>IF(N85="zákl. přenesená",J85,0)</f>
        <v>0</v>
      </c>
      <c r="BH85" s="147">
        <f>IF(N85="sníž. přenesená",J85,0)</f>
        <v>0</v>
      </c>
      <c r="BI85" s="147">
        <f>IF(N85="nulová",J85,0)</f>
        <v>0</v>
      </c>
      <c r="BJ85" s="17" t="s">
        <v>35</v>
      </c>
      <c r="BK85" s="147">
        <f>ROUND(I85*H85,2)</f>
        <v>0</v>
      </c>
      <c r="BL85" s="17" t="s">
        <v>115</v>
      </c>
      <c r="BM85" s="146" t="s">
        <v>116</v>
      </c>
    </row>
    <row r="86" spans="1:65" s="2" customFormat="1" ht="10.199999999999999">
      <c r="A86" s="32"/>
      <c r="B86" s="33"/>
      <c r="C86" s="32"/>
      <c r="D86" s="148" t="s">
        <v>117</v>
      </c>
      <c r="E86" s="32"/>
      <c r="F86" s="149" t="s">
        <v>118</v>
      </c>
      <c r="G86" s="32"/>
      <c r="H86" s="32"/>
      <c r="I86" s="150"/>
      <c r="J86" s="32"/>
      <c r="K86" s="32"/>
      <c r="L86" s="33"/>
      <c r="M86" s="151"/>
      <c r="N86" s="152"/>
      <c r="O86" s="53"/>
      <c r="P86" s="53"/>
      <c r="Q86" s="53"/>
      <c r="R86" s="53"/>
      <c r="S86" s="53"/>
      <c r="T86" s="54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7" t="s">
        <v>117</v>
      </c>
      <c r="AU86" s="17" t="s">
        <v>79</v>
      </c>
    </row>
    <row r="87" spans="1:65" s="13" customFormat="1" ht="10.199999999999999">
      <c r="B87" s="153"/>
      <c r="D87" s="154" t="s">
        <v>119</v>
      </c>
      <c r="E87" s="155" t="s">
        <v>3</v>
      </c>
      <c r="F87" s="156" t="s">
        <v>120</v>
      </c>
      <c r="H87" s="157">
        <v>6300</v>
      </c>
      <c r="I87" s="158"/>
      <c r="L87" s="153"/>
      <c r="M87" s="159"/>
      <c r="N87" s="160"/>
      <c r="O87" s="160"/>
      <c r="P87" s="160"/>
      <c r="Q87" s="160"/>
      <c r="R87" s="160"/>
      <c r="S87" s="160"/>
      <c r="T87" s="161"/>
      <c r="AT87" s="155" t="s">
        <v>119</v>
      </c>
      <c r="AU87" s="155" t="s">
        <v>79</v>
      </c>
      <c r="AV87" s="13" t="s">
        <v>79</v>
      </c>
      <c r="AW87" s="13" t="s">
        <v>34</v>
      </c>
      <c r="AX87" s="13" t="s">
        <v>35</v>
      </c>
      <c r="AY87" s="155" t="s">
        <v>109</v>
      </c>
    </row>
    <row r="88" spans="1:65" s="2" customFormat="1" ht="44.25" customHeight="1">
      <c r="A88" s="32"/>
      <c r="B88" s="133"/>
      <c r="C88" s="134" t="s">
        <v>79</v>
      </c>
      <c r="D88" s="134" t="s">
        <v>111</v>
      </c>
      <c r="E88" s="135" t="s">
        <v>121</v>
      </c>
      <c r="F88" s="136" t="s">
        <v>122</v>
      </c>
      <c r="G88" s="137" t="s">
        <v>114</v>
      </c>
      <c r="H88" s="138">
        <v>6300</v>
      </c>
      <c r="I88" s="139"/>
      <c r="J88" s="140">
        <f>ROUND(I88*H88,2)</f>
        <v>0</v>
      </c>
      <c r="K88" s="141"/>
      <c r="L88" s="33"/>
      <c r="M88" s="142" t="s">
        <v>3</v>
      </c>
      <c r="N88" s="143" t="s">
        <v>44</v>
      </c>
      <c r="O88" s="53"/>
      <c r="P88" s="144">
        <f>O88*H88</f>
        <v>0</v>
      </c>
      <c r="Q88" s="144">
        <v>0</v>
      </c>
      <c r="R88" s="144">
        <f>Q88*H88</f>
        <v>0</v>
      </c>
      <c r="S88" s="144">
        <v>0</v>
      </c>
      <c r="T88" s="145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46" t="s">
        <v>115</v>
      </c>
      <c r="AT88" s="146" t="s">
        <v>111</v>
      </c>
      <c r="AU88" s="146" t="s">
        <v>79</v>
      </c>
      <c r="AY88" s="17" t="s">
        <v>109</v>
      </c>
      <c r="BE88" s="147">
        <f>IF(N88="základní",J88,0)</f>
        <v>0</v>
      </c>
      <c r="BF88" s="147">
        <f>IF(N88="snížená",J88,0)</f>
        <v>0</v>
      </c>
      <c r="BG88" s="147">
        <f>IF(N88="zákl. přenesená",J88,0)</f>
        <v>0</v>
      </c>
      <c r="BH88" s="147">
        <f>IF(N88="sníž. přenesená",J88,0)</f>
        <v>0</v>
      </c>
      <c r="BI88" s="147">
        <f>IF(N88="nulová",J88,0)</f>
        <v>0</v>
      </c>
      <c r="BJ88" s="17" t="s">
        <v>35</v>
      </c>
      <c r="BK88" s="147">
        <f>ROUND(I88*H88,2)</f>
        <v>0</v>
      </c>
      <c r="BL88" s="17" t="s">
        <v>115</v>
      </c>
      <c r="BM88" s="146" t="s">
        <v>123</v>
      </c>
    </row>
    <row r="89" spans="1:65" s="2" customFormat="1" ht="10.199999999999999">
      <c r="A89" s="32"/>
      <c r="B89" s="33"/>
      <c r="C89" s="32"/>
      <c r="D89" s="148" t="s">
        <v>117</v>
      </c>
      <c r="E89" s="32"/>
      <c r="F89" s="149" t="s">
        <v>124</v>
      </c>
      <c r="G89" s="32"/>
      <c r="H89" s="32"/>
      <c r="I89" s="150"/>
      <c r="J89" s="32"/>
      <c r="K89" s="32"/>
      <c r="L89" s="33"/>
      <c r="M89" s="151"/>
      <c r="N89" s="152"/>
      <c r="O89" s="53"/>
      <c r="P89" s="53"/>
      <c r="Q89" s="53"/>
      <c r="R89" s="53"/>
      <c r="S89" s="53"/>
      <c r="T89" s="54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7" t="s">
        <v>117</v>
      </c>
      <c r="AU89" s="17" t="s">
        <v>79</v>
      </c>
    </row>
    <row r="90" spans="1:65" s="13" customFormat="1" ht="10.199999999999999">
      <c r="B90" s="153"/>
      <c r="D90" s="154" t="s">
        <v>119</v>
      </c>
      <c r="E90" s="155" t="s">
        <v>3</v>
      </c>
      <c r="F90" s="156" t="s">
        <v>125</v>
      </c>
      <c r="H90" s="157">
        <v>6300</v>
      </c>
      <c r="I90" s="158"/>
      <c r="L90" s="153"/>
      <c r="M90" s="159"/>
      <c r="N90" s="160"/>
      <c r="O90" s="160"/>
      <c r="P90" s="160"/>
      <c r="Q90" s="160"/>
      <c r="R90" s="160"/>
      <c r="S90" s="160"/>
      <c r="T90" s="161"/>
      <c r="AT90" s="155" t="s">
        <v>119</v>
      </c>
      <c r="AU90" s="155" t="s">
        <v>79</v>
      </c>
      <c r="AV90" s="13" t="s">
        <v>79</v>
      </c>
      <c r="AW90" s="13" t="s">
        <v>34</v>
      </c>
      <c r="AX90" s="13" t="s">
        <v>35</v>
      </c>
      <c r="AY90" s="155" t="s">
        <v>109</v>
      </c>
    </row>
    <row r="91" spans="1:65" s="2" customFormat="1" ht="62.7" customHeight="1">
      <c r="A91" s="32"/>
      <c r="B91" s="133"/>
      <c r="C91" s="134" t="s">
        <v>126</v>
      </c>
      <c r="D91" s="134" t="s">
        <v>111</v>
      </c>
      <c r="E91" s="135" t="s">
        <v>127</v>
      </c>
      <c r="F91" s="136" t="s">
        <v>128</v>
      </c>
      <c r="G91" s="137" t="s">
        <v>114</v>
      </c>
      <c r="H91" s="138">
        <v>6300</v>
      </c>
      <c r="I91" s="139"/>
      <c r="J91" s="140">
        <f>ROUND(I91*H91,2)</f>
        <v>0</v>
      </c>
      <c r="K91" s="141"/>
      <c r="L91" s="33"/>
      <c r="M91" s="142" t="s">
        <v>3</v>
      </c>
      <c r="N91" s="143" t="s">
        <v>44</v>
      </c>
      <c r="O91" s="53"/>
      <c r="P91" s="144">
        <f>O91*H91</f>
        <v>0</v>
      </c>
      <c r="Q91" s="144">
        <v>0</v>
      </c>
      <c r="R91" s="144">
        <f>Q91*H91</f>
        <v>0</v>
      </c>
      <c r="S91" s="144">
        <v>0</v>
      </c>
      <c r="T91" s="145">
        <f>S91*H91</f>
        <v>0</v>
      </c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R91" s="146" t="s">
        <v>115</v>
      </c>
      <c r="AT91" s="146" t="s">
        <v>111</v>
      </c>
      <c r="AU91" s="146" t="s">
        <v>79</v>
      </c>
      <c r="AY91" s="17" t="s">
        <v>109</v>
      </c>
      <c r="BE91" s="147">
        <f>IF(N91="základní",J91,0)</f>
        <v>0</v>
      </c>
      <c r="BF91" s="147">
        <f>IF(N91="snížená",J91,0)</f>
        <v>0</v>
      </c>
      <c r="BG91" s="147">
        <f>IF(N91="zákl. přenesená",J91,0)</f>
        <v>0</v>
      </c>
      <c r="BH91" s="147">
        <f>IF(N91="sníž. přenesená",J91,0)</f>
        <v>0</v>
      </c>
      <c r="BI91" s="147">
        <f>IF(N91="nulová",J91,0)</f>
        <v>0</v>
      </c>
      <c r="BJ91" s="17" t="s">
        <v>35</v>
      </c>
      <c r="BK91" s="147">
        <f>ROUND(I91*H91,2)</f>
        <v>0</v>
      </c>
      <c r="BL91" s="17" t="s">
        <v>115</v>
      </c>
      <c r="BM91" s="146" t="s">
        <v>129</v>
      </c>
    </row>
    <row r="92" spans="1:65" s="2" customFormat="1" ht="10.199999999999999">
      <c r="A92" s="32"/>
      <c r="B92" s="33"/>
      <c r="C92" s="32"/>
      <c r="D92" s="148" t="s">
        <v>117</v>
      </c>
      <c r="E92" s="32"/>
      <c r="F92" s="149" t="s">
        <v>130</v>
      </c>
      <c r="G92" s="32"/>
      <c r="H92" s="32"/>
      <c r="I92" s="150"/>
      <c r="J92" s="32"/>
      <c r="K92" s="32"/>
      <c r="L92" s="33"/>
      <c r="M92" s="151"/>
      <c r="N92" s="152"/>
      <c r="O92" s="53"/>
      <c r="P92" s="53"/>
      <c r="Q92" s="53"/>
      <c r="R92" s="53"/>
      <c r="S92" s="53"/>
      <c r="T92" s="54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T92" s="17" t="s">
        <v>117</v>
      </c>
      <c r="AU92" s="17" t="s">
        <v>79</v>
      </c>
    </row>
    <row r="93" spans="1:65" s="2" customFormat="1" ht="44.25" customHeight="1">
      <c r="A93" s="32"/>
      <c r="B93" s="133"/>
      <c r="C93" s="134" t="s">
        <v>115</v>
      </c>
      <c r="D93" s="134" t="s">
        <v>111</v>
      </c>
      <c r="E93" s="135" t="s">
        <v>131</v>
      </c>
      <c r="F93" s="136" t="s">
        <v>132</v>
      </c>
      <c r="G93" s="137" t="s">
        <v>114</v>
      </c>
      <c r="H93" s="138">
        <v>6300</v>
      </c>
      <c r="I93" s="139"/>
      <c r="J93" s="140">
        <f>ROUND(I93*H93,2)</f>
        <v>0</v>
      </c>
      <c r="K93" s="141"/>
      <c r="L93" s="33"/>
      <c r="M93" s="142" t="s">
        <v>3</v>
      </c>
      <c r="N93" s="143" t="s">
        <v>44</v>
      </c>
      <c r="O93" s="53"/>
      <c r="P93" s="144">
        <f>O93*H93</f>
        <v>0</v>
      </c>
      <c r="Q93" s="144">
        <v>0</v>
      </c>
      <c r="R93" s="144">
        <f>Q93*H93</f>
        <v>0</v>
      </c>
      <c r="S93" s="144">
        <v>0</v>
      </c>
      <c r="T93" s="145">
        <f>S93*H93</f>
        <v>0</v>
      </c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R93" s="146" t="s">
        <v>115</v>
      </c>
      <c r="AT93" s="146" t="s">
        <v>111</v>
      </c>
      <c r="AU93" s="146" t="s">
        <v>79</v>
      </c>
      <c r="AY93" s="17" t="s">
        <v>109</v>
      </c>
      <c r="BE93" s="147">
        <f>IF(N93="základní",J93,0)</f>
        <v>0</v>
      </c>
      <c r="BF93" s="147">
        <f>IF(N93="snížená",J93,0)</f>
        <v>0</v>
      </c>
      <c r="BG93" s="147">
        <f>IF(N93="zákl. přenesená",J93,0)</f>
        <v>0</v>
      </c>
      <c r="BH93" s="147">
        <f>IF(N93="sníž. přenesená",J93,0)</f>
        <v>0</v>
      </c>
      <c r="BI93" s="147">
        <f>IF(N93="nulová",J93,0)</f>
        <v>0</v>
      </c>
      <c r="BJ93" s="17" t="s">
        <v>35</v>
      </c>
      <c r="BK93" s="147">
        <f>ROUND(I93*H93,2)</f>
        <v>0</v>
      </c>
      <c r="BL93" s="17" t="s">
        <v>115</v>
      </c>
      <c r="BM93" s="146" t="s">
        <v>133</v>
      </c>
    </row>
    <row r="94" spans="1:65" s="2" customFormat="1" ht="10.199999999999999">
      <c r="A94" s="32"/>
      <c r="B94" s="33"/>
      <c r="C94" s="32"/>
      <c r="D94" s="148" t="s">
        <v>117</v>
      </c>
      <c r="E94" s="32"/>
      <c r="F94" s="149" t="s">
        <v>134</v>
      </c>
      <c r="G94" s="32"/>
      <c r="H94" s="32"/>
      <c r="I94" s="150"/>
      <c r="J94" s="32"/>
      <c r="K94" s="32"/>
      <c r="L94" s="33"/>
      <c r="M94" s="151"/>
      <c r="N94" s="152"/>
      <c r="O94" s="53"/>
      <c r="P94" s="53"/>
      <c r="Q94" s="53"/>
      <c r="R94" s="53"/>
      <c r="S94" s="53"/>
      <c r="T94" s="54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T94" s="17" t="s">
        <v>117</v>
      </c>
      <c r="AU94" s="17" t="s">
        <v>79</v>
      </c>
    </row>
    <row r="95" spans="1:65" s="13" customFormat="1" ht="10.199999999999999">
      <c r="B95" s="153"/>
      <c r="D95" s="154" t="s">
        <v>119</v>
      </c>
      <c r="E95" s="155" t="s">
        <v>3</v>
      </c>
      <c r="F95" s="156" t="s">
        <v>135</v>
      </c>
      <c r="H95" s="157">
        <v>2780</v>
      </c>
      <c r="I95" s="158"/>
      <c r="L95" s="153"/>
      <c r="M95" s="159"/>
      <c r="N95" s="160"/>
      <c r="O95" s="160"/>
      <c r="P95" s="160"/>
      <c r="Q95" s="160"/>
      <c r="R95" s="160"/>
      <c r="S95" s="160"/>
      <c r="T95" s="161"/>
      <c r="AT95" s="155" t="s">
        <v>119</v>
      </c>
      <c r="AU95" s="155" t="s">
        <v>79</v>
      </c>
      <c r="AV95" s="13" t="s">
        <v>79</v>
      </c>
      <c r="AW95" s="13" t="s">
        <v>34</v>
      </c>
      <c r="AX95" s="13" t="s">
        <v>73</v>
      </c>
      <c r="AY95" s="155" t="s">
        <v>109</v>
      </c>
    </row>
    <row r="96" spans="1:65" s="13" customFormat="1" ht="10.199999999999999">
      <c r="B96" s="153"/>
      <c r="D96" s="154" t="s">
        <v>119</v>
      </c>
      <c r="E96" s="155" t="s">
        <v>3</v>
      </c>
      <c r="F96" s="156" t="s">
        <v>136</v>
      </c>
      <c r="H96" s="157">
        <v>3520</v>
      </c>
      <c r="I96" s="158"/>
      <c r="L96" s="153"/>
      <c r="M96" s="159"/>
      <c r="N96" s="160"/>
      <c r="O96" s="160"/>
      <c r="P96" s="160"/>
      <c r="Q96" s="160"/>
      <c r="R96" s="160"/>
      <c r="S96" s="160"/>
      <c r="T96" s="161"/>
      <c r="AT96" s="155" t="s">
        <v>119</v>
      </c>
      <c r="AU96" s="155" t="s">
        <v>79</v>
      </c>
      <c r="AV96" s="13" t="s">
        <v>79</v>
      </c>
      <c r="AW96" s="13" t="s">
        <v>34</v>
      </c>
      <c r="AX96" s="13" t="s">
        <v>73</v>
      </c>
      <c r="AY96" s="155" t="s">
        <v>109</v>
      </c>
    </row>
    <row r="97" spans="1:65" s="14" customFormat="1" ht="10.199999999999999">
      <c r="B97" s="162"/>
      <c r="D97" s="154" t="s">
        <v>119</v>
      </c>
      <c r="E97" s="163" t="s">
        <v>3</v>
      </c>
      <c r="F97" s="164" t="s">
        <v>137</v>
      </c>
      <c r="H97" s="165">
        <v>6300</v>
      </c>
      <c r="I97" s="166"/>
      <c r="L97" s="162"/>
      <c r="M97" s="167"/>
      <c r="N97" s="168"/>
      <c r="O97" s="168"/>
      <c r="P97" s="168"/>
      <c r="Q97" s="168"/>
      <c r="R97" s="168"/>
      <c r="S97" s="168"/>
      <c r="T97" s="169"/>
      <c r="AT97" s="163" t="s">
        <v>119</v>
      </c>
      <c r="AU97" s="163" t="s">
        <v>79</v>
      </c>
      <c r="AV97" s="14" t="s">
        <v>115</v>
      </c>
      <c r="AW97" s="14" t="s">
        <v>34</v>
      </c>
      <c r="AX97" s="14" t="s">
        <v>35</v>
      </c>
      <c r="AY97" s="163" t="s">
        <v>109</v>
      </c>
    </row>
    <row r="98" spans="1:65" s="2" customFormat="1" ht="37.799999999999997" customHeight="1">
      <c r="A98" s="32"/>
      <c r="B98" s="133"/>
      <c r="C98" s="134" t="s">
        <v>138</v>
      </c>
      <c r="D98" s="134" t="s">
        <v>111</v>
      </c>
      <c r="E98" s="135" t="s">
        <v>139</v>
      </c>
      <c r="F98" s="136" t="s">
        <v>140</v>
      </c>
      <c r="G98" s="137" t="s">
        <v>141</v>
      </c>
      <c r="H98" s="138">
        <v>12620</v>
      </c>
      <c r="I98" s="139"/>
      <c r="J98" s="140">
        <f>ROUND(I98*H98,2)</f>
        <v>0</v>
      </c>
      <c r="K98" s="141"/>
      <c r="L98" s="33"/>
      <c r="M98" s="142" t="s">
        <v>3</v>
      </c>
      <c r="N98" s="143" t="s">
        <v>44</v>
      </c>
      <c r="O98" s="53"/>
      <c r="P98" s="144">
        <f>O98*H98</f>
        <v>0</v>
      </c>
      <c r="Q98" s="144">
        <v>0</v>
      </c>
      <c r="R98" s="144">
        <f>Q98*H98</f>
        <v>0</v>
      </c>
      <c r="S98" s="144">
        <v>0</v>
      </c>
      <c r="T98" s="145">
        <f>S98*H98</f>
        <v>0</v>
      </c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R98" s="146" t="s">
        <v>115</v>
      </c>
      <c r="AT98" s="146" t="s">
        <v>111</v>
      </c>
      <c r="AU98" s="146" t="s">
        <v>79</v>
      </c>
      <c r="AY98" s="17" t="s">
        <v>109</v>
      </c>
      <c r="BE98" s="147">
        <f>IF(N98="základní",J98,0)</f>
        <v>0</v>
      </c>
      <c r="BF98" s="147">
        <f>IF(N98="snížená",J98,0)</f>
        <v>0</v>
      </c>
      <c r="BG98" s="147">
        <f>IF(N98="zákl. přenesená",J98,0)</f>
        <v>0</v>
      </c>
      <c r="BH98" s="147">
        <f>IF(N98="sníž. přenesená",J98,0)</f>
        <v>0</v>
      </c>
      <c r="BI98" s="147">
        <f>IF(N98="nulová",J98,0)</f>
        <v>0</v>
      </c>
      <c r="BJ98" s="17" t="s">
        <v>35</v>
      </c>
      <c r="BK98" s="147">
        <f>ROUND(I98*H98,2)</f>
        <v>0</v>
      </c>
      <c r="BL98" s="17" t="s">
        <v>115</v>
      </c>
      <c r="BM98" s="146" t="s">
        <v>142</v>
      </c>
    </row>
    <row r="99" spans="1:65" s="2" customFormat="1" ht="10.199999999999999">
      <c r="A99" s="32"/>
      <c r="B99" s="33"/>
      <c r="C99" s="32"/>
      <c r="D99" s="148" t="s">
        <v>117</v>
      </c>
      <c r="E99" s="32"/>
      <c r="F99" s="149" t="s">
        <v>143</v>
      </c>
      <c r="G99" s="32"/>
      <c r="H99" s="32"/>
      <c r="I99" s="150"/>
      <c r="J99" s="32"/>
      <c r="K99" s="32"/>
      <c r="L99" s="33"/>
      <c r="M99" s="151"/>
      <c r="N99" s="152"/>
      <c r="O99" s="53"/>
      <c r="P99" s="53"/>
      <c r="Q99" s="53"/>
      <c r="R99" s="53"/>
      <c r="S99" s="53"/>
      <c r="T99" s="54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T99" s="17" t="s">
        <v>117</v>
      </c>
      <c r="AU99" s="17" t="s">
        <v>79</v>
      </c>
    </row>
    <row r="100" spans="1:65" s="12" customFormat="1" ht="22.8" customHeight="1">
      <c r="B100" s="120"/>
      <c r="D100" s="121" t="s">
        <v>72</v>
      </c>
      <c r="E100" s="131" t="s">
        <v>115</v>
      </c>
      <c r="F100" s="131" t="s">
        <v>144</v>
      </c>
      <c r="I100" s="123"/>
      <c r="J100" s="132">
        <f>BK100</f>
        <v>0</v>
      </c>
      <c r="L100" s="120"/>
      <c r="M100" s="125"/>
      <c r="N100" s="126"/>
      <c r="O100" s="126"/>
      <c r="P100" s="127">
        <f>SUM(P101:P105)</f>
        <v>0</v>
      </c>
      <c r="Q100" s="126"/>
      <c r="R100" s="127">
        <f>SUM(R101:R105)</f>
        <v>292.08959999999996</v>
      </c>
      <c r="S100" s="126"/>
      <c r="T100" s="128">
        <f>SUM(T101:T105)</f>
        <v>0</v>
      </c>
      <c r="AR100" s="121" t="s">
        <v>35</v>
      </c>
      <c r="AT100" s="129" t="s">
        <v>72</v>
      </c>
      <c r="AU100" s="129" t="s">
        <v>35</v>
      </c>
      <c r="AY100" s="121" t="s">
        <v>109</v>
      </c>
      <c r="BK100" s="130">
        <f>SUM(BK101:BK105)</f>
        <v>0</v>
      </c>
    </row>
    <row r="101" spans="1:65" s="2" customFormat="1" ht="37.799999999999997" customHeight="1">
      <c r="A101" s="32"/>
      <c r="B101" s="133"/>
      <c r="C101" s="134" t="s">
        <v>145</v>
      </c>
      <c r="D101" s="134" t="s">
        <v>111</v>
      </c>
      <c r="E101" s="135" t="s">
        <v>146</v>
      </c>
      <c r="F101" s="136" t="s">
        <v>147</v>
      </c>
      <c r="G101" s="137" t="s">
        <v>114</v>
      </c>
      <c r="H101" s="138">
        <v>120</v>
      </c>
      <c r="I101" s="139"/>
      <c r="J101" s="140">
        <f>ROUND(I101*H101,2)</f>
        <v>0</v>
      </c>
      <c r="K101" s="141"/>
      <c r="L101" s="33"/>
      <c r="M101" s="142" t="s">
        <v>3</v>
      </c>
      <c r="N101" s="143" t="s">
        <v>44</v>
      </c>
      <c r="O101" s="53"/>
      <c r="P101" s="144">
        <f>O101*H101</f>
        <v>0</v>
      </c>
      <c r="Q101" s="144">
        <v>2.4340799999999998</v>
      </c>
      <c r="R101" s="144">
        <f>Q101*H101</f>
        <v>292.08959999999996</v>
      </c>
      <c r="S101" s="144">
        <v>0</v>
      </c>
      <c r="T101" s="145">
        <f>S101*H101</f>
        <v>0</v>
      </c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R101" s="146" t="s">
        <v>115</v>
      </c>
      <c r="AT101" s="146" t="s">
        <v>111</v>
      </c>
      <c r="AU101" s="146" t="s">
        <v>79</v>
      </c>
      <c r="AY101" s="17" t="s">
        <v>109</v>
      </c>
      <c r="BE101" s="147">
        <f>IF(N101="základní",J101,0)</f>
        <v>0</v>
      </c>
      <c r="BF101" s="147">
        <f>IF(N101="snížená",J101,0)</f>
        <v>0</v>
      </c>
      <c r="BG101" s="147">
        <f>IF(N101="zákl. přenesená",J101,0)</f>
        <v>0</v>
      </c>
      <c r="BH101" s="147">
        <f>IF(N101="sníž. přenesená",J101,0)</f>
        <v>0</v>
      </c>
      <c r="BI101" s="147">
        <f>IF(N101="nulová",J101,0)</f>
        <v>0</v>
      </c>
      <c r="BJ101" s="17" t="s">
        <v>35</v>
      </c>
      <c r="BK101" s="147">
        <f>ROUND(I101*H101,2)</f>
        <v>0</v>
      </c>
      <c r="BL101" s="17" t="s">
        <v>115</v>
      </c>
      <c r="BM101" s="146" t="s">
        <v>148</v>
      </c>
    </row>
    <row r="102" spans="1:65" s="2" customFormat="1" ht="10.199999999999999">
      <c r="A102" s="32"/>
      <c r="B102" s="33"/>
      <c r="C102" s="32"/>
      <c r="D102" s="148" t="s">
        <v>117</v>
      </c>
      <c r="E102" s="32"/>
      <c r="F102" s="149" t="s">
        <v>149</v>
      </c>
      <c r="G102" s="32"/>
      <c r="H102" s="32"/>
      <c r="I102" s="150"/>
      <c r="J102" s="32"/>
      <c r="K102" s="32"/>
      <c r="L102" s="33"/>
      <c r="M102" s="151"/>
      <c r="N102" s="152"/>
      <c r="O102" s="53"/>
      <c r="P102" s="53"/>
      <c r="Q102" s="53"/>
      <c r="R102" s="53"/>
      <c r="S102" s="53"/>
      <c r="T102" s="54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T102" s="17" t="s">
        <v>117</v>
      </c>
      <c r="AU102" s="17" t="s">
        <v>79</v>
      </c>
    </row>
    <row r="103" spans="1:65" s="13" customFormat="1" ht="10.199999999999999">
      <c r="B103" s="153"/>
      <c r="D103" s="154" t="s">
        <v>119</v>
      </c>
      <c r="E103" s="155" t="s">
        <v>3</v>
      </c>
      <c r="F103" s="156" t="s">
        <v>150</v>
      </c>
      <c r="H103" s="157">
        <v>120</v>
      </c>
      <c r="I103" s="158"/>
      <c r="L103" s="153"/>
      <c r="M103" s="159"/>
      <c r="N103" s="160"/>
      <c r="O103" s="160"/>
      <c r="P103" s="160"/>
      <c r="Q103" s="160"/>
      <c r="R103" s="160"/>
      <c r="S103" s="160"/>
      <c r="T103" s="161"/>
      <c r="AT103" s="155" t="s">
        <v>119</v>
      </c>
      <c r="AU103" s="155" t="s">
        <v>79</v>
      </c>
      <c r="AV103" s="13" t="s">
        <v>79</v>
      </c>
      <c r="AW103" s="13" t="s">
        <v>34</v>
      </c>
      <c r="AX103" s="13" t="s">
        <v>35</v>
      </c>
      <c r="AY103" s="155" t="s">
        <v>109</v>
      </c>
    </row>
    <row r="104" spans="1:65" s="2" customFormat="1" ht="49.05" customHeight="1">
      <c r="A104" s="32"/>
      <c r="B104" s="133"/>
      <c r="C104" s="134" t="s">
        <v>151</v>
      </c>
      <c r="D104" s="134" t="s">
        <v>111</v>
      </c>
      <c r="E104" s="135" t="s">
        <v>152</v>
      </c>
      <c r="F104" s="136" t="s">
        <v>153</v>
      </c>
      <c r="G104" s="137" t="s">
        <v>141</v>
      </c>
      <c r="H104" s="138">
        <v>200</v>
      </c>
      <c r="I104" s="139"/>
      <c r="J104" s="140">
        <f>ROUND(I104*H104,2)</f>
        <v>0</v>
      </c>
      <c r="K104" s="141"/>
      <c r="L104" s="33"/>
      <c r="M104" s="142" t="s">
        <v>3</v>
      </c>
      <c r="N104" s="143" t="s">
        <v>44</v>
      </c>
      <c r="O104" s="53"/>
      <c r="P104" s="144">
        <f>O104*H104</f>
        <v>0</v>
      </c>
      <c r="Q104" s="144">
        <v>0</v>
      </c>
      <c r="R104" s="144">
        <f>Q104*H104</f>
        <v>0</v>
      </c>
      <c r="S104" s="144">
        <v>0</v>
      </c>
      <c r="T104" s="145">
        <f>S104*H104</f>
        <v>0</v>
      </c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R104" s="146" t="s">
        <v>115</v>
      </c>
      <c r="AT104" s="146" t="s">
        <v>111</v>
      </c>
      <c r="AU104" s="146" t="s">
        <v>79</v>
      </c>
      <c r="AY104" s="17" t="s">
        <v>109</v>
      </c>
      <c r="BE104" s="147">
        <f>IF(N104="základní",J104,0)</f>
        <v>0</v>
      </c>
      <c r="BF104" s="147">
        <f>IF(N104="snížená",J104,0)</f>
        <v>0</v>
      </c>
      <c r="BG104" s="147">
        <f>IF(N104="zákl. přenesená",J104,0)</f>
        <v>0</v>
      </c>
      <c r="BH104" s="147">
        <f>IF(N104="sníž. přenesená",J104,0)</f>
        <v>0</v>
      </c>
      <c r="BI104" s="147">
        <f>IF(N104="nulová",J104,0)</f>
        <v>0</v>
      </c>
      <c r="BJ104" s="17" t="s">
        <v>35</v>
      </c>
      <c r="BK104" s="147">
        <f>ROUND(I104*H104,2)</f>
        <v>0</v>
      </c>
      <c r="BL104" s="17" t="s">
        <v>115</v>
      </c>
      <c r="BM104" s="146" t="s">
        <v>154</v>
      </c>
    </row>
    <row r="105" spans="1:65" s="2" customFormat="1" ht="10.199999999999999">
      <c r="A105" s="32"/>
      <c r="B105" s="33"/>
      <c r="C105" s="32"/>
      <c r="D105" s="148" t="s">
        <v>117</v>
      </c>
      <c r="E105" s="32"/>
      <c r="F105" s="149" t="s">
        <v>155</v>
      </c>
      <c r="G105" s="32"/>
      <c r="H105" s="32"/>
      <c r="I105" s="150"/>
      <c r="J105" s="32"/>
      <c r="K105" s="32"/>
      <c r="L105" s="33"/>
      <c r="M105" s="151"/>
      <c r="N105" s="152"/>
      <c r="O105" s="53"/>
      <c r="P105" s="53"/>
      <c r="Q105" s="53"/>
      <c r="R105" s="53"/>
      <c r="S105" s="53"/>
      <c r="T105" s="54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T105" s="17" t="s">
        <v>117</v>
      </c>
      <c r="AU105" s="17" t="s">
        <v>79</v>
      </c>
    </row>
    <row r="106" spans="1:65" s="12" customFormat="1" ht="22.8" customHeight="1">
      <c r="B106" s="120"/>
      <c r="D106" s="121" t="s">
        <v>72</v>
      </c>
      <c r="E106" s="131" t="s">
        <v>156</v>
      </c>
      <c r="F106" s="131" t="s">
        <v>157</v>
      </c>
      <c r="I106" s="123"/>
      <c r="J106" s="132">
        <f>BK106</f>
        <v>0</v>
      </c>
      <c r="L106" s="120"/>
      <c r="M106" s="125"/>
      <c r="N106" s="126"/>
      <c r="O106" s="126"/>
      <c r="P106" s="127">
        <f>SUM(P107:P108)</f>
        <v>0</v>
      </c>
      <c r="Q106" s="126"/>
      <c r="R106" s="127">
        <f>SUM(R107:R108)</f>
        <v>0</v>
      </c>
      <c r="S106" s="126"/>
      <c r="T106" s="128">
        <f>SUM(T107:T108)</f>
        <v>0</v>
      </c>
      <c r="AR106" s="121" t="s">
        <v>35</v>
      </c>
      <c r="AT106" s="129" t="s">
        <v>72</v>
      </c>
      <c r="AU106" s="129" t="s">
        <v>35</v>
      </c>
      <c r="AY106" s="121" t="s">
        <v>109</v>
      </c>
      <c r="BK106" s="130">
        <f>SUM(BK107:BK108)</f>
        <v>0</v>
      </c>
    </row>
    <row r="107" spans="1:65" s="2" customFormat="1" ht="33" customHeight="1">
      <c r="A107" s="32"/>
      <c r="B107" s="133"/>
      <c r="C107" s="134" t="s">
        <v>158</v>
      </c>
      <c r="D107" s="134" t="s">
        <v>111</v>
      </c>
      <c r="E107" s="135" t="s">
        <v>159</v>
      </c>
      <c r="F107" s="136" t="s">
        <v>160</v>
      </c>
      <c r="G107" s="137" t="s">
        <v>161</v>
      </c>
      <c r="H107" s="138">
        <v>292.08999999999997</v>
      </c>
      <c r="I107" s="139"/>
      <c r="J107" s="140">
        <f>ROUND(I107*H107,2)</f>
        <v>0</v>
      </c>
      <c r="K107" s="141"/>
      <c r="L107" s="33"/>
      <c r="M107" s="142" t="s">
        <v>3</v>
      </c>
      <c r="N107" s="143" t="s">
        <v>44</v>
      </c>
      <c r="O107" s="53"/>
      <c r="P107" s="144">
        <f>O107*H107</f>
        <v>0</v>
      </c>
      <c r="Q107" s="144">
        <v>0</v>
      </c>
      <c r="R107" s="144">
        <f>Q107*H107</f>
        <v>0</v>
      </c>
      <c r="S107" s="144">
        <v>0</v>
      </c>
      <c r="T107" s="145">
        <f>S107*H107</f>
        <v>0</v>
      </c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R107" s="146" t="s">
        <v>115</v>
      </c>
      <c r="AT107" s="146" t="s">
        <v>111</v>
      </c>
      <c r="AU107" s="146" t="s">
        <v>79</v>
      </c>
      <c r="AY107" s="17" t="s">
        <v>109</v>
      </c>
      <c r="BE107" s="147">
        <f>IF(N107="základní",J107,0)</f>
        <v>0</v>
      </c>
      <c r="BF107" s="147">
        <f>IF(N107="snížená",J107,0)</f>
        <v>0</v>
      </c>
      <c r="BG107" s="147">
        <f>IF(N107="zákl. přenesená",J107,0)</f>
        <v>0</v>
      </c>
      <c r="BH107" s="147">
        <f>IF(N107="sníž. přenesená",J107,0)</f>
        <v>0</v>
      </c>
      <c r="BI107" s="147">
        <f>IF(N107="nulová",J107,0)</f>
        <v>0</v>
      </c>
      <c r="BJ107" s="17" t="s">
        <v>35</v>
      </c>
      <c r="BK107" s="147">
        <f>ROUND(I107*H107,2)</f>
        <v>0</v>
      </c>
      <c r="BL107" s="17" t="s">
        <v>115</v>
      </c>
      <c r="BM107" s="146" t="s">
        <v>162</v>
      </c>
    </row>
    <row r="108" spans="1:65" s="2" customFormat="1" ht="10.199999999999999">
      <c r="A108" s="32"/>
      <c r="B108" s="33"/>
      <c r="C108" s="32"/>
      <c r="D108" s="148" t="s">
        <v>117</v>
      </c>
      <c r="E108" s="32"/>
      <c r="F108" s="149" t="s">
        <v>163</v>
      </c>
      <c r="G108" s="32"/>
      <c r="H108" s="32"/>
      <c r="I108" s="150"/>
      <c r="J108" s="32"/>
      <c r="K108" s="32"/>
      <c r="L108" s="33"/>
      <c r="M108" s="151"/>
      <c r="N108" s="152"/>
      <c r="O108" s="53"/>
      <c r="P108" s="53"/>
      <c r="Q108" s="53"/>
      <c r="R108" s="53"/>
      <c r="S108" s="53"/>
      <c r="T108" s="54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T108" s="17" t="s">
        <v>117</v>
      </c>
      <c r="AU108" s="17" t="s">
        <v>79</v>
      </c>
    </row>
    <row r="109" spans="1:65" s="12" customFormat="1" ht="25.95" customHeight="1">
      <c r="B109" s="120"/>
      <c r="D109" s="121" t="s">
        <v>72</v>
      </c>
      <c r="E109" s="122" t="s">
        <v>164</v>
      </c>
      <c r="F109" s="122" t="s">
        <v>165</v>
      </c>
      <c r="I109" s="123"/>
      <c r="J109" s="124">
        <f>BK109</f>
        <v>0</v>
      </c>
      <c r="L109" s="120"/>
      <c r="M109" s="125"/>
      <c r="N109" s="126"/>
      <c r="O109" s="126"/>
      <c r="P109" s="127">
        <f>P110+P113+P116+P125</f>
        <v>0</v>
      </c>
      <c r="Q109" s="126"/>
      <c r="R109" s="127">
        <f>R110+R113+R116+R125</f>
        <v>0</v>
      </c>
      <c r="S109" s="126"/>
      <c r="T109" s="128">
        <f>T110+T113+T116+T125</f>
        <v>0</v>
      </c>
      <c r="AR109" s="121" t="s">
        <v>138</v>
      </c>
      <c r="AT109" s="129" t="s">
        <v>72</v>
      </c>
      <c r="AU109" s="129" t="s">
        <v>73</v>
      </c>
      <c r="AY109" s="121" t="s">
        <v>109</v>
      </c>
      <c r="BK109" s="130">
        <f>BK110+BK113+BK116+BK125</f>
        <v>0</v>
      </c>
    </row>
    <row r="110" spans="1:65" s="12" customFormat="1" ht="22.8" customHeight="1">
      <c r="B110" s="120"/>
      <c r="D110" s="121" t="s">
        <v>72</v>
      </c>
      <c r="E110" s="131" t="s">
        <v>166</v>
      </c>
      <c r="F110" s="131" t="s">
        <v>167</v>
      </c>
      <c r="I110" s="123"/>
      <c r="J110" s="132">
        <f>BK110</f>
        <v>0</v>
      </c>
      <c r="L110" s="120"/>
      <c r="M110" s="125"/>
      <c r="N110" s="126"/>
      <c r="O110" s="126"/>
      <c r="P110" s="127">
        <f>SUM(P111:P112)</f>
        <v>0</v>
      </c>
      <c r="Q110" s="126"/>
      <c r="R110" s="127">
        <f>SUM(R111:R112)</f>
        <v>0</v>
      </c>
      <c r="S110" s="126"/>
      <c r="T110" s="128">
        <f>SUM(T111:T112)</f>
        <v>0</v>
      </c>
      <c r="AR110" s="121" t="s">
        <v>138</v>
      </c>
      <c r="AT110" s="129" t="s">
        <v>72</v>
      </c>
      <c r="AU110" s="129" t="s">
        <v>35</v>
      </c>
      <c r="AY110" s="121" t="s">
        <v>109</v>
      </c>
      <c r="BK110" s="130">
        <f>SUM(BK111:BK112)</f>
        <v>0</v>
      </c>
    </row>
    <row r="111" spans="1:65" s="2" customFormat="1" ht="16.5" customHeight="1">
      <c r="A111" s="32"/>
      <c r="B111" s="133"/>
      <c r="C111" s="134" t="s">
        <v>168</v>
      </c>
      <c r="D111" s="134" t="s">
        <v>111</v>
      </c>
      <c r="E111" s="135" t="s">
        <v>169</v>
      </c>
      <c r="F111" s="136" t="s">
        <v>167</v>
      </c>
      <c r="G111" s="137" t="s">
        <v>170</v>
      </c>
      <c r="H111" s="138">
        <v>1</v>
      </c>
      <c r="I111" s="139"/>
      <c r="J111" s="140">
        <f>ROUND(I111*H111,2)</f>
        <v>0</v>
      </c>
      <c r="K111" s="141"/>
      <c r="L111" s="33"/>
      <c r="M111" s="142" t="s">
        <v>3</v>
      </c>
      <c r="N111" s="143" t="s">
        <v>44</v>
      </c>
      <c r="O111" s="53"/>
      <c r="P111" s="144">
        <f>O111*H111</f>
        <v>0</v>
      </c>
      <c r="Q111" s="144">
        <v>0</v>
      </c>
      <c r="R111" s="144">
        <f>Q111*H111</f>
        <v>0</v>
      </c>
      <c r="S111" s="144">
        <v>0</v>
      </c>
      <c r="T111" s="145">
        <f>S111*H111</f>
        <v>0</v>
      </c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R111" s="146" t="s">
        <v>171</v>
      </c>
      <c r="AT111" s="146" t="s">
        <v>111</v>
      </c>
      <c r="AU111" s="146" t="s">
        <v>79</v>
      </c>
      <c r="AY111" s="17" t="s">
        <v>109</v>
      </c>
      <c r="BE111" s="147">
        <f>IF(N111="základní",J111,0)</f>
        <v>0</v>
      </c>
      <c r="BF111" s="147">
        <f>IF(N111="snížená",J111,0)</f>
        <v>0</v>
      </c>
      <c r="BG111" s="147">
        <f>IF(N111="zákl. přenesená",J111,0)</f>
        <v>0</v>
      </c>
      <c r="BH111" s="147">
        <f>IF(N111="sníž. přenesená",J111,0)</f>
        <v>0</v>
      </c>
      <c r="BI111" s="147">
        <f>IF(N111="nulová",J111,0)</f>
        <v>0</v>
      </c>
      <c r="BJ111" s="17" t="s">
        <v>35</v>
      </c>
      <c r="BK111" s="147">
        <f>ROUND(I111*H111,2)</f>
        <v>0</v>
      </c>
      <c r="BL111" s="17" t="s">
        <v>171</v>
      </c>
      <c r="BM111" s="146" t="s">
        <v>172</v>
      </c>
    </row>
    <row r="112" spans="1:65" s="2" customFormat="1" ht="10.199999999999999">
      <c r="A112" s="32"/>
      <c r="B112" s="33"/>
      <c r="C112" s="32"/>
      <c r="D112" s="148" t="s">
        <v>117</v>
      </c>
      <c r="E112" s="32"/>
      <c r="F112" s="149" t="s">
        <v>173</v>
      </c>
      <c r="G112" s="32"/>
      <c r="H112" s="32"/>
      <c r="I112" s="150"/>
      <c r="J112" s="32"/>
      <c r="K112" s="32"/>
      <c r="L112" s="33"/>
      <c r="M112" s="151"/>
      <c r="N112" s="152"/>
      <c r="O112" s="53"/>
      <c r="P112" s="53"/>
      <c r="Q112" s="53"/>
      <c r="R112" s="53"/>
      <c r="S112" s="53"/>
      <c r="T112" s="54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T112" s="17" t="s">
        <v>117</v>
      </c>
      <c r="AU112" s="17" t="s">
        <v>79</v>
      </c>
    </row>
    <row r="113" spans="1:65" s="12" customFormat="1" ht="22.8" customHeight="1">
      <c r="B113" s="120"/>
      <c r="D113" s="121" t="s">
        <v>72</v>
      </c>
      <c r="E113" s="131" t="s">
        <v>174</v>
      </c>
      <c r="F113" s="131" t="s">
        <v>175</v>
      </c>
      <c r="I113" s="123"/>
      <c r="J113" s="132">
        <f>BK113</f>
        <v>0</v>
      </c>
      <c r="L113" s="120"/>
      <c r="M113" s="125"/>
      <c r="N113" s="126"/>
      <c r="O113" s="126"/>
      <c r="P113" s="127">
        <f>SUM(P114:P115)</f>
        <v>0</v>
      </c>
      <c r="Q113" s="126"/>
      <c r="R113" s="127">
        <f>SUM(R114:R115)</f>
        <v>0</v>
      </c>
      <c r="S113" s="126"/>
      <c r="T113" s="128">
        <f>SUM(T114:T115)</f>
        <v>0</v>
      </c>
      <c r="AR113" s="121" t="s">
        <v>138</v>
      </c>
      <c r="AT113" s="129" t="s">
        <v>72</v>
      </c>
      <c r="AU113" s="129" t="s">
        <v>35</v>
      </c>
      <c r="AY113" s="121" t="s">
        <v>109</v>
      </c>
      <c r="BK113" s="130">
        <f>SUM(BK114:BK115)</f>
        <v>0</v>
      </c>
    </row>
    <row r="114" spans="1:65" s="2" customFormat="1" ht="16.5" customHeight="1">
      <c r="A114" s="32"/>
      <c r="B114" s="133"/>
      <c r="C114" s="134" t="s">
        <v>176</v>
      </c>
      <c r="D114" s="134" t="s">
        <v>111</v>
      </c>
      <c r="E114" s="135" t="s">
        <v>177</v>
      </c>
      <c r="F114" s="136" t="s">
        <v>178</v>
      </c>
      <c r="G114" s="137" t="s">
        <v>170</v>
      </c>
      <c r="H114" s="138">
        <v>1</v>
      </c>
      <c r="I114" s="139"/>
      <c r="J114" s="140">
        <f>ROUND(I114*H114,2)</f>
        <v>0</v>
      </c>
      <c r="K114" s="141"/>
      <c r="L114" s="33"/>
      <c r="M114" s="142" t="s">
        <v>3</v>
      </c>
      <c r="N114" s="143" t="s">
        <v>44</v>
      </c>
      <c r="O114" s="53"/>
      <c r="P114" s="144">
        <f>O114*H114</f>
        <v>0</v>
      </c>
      <c r="Q114" s="144">
        <v>0</v>
      </c>
      <c r="R114" s="144">
        <f>Q114*H114</f>
        <v>0</v>
      </c>
      <c r="S114" s="144">
        <v>0</v>
      </c>
      <c r="T114" s="145">
        <f>S114*H114</f>
        <v>0</v>
      </c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R114" s="146" t="s">
        <v>171</v>
      </c>
      <c r="AT114" s="146" t="s">
        <v>111</v>
      </c>
      <c r="AU114" s="146" t="s">
        <v>79</v>
      </c>
      <c r="AY114" s="17" t="s">
        <v>109</v>
      </c>
      <c r="BE114" s="147">
        <f>IF(N114="základní",J114,0)</f>
        <v>0</v>
      </c>
      <c r="BF114" s="147">
        <f>IF(N114="snížená",J114,0)</f>
        <v>0</v>
      </c>
      <c r="BG114" s="147">
        <f>IF(N114="zákl. přenesená",J114,0)</f>
        <v>0</v>
      </c>
      <c r="BH114" s="147">
        <f>IF(N114="sníž. přenesená",J114,0)</f>
        <v>0</v>
      </c>
      <c r="BI114" s="147">
        <f>IF(N114="nulová",J114,0)</f>
        <v>0</v>
      </c>
      <c r="BJ114" s="17" t="s">
        <v>35</v>
      </c>
      <c r="BK114" s="147">
        <f>ROUND(I114*H114,2)</f>
        <v>0</v>
      </c>
      <c r="BL114" s="17" t="s">
        <v>171</v>
      </c>
      <c r="BM114" s="146" t="s">
        <v>179</v>
      </c>
    </row>
    <row r="115" spans="1:65" s="2" customFormat="1" ht="10.199999999999999">
      <c r="A115" s="32"/>
      <c r="B115" s="33"/>
      <c r="C115" s="32"/>
      <c r="D115" s="148" t="s">
        <v>117</v>
      </c>
      <c r="E115" s="32"/>
      <c r="F115" s="149" t="s">
        <v>180</v>
      </c>
      <c r="G115" s="32"/>
      <c r="H115" s="32"/>
      <c r="I115" s="150"/>
      <c r="J115" s="32"/>
      <c r="K115" s="32"/>
      <c r="L115" s="33"/>
      <c r="M115" s="151"/>
      <c r="N115" s="152"/>
      <c r="O115" s="53"/>
      <c r="P115" s="53"/>
      <c r="Q115" s="53"/>
      <c r="R115" s="53"/>
      <c r="S115" s="53"/>
      <c r="T115" s="54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T115" s="17" t="s">
        <v>117</v>
      </c>
      <c r="AU115" s="17" t="s">
        <v>79</v>
      </c>
    </row>
    <row r="116" spans="1:65" s="12" customFormat="1" ht="22.8" customHeight="1">
      <c r="B116" s="120"/>
      <c r="D116" s="121" t="s">
        <v>72</v>
      </c>
      <c r="E116" s="131" t="s">
        <v>181</v>
      </c>
      <c r="F116" s="131" t="s">
        <v>182</v>
      </c>
      <c r="I116" s="123"/>
      <c r="J116" s="132">
        <f>BK116</f>
        <v>0</v>
      </c>
      <c r="L116" s="120"/>
      <c r="M116" s="125"/>
      <c r="N116" s="126"/>
      <c r="O116" s="126"/>
      <c r="P116" s="127">
        <f>SUM(P117:P124)</f>
        <v>0</v>
      </c>
      <c r="Q116" s="126"/>
      <c r="R116" s="127">
        <f>SUM(R117:R124)</f>
        <v>0</v>
      </c>
      <c r="S116" s="126"/>
      <c r="T116" s="128">
        <f>SUM(T117:T124)</f>
        <v>0</v>
      </c>
      <c r="AR116" s="121" t="s">
        <v>138</v>
      </c>
      <c r="AT116" s="129" t="s">
        <v>72</v>
      </c>
      <c r="AU116" s="129" t="s">
        <v>35</v>
      </c>
      <c r="AY116" s="121" t="s">
        <v>109</v>
      </c>
      <c r="BK116" s="130">
        <f>SUM(BK117:BK124)</f>
        <v>0</v>
      </c>
    </row>
    <row r="117" spans="1:65" s="2" customFormat="1" ht="16.5" customHeight="1">
      <c r="A117" s="32"/>
      <c r="B117" s="133"/>
      <c r="C117" s="134" t="s">
        <v>183</v>
      </c>
      <c r="D117" s="134" t="s">
        <v>111</v>
      </c>
      <c r="E117" s="135" t="s">
        <v>184</v>
      </c>
      <c r="F117" s="136" t="s">
        <v>182</v>
      </c>
      <c r="G117" s="137" t="s">
        <v>170</v>
      </c>
      <c r="H117" s="138">
        <v>1</v>
      </c>
      <c r="I117" s="139"/>
      <c r="J117" s="140">
        <f>ROUND(I117*H117,2)</f>
        <v>0</v>
      </c>
      <c r="K117" s="141"/>
      <c r="L117" s="33"/>
      <c r="M117" s="142" t="s">
        <v>3</v>
      </c>
      <c r="N117" s="143" t="s">
        <v>44</v>
      </c>
      <c r="O117" s="53"/>
      <c r="P117" s="144">
        <f>O117*H117</f>
        <v>0</v>
      </c>
      <c r="Q117" s="144">
        <v>0</v>
      </c>
      <c r="R117" s="144">
        <f>Q117*H117</f>
        <v>0</v>
      </c>
      <c r="S117" s="144">
        <v>0</v>
      </c>
      <c r="T117" s="145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6" t="s">
        <v>171</v>
      </c>
      <c r="AT117" s="146" t="s">
        <v>111</v>
      </c>
      <c r="AU117" s="146" t="s">
        <v>79</v>
      </c>
      <c r="AY117" s="17" t="s">
        <v>109</v>
      </c>
      <c r="BE117" s="147">
        <f>IF(N117="základní",J117,0)</f>
        <v>0</v>
      </c>
      <c r="BF117" s="147">
        <f>IF(N117="snížená",J117,0)</f>
        <v>0</v>
      </c>
      <c r="BG117" s="147">
        <f>IF(N117="zákl. přenesená",J117,0)</f>
        <v>0</v>
      </c>
      <c r="BH117" s="147">
        <f>IF(N117="sníž. přenesená",J117,0)</f>
        <v>0</v>
      </c>
      <c r="BI117" s="147">
        <f>IF(N117="nulová",J117,0)</f>
        <v>0</v>
      </c>
      <c r="BJ117" s="17" t="s">
        <v>35</v>
      </c>
      <c r="BK117" s="147">
        <f>ROUND(I117*H117,2)</f>
        <v>0</v>
      </c>
      <c r="BL117" s="17" t="s">
        <v>171</v>
      </c>
      <c r="BM117" s="146" t="s">
        <v>185</v>
      </c>
    </row>
    <row r="118" spans="1:65" s="2" customFormat="1" ht="10.199999999999999">
      <c r="A118" s="32"/>
      <c r="B118" s="33"/>
      <c r="C118" s="32"/>
      <c r="D118" s="148" t="s">
        <v>117</v>
      </c>
      <c r="E118" s="32"/>
      <c r="F118" s="149" t="s">
        <v>186</v>
      </c>
      <c r="G118" s="32"/>
      <c r="H118" s="32"/>
      <c r="I118" s="150"/>
      <c r="J118" s="32"/>
      <c r="K118" s="32"/>
      <c r="L118" s="33"/>
      <c r="M118" s="151"/>
      <c r="N118" s="152"/>
      <c r="O118" s="53"/>
      <c r="P118" s="53"/>
      <c r="Q118" s="53"/>
      <c r="R118" s="53"/>
      <c r="S118" s="53"/>
      <c r="T118" s="54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117</v>
      </c>
      <c r="AU118" s="17" t="s">
        <v>79</v>
      </c>
    </row>
    <row r="119" spans="1:65" s="15" customFormat="1" ht="10.199999999999999">
      <c r="B119" s="170"/>
      <c r="D119" s="154" t="s">
        <v>119</v>
      </c>
      <c r="E119" s="171" t="s">
        <v>3</v>
      </c>
      <c r="F119" s="172" t="s">
        <v>187</v>
      </c>
      <c r="H119" s="171" t="s">
        <v>3</v>
      </c>
      <c r="I119" s="173"/>
      <c r="L119" s="170"/>
      <c r="M119" s="174"/>
      <c r="N119" s="175"/>
      <c r="O119" s="175"/>
      <c r="P119" s="175"/>
      <c r="Q119" s="175"/>
      <c r="R119" s="175"/>
      <c r="S119" s="175"/>
      <c r="T119" s="176"/>
      <c r="AT119" s="171" t="s">
        <v>119</v>
      </c>
      <c r="AU119" s="171" t="s">
        <v>79</v>
      </c>
      <c r="AV119" s="15" t="s">
        <v>35</v>
      </c>
      <c r="AW119" s="15" t="s">
        <v>34</v>
      </c>
      <c r="AX119" s="15" t="s">
        <v>73</v>
      </c>
      <c r="AY119" s="171" t="s">
        <v>109</v>
      </c>
    </row>
    <row r="120" spans="1:65" s="15" customFormat="1" ht="10.199999999999999">
      <c r="B120" s="170"/>
      <c r="D120" s="154" t="s">
        <v>119</v>
      </c>
      <c r="E120" s="171" t="s">
        <v>3</v>
      </c>
      <c r="F120" s="172" t="s">
        <v>188</v>
      </c>
      <c r="H120" s="171" t="s">
        <v>3</v>
      </c>
      <c r="I120" s="173"/>
      <c r="L120" s="170"/>
      <c r="M120" s="174"/>
      <c r="N120" s="175"/>
      <c r="O120" s="175"/>
      <c r="P120" s="175"/>
      <c r="Q120" s="175"/>
      <c r="R120" s="175"/>
      <c r="S120" s="175"/>
      <c r="T120" s="176"/>
      <c r="AT120" s="171" t="s">
        <v>119</v>
      </c>
      <c r="AU120" s="171" t="s">
        <v>79</v>
      </c>
      <c r="AV120" s="15" t="s">
        <v>35</v>
      </c>
      <c r="AW120" s="15" t="s">
        <v>34</v>
      </c>
      <c r="AX120" s="15" t="s">
        <v>73</v>
      </c>
      <c r="AY120" s="171" t="s">
        <v>109</v>
      </c>
    </row>
    <row r="121" spans="1:65" s="13" customFormat="1" ht="10.199999999999999">
      <c r="B121" s="153"/>
      <c r="D121" s="154" t="s">
        <v>119</v>
      </c>
      <c r="E121" s="155" t="s">
        <v>3</v>
      </c>
      <c r="F121" s="156" t="s">
        <v>35</v>
      </c>
      <c r="H121" s="157">
        <v>1</v>
      </c>
      <c r="I121" s="158"/>
      <c r="L121" s="153"/>
      <c r="M121" s="159"/>
      <c r="N121" s="160"/>
      <c r="O121" s="160"/>
      <c r="P121" s="160"/>
      <c r="Q121" s="160"/>
      <c r="R121" s="160"/>
      <c r="S121" s="160"/>
      <c r="T121" s="161"/>
      <c r="AT121" s="155" t="s">
        <v>119</v>
      </c>
      <c r="AU121" s="155" t="s">
        <v>79</v>
      </c>
      <c r="AV121" s="13" t="s">
        <v>79</v>
      </c>
      <c r="AW121" s="13" t="s">
        <v>34</v>
      </c>
      <c r="AX121" s="13" t="s">
        <v>35</v>
      </c>
      <c r="AY121" s="155" t="s">
        <v>109</v>
      </c>
    </row>
    <row r="122" spans="1:65" s="2" customFormat="1" ht="16.5" customHeight="1">
      <c r="A122" s="32"/>
      <c r="B122" s="133"/>
      <c r="C122" s="134" t="s">
        <v>9</v>
      </c>
      <c r="D122" s="134" t="s">
        <v>111</v>
      </c>
      <c r="E122" s="135" t="s">
        <v>189</v>
      </c>
      <c r="F122" s="136" t="s">
        <v>190</v>
      </c>
      <c r="G122" s="137" t="s">
        <v>170</v>
      </c>
      <c r="H122" s="138">
        <v>1</v>
      </c>
      <c r="I122" s="139"/>
      <c r="J122" s="140">
        <f>ROUND(I122*H122,2)</f>
        <v>0</v>
      </c>
      <c r="K122" s="141"/>
      <c r="L122" s="33"/>
      <c r="M122" s="142" t="s">
        <v>3</v>
      </c>
      <c r="N122" s="143" t="s">
        <v>44</v>
      </c>
      <c r="O122" s="53"/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46" t="s">
        <v>171</v>
      </c>
      <c r="AT122" s="146" t="s">
        <v>111</v>
      </c>
      <c r="AU122" s="146" t="s">
        <v>79</v>
      </c>
      <c r="AY122" s="17" t="s">
        <v>109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7" t="s">
        <v>35</v>
      </c>
      <c r="BK122" s="147">
        <f>ROUND(I122*H122,2)</f>
        <v>0</v>
      </c>
      <c r="BL122" s="17" t="s">
        <v>171</v>
      </c>
      <c r="BM122" s="146" t="s">
        <v>191</v>
      </c>
    </row>
    <row r="123" spans="1:65" s="2" customFormat="1" ht="10.199999999999999">
      <c r="A123" s="32"/>
      <c r="B123" s="33"/>
      <c r="C123" s="32"/>
      <c r="D123" s="148" t="s">
        <v>117</v>
      </c>
      <c r="E123" s="32"/>
      <c r="F123" s="149" t="s">
        <v>192</v>
      </c>
      <c r="G123" s="32"/>
      <c r="H123" s="32"/>
      <c r="I123" s="150"/>
      <c r="J123" s="32"/>
      <c r="K123" s="32"/>
      <c r="L123" s="33"/>
      <c r="M123" s="151"/>
      <c r="N123" s="152"/>
      <c r="O123" s="53"/>
      <c r="P123" s="53"/>
      <c r="Q123" s="53"/>
      <c r="R123" s="53"/>
      <c r="S123" s="53"/>
      <c r="T123" s="54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117</v>
      </c>
      <c r="AU123" s="17" t="s">
        <v>79</v>
      </c>
    </row>
    <row r="124" spans="1:65" s="13" customFormat="1" ht="20.399999999999999">
      <c r="B124" s="153"/>
      <c r="D124" s="154" t="s">
        <v>119</v>
      </c>
      <c r="E124" s="155" t="s">
        <v>3</v>
      </c>
      <c r="F124" s="156" t="s">
        <v>193</v>
      </c>
      <c r="H124" s="157">
        <v>1</v>
      </c>
      <c r="I124" s="158"/>
      <c r="L124" s="153"/>
      <c r="M124" s="159"/>
      <c r="N124" s="160"/>
      <c r="O124" s="160"/>
      <c r="P124" s="160"/>
      <c r="Q124" s="160"/>
      <c r="R124" s="160"/>
      <c r="S124" s="160"/>
      <c r="T124" s="161"/>
      <c r="AT124" s="155" t="s">
        <v>119</v>
      </c>
      <c r="AU124" s="155" t="s">
        <v>79</v>
      </c>
      <c r="AV124" s="13" t="s">
        <v>79</v>
      </c>
      <c r="AW124" s="13" t="s">
        <v>34</v>
      </c>
      <c r="AX124" s="13" t="s">
        <v>35</v>
      </c>
      <c r="AY124" s="155" t="s">
        <v>109</v>
      </c>
    </row>
    <row r="125" spans="1:65" s="12" customFormat="1" ht="22.8" customHeight="1">
      <c r="B125" s="120"/>
      <c r="D125" s="121" t="s">
        <v>72</v>
      </c>
      <c r="E125" s="131" t="s">
        <v>194</v>
      </c>
      <c r="F125" s="131" t="s">
        <v>195</v>
      </c>
      <c r="I125" s="123"/>
      <c r="J125" s="132">
        <f>BK125</f>
        <v>0</v>
      </c>
      <c r="L125" s="120"/>
      <c r="M125" s="125"/>
      <c r="N125" s="126"/>
      <c r="O125" s="126"/>
      <c r="P125" s="127">
        <f>SUM(P126:P127)</f>
        <v>0</v>
      </c>
      <c r="Q125" s="126"/>
      <c r="R125" s="127">
        <f>SUM(R126:R127)</f>
        <v>0</v>
      </c>
      <c r="S125" s="126"/>
      <c r="T125" s="128">
        <f>SUM(T126:T127)</f>
        <v>0</v>
      </c>
      <c r="AR125" s="121" t="s">
        <v>138</v>
      </c>
      <c r="AT125" s="129" t="s">
        <v>72</v>
      </c>
      <c r="AU125" s="129" t="s">
        <v>35</v>
      </c>
      <c r="AY125" s="121" t="s">
        <v>109</v>
      </c>
      <c r="BK125" s="130">
        <f>SUM(BK126:BK127)</f>
        <v>0</v>
      </c>
    </row>
    <row r="126" spans="1:65" s="2" customFormat="1" ht="16.5" customHeight="1">
      <c r="A126" s="32"/>
      <c r="B126" s="133"/>
      <c r="C126" s="134" t="s">
        <v>196</v>
      </c>
      <c r="D126" s="134" t="s">
        <v>111</v>
      </c>
      <c r="E126" s="135" t="s">
        <v>197</v>
      </c>
      <c r="F126" s="136" t="s">
        <v>198</v>
      </c>
      <c r="G126" s="137" t="s">
        <v>170</v>
      </c>
      <c r="H126" s="138">
        <v>1</v>
      </c>
      <c r="I126" s="139"/>
      <c r="J126" s="140">
        <f>ROUND(I126*H126,2)</f>
        <v>0</v>
      </c>
      <c r="K126" s="141"/>
      <c r="L126" s="33"/>
      <c r="M126" s="142" t="s">
        <v>3</v>
      </c>
      <c r="N126" s="143" t="s">
        <v>44</v>
      </c>
      <c r="O126" s="53"/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46" t="s">
        <v>171</v>
      </c>
      <c r="AT126" s="146" t="s">
        <v>111</v>
      </c>
      <c r="AU126" s="146" t="s">
        <v>79</v>
      </c>
      <c r="AY126" s="17" t="s">
        <v>109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7" t="s">
        <v>35</v>
      </c>
      <c r="BK126" s="147">
        <f>ROUND(I126*H126,2)</f>
        <v>0</v>
      </c>
      <c r="BL126" s="17" t="s">
        <v>171</v>
      </c>
      <c r="BM126" s="146" t="s">
        <v>199</v>
      </c>
    </row>
    <row r="127" spans="1:65" s="2" customFormat="1" ht="10.199999999999999">
      <c r="A127" s="32"/>
      <c r="B127" s="33"/>
      <c r="C127" s="32"/>
      <c r="D127" s="148" t="s">
        <v>117</v>
      </c>
      <c r="E127" s="32"/>
      <c r="F127" s="149" t="s">
        <v>200</v>
      </c>
      <c r="G127" s="32"/>
      <c r="H127" s="32"/>
      <c r="I127" s="150"/>
      <c r="J127" s="32"/>
      <c r="K127" s="32"/>
      <c r="L127" s="33"/>
      <c r="M127" s="177"/>
      <c r="N127" s="178"/>
      <c r="O127" s="179"/>
      <c r="P127" s="179"/>
      <c r="Q127" s="179"/>
      <c r="R127" s="179"/>
      <c r="S127" s="179"/>
      <c r="T127" s="18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117</v>
      </c>
      <c r="AU127" s="17" t="s">
        <v>79</v>
      </c>
    </row>
    <row r="128" spans="1:65" s="2" customFormat="1" ht="6.9" customHeight="1">
      <c r="A128" s="32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33"/>
      <c r="M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</sheetData>
  <autoFilter ref="C81:K127"/>
  <mergeCells count="6">
    <mergeCell ref="L2:V2"/>
    <mergeCell ref="E7:H7"/>
    <mergeCell ref="E16:H16"/>
    <mergeCell ref="E25:H25"/>
    <mergeCell ref="E46:H46"/>
    <mergeCell ref="E74:H74"/>
  </mergeCells>
  <hyperlinks>
    <hyperlink ref="F86" r:id="rId1"/>
    <hyperlink ref="F89" r:id="rId2"/>
    <hyperlink ref="F92" r:id="rId3"/>
    <hyperlink ref="F94" r:id="rId4"/>
    <hyperlink ref="F99" r:id="rId5"/>
    <hyperlink ref="F102" r:id="rId6"/>
    <hyperlink ref="F105" r:id="rId7"/>
    <hyperlink ref="F108" r:id="rId8"/>
    <hyperlink ref="F112" r:id="rId9"/>
    <hyperlink ref="F115" r:id="rId10"/>
    <hyperlink ref="F118" r:id="rId11"/>
    <hyperlink ref="F123" r:id="rId12"/>
    <hyperlink ref="F127" r:id="rId1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25_PO - VT Olše km 12,410...</vt:lpstr>
      <vt:lpstr>'25_PO - VT Olše km 12,410...'!Názvy_tisku</vt:lpstr>
      <vt:lpstr>'Rekapitulace stavby'!Názvy_tisku</vt:lpstr>
      <vt:lpstr>'25_PO - VT Olše km 12,410...'!Oblast_tisku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MARTINA-PC\martina</dc:creator>
  <cp:lastModifiedBy>Magnusek</cp:lastModifiedBy>
  <dcterms:created xsi:type="dcterms:W3CDTF">2025-09-10T10:02:25Z</dcterms:created>
  <dcterms:modified xsi:type="dcterms:W3CDTF">2026-02-05T10:34:59Z</dcterms:modified>
</cp:coreProperties>
</file>