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:\6223_OPS_UPA\3_Projekt\04_Text\"/>
    </mc:Choice>
  </mc:AlternateContent>
  <xr:revisionPtr revIDLastSave="0" documentId="13_ncr:1_{1C220DF4-CFE8-473B-ADFB-FB4CA15CC384}" xr6:coauthVersionLast="47" xr6:coauthVersionMax="47" xr10:uidLastSave="{00000000-0000-0000-0000-000000000000}"/>
  <bookViews>
    <workbookView xWindow="-120" yWindow="-120" windowWidth="29040" windowHeight="17520" xr2:uid="{E0331270-C220-458C-A90B-3548F46825BE}"/>
  </bookViews>
  <sheets>
    <sheet name="Kubatury" sheetId="1" r:id="rId1"/>
    <sheet name="Harmonogram" sheetId="2" r:id="rId2"/>
  </sheets>
  <definedNames>
    <definedName name="_xlnm._FilterDatabase" localSheetId="0" hidden="1">Kubatury!$B$2:$AM$37</definedName>
    <definedName name="_xlnm.Print_Area" localSheetId="0">Kubatury!$B$2:$AM$37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AK37" i="1"/>
  <c r="AJ37" i="1"/>
  <c r="AG16" i="1"/>
  <c r="AG10" i="1"/>
  <c r="AG37" i="1"/>
  <c r="AF16" i="1"/>
  <c r="AF10" i="1"/>
  <c r="AF37" i="1"/>
  <c r="AE37" i="1"/>
  <c r="AD37" i="1"/>
  <c r="AA16" i="1"/>
  <c r="AA10" i="1"/>
  <c r="AA37" i="1" s="1"/>
  <c r="AB10" i="1"/>
  <c r="AB16" i="1"/>
  <c r="AH16" i="1"/>
  <c r="Z10" i="1"/>
  <c r="Z16" i="1"/>
  <c r="R10" i="1"/>
  <c r="R16" i="1"/>
  <c r="AC37" i="1"/>
  <c r="AI10" i="1"/>
  <c r="AH10" i="1" s="1"/>
  <c r="G10" i="1"/>
  <c r="I10" i="1" s="1"/>
  <c r="G18" i="1"/>
  <c r="G14" i="1"/>
  <c r="AM37" i="1"/>
  <c r="X37" i="1"/>
  <c r="AB37" i="1" l="1"/>
  <c r="R37" i="1"/>
  <c r="AH37" i="1"/>
  <c r="F37" i="1"/>
  <c r="G5" i="1"/>
  <c r="G6" i="1"/>
  <c r="G7" i="1"/>
  <c r="G8" i="1"/>
  <c r="G9" i="1"/>
  <c r="G11" i="1"/>
  <c r="G12" i="1"/>
  <c r="G13" i="1"/>
  <c r="G16" i="1"/>
  <c r="G17" i="1"/>
  <c r="G19" i="1"/>
  <c r="G20" i="1"/>
  <c r="G21" i="1"/>
  <c r="G22" i="1"/>
  <c r="G23" i="1"/>
  <c r="G25" i="1"/>
  <c r="G26" i="1"/>
  <c r="G27" i="1"/>
  <c r="G28" i="1"/>
  <c r="G29" i="1"/>
  <c r="G30" i="1"/>
  <c r="G31" i="1"/>
  <c r="G33" i="1"/>
  <c r="G34" i="1"/>
  <c r="G35" i="1"/>
  <c r="G36" i="1"/>
  <c r="G4" i="1"/>
  <c r="C37" i="1"/>
  <c r="Z37" i="1"/>
  <c r="AI37" i="1"/>
  <c r="AL37" i="1"/>
  <c r="Y37" i="1"/>
  <c r="W37" i="1"/>
  <c r="E37" i="1"/>
  <c r="H37" i="1"/>
  <c r="J37" i="1"/>
  <c r="L37" i="1"/>
  <c r="M37" i="1"/>
  <c r="N37" i="1"/>
  <c r="O37" i="1"/>
  <c r="P37" i="1"/>
  <c r="Q37" i="1"/>
  <c r="S37" i="1"/>
  <c r="T37" i="1"/>
  <c r="U37" i="1"/>
  <c r="V37" i="1"/>
  <c r="D37" i="1"/>
  <c r="K4" i="1" l="1"/>
  <c r="I4" i="1"/>
  <c r="K27" i="1"/>
  <c r="I27" i="1"/>
  <c r="K18" i="1"/>
  <c r="I18" i="1"/>
  <c r="I9" i="1"/>
  <c r="K9" i="1"/>
  <c r="K17" i="1"/>
  <c r="I17" i="1"/>
  <c r="I8" i="1"/>
  <c r="K8" i="1"/>
  <c r="I20" i="1"/>
  <c r="K20" i="1"/>
  <c r="K10" i="1"/>
  <c r="K33" i="1"/>
  <c r="I33" i="1"/>
  <c r="K25" i="1"/>
  <c r="I25" i="1"/>
  <c r="K16" i="1"/>
  <c r="I16" i="1"/>
  <c r="K7" i="1"/>
  <c r="I7" i="1"/>
  <c r="K34" i="1"/>
  <c r="I34" i="1"/>
  <c r="I32" i="1"/>
  <c r="K32" i="1"/>
  <c r="I23" i="1"/>
  <c r="K23" i="1"/>
  <c r="I14" i="1"/>
  <c r="K14" i="1"/>
  <c r="I6" i="1"/>
  <c r="K6" i="1"/>
  <c r="I29" i="1"/>
  <c r="K29" i="1"/>
  <c r="I28" i="1"/>
  <c r="K28" i="1"/>
  <c r="K26" i="1"/>
  <c r="I26" i="1"/>
  <c r="I31" i="1"/>
  <c r="K31" i="1"/>
  <c r="I22" i="1"/>
  <c r="K22" i="1"/>
  <c r="I13" i="1"/>
  <c r="K13" i="1"/>
  <c r="K5" i="1"/>
  <c r="I5" i="1"/>
  <c r="K11" i="1"/>
  <c r="I11" i="1"/>
  <c r="I19" i="1"/>
  <c r="K19" i="1"/>
  <c r="K30" i="1"/>
  <c r="I30" i="1"/>
  <c r="K21" i="1"/>
  <c r="I21" i="1"/>
  <c r="K12" i="1"/>
  <c r="I12" i="1"/>
  <c r="G37" i="1"/>
</calcChain>
</file>

<file path=xl/sharedStrings.xml><?xml version="1.0" encoding="utf-8"?>
<sst xmlns="http://schemas.openxmlformats.org/spreadsheetml/2006/main" count="237" uniqueCount="97">
  <si>
    <t>SO</t>
  </si>
  <si>
    <t>SO 01</t>
  </si>
  <si>
    <t>SO 02</t>
  </si>
  <si>
    <t>SO 03</t>
  </si>
  <si>
    <t>SO 04</t>
  </si>
  <si>
    <t>SO 05</t>
  </si>
  <si>
    <t>SO 06</t>
  </si>
  <si>
    <t>SO 07</t>
  </si>
  <si>
    <t>SO 08</t>
  </si>
  <si>
    <t>SO 09</t>
  </si>
  <si>
    <t>SO 10</t>
  </si>
  <si>
    <t>SO 11</t>
  </si>
  <si>
    <t>SO 12</t>
  </si>
  <si>
    <t>SO 13</t>
  </si>
  <si>
    <t>SO 14</t>
  </si>
  <si>
    <t>SO 15</t>
  </si>
  <si>
    <t>SO 16</t>
  </si>
  <si>
    <t>SO 17</t>
  </si>
  <si>
    <t>SO 18</t>
  </si>
  <si>
    <t>SO 19</t>
  </si>
  <si>
    <t>SO 20</t>
  </si>
  <si>
    <t>SO 21</t>
  </si>
  <si>
    <t>SO 22</t>
  </si>
  <si>
    <t>SO 23</t>
  </si>
  <si>
    <t>SO 24</t>
  </si>
  <si>
    <r>
      <t>Odebrání uvolněných kamenů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</si>
  <si>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r>
      <t>Vysekání spojovací hmoty, vč. vyčistění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</si>
  <si>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r>
      <t>Objem betonu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</si>
  <si>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t>Celkem:</t>
  </si>
  <si>
    <t>Spádový stupeň</t>
  </si>
  <si>
    <t>Oprava PB dlažby</t>
  </si>
  <si>
    <t>Oprava paty stupně</t>
  </si>
  <si>
    <t>Oprava spadiště</t>
  </si>
  <si>
    <r>
      <t>Výkop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</si>
  <si>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r>
      <t>Plocha betonu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</si>
  <si>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r>
      <t>Rozebrání konstrukce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</si>
  <si>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r>
      <t>Objem odstraněného betonu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</si>
  <si>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t>---</t>
  </si>
  <si>
    <t>SO 25</t>
  </si>
  <si>
    <r>
      <t>Odstranění křovin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</si>
  <si>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r>
      <t>Obnova pěšiny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</si>
  <si>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t>VII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</si>
  <si>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</si>
  <si>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</si>
  <si>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</si>
  <si>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</si>
  <si>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</si>
  <si>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</si>
  <si>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</si>
  <si>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</si>
  <si>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</si>
  <si>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</si>
  <si>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</si>
  <si>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Projekt</t>
  </si>
  <si>
    <t>Kontrola projektu</t>
  </si>
  <si>
    <t>Výběrové řízení</t>
  </si>
  <si>
    <t>Zahájení stavby</t>
  </si>
  <si>
    <t>Předání staveniště</t>
  </si>
  <si>
    <t>Přípravné práce nestavebního charakteru</t>
  </si>
  <si>
    <t>Stavba</t>
  </si>
  <si>
    <t>Etapa 1 - OPŠ</t>
  </si>
  <si>
    <t>  </t>
  </si>
  <si>
    <t>Etapa 2 - OPŠ</t>
  </si>
  <si>
    <t>Etapa 3 - OPŠ</t>
  </si>
  <si>
    <t>Dokončovací práce</t>
  </si>
  <si>
    <t>Předání stavby</t>
  </si>
  <si>
    <t>SO 26</t>
  </si>
  <si>
    <r>
      <t>Objem štěrku 63/125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</si>
  <si>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t>Odvodňovací trubky PE 50 (m)</t>
  </si>
  <si>
    <r>
      <t>Sesbírání kamenů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</si>
  <si>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t>Převázky 2x U (m)</t>
  </si>
  <si>
    <r>
      <t>Očištění ploch tlakovou vodou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</si>
  <si>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t>Ocelové pruty Ø 32 mm (m)</t>
  </si>
  <si>
    <r>
      <t>KARI síť Ø 8/100x100 mm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</si>
  <si>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r>
      <t>Zához výkopu s hutněním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</si>
  <si>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t>Jímkování pytli s pískem (m)</t>
  </si>
  <si>
    <r>
      <t>Předpokládaný  objem původního kamene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</si>
  <si>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r>
      <t>Předpokládaný objem dovezeného kamene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</si>
  <si>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t>Předpokládaný  objem původního kamene (%)</t>
  </si>
  <si>
    <t>Předpokládaný objem dovezeného kamene (%)</t>
  </si>
  <si>
    <t>Silniční panely 3000x1000x205 mm (ks)</t>
  </si>
  <si>
    <r>
      <t>Celkový předpokládaný objem kamene na opravu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</si>
  <si>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t>Záporové pažení HEB 140 (m)</t>
  </si>
  <si>
    <t>Injektážní směs (l)</t>
  </si>
  <si>
    <t>Kamenná dlažba pod stupněm VPR 2</t>
  </si>
  <si>
    <t>Kamenná dlažba nad stupněm VPR 7</t>
  </si>
  <si>
    <r>
      <t>Štěrkový podsyp o mocnosti 200 mm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</si>
  <si>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r>
      <t>Fošny 950x180x50 mm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</si>
  <si>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t>Odpažení vrtů pro záporové pažení Ø 244 (m)</t>
  </si>
  <si>
    <t>Iněktáž 0,6 - 2,0 MPa nekotvné části kotvy (hod)</t>
  </si>
  <si>
    <t>Tyčové iněktážní celozávitové koty kotvy 32 mm (m)</t>
  </si>
  <si>
    <t>Dočasná demontáž a opětovná montáž zábradlí ze zdovjených ocelových lan Ø 12 mm (m)</t>
  </si>
  <si>
    <t>Dočasná demontáž a opětovná montáž betonových sloupků 0.12 x 0,12 x 1.1  (kus)</t>
  </si>
  <si>
    <r>
      <t>Odstranění a obnovení betonové základové patky 0,3 x 0,3 x 0,4 m pro demontováné sloupky  (m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)</t>
    </r>
  </si>
  <si>
    <r>
      <t>Sejmetí a obnova ornice o mocnosti 100 mm okolo betonových slouplů zábradlí (m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)</t>
    </r>
  </si>
  <si>
    <t>Přítomonost geotechnika včetně konzulatací, návrhů, vyhodnocení, polních a laboratorních zkoušek (soubor)</t>
  </si>
  <si>
    <t>Přítomonost statika včetně konzultací, návrhů, posudků a výpočtů (soubor)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</si>
</sst>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name val="Aptos Narrow"/>
      <family val="2"/>
      <scheme val="minor"/>
    </font>
    <font>
      <sz val="8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Aptos"/>
      <family val="2"/>
      <charset val="238"/>
    </font>
    <font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D9F2D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rgb="FF000000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</cellStyleXfs>
  <cellXfs count="61">
    <xf numFmtId="0" fontId="0" fillId="0" borderId="0" xfId="0"/>
    <xf numFmtId="0" fontId="5" fillId="0" borderId="1" xfId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2" fontId="8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2" fontId="8" fillId="0" borderId="1" xfId="1" quotePrefix="1" applyNumberFormat="1" applyFont="1" applyFill="1" applyBorder="1" applyAlignment="1">
      <alignment horizontal="center" vertical="center"/>
    </xf>
    <xf numFmtId="2" fontId="0" fillId="0" borderId="0" xfId="0" applyNumberFormat="1"/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11" fillId="0" borderId="10" xfId="0" applyFont="1" applyBorder="1" applyAlignment="1">
      <alignment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/>
    </xf>
    <xf numFmtId="0" fontId="9" fillId="4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/>
    </xf>
    <xf numFmtId="2" fontId="8" fillId="0" borderId="1" xfId="2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/>
    <xf numFmtId="9" fontId="8" fillId="0" borderId="1" xfId="1" applyNumberFormat="1" applyFont="1" applyFill="1" applyBorder="1" applyAlignment="1">
      <alignment horizontal="center" vertical="center"/>
    </xf>
    <xf numFmtId="9" fontId="8" fillId="0" borderId="1" xfId="1" quotePrefix="1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vertical="center"/>
    </xf>
    <xf numFmtId="0" fontId="8" fillId="5" borderId="0" xfId="0" applyFont="1" applyFill="1"/>
    <xf numFmtId="0" fontId="10" fillId="0" borderId="1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2" fontId="2" fillId="0" borderId="1" xfId="0" quotePrefix="1" applyNumberFormat="1" applyFont="1" applyFill="1" applyBorder="1" applyAlignment="1">
      <alignment horizontal="center" vertical="center"/>
    </xf>
  </cellXfs>
  <cellStyles count="3">
    <cellStyle name="Neutrální" xfId="2" builtinId="28"/>
    <cellStyle name="Normální" xfId="0" builtinId="0"/>
    <cellStyle name="Špatně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3417A-9035-48C9-9C9B-C5EC6A02F7D5}">
  <dimension ref="B1:AN39"/>
  <sheetViews>
    <sheetView tabSelected="1" zoomScale="160" zoomScaleNormal="160" workbookViewId="0">
      <pane xSplit="2" ySplit="2" topLeftCell="C19" activePane="bottomRight" state="frozen"/>
      <selection pane="topRight" activeCell="C1" sqref="C1"/>
      <selection pane="bottomLeft" activeCell="A3" sqref="A3"/>
      <selection pane="bottomRight" activeCell="H32" sqref="H32"/>
    </sheetView>
  </sheetViews>
  <sheetFormatPr defaultRowHeight="15" x14ac:dyDescent="0.25"/>
  <cols>
    <col min="1" max="1" width="1.140625" customWidth="1"/>
    <col min="2" max="2" width="37.140625" customWidth="1"/>
    <col min="3" max="3" width="10" customWidth="1"/>
    <col min="4" max="4" width="12.5703125" customWidth="1"/>
    <col min="5" max="6" width="14" customWidth="1"/>
    <col min="7" max="7" width="15.28515625" customWidth="1"/>
    <col min="8" max="8" width="14.28515625" customWidth="1"/>
    <col min="9" max="10" width="14.140625" customWidth="1"/>
    <col min="11" max="11" width="14.28515625" customWidth="1"/>
    <col min="12" max="12" width="8.140625" customWidth="1"/>
    <col min="13" max="13" width="7.85546875" customWidth="1"/>
    <col min="14" max="14" width="11.140625" customWidth="1"/>
    <col min="15" max="15" width="13.5703125" customWidth="1"/>
    <col min="16" max="16" width="8" customWidth="1"/>
    <col min="17" max="19" width="10" customWidth="1"/>
    <col min="20" max="20" width="10.28515625" customWidth="1"/>
    <col min="21" max="21" width="11.140625" customWidth="1"/>
    <col min="22" max="22" width="8" customWidth="1"/>
    <col min="23" max="23" width="8.28515625" customWidth="1"/>
    <col min="24" max="24" width="10.28515625" customWidth="1"/>
    <col min="25" max="25" width="12.85546875" customWidth="1"/>
    <col min="29" max="29" width="11.140625" customWidth="1"/>
    <col min="30" max="30" width="17.140625" customWidth="1"/>
    <col min="31" max="31" width="15.7109375" customWidth="1"/>
    <col min="32" max="32" width="20.140625" customWidth="1"/>
    <col min="33" max="33" width="17.85546875" customWidth="1"/>
    <col min="34" max="34" width="10.5703125" customWidth="1"/>
    <col min="35" max="35" width="12.28515625" customWidth="1"/>
    <col min="36" max="36" width="21.5703125" customWidth="1"/>
    <col min="37" max="37" width="15.7109375" customWidth="1"/>
    <col min="39" max="39" width="10.28515625" customWidth="1"/>
  </cols>
  <sheetData>
    <row r="1" spans="2:40" ht="6" customHeight="1" x14ac:dyDescent="0.25"/>
    <row r="2" spans="2:40" s="38" customFormat="1" ht="94.5" customHeight="1" x14ac:dyDescent="0.25">
      <c r="B2" s="48" t="s">
        <v>0</v>
      </c>
      <c r="C2" s="48" t="s">
        <v>69</v>
      </c>
      <c r="D2" s="48" t="s">
        <v>25</v>
      </c>
      <c r="E2" s="48" t="s">
        <v>26</v>
      </c>
      <c r="F2" s="48" t="s">
        <v>71</v>
      </c>
      <c r="G2" s="48" t="s">
        <v>81</v>
      </c>
      <c r="H2" s="48" t="s">
        <v>76</v>
      </c>
      <c r="I2" s="48" t="s">
        <v>78</v>
      </c>
      <c r="J2" s="48" t="s">
        <v>77</v>
      </c>
      <c r="K2" s="48" t="s">
        <v>79</v>
      </c>
      <c r="L2" s="48" t="s">
        <v>27</v>
      </c>
      <c r="M2" s="48" t="s">
        <v>34</v>
      </c>
      <c r="N2" s="48" t="s">
        <v>35</v>
      </c>
      <c r="O2" s="48" t="s">
        <v>36</v>
      </c>
      <c r="P2" s="48" t="s">
        <v>33</v>
      </c>
      <c r="Q2" s="48" t="s">
        <v>74</v>
      </c>
      <c r="R2" s="48" t="s">
        <v>86</v>
      </c>
      <c r="S2" s="48" t="s">
        <v>72</v>
      </c>
      <c r="T2" s="48" t="s">
        <v>73</v>
      </c>
      <c r="U2" s="48" t="s">
        <v>39</v>
      </c>
      <c r="V2" s="48" t="s">
        <v>40</v>
      </c>
      <c r="W2" s="48" t="s">
        <v>67</v>
      </c>
      <c r="X2" s="48" t="s">
        <v>80</v>
      </c>
      <c r="Y2" s="48" t="s">
        <v>68</v>
      </c>
      <c r="Z2" s="48" t="s">
        <v>82</v>
      </c>
      <c r="AA2" s="48" t="s">
        <v>88</v>
      </c>
      <c r="AB2" s="48" t="s">
        <v>87</v>
      </c>
      <c r="AC2" s="48" t="s">
        <v>89</v>
      </c>
      <c r="AD2" s="48" t="s">
        <v>91</v>
      </c>
      <c r="AE2" s="48" t="s">
        <v>92</v>
      </c>
      <c r="AF2" s="48" t="s">
        <v>93</v>
      </c>
      <c r="AG2" s="48" t="s">
        <v>94</v>
      </c>
      <c r="AH2" s="48" t="s">
        <v>83</v>
      </c>
      <c r="AI2" s="48" t="s">
        <v>90</v>
      </c>
      <c r="AJ2" s="48" t="s">
        <v>95</v>
      </c>
      <c r="AK2" s="48" t="s">
        <v>96</v>
      </c>
      <c r="AL2" s="48" t="s">
        <v>70</v>
      </c>
      <c r="AM2" s="48" t="s">
        <v>75</v>
      </c>
      <c r="AN2"/>
    </row>
    <row r="3" spans="2:40" s="41" customFormat="1" x14ac:dyDescent="0.25">
      <c r="B3" s="1" t="s">
        <v>1</v>
      </c>
      <c r="C3" s="6" t="s">
        <v>37</v>
      </c>
      <c r="D3" s="6" t="s">
        <v>37</v>
      </c>
      <c r="E3" s="6" t="s">
        <v>37</v>
      </c>
      <c r="F3" s="6" t="s">
        <v>37</v>
      </c>
      <c r="G3" s="6" t="s">
        <v>37</v>
      </c>
      <c r="H3" s="6" t="s">
        <v>37</v>
      </c>
      <c r="I3" s="6" t="s">
        <v>37</v>
      </c>
      <c r="J3" s="6" t="s">
        <v>37</v>
      </c>
      <c r="K3" s="6" t="s">
        <v>37</v>
      </c>
      <c r="L3" s="6" t="s">
        <v>37</v>
      </c>
      <c r="M3" s="6" t="s">
        <v>37</v>
      </c>
      <c r="N3" s="6" t="s">
        <v>37</v>
      </c>
      <c r="O3" s="6" t="s">
        <v>37</v>
      </c>
      <c r="P3" s="6" t="s">
        <v>37</v>
      </c>
      <c r="Q3" s="6" t="s">
        <v>37</v>
      </c>
      <c r="R3" s="6" t="s">
        <v>37</v>
      </c>
      <c r="S3" s="6" t="s">
        <v>37</v>
      </c>
      <c r="T3" s="6" t="s">
        <v>37</v>
      </c>
      <c r="U3" s="6" t="s">
        <v>37</v>
      </c>
      <c r="V3" s="6" t="s">
        <v>37</v>
      </c>
      <c r="W3" s="6" t="s">
        <v>37</v>
      </c>
      <c r="X3" s="6" t="s">
        <v>37</v>
      </c>
      <c r="Y3" s="6" t="s">
        <v>37</v>
      </c>
      <c r="Z3" s="6" t="s">
        <v>37</v>
      </c>
      <c r="AA3" s="6" t="s">
        <v>37</v>
      </c>
      <c r="AB3" s="6" t="s">
        <v>37</v>
      </c>
      <c r="AC3" s="6" t="s">
        <v>37</v>
      </c>
      <c r="AD3" s="6" t="s">
        <v>37</v>
      </c>
      <c r="AE3" s="6" t="s">
        <v>37</v>
      </c>
      <c r="AF3" s="6" t="s">
        <v>37</v>
      </c>
      <c r="AG3" s="6" t="s">
        <v>37</v>
      </c>
      <c r="AH3" s="6" t="s">
        <v>37</v>
      </c>
      <c r="AI3" s="6" t="s">
        <v>37</v>
      </c>
      <c r="AJ3" s="6" t="s">
        <v>37</v>
      </c>
      <c r="AK3" s="6" t="s">
        <v>37</v>
      </c>
      <c r="AL3" s="6" t="s">
        <v>37</v>
      </c>
      <c r="AM3" s="6">
        <v>54</v>
      </c>
      <c r="AN3"/>
    </row>
    <row r="4" spans="2:40" s="42" customFormat="1" x14ac:dyDescent="0.25">
      <c r="B4" s="49" t="s">
        <v>29</v>
      </c>
      <c r="C4" s="36">
        <v>0</v>
      </c>
      <c r="D4" s="2">
        <v>0</v>
      </c>
      <c r="E4" s="2">
        <v>0</v>
      </c>
      <c r="F4" s="2">
        <v>0</v>
      </c>
      <c r="G4" s="2">
        <f>SUM(H4+J4)</f>
        <v>0.65</v>
      </c>
      <c r="H4" s="2">
        <v>0</v>
      </c>
      <c r="I4" s="39">
        <f t="shared" ref="I4:I14" si="0">_xlfn.PERCENTOF(H4,G4)</f>
        <v>0</v>
      </c>
      <c r="J4" s="2">
        <v>0.65</v>
      </c>
      <c r="K4" s="39">
        <f t="shared" ref="K4:K14" si="1">_xlfn.PERCENTOF(J4,G4)</f>
        <v>1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50">
        <v>5.4</v>
      </c>
      <c r="T4" s="50">
        <v>0</v>
      </c>
      <c r="U4" s="50">
        <v>0</v>
      </c>
      <c r="V4" s="50">
        <v>0</v>
      </c>
      <c r="W4" s="50">
        <v>0</v>
      </c>
      <c r="X4" s="50">
        <v>0</v>
      </c>
      <c r="Y4" s="50">
        <v>0</v>
      </c>
      <c r="Z4" s="50">
        <v>0</v>
      </c>
      <c r="AA4" s="50">
        <v>0</v>
      </c>
      <c r="AB4" s="50">
        <v>0</v>
      </c>
      <c r="AC4" s="50">
        <v>0</v>
      </c>
      <c r="AD4" s="50">
        <v>0</v>
      </c>
      <c r="AE4" s="50">
        <v>0</v>
      </c>
      <c r="AF4" s="50">
        <v>0</v>
      </c>
      <c r="AG4" s="50">
        <v>0</v>
      </c>
      <c r="AH4" s="50">
        <v>0</v>
      </c>
      <c r="AI4" s="50">
        <v>0</v>
      </c>
      <c r="AJ4" s="50">
        <v>0</v>
      </c>
      <c r="AK4" s="50">
        <v>0</v>
      </c>
      <c r="AL4" s="50">
        <v>0</v>
      </c>
      <c r="AM4" s="6" t="s">
        <v>37</v>
      </c>
      <c r="AN4"/>
    </row>
    <row r="5" spans="2:40" s="42" customFormat="1" x14ac:dyDescent="0.25">
      <c r="B5" s="49" t="s">
        <v>30</v>
      </c>
      <c r="C5" s="36">
        <v>0</v>
      </c>
      <c r="D5" s="2">
        <v>7.0000000000000007E-2</v>
      </c>
      <c r="E5" s="2">
        <v>0.52</v>
      </c>
      <c r="F5" s="2">
        <v>0.52</v>
      </c>
      <c r="G5" s="2">
        <f t="shared" ref="G5:G36" si="2">SUM(H5+J5)</f>
        <v>7.0000000000000007E-2</v>
      </c>
      <c r="H5" s="2">
        <v>7.0000000000000007E-2</v>
      </c>
      <c r="I5" s="39">
        <f t="shared" si="0"/>
        <v>1</v>
      </c>
      <c r="J5" s="2">
        <v>0</v>
      </c>
      <c r="K5" s="39">
        <f t="shared" si="1"/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50">
        <v>0</v>
      </c>
      <c r="T5" s="50">
        <v>0</v>
      </c>
      <c r="U5" s="50">
        <v>0</v>
      </c>
      <c r="V5" s="50">
        <v>0</v>
      </c>
      <c r="W5" s="50">
        <v>0</v>
      </c>
      <c r="X5" s="50">
        <v>0</v>
      </c>
      <c r="Y5" s="50">
        <v>0</v>
      </c>
      <c r="Z5" s="50">
        <v>0</v>
      </c>
      <c r="AA5" s="50">
        <v>0</v>
      </c>
      <c r="AB5" s="50">
        <v>0</v>
      </c>
      <c r="AC5" s="50">
        <v>0</v>
      </c>
      <c r="AD5" s="50">
        <v>0</v>
      </c>
      <c r="AE5" s="50">
        <v>0</v>
      </c>
      <c r="AF5" s="50">
        <v>0</v>
      </c>
      <c r="AG5" s="50">
        <v>0</v>
      </c>
      <c r="AH5" s="50">
        <v>0</v>
      </c>
      <c r="AI5" s="50">
        <v>0</v>
      </c>
      <c r="AJ5" s="50">
        <v>0</v>
      </c>
      <c r="AK5" s="50">
        <v>0</v>
      </c>
      <c r="AL5" s="50">
        <v>0</v>
      </c>
      <c r="AM5" s="6" t="s">
        <v>37</v>
      </c>
      <c r="AN5"/>
    </row>
    <row r="6" spans="2:40" s="41" customFormat="1" x14ac:dyDescent="0.25">
      <c r="B6" s="49" t="s">
        <v>31</v>
      </c>
      <c r="C6" s="36">
        <v>0</v>
      </c>
      <c r="D6" s="2">
        <v>0.5</v>
      </c>
      <c r="E6" s="2">
        <v>1</v>
      </c>
      <c r="F6" s="2">
        <v>1</v>
      </c>
      <c r="G6" s="2">
        <f t="shared" si="2"/>
        <v>1</v>
      </c>
      <c r="H6" s="2">
        <v>0</v>
      </c>
      <c r="I6" s="39">
        <f t="shared" si="0"/>
        <v>0</v>
      </c>
      <c r="J6" s="2">
        <v>1</v>
      </c>
      <c r="K6" s="39">
        <f t="shared" si="1"/>
        <v>1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50">
        <v>0</v>
      </c>
      <c r="T6" s="50">
        <v>0</v>
      </c>
      <c r="U6" s="50">
        <v>0</v>
      </c>
      <c r="V6" s="50">
        <v>0</v>
      </c>
      <c r="W6" s="50">
        <v>0</v>
      </c>
      <c r="X6" s="50">
        <v>0</v>
      </c>
      <c r="Y6" s="50">
        <v>0</v>
      </c>
      <c r="Z6" s="50">
        <v>0</v>
      </c>
      <c r="AA6" s="50">
        <v>0</v>
      </c>
      <c r="AB6" s="50">
        <v>0</v>
      </c>
      <c r="AC6" s="50">
        <v>0</v>
      </c>
      <c r="AD6" s="50">
        <v>0</v>
      </c>
      <c r="AE6" s="50">
        <v>0</v>
      </c>
      <c r="AF6" s="50">
        <v>0</v>
      </c>
      <c r="AG6" s="50">
        <v>0</v>
      </c>
      <c r="AH6" s="50">
        <v>0</v>
      </c>
      <c r="AI6" s="50">
        <v>0</v>
      </c>
      <c r="AJ6" s="50">
        <v>0</v>
      </c>
      <c r="AK6" s="50">
        <v>0</v>
      </c>
      <c r="AL6" s="50">
        <v>0</v>
      </c>
      <c r="AM6" s="6" t="s">
        <v>37</v>
      </c>
      <c r="AN6"/>
    </row>
    <row r="7" spans="2:40" s="41" customFormat="1" x14ac:dyDescent="0.25">
      <c r="B7" s="49" t="s">
        <v>32</v>
      </c>
      <c r="C7" s="36">
        <v>0</v>
      </c>
      <c r="D7" s="2">
        <v>0</v>
      </c>
      <c r="E7" s="2">
        <v>0</v>
      </c>
      <c r="F7" s="2">
        <v>0</v>
      </c>
      <c r="G7" s="2">
        <f t="shared" si="2"/>
        <v>35</v>
      </c>
      <c r="H7" s="2">
        <v>35</v>
      </c>
      <c r="I7" s="39">
        <f t="shared" si="0"/>
        <v>1</v>
      </c>
      <c r="J7" s="2">
        <v>0</v>
      </c>
      <c r="K7" s="39">
        <f t="shared" si="1"/>
        <v>0</v>
      </c>
      <c r="L7" s="2">
        <v>0</v>
      </c>
      <c r="M7" s="2">
        <v>33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50">
        <v>0</v>
      </c>
      <c r="T7" s="50">
        <v>0</v>
      </c>
      <c r="U7" s="50">
        <v>0</v>
      </c>
      <c r="V7" s="50">
        <v>0</v>
      </c>
      <c r="W7" s="50">
        <v>0</v>
      </c>
      <c r="X7" s="50">
        <v>0</v>
      </c>
      <c r="Y7" s="50">
        <v>0</v>
      </c>
      <c r="Z7" s="50">
        <v>0</v>
      </c>
      <c r="AA7" s="50">
        <v>0</v>
      </c>
      <c r="AB7" s="50">
        <v>0</v>
      </c>
      <c r="AC7" s="50">
        <v>0</v>
      </c>
      <c r="AD7" s="50">
        <v>0</v>
      </c>
      <c r="AE7" s="50">
        <v>0</v>
      </c>
      <c r="AF7" s="50">
        <v>0</v>
      </c>
      <c r="AG7" s="50">
        <v>0</v>
      </c>
      <c r="AH7" s="50">
        <v>0</v>
      </c>
      <c r="AI7" s="50">
        <v>0</v>
      </c>
      <c r="AJ7" s="50">
        <v>0</v>
      </c>
      <c r="AK7" s="50">
        <v>0</v>
      </c>
      <c r="AL7" s="50">
        <v>0</v>
      </c>
      <c r="AM7" s="6" t="s">
        <v>37</v>
      </c>
      <c r="AN7"/>
    </row>
    <row r="8" spans="2:40" x14ac:dyDescent="0.25">
      <c r="B8" s="3" t="s">
        <v>2</v>
      </c>
      <c r="C8" s="35">
        <v>0.02</v>
      </c>
      <c r="D8" s="4">
        <v>0.09</v>
      </c>
      <c r="E8" s="4">
        <v>1.8</v>
      </c>
      <c r="F8" s="4">
        <v>1.8</v>
      </c>
      <c r="G8" s="2">
        <f t="shared" si="2"/>
        <v>0.16999999999999998</v>
      </c>
      <c r="H8" s="4">
        <v>0.11</v>
      </c>
      <c r="I8" s="39">
        <f t="shared" si="0"/>
        <v>0.6470588235294118</v>
      </c>
      <c r="J8" s="4">
        <v>0.06</v>
      </c>
      <c r="K8" s="39">
        <f t="shared" si="1"/>
        <v>0.35294117647058826</v>
      </c>
      <c r="L8" s="4">
        <v>0</v>
      </c>
      <c r="M8" s="4">
        <v>0</v>
      </c>
      <c r="N8" s="4">
        <v>0</v>
      </c>
      <c r="O8" s="2">
        <v>0</v>
      </c>
      <c r="P8" s="4">
        <v>0</v>
      </c>
      <c r="Q8" s="4">
        <v>0</v>
      </c>
      <c r="R8" s="4">
        <v>0</v>
      </c>
      <c r="S8" s="50">
        <v>0</v>
      </c>
      <c r="T8" s="50">
        <v>0</v>
      </c>
      <c r="U8" s="50">
        <v>0</v>
      </c>
      <c r="V8" s="50">
        <v>0</v>
      </c>
      <c r="W8" s="50">
        <v>0</v>
      </c>
      <c r="X8" s="50">
        <v>0</v>
      </c>
      <c r="Y8" s="50">
        <v>0</v>
      </c>
      <c r="Z8" s="50">
        <v>0</v>
      </c>
      <c r="AA8" s="50">
        <v>0</v>
      </c>
      <c r="AB8" s="50">
        <v>0</v>
      </c>
      <c r="AC8" s="50">
        <v>0</v>
      </c>
      <c r="AD8" s="50">
        <v>0</v>
      </c>
      <c r="AE8" s="50">
        <v>0</v>
      </c>
      <c r="AF8" s="50">
        <v>0</v>
      </c>
      <c r="AG8" s="50">
        <v>0</v>
      </c>
      <c r="AH8" s="50">
        <v>0</v>
      </c>
      <c r="AI8" s="50">
        <v>0</v>
      </c>
      <c r="AJ8" s="50">
        <v>0</v>
      </c>
      <c r="AK8" s="50">
        <v>0</v>
      </c>
      <c r="AL8" s="50">
        <v>0</v>
      </c>
      <c r="AM8" s="50">
        <v>13</v>
      </c>
    </row>
    <row r="9" spans="2:40" s="41" customFormat="1" x14ac:dyDescent="0.25">
      <c r="B9" s="3" t="s">
        <v>3</v>
      </c>
      <c r="C9" s="35">
        <v>0.15</v>
      </c>
      <c r="D9" s="4">
        <v>0.2</v>
      </c>
      <c r="E9" s="4">
        <v>2</v>
      </c>
      <c r="F9" s="4">
        <v>2</v>
      </c>
      <c r="G9" s="2">
        <f t="shared" si="2"/>
        <v>0.7</v>
      </c>
      <c r="H9" s="4">
        <v>0.35</v>
      </c>
      <c r="I9" s="39">
        <f t="shared" si="0"/>
        <v>0.5</v>
      </c>
      <c r="J9" s="4">
        <v>0.35</v>
      </c>
      <c r="K9" s="39">
        <f t="shared" si="1"/>
        <v>0.5</v>
      </c>
      <c r="L9" s="4">
        <v>0</v>
      </c>
      <c r="M9" s="4">
        <v>0</v>
      </c>
      <c r="N9" s="4">
        <v>0</v>
      </c>
      <c r="O9" s="2">
        <v>0</v>
      </c>
      <c r="P9" s="4">
        <v>0</v>
      </c>
      <c r="Q9" s="4">
        <v>0</v>
      </c>
      <c r="R9" s="4">
        <v>0</v>
      </c>
      <c r="S9" s="50">
        <v>0</v>
      </c>
      <c r="T9" s="50">
        <v>0</v>
      </c>
      <c r="U9" s="50">
        <v>0</v>
      </c>
      <c r="V9" s="50">
        <v>0</v>
      </c>
      <c r="W9" s="50">
        <v>0</v>
      </c>
      <c r="X9" s="50">
        <v>0</v>
      </c>
      <c r="Y9" s="50">
        <v>0</v>
      </c>
      <c r="Z9" s="50">
        <v>0</v>
      </c>
      <c r="AA9" s="50">
        <v>0</v>
      </c>
      <c r="AB9" s="50">
        <v>0</v>
      </c>
      <c r="AC9" s="50">
        <v>0</v>
      </c>
      <c r="AD9" s="50">
        <v>0</v>
      </c>
      <c r="AE9" s="50">
        <v>0</v>
      </c>
      <c r="AF9" s="50">
        <v>0</v>
      </c>
      <c r="AG9" s="50">
        <v>0</v>
      </c>
      <c r="AH9" s="50">
        <v>0</v>
      </c>
      <c r="AI9" s="50">
        <v>0</v>
      </c>
      <c r="AJ9" s="50">
        <v>0</v>
      </c>
      <c r="AK9" s="50">
        <v>0</v>
      </c>
      <c r="AL9" s="50">
        <v>0</v>
      </c>
      <c r="AM9" s="50">
        <v>21</v>
      </c>
      <c r="AN9"/>
    </row>
    <row r="10" spans="2:40" x14ac:dyDescent="0.25">
      <c r="B10" s="1" t="s">
        <v>4</v>
      </c>
      <c r="C10" s="36">
        <v>3</v>
      </c>
      <c r="D10" s="2">
        <v>0</v>
      </c>
      <c r="E10" s="2">
        <v>0</v>
      </c>
      <c r="F10" s="2">
        <v>0</v>
      </c>
      <c r="G10" s="2">
        <f t="shared" si="2"/>
        <v>15</v>
      </c>
      <c r="H10" s="2">
        <v>3</v>
      </c>
      <c r="I10" s="39">
        <f>_xlfn.PERCENTOF(H10,G10)</f>
        <v>0.2</v>
      </c>
      <c r="J10" s="2">
        <v>12</v>
      </c>
      <c r="K10" s="39">
        <f t="shared" si="1"/>
        <v>0.8</v>
      </c>
      <c r="L10" s="2">
        <v>25</v>
      </c>
      <c r="M10" s="2">
        <v>0</v>
      </c>
      <c r="N10" s="2">
        <v>24</v>
      </c>
      <c r="O10" s="2">
        <v>0</v>
      </c>
      <c r="P10" s="2">
        <v>24</v>
      </c>
      <c r="Q10" s="2">
        <v>3</v>
      </c>
      <c r="R10" s="2">
        <f>2.1*8.1</f>
        <v>17.010000000000002</v>
      </c>
      <c r="S10" s="50">
        <v>13</v>
      </c>
      <c r="T10" s="50">
        <v>0</v>
      </c>
      <c r="U10" s="50">
        <v>0</v>
      </c>
      <c r="V10" s="50">
        <v>0</v>
      </c>
      <c r="W10" s="50">
        <v>0</v>
      </c>
      <c r="X10" s="50">
        <v>0</v>
      </c>
      <c r="Y10" s="50">
        <v>0</v>
      </c>
      <c r="Z10" s="50">
        <f>11*5.15</f>
        <v>56.650000000000006</v>
      </c>
      <c r="AA10" s="50">
        <f>11*5.15</f>
        <v>56.650000000000006</v>
      </c>
      <c r="AB10" s="51">
        <f>3.65*10</f>
        <v>36.5</v>
      </c>
      <c r="AC10" s="51">
        <v>5</v>
      </c>
      <c r="AD10" s="51">
        <v>23</v>
      </c>
      <c r="AE10" s="51">
        <v>8</v>
      </c>
      <c r="AF10" s="51">
        <f>0.3*0.3*0.4*8</f>
        <v>0.28799999999999998</v>
      </c>
      <c r="AG10" s="51">
        <f>0.25*8</f>
        <v>2</v>
      </c>
      <c r="AH10" s="51">
        <f>60*AI10</f>
        <v>2700</v>
      </c>
      <c r="AI10" s="50">
        <f>5*9</f>
        <v>45</v>
      </c>
      <c r="AJ10" s="50">
        <v>1</v>
      </c>
      <c r="AK10" s="50">
        <v>1</v>
      </c>
      <c r="AL10" s="50">
        <v>10</v>
      </c>
      <c r="AM10" s="50">
        <v>20</v>
      </c>
    </row>
    <row r="11" spans="2:40" s="41" customFormat="1" x14ac:dyDescent="0.25">
      <c r="B11" s="3" t="s">
        <v>5</v>
      </c>
      <c r="C11" s="35">
        <v>0.02</v>
      </c>
      <c r="D11" s="4">
        <v>0.06</v>
      </c>
      <c r="E11" s="4">
        <v>1.6</v>
      </c>
      <c r="F11" s="4">
        <v>1.6</v>
      </c>
      <c r="G11" s="2">
        <f t="shared" si="2"/>
        <v>0.12</v>
      </c>
      <c r="H11" s="4">
        <v>0.08</v>
      </c>
      <c r="I11" s="39">
        <f t="shared" si="0"/>
        <v>0.66666666666666674</v>
      </c>
      <c r="J11" s="4">
        <v>0.04</v>
      </c>
      <c r="K11" s="39">
        <f t="shared" si="1"/>
        <v>0.33333333333333337</v>
      </c>
      <c r="L11" s="4">
        <v>0</v>
      </c>
      <c r="M11" s="4">
        <v>0</v>
      </c>
      <c r="N11" s="4">
        <v>0</v>
      </c>
      <c r="O11" s="2">
        <v>0</v>
      </c>
      <c r="P11" s="4">
        <v>0</v>
      </c>
      <c r="Q11" s="4">
        <v>0</v>
      </c>
      <c r="R11" s="4">
        <v>0</v>
      </c>
      <c r="S11" s="50">
        <v>0</v>
      </c>
      <c r="T11" s="50">
        <v>0</v>
      </c>
      <c r="U11" s="50">
        <v>0</v>
      </c>
      <c r="V11" s="50">
        <v>0</v>
      </c>
      <c r="W11" s="50">
        <v>0</v>
      </c>
      <c r="X11" s="50">
        <v>0</v>
      </c>
      <c r="Y11" s="50">
        <v>0</v>
      </c>
      <c r="Z11" s="50">
        <v>0</v>
      </c>
      <c r="AA11" s="50">
        <v>0</v>
      </c>
      <c r="AB11" s="50">
        <v>0</v>
      </c>
      <c r="AC11" s="50">
        <v>0</v>
      </c>
      <c r="AD11" s="50">
        <v>0</v>
      </c>
      <c r="AE11" s="50">
        <v>0</v>
      </c>
      <c r="AF11" s="50">
        <v>0</v>
      </c>
      <c r="AG11" s="50">
        <v>0</v>
      </c>
      <c r="AH11" s="50">
        <v>0</v>
      </c>
      <c r="AI11" s="50">
        <v>0</v>
      </c>
      <c r="AJ11" s="50">
        <v>0</v>
      </c>
      <c r="AK11" s="50">
        <v>0</v>
      </c>
      <c r="AL11" s="50">
        <v>0</v>
      </c>
      <c r="AM11" s="50">
        <v>21</v>
      </c>
      <c r="AN11"/>
    </row>
    <row r="12" spans="2:40" ht="15.75" customHeight="1" x14ac:dyDescent="0.25">
      <c r="B12" s="1" t="s">
        <v>6</v>
      </c>
      <c r="C12" s="36">
        <v>5</v>
      </c>
      <c r="D12" s="2">
        <v>0</v>
      </c>
      <c r="E12" s="2">
        <v>0</v>
      </c>
      <c r="F12" s="2">
        <v>0</v>
      </c>
      <c r="G12" s="2">
        <f t="shared" si="2"/>
        <v>28</v>
      </c>
      <c r="H12" s="2">
        <v>4</v>
      </c>
      <c r="I12" s="39">
        <f t="shared" si="0"/>
        <v>0.14285714285714285</v>
      </c>
      <c r="J12" s="2">
        <v>24</v>
      </c>
      <c r="K12" s="39">
        <f t="shared" si="1"/>
        <v>0.8571428571428571</v>
      </c>
      <c r="L12" s="2">
        <v>40.200000000000003</v>
      </c>
      <c r="M12" s="2">
        <v>0</v>
      </c>
      <c r="N12" s="2">
        <v>54</v>
      </c>
      <c r="O12" s="2">
        <v>0</v>
      </c>
      <c r="P12" s="2">
        <v>160</v>
      </c>
      <c r="Q12" s="2">
        <v>110</v>
      </c>
      <c r="R12" s="2">
        <v>0</v>
      </c>
      <c r="S12" s="50">
        <v>29</v>
      </c>
      <c r="T12" s="50">
        <v>16</v>
      </c>
      <c r="U12" s="50">
        <v>0</v>
      </c>
      <c r="V12" s="50">
        <v>40</v>
      </c>
      <c r="W12" s="50">
        <v>0</v>
      </c>
      <c r="X12" s="50">
        <v>0</v>
      </c>
      <c r="Y12" s="50">
        <v>0</v>
      </c>
      <c r="Z12" s="50">
        <v>0</v>
      </c>
      <c r="AA12" s="50">
        <v>0</v>
      </c>
      <c r="AB12" s="50">
        <v>0</v>
      </c>
      <c r="AC12" s="50">
        <v>0</v>
      </c>
      <c r="AD12" s="50">
        <v>0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50">
        <v>0</v>
      </c>
      <c r="AK12" s="50">
        <v>0</v>
      </c>
      <c r="AL12" s="50">
        <v>0</v>
      </c>
      <c r="AM12" s="50">
        <v>28</v>
      </c>
    </row>
    <row r="13" spans="2:40" s="41" customFormat="1" x14ac:dyDescent="0.25">
      <c r="B13" s="3" t="s">
        <v>7</v>
      </c>
      <c r="C13" s="35">
        <v>7.0000000000000007E-2</v>
      </c>
      <c r="D13" s="4">
        <v>0.18</v>
      </c>
      <c r="E13" s="4">
        <v>2.4</v>
      </c>
      <c r="F13" s="4">
        <v>2.4</v>
      </c>
      <c r="G13" s="2">
        <f t="shared" si="2"/>
        <v>0.83</v>
      </c>
      <c r="H13" s="4">
        <v>0.25</v>
      </c>
      <c r="I13" s="39">
        <f t="shared" si="0"/>
        <v>0.30120481927710846</v>
      </c>
      <c r="J13" s="4">
        <v>0.57999999999999996</v>
      </c>
      <c r="K13" s="39">
        <f t="shared" si="1"/>
        <v>0.6987951807228916</v>
      </c>
      <c r="L13" s="4">
        <v>0</v>
      </c>
      <c r="M13" s="4">
        <v>0</v>
      </c>
      <c r="N13" s="4">
        <v>0</v>
      </c>
      <c r="O13" s="2">
        <v>0</v>
      </c>
      <c r="P13" s="4">
        <v>0</v>
      </c>
      <c r="Q13" s="4">
        <v>0</v>
      </c>
      <c r="R13" s="4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0">
        <v>0</v>
      </c>
      <c r="AB13" s="50">
        <v>0</v>
      </c>
      <c r="AC13" s="50">
        <v>0</v>
      </c>
      <c r="AD13" s="50">
        <v>0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50">
        <v>0</v>
      </c>
      <c r="AK13" s="50">
        <v>0</v>
      </c>
      <c r="AL13" s="50">
        <v>0</v>
      </c>
      <c r="AM13" s="50">
        <v>18</v>
      </c>
      <c r="AN13"/>
    </row>
    <row r="14" spans="2:40" x14ac:dyDescent="0.25">
      <c r="B14" s="3" t="s">
        <v>8</v>
      </c>
      <c r="C14" s="35">
        <v>0.25</v>
      </c>
      <c r="D14" s="4">
        <v>1.25</v>
      </c>
      <c r="E14" s="4">
        <v>45</v>
      </c>
      <c r="F14" s="4">
        <v>45</v>
      </c>
      <c r="G14" s="2">
        <f>SUM(H14+J14)</f>
        <v>5</v>
      </c>
      <c r="H14" s="4">
        <v>1.5</v>
      </c>
      <c r="I14" s="39">
        <f t="shared" si="0"/>
        <v>0.3</v>
      </c>
      <c r="J14" s="4">
        <v>3.5</v>
      </c>
      <c r="K14" s="39">
        <f t="shared" si="1"/>
        <v>0.7</v>
      </c>
      <c r="L14" s="4">
        <v>0</v>
      </c>
      <c r="M14" s="4">
        <v>0</v>
      </c>
      <c r="N14" s="4">
        <v>0</v>
      </c>
      <c r="O14" s="2">
        <v>0</v>
      </c>
      <c r="P14" s="4">
        <v>0</v>
      </c>
      <c r="Q14" s="4">
        <v>0</v>
      </c>
      <c r="R14" s="4">
        <v>0</v>
      </c>
      <c r="S14" s="50">
        <v>0</v>
      </c>
      <c r="T14" s="50">
        <v>0</v>
      </c>
      <c r="U14" s="50">
        <v>0</v>
      </c>
      <c r="V14" s="50">
        <v>0</v>
      </c>
      <c r="W14" s="50">
        <v>0</v>
      </c>
      <c r="X14" s="50">
        <v>0</v>
      </c>
      <c r="Y14" s="50">
        <v>0</v>
      </c>
      <c r="Z14" s="50">
        <v>0</v>
      </c>
      <c r="AA14" s="50">
        <v>0</v>
      </c>
      <c r="AB14" s="50">
        <v>0</v>
      </c>
      <c r="AC14" s="50">
        <v>0</v>
      </c>
      <c r="AD14" s="50">
        <v>0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50">
        <v>0</v>
      </c>
      <c r="AK14" s="50">
        <v>0</v>
      </c>
      <c r="AL14" s="50">
        <v>0</v>
      </c>
      <c r="AM14" s="50">
        <v>51</v>
      </c>
    </row>
    <row r="15" spans="2:40" s="41" customFormat="1" x14ac:dyDescent="0.25">
      <c r="B15" s="1" t="s">
        <v>9</v>
      </c>
      <c r="C15" s="6" t="s">
        <v>37</v>
      </c>
      <c r="D15" s="6" t="s">
        <v>37</v>
      </c>
      <c r="E15" s="6" t="s">
        <v>37</v>
      </c>
      <c r="F15" s="6" t="s">
        <v>37</v>
      </c>
      <c r="G15" s="6" t="s">
        <v>37</v>
      </c>
      <c r="H15" s="6" t="s">
        <v>37</v>
      </c>
      <c r="I15" s="40" t="s">
        <v>37</v>
      </c>
      <c r="J15" s="6" t="s">
        <v>37</v>
      </c>
      <c r="K15" s="40" t="s">
        <v>37</v>
      </c>
      <c r="L15" s="6" t="s">
        <v>37</v>
      </c>
      <c r="M15" s="6" t="s">
        <v>37</v>
      </c>
      <c r="N15" s="6" t="s">
        <v>37</v>
      </c>
      <c r="O15" s="6" t="s">
        <v>37</v>
      </c>
      <c r="P15" s="6" t="s">
        <v>37</v>
      </c>
      <c r="Q15" s="6" t="s">
        <v>37</v>
      </c>
      <c r="R15" s="6" t="s">
        <v>37</v>
      </c>
      <c r="S15" s="6" t="s">
        <v>37</v>
      </c>
      <c r="T15" s="6" t="s">
        <v>37</v>
      </c>
      <c r="U15" s="6" t="s">
        <v>37</v>
      </c>
      <c r="V15" s="6" t="s">
        <v>37</v>
      </c>
      <c r="W15" s="6" t="s">
        <v>37</v>
      </c>
      <c r="X15" s="6" t="s">
        <v>37</v>
      </c>
      <c r="Y15" s="6" t="s">
        <v>37</v>
      </c>
      <c r="Z15" s="6" t="s">
        <v>37</v>
      </c>
      <c r="AA15" s="6" t="s">
        <v>37</v>
      </c>
      <c r="AB15" s="6" t="s">
        <v>37</v>
      </c>
      <c r="AC15" s="6" t="s">
        <v>37</v>
      </c>
      <c r="AD15" s="6" t="s">
        <v>37</v>
      </c>
      <c r="AE15" s="6" t="s">
        <v>37</v>
      </c>
      <c r="AF15" s="6" t="s">
        <v>37</v>
      </c>
      <c r="AG15" s="6" t="s">
        <v>37</v>
      </c>
      <c r="AH15" s="6" t="s">
        <v>37</v>
      </c>
      <c r="AI15" s="6" t="s">
        <v>37</v>
      </c>
      <c r="AJ15" s="6" t="s">
        <v>37</v>
      </c>
      <c r="AK15" s="6" t="s">
        <v>37</v>
      </c>
      <c r="AL15" s="6" t="s">
        <v>37</v>
      </c>
      <c r="AM15" s="6">
        <v>25</v>
      </c>
      <c r="AN15"/>
    </row>
    <row r="16" spans="2:40" s="41" customFormat="1" ht="15" customHeight="1" x14ac:dyDescent="0.25">
      <c r="B16" s="49" t="s">
        <v>84</v>
      </c>
      <c r="C16" s="36">
        <v>2</v>
      </c>
      <c r="D16" s="2">
        <v>0</v>
      </c>
      <c r="E16" s="2">
        <v>0</v>
      </c>
      <c r="F16" s="2">
        <v>0</v>
      </c>
      <c r="G16" s="2">
        <f t="shared" si="2"/>
        <v>13</v>
      </c>
      <c r="H16" s="2">
        <v>2</v>
      </c>
      <c r="I16" s="39">
        <f t="shared" ref="I16:I23" si="3">_xlfn.PERCENTOF(H16,G16)</f>
        <v>0.15384615384615385</v>
      </c>
      <c r="J16" s="2">
        <v>11</v>
      </c>
      <c r="K16" s="39">
        <f t="shared" ref="K16:K23" si="4">_xlfn.PERCENTOF(J16,G16)</f>
        <v>0.84615384615384615</v>
      </c>
      <c r="L16" s="2">
        <v>28</v>
      </c>
      <c r="M16" s="2">
        <v>0</v>
      </c>
      <c r="N16" s="2">
        <v>24</v>
      </c>
      <c r="O16" s="2">
        <v>0</v>
      </c>
      <c r="P16" s="2">
        <v>46</v>
      </c>
      <c r="Q16" s="2">
        <v>9</v>
      </c>
      <c r="R16" s="2">
        <f>3.2*6</f>
        <v>19.200000000000003</v>
      </c>
      <c r="S16" s="50">
        <v>0</v>
      </c>
      <c r="T16" s="50">
        <v>32</v>
      </c>
      <c r="U16" s="50">
        <v>0</v>
      </c>
      <c r="V16" s="50">
        <v>0</v>
      </c>
      <c r="W16" s="50">
        <v>0</v>
      </c>
      <c r="X16" s="50">
        <v>0</v>
      </c>
      <c r="Y16" s="50">
        <v>0</v>
      </c>
      <c r="Z16" s="50">
        <f>11*5.9</f>
        <v>64.900000000000006</v>
      </c>
      <c r="AA16" s="50">
        <f>11*5.9</f>
        <v>64.900000000000006</v>
      </c>
      <c r="AB16" s="50">
        <f>4.4*10</f>
        <v>44</v>
      </c>
      <c r="AC16" s="50">
        <v>4</v>
      </c>
      <c r="AD16" s="50">
        <v>23</v>
      </c>
      <c r="AE16" s="50">
        <v>8</v>
      </c>
      <c r="AF16" s="51">
        <f>0.3*0.3*0.4*8</f>
        <v>0.28799999999999998</v>
      </c>
      <c r="AG16" s="51">
        <f>0.25*8</f>
        <v>2</v>
      </c>
      <c r="AH16" s="51">
        <f>60*AI16</f>
        <v>2160</v>
      </c>
      <c r="AI16" s="50">
        <v>36</v>
      </c>
      <c r="AJ16" s="50">
        <v>1</v>
      </c>
      <c r="AK16" s="50">
        <v>1</v>
      </c>
      <c r="AL16" s="50">
        <v>10</v>
      </c>
      <c r="AM16" s="6" t="s">
        <v>37</v>
      </c>
      <c r="AN16"/>
    </row>
    <row r="17" spans="2:40" s="43" customFormat="1" ht="15" customHeight="1" x14ac:dyDescent="0.25">
      <c r="B17" s="5" t="s">
        <v>85</v>
      </c>
      <c r="C17" s="35">
        <v>0.08</v>
      </c>
      <c r="D17" s="4">
        <v>0.12</v>
      </c>
      <c r="E17" s="4">
        <v>1.6</v>
      </c>
      <c r="F17" s="4">
        <v>1.6</v>
      </c>
      <c r="G17" s="2">
        <f t="shared" si="2"/>
        <v>0.8</v>
      </c>
      <c r="H17" s="4">
        <v>0.2</v>
      </c>
      <c r="I17" s="39">
        <f t="shared" si="3"/>
        <v>0.25</v>
      </c>
      <c r="J17" s="4">
        <v>0.6</v>
      </c>
      <c r="K17" s="39">
        <f t="shared" si="4"/>
        <v>0.74999999999999989</v>
      </c>
      <c r="L17" s="4">
        <v>0</v>
      </c>
      <c r="M17" s="4">
        <v>0</v>
      </c>
      <c r="N17" s="4">
        <v>0</v>
      </c>
      <c r="O17" s="2">
        <v>0</v>
      </c>
      <c r="P17" s="4">
        <v>0</v>
      </c>
      <c r="Q17" s="4">
        <v>0</v>
      </c>
      <c r="R17" s="4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0</v>
      </c>
      <c r="AD17" s="52">
        <v>0</v>
      </c>
      <c r="AE17" s="52">
        <v>0</v>
      </c>
      <c r="AF17" s="52">
        <v>0</v>
      </c>
      <c r="AG17" s="52">
        <v>0</v>
      </c>
      <c r="AH17" s="52">
        <v>0</v>
      </c>
      <c r="AI17" s="52">
        <v>0</v>
      </c>
      <c r="AJ17" s="52">
        <v>0</v>
      </c>
      <c r="AK17" s="52">
        <v>0</v>
      </c>
      <c r="AL17" s="52">
        <v>0</v>
      </c>
      <c r="AM17" s="6" t="s">
        <v>37</v>
      </c>
      <c r="AN17"/>
    </row>
    <row r="18" spans="2:40" s="37" customFormat="1" x14ac:dyDescent="0.25">
      <c r="B18" s="3" t="s">
        <v>10</v>
      </c>
      <c r="C18" s="35">
        <v>0.15</v>
      </c>
      <c r="D18" s="4">
        <v>0.85</v>
      </c>
      <c r="E18" s="4">
        <v>11</v>
      </c>
      <c r="F18" s="4">
        <v>11</v>
      </c>
      <c r="G18" s="2">
        <f>SUM(H18+J18)</f>
        <v>2</v>
      </c>
      <c r="H18" s="4">
        <v>1</v>
      </c>
      <c r="I18" s="39">
        <f t="shared" si="3"/>
        <v>0.5</v>
      </c>
      <c r="J18" s="4">
        <v>1</v>
      </c>
      <c r="K18" s="39">
        <f t="shared" si="4"/>
        <v>0.5</v>
      </c>
      <c r="L18" s="4">
        <v>0</v>
      </c>
      <c r="M18" s="4">
        <v>0</v>
      </c>
      <c r="N18" s="4">
        <v>0</v>
      </c>
      <c r="O18" s="2">
        <v>0</v>
      </c>
      <c r="P18" s="4">
        <v>0</v>
      </c>
      <c r="Q18" s="4">
        <v>0</v>
      </c>
      <c r="R18" s="4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0</v>
      </c>
      <c r="AG18" s="52">
        <v>0</v>
      </c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24</v>
      </c>
      <c r="AN18"/>
    </row>
    <row r="19" spans="2:40" s="43" customFormat="1" x14ac:dyDescent="0.25">
      <c r="B19" s="3" t="s">
        <v>11</v>
      </c>
      <c r="C19" s="35">
        <v>0.4</v>
      </c>
      <c r="D19" s="4">
        <v>1.6</v>
      </c>
      <c r="E19" s="4">
        <v>16</v>
      </c>
      <c r="F19" s="4">
        <v>16</v>
      </c>
      <c r="G19" s="2">
        <f t="shared" si="2"/>
        <v>4</v>
      </c>
      <c r="H19" s="4">
        <v>2</v>
      </c>
      <c r="I19" s="39">
        <f t="shared" si="3"/>
        <v>0.5</v>
      </c>
      <c r="J19" s="4">
        <v>2</v>
      </c>
      <c r="K19" s="39">
        <f t="shared" si="4"/>
        <v>0.5</v>
      </c>
      <c r="L19" s="4">
        <v>0</v>
      </c>
      <c r="M19" s="4">
        <v>0</v>
      </c>
      <c r="N19" s="4">
        <v>0</v>
      </c>
      <c r="O19" s="2">
        <v>0</v>
      </c>
      <c r="P19" s="4">
        <v>0</v>
      </c>
      <c r="Q19" s="4">
        <v>0</v>
      </c>
      <c r="R19" s="4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52">
        <v>0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68</v>
      </c>
      <c r="AN19"/>
    </row>
    <row r="20" spans="2:40" s="37" customFormat="1" x14ac:dyDescent="0.25">
      <c r="B20" s="1" t="s">
        <v>12</v>
      </c>
      <c r="C20" s="36">
        <v>0</v>
      </c>
      <c r="D20" s="2">
        <v>0</v>
      </c>
      <c r="E20" s="2">
        <v>0</v>
      </c>
      <c r="F20" s="2">
        <v>0</v>
      </c>
      <c r="G20" s="2">
        <f t="shared" si="2"/>
        <v>30</v>
      </c>
      <c r="H20" s="2">
        <v>30</v>
      </c>
      <c r="I20" s="39">
        <f t="shared" si="3"/>
        <v>1</v>
      </c>
      <c r="J20" s="2">
        <v>0</v>
      </c>
      <c r="K20" s="39">
        <f t="shared" si="4"/>
        <v>0</v>
      </c>
      <c r="L20" s="2">
        <v>0</v>
      </c>
      <c r="M20" s="2">
        <v>32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2">
        <v>0</v>
      </c>
      <c r="AD20" s="52">
        <v>0</v>
      </c>
      <c r="AE20" s="52">
        <v>0</v>
      </c>
      <c r="AF20" s="52">
        <v>0</v>
      </c>
      <c r="AG20" s="52">
        <v>0</v>
      </c>
      <c r="AH20" s="52">
        <v>0</v>
      </c>
      <c r="AI20" s="52">
        <v>0</v>
      </c>
      <c r="AJ20" s="52">
        <v>0</v>
      </c>
      <c r="AK20" s="52">
        <v>0</v>
      </c>
      <c r="AL20" s="52">
        <v>0</v>
      </c>
      <c r="AM20" s="52">
        <v>59</v>
      </c>
      <c r="AN20"/>
    </row>
    <row r="21" spans="2:40" s="43" customFormat="1" x14ac:dyDescent="0.25">
      <c r="B21" s="3" t="s">
        <v>13</v>
      </c>
      <c r="C21" s="35">
        <v>0</v>
      </c>
      <c r="D21" s="4">
        <v>0.01</v>
      </c>
      <c r="E21" s="4">
        <v>0.04</v>
      </c>
      <c r="F21" s="4">
        <v>0.04</v>
      </c>
      <c r="G21" s="2">
        <f t="shared" si="2"/>
        <v>6.5000000000000002E-2</v>
      </c>
      <c r="H21" s="4">
        <v>0.01</v>
      </c>
      <c r="I21" s="39">
        <f t="shared" si="3"/>
        <v>0.15384615384615385</v>
      </c>
      <c r="J21" s="4">
        <v>5.5E-2</v>
      </c>
      <c r="K21" s="39">
        <f t="shared" si="4"/>
        <v>0.84615384615384615</v>
      </c>
      <c r="L21" s="4">
        <v>0</v>
      </c>
      <c r="M21" s="4">
        <v>0</v>
      </c>
      <c r="N21" s="4">
        <v>0</v>
      </c>
      <c r="O21" s="2">
        <v>0</v>
      </c>
      <c r="P21" s="4">
        <v>0</v>
      </c>
      <c r="Q21" s="4">
        <v>0</v>
      </c>
      <c r="R21" s="4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0</v>
      </c>
      <c r="AD21" s="52">
        <v>0</v>
      </c>
      <c r="AE21" s="52">
        <v>0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11</v>
      </c>
      <c r="AN21"/>
    </row>
    <row r="22" spans="2:40" s="37" customFormat="1" x14ac:dyDescent="0.25">
      <c r="B22" s="3" t="s">
        <v>14</v>
      </c>
      <c r="C22" s="35">
        <v>2</v>
      </c>
      <c r="D22" s="4">
        <v>11.5</v>
      </c>
      <c r="E22" s="4">
        <v>42</v>
      </c>
      <c r="F22" s="4">
        <v>42</v>
      </c>
      <c r="G22" s="2">
        <f t="shared" si="2"/>
        <v>38.5</v>
      </c>
      <c r="H22" s="4">
        <v>13.5</v>
      </c>
      <c r="I22" s="39">
        <f t="shared" si="3"/>
        <v>0.35064935064935066</v>
      </c>
      <c r="J22" s="4">
        <v>25</v>
      </c>
      <c r="K22" s="39">
        <f t="shared" si="4"/>
        <v>0.64935064935064934</v>
      </c>
      <c r="L22" s="4">
        <v>0</v>
      </c>
      <c r="M22" s="4">
        <v>0</v>
      </c>
      <c r="N22" s="4">
        <v>0</v>
      </c>
      <c r="O22" s="2">
        <v>0</v>
      </c>
      <c r="P22" s="4">
        <v>0</v>
      </c>
      <c r="Q22" s="4">
        <v>0</v>
      </c>
      <c r="R22" s="4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2">
        <v>0</v>
      </c>
      <c r="AD22" s="52">
        <v>0</v>
      </c>
      <c r="AE22" s="52">
        <v>0</v>
      </c>
      <c r="AF22" s="52">
        <v>0</v>
      </c>
      <c r="AG22" s="52">
        <v>0</v>
      </c>
      <c r="AH22" s="52">
        <v>0</v>
      </c>
      <c r="AI22" s="52">
        <v>0</v>
      </c>
      <c r="AJ22" s="52">
        <v>0</v>
      </c>
      <c r="AK22" s="52">
        <v>0</v>
      </c>
      <c r="AL22" s="52">
        <v>0</v>
      </c>
      <c r="AM22" s="52">
        <v>105</v>
      </c>
      <c r="AN22"/>
    </row>
    <row r="23" spans="2:40" s="43" customFormat="1" x14ac:dyDescent="0.25">
      <c r="B23" s="3" t="s">
        <v>15</v>
      </c>
      <c r="C23" s="35">
        <v>0.5</v>
      </c>
      <c r="D23" s="4">
        <v>6</v>
      </c>
      <c r="E23" s="4">
        <v>30</v>
      </c>
      <c r="F23" s="4">
        <v>30</v>
      </c>
      <c r="G23" s="2">
        <f t="shared" si="2"/>
        <v>13</v>
      </c>
      <c r="H23" s="4">
        <v>6.5</v>
      </c>
      <c r="I23" s="39">
        <f t="shared" si="3"/>
        <v>0.5</v>
      </c>
      <c r="J23" s="4">
        <v>6.5</v>
      </c>
      <c r="K23" s="39">
        <f t="shared" si="4"/>
        <v>0.5</v>
      </c>
      <c r="L23" s="4">
        <v>0</v>
      </c>
      <c r="M23" s="4">
        <v>0</v>
      </c>
      <c r="N23" s="4">
        <v>0</v>
      </c>
      <c r="O23" s="2">
        <v>0</v>
      </c>
      <c r="P23" s="4">
        <v>0</v>
      </c>
      <c r="Q23" s="4">
        <v>0</v>
      </c>
      <c r="R23" s="4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0</v>
      </c>
      <c r="AD23" s="52">
        <v>0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120</v>
      </c>
      <c r="AN23"/>
    </row>
    <row r="24" spans="2:40" x14ac:dyDescent="0.25">
      <c r="B24" s="1" t="s">
        <v>16</v>
      </c>
      <c r="C24" s="6" t="s">
        <v>37</v>
      </c>
      <c r="D24" s="6" t="s">
        <v>37</v>
      </c>
      <c r="E24" s="6" t="s">
        <v>37</v>
      </c>
      <c r="F24" s="6" t="s">
        <v>37</v>
      </c>
      <c r="G24" s="6" t="s">
        <v>37</v>
      </c>
      <c r="H24" s="6" t="s">
        <v>37</v>
      </c>
      <c r="I24" s="40" t="s">
        <v>37</v>
      </c>
      <c r="J24" s="6" t="s">
        <v>37</v>
      </c>
      <c r="K24" s="40" t="s">
        <v>37</v>
      </c>
      <c r="L24" s="6" t="s">
        <v>37</v>
      </c>
      <c r="M24" s="6" t="s">
        <v>37</v>
      </c>
      <c r="N24" s="6" t="s">
        <v>37</v>
      </c>
      <c r="O24" s="6" t="s">
        <v>37</v>
      </c>
      <c r="P24" s="6" t="s">
        <v>37</v>
      </c>
      <c r="Q24" s="6" t="s">
        <v>37</v>
      </c>
      <c r="R24" s="6" t="s">
        <v>37</v>
      </c>
      <c r="S24" s="6" t="s">
        <v>37</v>
      </c>
      <c r="T24" s="6" t="s">
        <v>37</v>
      </c>
      <c r="U24" s="6" t="s">
        <v>37</v>
      </c>
      <c r="V24" s="6" t="s">
        <v>37</v>
      </c>
      <c r="W24" s="6" t="s">
        <v>37</v>
      </c>
      <c r="X24" s="6" t="s">
        <v>37</v>
      </c>
      <c r="Y24" s="6" t="s">
        <v>37</v>
      </c>
      <c r="Z24" s="6" t="s">
        <v>37</v>
      </c>
      <c r="AA24" s="6" t="s">
        <v>37</v>
      </c>
      <c r="AB24" s="6" t="s">
        <v>37</v>
      </c>
      <c r="AC24" s="6" t="s">
        <v>37</v>
      </c>
      <c r="AD24" s="6" t="s">
        <v>37</v>
      </c>
      <c r="AE24" s="6" t="s">
        <v>37</v>
      </c>
      <c r="AF24" s="6" t="s">
        <v>37</v>
      </c>
      <c r="AG24" s="6" t="s">
        <v>37</v>
      </c>
      <c r="AH24" s="6" t="s">
        <v>37</v>
      </c>
      <c r="AI24" s="6" t="s">
        <v>37</v>
      </c>
      <c r="AJ24" s="6" t="s">
        <v>37</v>
      </c>
      <c r="AK24" s="6" t="s">
        <v>37</v>
      </c>
      <c r="AL24" s="6" t="s">
        <v>37</v>
      </c>
      <c r="AM24" s="6">
        <v>22</v>
      </c>
    </row>
    <row r="25" spans="2:40" x14ac:dyDescent="0.25">
      <c r="B25" s="53" t="s">
        <v>29</v>
      </c>
      <c r="C25" s="54">
        <v>5</v>
      </c>
      <c r="D25" s="52">
        <v>14</v>
      </c>
      <c r="E25" s="52">
        <v>0</v>
      </c>
      <c r="F25" s="52">
        <v>0</v>
      </c>
      <c r="G25" s="2">
        <f t="shared" si="2"/>
        <v>25</v>
      </c>
      <c r="H25" s="52">
        <v>0</v>
      </c>
      <c r="I25" s="39">
        <f t="shared" ref="I25:I34" si="5">_xlfn.PERCENTOF(H25,G25)</f>
        <v>0</v>
      </c>
      <c r="J25" s="52">
        <v>25</v>
      </c>
      <c r="K25" s="39">
        <f t="shared" ref="K25:K34" si="6">_xlfn.PERCENTOF(J25,G25)</f>
        <v>1</v>
      </c>
      <c r="L25" s="52">
        <v>51</v>
      </c>
      <c r="M25" s="52">
        <v>40</v>
      </c>
      <c r="N25" s="52">
        <v>0</v>
      </c>
      <c r="O25" s="2">
        <v>46</v>
      </c>
      <c r="P25" s="2">
        <v>150</v>
      </c>
      <c r="Q25" s="2">
        <v>40</v>
      </c>
      <c r="R25" s="2">
        <v>0</v>
      </c>
      <c r="S25" s="50">
        <v>29.4</v>
      </c>
      <c r="T25" s="50">
        <v>35</v>
      </c>
      <c r="U25" s="50">
        <v>0</v>
      </c>
      <c r="V25" s="50">
        <v>0</v>
      </c>
      <c r="W25" s="50">
        <v>0</v>
      </c>
      <c r="X25" s="50">
        <v>0</v>
      </c>
      <c r="Y25" s="50">
        <v>18</v>
      </c>
      <c r="Z25" s="50">
        <v>0</v>
      </c>
      <c r="AA25" s="50">
        <v>0</v>
      </c>
      <c r="AB25" s="50">
        <v>0</v>
      </c>
      <c r="AC25" s="50">
        <v>0</v>
      </c>
      <c r="AD25" s="50">
        <v>0</v>
      </c>
      <c r="AE25" s="50">
        <v>0</v>
      </c>
      <c r="AF25" s="50">
        <v>0</v>
      </c>
      <c r="AG25" s="50">
        <v>0</v>
      </c>
      <c r="AH25" s="50">
        <v>0</v>
      </c>
      <c r="AI25" s="50">
        <v>0</v>
      </c>
      <c r="AJ25" s="50">
        <v>0</v>
      </c>
      <c r="AK25" s="50">
        <v>0</v>
      </c>
      <c r="AL25" s="50">
        <v>0</v>
      </c>
      <c r="AM25" s="6" t="s">
        <v>37</v>
      </c>
    </row>
    <row r="26" spans="2:40" x14ac:dyDescent="0.25">
      <c r="B26" s="5" t="s">
        <v>32</v>
      </c>
      <c r="C26" s="35">
        <v>0</v>
      </c>
      <c r="D26" s="4">
        <v>0</v>
      </c>
      <c r="E26" s="4">
        <v>0</v>
      </c>
      <c r="F26" s="4">
        <v>0</v>
      </c>
      <c r="G26" s="2">
        <f t="shared" si="2"/>
        <v>35</v>
      </c>
      <c r="H26" s="4">
        <v>35</v>
      </c>
      <c r="I26" s="39">
        <f t="shared" si="5"/>
        <v>1</v>
      </c>
      <c r="J26" s="4">
        <v>0</v>
      </c>
      <c r="K26" s="39">
        <f t="shared" si="6"/>
        <v>0</v>
      </c>
      <c r="L26" s="4">
        <v>0</v>
      </c>
      <c r="M26" s="4">
        <v>32</v>
      </c>
      <c r="N26" s="4">
        <v>0</v>
      </c>
      <c r="O26" s="2">
        <v>0</v>
      </c>
      <c r="P26" s="4">
        <v>0</v>
      </c>
      <c r="Q26" s="4">
        <v>0</v>
      </c>
      <c r="R26" s="4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0">
        <v>0</v>
      </c>
      <c r="AD26" s="50">
        <v>0</v>
      </c>
      <c r="AE26" s="50">
        <v>0</v>
      </c>
      <c r="AF26" s="50">
        <v>0</v>
      </c>
      <c r="AG26" s="50">
        <v>0</v>
      </c>
      <c r="AH26" s="50">
        <v>0</v>
      </c>
      <c r="AI26" s="50">
        <v>0</v>
      </c>
      <c r="AJ26" s="50">
        <v>0</v>
      </c>
      <c r="AK26" s="50">
        <v>0</v>
      </c>
      <c r="AL26" s="50">
        <v>0</v>
      </c>
      <c r="AM26" s="6" t="s">
        <v>37</v>
      </c>
    </row>
    <row r="27" spans="2:40" s="41" customFormat="1" x14ac:dyDescent="0.25">
      <c r="B27" s="3" t="s">
        <v>17</v>
      </c>
      <c r="C27" s="35">
        <v>0.15</v>
      </c>
      <c r="D27" s="4">
        <v>1</v>
      </c>
      <c r="E27" s="4">
        <v>5</v>
      </c>
      <c r="F27" s="4">
        <v>5</v>
      </c>
      <c r="G27" s="2">
        <f t="shared" si="2"/>
        <v>3.8</v>
      </c>
      <c r="H27" s="4">
        <v>1.1499999999999999</v>
      </c>
      <c r="I27" s="39">
        <f t="shared" si="5"/>
        <v>0.30263157894736842</v>
      </c>
      <c r="J27" s="4">
        <v>2.65</v>
      </c>
      <c r="K27" s="39">
        <f t="shared" si="6"/>
        <v>0.69736842105263164</v>
      </c>
      <c r="L27" s="4">
        <v>0</v>
      </c>
      <c r="M27" s="4">
        <v>0</v>
      </c>
      <c r="N27" s="4">
        <v>0</v>
      </c>
      <c r="O27" s="2">
        <v>0</v>
      </c>
      <c r="P27" s="4">
        <v>0</v>
      </c>
      <c r="Q27" s="4">
        <v>0</v>
      </c>
      <c r="R27" s="4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0">
        <v>0</v>
      </c>
      <c r="AD27" s="50">
        <v>0</v>
      </c>
      <c r="AE27" s="50">
        <v>0</v>
      </c>
      <c r="AF27" s="50">
        <v>0</v>
      </c>
      <c r="AG27" s="50">
        <v>0</v>
      </c>
      <c r="AH27" s="50">
        <v>0</v>
      </c>
      <c r="AI27" s="50">
        <v>0</v>
      </c>
      <c r="AJ27" s="50">
        <v>0</v>
      </c>
      <c r="AK27" s="50">
        <v>0</v>
      </c>
      <c r="AL27" s="50">
        <v>0</v>
      </c>
      <c r="AM27" s="50">
        <v>24</v>
      </c>
      <c r="AN27"/>
    </row>
    <row r="28" spans="2:40" x14ac:dyDescent="0.25">
      <c r="B28" s="3" t="s">
        <v>18</v>
      </c>
      <c r="C28" s="35">
        <v>0.1</v>
      </c>
      <c r="D28" s="4">
        <v>0.4</v>
      </c>
      <c r="E28" s="4">
        <v>7</v>
      </c>
      <c r="F28" s="4">
        <v>7</v>
      </c>
      <c r="G28" s="2">
        <f t="shared" si="2"/>
        <v>1.65</v>
      </c>
      <c r="H28" s="4">
        <v>0.5</v>
      </c>
      <c r="I28" s="39">
        <f t="shared" si="5"/>
        <v>0.30303030303030304</v>
      </c>
      <c r="J28" s="4">
        <v>1.1499999999999999</v>
      </c>
      <c r="K28" s="39">
        <f t="shared" si="6"/>
        <v>0.69696969696969691</v>
      </c>
      <c r="L28" s="4">
        <v>0</v>
      </c>
      <c r="M28" s="4">
        <v>0</v>
      </c>
      <c r="N28" s="4">
        <v>0</v>
      </c>
      <c r="O28" s="2">
        <v>0</v>
      </c>
      <c r="P28" s="4">
        <v>0</v>
      </c>
      <c r="Q28" s="4">
        <v>0</v>
      </c>
      <c r="R28" s="4">
        <v>0</v>
      </c>
      <c r="S28" s="50">
        <v>0</v>
      </c>
      <c r="T28" s="50">
        <v>0</v>
      </c>
      <c r="U28" s="50">
        <v>0</v>
      </c>
      <c r="V28" s="50">
        <v>0</v>
      </c>
      <c r="W28" s="50">
        <v>0</v>
      </c>
      <c r="X28" s="50">
        <v>0</v>
      </c>
      <c r="Y28" s="50">
        <v>0</v>
      </c>
      <c r="Z28" s="50">
        <v>0</v>
      </c>
      <c r="AA28" s="50">
        <v>0</v>
      </c>
      <c r="AB28" s="50">
        <v>0</v>
      </c>
      <c r="AC28" s="50">
        <v>0</v>
      </c>
      <c r="AD28" s="50">
        <v>0</v>
      </c>
      <c r="AE28" s="50">
        <v>0</v>
      </c>
      <c r="AF28" s="50">
        <v>0</v>
      </c>
      <c r="AG28" s="50">
        <v>0</v>
      </c>
      <c r="AH28" s="50">
        <v>0</v>
      </c>
      <c r="AI28" s="50">
        <v>0</v>
      </c>
      <c r="AJ28" s="50">
        <v>0</v>
      </c>
      <c r="AK28" s="50">
        <v>0</v>
      </c>
      <c r="AL28" s="50">
        <v>0</v>
      </c>
      <c r="AM28" s="50">
        <v>37</v>
      </c>
    </row>
    <row r="29" spans="2:40" s="41" customFormat="1" x14ac:dyDescent="0.25">
      <c r="B29" s="3" t="s">
        <v>19</v>
      </c>
      <c r="C29" s="35">
        <v>0.2</v>
      </c>
      <c r="D29" s="4">
        <v>0.6</v>
      </c>
      <c r="E29" s="4">
        <v>7</v>
      </c>
      <c r="F29" s="4">
        <v>7</v>
      </c>
      <c r="G29" s="2">
        <f t="shared" si="2"/>
        <v>2.6500000000000004</v>
      </c>
      <c r="H29" s="4">
        <v>0.8</v>
      </c>
      <c r="I29" s="39">
        <f t="shared" si="5"/>
        <v>0.30188679245283018</v>
      </c>
      <c r="J29" s="4">
        <v>1.85</v>
      </c>
      <c r="K29" s="39">
        <f t="shared" si="6"/>
        <v>0.69811320754716977</v>
      </c>
      <c r="L29" s="4">
        <v>0</v>
      </c>
      <c r="M29" s="4">
        <v>0</v>
      </c>
      <c r="N29" s="4">
        <v>0</v>
      </c>
      <c r="O29" s="2">
        <v>0</v>
      </c>
      <c r="P29" s="4">
        <v>0</v>
      </c>
      <c r="Q29" s="4">
        <v>0</v>
      </c>
      <c r="R29" s="4">
        <v>0</v>
      </c>
      <c r="S29" s="50">
        <v>0</v>
      </c>
      <c r="T29" s="50">
        <v>0</v>
      </c>
      <c r="U29" s="50">
        <v>0</v>
      </c>
      <c r="V29" s="50">
        <v>0</v>
      </c>
      <c r="W29" s="50">
        <v>0</v>
      </c>
      <c r="X29" s="50">
        <v>0</v>
      </c>
      <c r="Y29" s="50">
        <v>0</v>
      </c>
      <c r="Z29" s="50">
        <v>0</v>
      </c>
      <c r="AA29" s="50">
        <v>0</v>
      </c>
      <c r="AB29" s="50">
        <v>0</v>
      </c>
      <c r="AC29" s="50">
        <v>0</v>
      </c>
      <c r="AD29" s="50">
        <v>0</v>
      </c>
      <c r="AE29" s="50">
        <v>0</v>
      </c>
      <c r="AF29" s="50">
        <v>0</v>
      </c>
      <c r="AG29" s="50">
        <v>0</v>
      </c>
      <c r="AH29" s="50">
        <v>0</v>
      </c>
      <c r="AI29" s="50">
        <v>0</v>
      </c>
      <c r="AJ29" s="50">
        <v>0</v>
      </c>
      <c r="AK29" s="50">
        <v>0</v>
      </c>
      <c r="AL29" s="50">
        <v>0</v>
      </c>
      <c r="AM29" s="50">
        <v>14</v>
      </c>
      <c r="AN29"/>
    </row>
    <row r="30" spans="2:40" x14ac:dyDescent="0.25">
      <c r="B30" s="3" t="s">
        <v>20</v>
      </c>
      <c r="C30" s="35">
        <v>0.4</v>
      </c>
      <c r="D30" s="4">
        <v>1.6</v>
      </c>
      <c r="E30" s="4">
        <v>16</v>
      </c>
      <c r="F30" s="4">
        <v>16</v>
      </c>
      <c r="G30" s="2">
        <f t="shared" si="2"/>
        <v>4</v>
      </c>
      <c r="H30" s="4">
        <v>2</v>
      </c>
      <c r="I30" s="39">
        <f t="shared" si="5"/>
        <v>0.5</v>
      </c>
      <c r="J30" s="4">
        <v>2</v>
      </c>
      <c r="K30" s="39">
        <f t="shared" si="6"/>
        <v>0.5</v>
      </c>
      <c r="L30" s="4">
        <v>0</v>
      </c>
      <c r="M30" s="4">
        <v>0</v>
      </c>
      <c r="N30" s="4">
        <v>0</v>
      </c>
      <c r="O30" s="2">
        <v>0</v>
      </c>
      <c r="P30" s="4">
        <v>0</v>
      </c>
      <c r="Q30" s="4">
        <v>0</v>
      </c>
      <c r="R30" s="4">
        <v>0</v>
      </c>
      <c r="S30" s="50">
        <v>0</v>
      </c>
      <c r="T30" s="50">
        <v>0</v>
      </c>
      <c r="U30" s="50">
        <v>0</v>
      </c>
      <c r="V30" s="50">
        <v>0</v>
      </c>
      <c r="W30" s="50">
        <v>0</v>
      </c>
      <c r="X30" s="50">
        <v>0</v>
      </c>
      <c r="Y30" s="50">
        <v>0</v>
      </c>
      <c r="Z30" s="50">
        <v>0</v>
      </c>
      <c r="AA30" s="50">
        <v>0</v>
      </c>
      <c r="AB30" s="50">
        <v>0</v>
      </c>
      <c r="AC30" s="50">
        <v>0</v>
      </c>
      <c r="AD30" s="50">
        <v>0</v>
      </c>
      <c r="AE30" s="50">
        <v>0</v>
      </c>
      <c r="AF30" s="50">
        <v>0</v>
      </c>
      <c r="AG30" s="50">
        <v>0</v>
      </c>
      <c r="AH30" s="50">
        <v>0</v>
      </c>
      <c r="AI30" s="50">
        <v>0</v>
      </c>
      <c r="AJ30" s="50">
        <v>0</v>
      </c>
      <c r="AK30" s="50">
        <v>0</v>
      </c>
      <c r="AL30" s="50">
        <v>0</v>
      </c>
      <c r="AM30" s="50">
        <v>71</v>
      </c>
    </row>
    <row r="31" spans="2:40" s="41" customFormat="1" x14ac:dyDescent="0.25">
      <c r="B31" s="3" t="s">
        <v>21</v>
      </c>
      <c r="C31" s="35">
        <v>0</v>
      </c>
      <c r="D31" s="4">
        <v>0</v>
      </c>
      <c r="E31" s="4">
        <v>0</v>
      </c>
      <c r="F31" s="4">
        <v>0</v>
      </c>
      <c r="G31" s="2">
        <f t="shared" si="2"/>
        <v>0.1</v>
      </c>
      <c r="H31" s="4">
        <v>0</v>
      </c>
      <c r="I31" s="39">
        <f t="shared" si="5"/>
        <v>0</v>
      </c>
      <c r="J31" s="4">
        <v>0.1</v>
      </c>
      <c r="K31" s="39">
        <f t="shared" si="6"/>
        <v>1</v>
      </c>
      <c r="L31" s="4">
        <v>0</v>
      </c>
      <c r="M31" s="4">
        <v>0</v>
      </c>
      <c r="N31" s="4">
        <v>0</v>
      </c>
      <c r="O31" s="2">
        <v>0</v>
      </c>
      <c r="P31" s="4">
        <v>0</v>
      </c>
      <c r="Q31" s="4">
        <v>0</v>
      </c>
      <c r="R31" s="4">
        <v>0</v>
      </c>
      <c r="S31" s="50">
        <v>0.6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>
        <v>0</v>
      </c>
      <c r="Z31" s="50">
        <v>0</v>
      </c>
      <c r="AA31" s="50">
        <v>0</v>
      </c>
      <c r="AB31" s="50">
        <v>0</v>
      </c>
      <c r="AC31" s="50">
        <v>0</v>
      </c>
      <c r="AD31" s="50">
        <v>0</v>
      </c>
      <c r="AE31" s="50">
        <v>0</v>
      </c>
      <c r="AF31" s="50">
        <v>0</v>
      </c>
      <c r="AG31" s="50">
        <v>0</v>
      </c>
      <c r="AH31" s="50">
        <v>0</v>
      </c>
      <c r="AI31" s="50">
        <v>0</v>
      </c>
      <c r="AJ31" s="50">
        <v>0</v>
      </c>
      <c r="AK31" s="50">
        <v>0</v>
      </c>
      <c r="AL31" s="50">
        <v>0</v>
      </c>
      <c r="AM31" s="50">
        <v>34</v>
      </c>
      <c r="AN31"/>
    </row>
    <row r="32" spans="2:40" x14ac:dyDescent="0.25">
      <c r="B32" s="3" t="s">
        <v>22</v>
      </c>
      <c r="C32" s="35">
        <v>0</v>
      </c>
      <c r="D32" s="4">
        <v>0</v>
      </c>
      <c r="E32" s="4">
        <v>0</v>
      </c>
      <c r="F32" s="4">
        <v>0</v>
      </c>
      <c r="G32" s="2">
        <f>SUM(H32+J32)</f>
        <v>30</v>
      </c>
      <c r="H32" s="4">
        <v>30</v>
      </c>
      <c r="I32" s="39">
        <f t="shared" si="5"/>
        <v>1</v>
      </c>
      <c r="J32" s="4">
        <v>0</v>
      </c>
      <c r="K32" s="39">
        <f t="shared" si="6"/>
        <v>0</v>
      </c>
      <c r="L32" s="4">
        <v>0</v>
      </c>
      <c r="M32" s="4">
        <v>32</v>
      </c>
      <c r="N32" s="4">
        <v>0</v>
      </c>
      <c r="O32" s="2">
        <v>0</v>
      </c>
      <c r="P32" s="4">
        <v>0</v>
      </c>
      <c r="Q32" s="4">
        <v>0</v>
      </c>
      <c r="R32" s="4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0">
        <v>0</v>
      </c>
      <c r="AH32" s="50">
        <v>0</v>
      </c>
      <c r="AI32" s="50">
        <v>0</v>
      </c>
      <c r="AJ32" s="50">
        <v>0</v>
      </c>
      <c r="AK32" s="50">
        <v>0</v>
      </c>
      <c r="AL32" s="50">
        <v>0</v>
      </c>
      <c r="AM32" s="50">
        <v>42</v>
      </c>
    </row>
    <row r="33" spans="2:40" s="41" customFormat="1" x14ac:dyDescent="0.25">
      <c r="B33" s="55" t="s">
        <v>23</v>
      </c>
      <c r="C33" s="56">
        <v>0.02</v>
      </c>
      <c r="D33" s="50">
        <v>0.05</v>
      </c>
      <c r="E33" s="50">
        <v>0.5</v>
      </c>
      <c r="F33" s="50">
        <v>0.5</v>
      </c>
      <c r="G33" s="2">
        <f t="shared" si="2"/>
        <v>0.14000000000000001</v>
      </c>
      <c r="H33" s="50">
        <v>7.0000000000000007E-2</v>
      </c>
      <c r="I33" s="39">
        <f t="shared" si="5"/>
        <v>0.5</v>
      </c>
      <c r="J33" s="50">
        <v>7.0000000000000007E-2</v>
      </c>
      <c r="K33" s="39">
        <f t="shared" si="6"/>
        <v>0.5</v>
      </c>
      <c r="L33" s="50">
        <v>0</v>
      </c>
      <c r="M33" s="50">
        <v>0</v>
      </c>
      <c r="N33" s="50">
        <v>0</v>
      </c>
      <c r="O33" s="2">
        <v>0</v>
      </c>
      <c r="P33" s="2">
        <v>0</v>
      </c>
      <c r="Q33" s="2">
        <v>0</v>
      </c>
      <c r="R33" s="2">
        <v>0</v>
      </c>
      <c r="S33" s="50">
        <v>0</v>
      </c>
      <c r="T33" s="50">
        <v>0</v>
      </c>
      <c r="U33" s="50">
        <v>0</v>
      </c>
      <c r="V33" s="50">
        <v>0</v>
      </c>
      <c r="W33" s="50">
        <v>0</v>
      </c>
      <c r="X33" s="50">
        <v>0</v>
      </c>
      <c r="Y33" s="50">
        <v>0</v>
      </c>
      <c r="Z33" s="50">
        <v>0</v>
      </c>
      <c r="AA33" s="50">
        <v>0</v>
      </c>
      <c r="AB33" s="50">
        <v>0</v>
      </c>
      <c r="AC33" s="50">
        <v>0</v>
      </c>
      <c r="AD33" s="50">
        <v>0</v>
      </c>
      <c r="AE33" s="50">
        <v>0</v>
      </c>
      <c r="AF33" s="50">
        <v>0</v>
      </c>
      <c r="AG33" s="50">
        <v>0</v>
      </c>
      <c r="AH33" s="50">
        <v>0</v>
      </c>
      <c r="AI33" s="50">
        <v>0</v>
      </c>
      <c r="AJ33" s="50">
        <v>0</v>
      </c>
      <c r="AK33" s="50">
        <v>0</v>
      </c>
      <c r="AL33" s="50">
        <v>0</v>
      </c>
      <c r="AM33" s="50">
        <v>11</v>
      </c>
      <c r="AN33"/>
    </row>
    <row r="34" spans="2:40" x14ac:dyDescent="0.25">
      <c r="B34" s="55" t="s">
        <v>24</v>
      </c>
      <c r="C34" s="56">
        <v>0</v>
      </c>
      <c r="D34" s="50">
        <v>0</v>
      </c>
      <c r="E34" s="50">
        <v>0</v>
      </c>
      <c r="F34" s="50">
        <v>0</v>
      </c>
      <c r="G34" s="2">
        <f t="shared" si="2"/>
        <v>2</v>
      </c>
      <c r="H34" s="50">
        <v>2</v>
      </c>
      <c r="I34" s="39">
        <f t="shared" si="5"/>
        <v>1</v>
      </c>
      <c r="J34" s="50">
        <v>0</v>
      </c>
      <c r="K34" s="39">
        <f t="shared" si="6"/>
        <v>0</v>
      </c>
      <c r="L34" s="50">
        <v>0</v>
      </c>
      <c r="M34" s="50">
        <v>2</v>
      </c>
      <c r="N34" s="50">
        <v>0</v>
      </c>
      <c r="O34" s="2">
        <v>0</v>
      </c>
      <c r="P34" s="2">
        <v>0</v>
      </c>
      <c r="Q34" s="2">
        <v>0</v>
      </c>
      <c r="R34" s="2">
        <v>0</v>
      </c>
      <c r="S34" s="50">
        <v>0</v>
      </c>
      <c r="T34" s="50">
        <v>0</v>
      </c>
      <c r="U34" s="50">
        <v>0</v>
      </c>
      <c r="V34" s="50">
        <v>0</v>
      </c>
      <c r="W34" s="50">
        <v>0</v>
      </c>
      <c r="X34" s="50">
        <v>0</v>
      </c>
      <c r="Y34" s="50">
        <v>0</v>
      </c>
      <c r="Z34" s="50">
        <v>0</v>
      </c>
      <c r="AA34" s="50">
        <v>0</v>
      </c>
      <c r="AB34" s="50">
        <v>0</v>
      </c>
      <c r="AC34" s="50">
        <v>0</v>
      </c>
      <c r="AD34" s="50">
        <v>0</v>
      </c>
      <c r="AE34" s="50">
        <v>0</v>
      </c>
      <c r="AF34" s="50">
        <v>0</v>
      </c>
      <c r="AG34" s="50">
        <v>0</v>
      </c>
      <c r="AH34" s="50">
        <v>0</v>
      </c>
      <c r="AI34" s="50">
        <v>0</v>
      </c>
      <c r="AJ34" s="50">
        <v>0</v>
      </c>
      <c r="AK34" s="50">
        <v>0</v>
      </c>
      <c r="AL34" s="50">
        <v>0</v>
      </c>
      <c r="AM34" s="50">
        <v>22</v>
      </c>
    </row>
    <row r="35" spans="2:40" s="41" customFormat="1" x14ac:dyDescent="0.25">
      <c r="B35" s="55" t="s">
        <v>38</v>
      </c>
      <c r="C35" s="56">
        <v>0</v>
      </c>
      <c r="D35" s="50">
        <v>0</v>
      </c>
      <c r="E35" s="50">
        <v>0</v>
      </c>
      <c r="F35" s="50">
        <v>0</v>
      </c>
      <c r="G35" s="2">
        <f t="shared" si="2"/>
        <v>0</v>
      </c>
      <c r="H35" s="50">
        <v>0</v>
      </c>
      <c r="I35" s="39">
        <v>0</v>
      </c>
      <c r="J35" s="50">
        <v>0</v>
      </c>
      <c r="K35" s="39">
        <v>0</v>
      </c>
      <c r="L35" s="50">
        <v>0</v>
      </c>
      <c r="M35" s="50">
        <v>0</v>
      </c>
      <c r="N35" s="50">
        <v>0</v>
      </c>
      <c r="O35" s="2">
        <v>0</v>
      </c>
      <c r="P35" s="2">
        <v>0</v>
      </c>
      <c r="Q35" s="2">
        <v>0</v>
      </c>
      <c r="R35" s="2">
        <v>0</v>
      </c>
      <c r="S35" s="50">
        <v>0</v>
      </c>
      <c r="T35" s="50">
        <v>0</v>
      </c>
      <c r="U35" s="50">
        <v>600</v>
      </c>
      <c r="V35" s="50">
        <v>0</v>
      </c>
      <c r="W35" s="50">
        <v>0</v>
      </c>
      <c r="X35" s="50">
        <v>0</v>
      </c>
      <c r="Y35" s="50">
        <v>0</v>
      </c>
      <c r="Z35" s="50">
        <v>0</v>
      </c>
      <c r="AA35" s="50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0">
        <v>0</v>
      </c>
      <c r="AH35" s="50">
        <v>0</v>
      </c>
      <c r="AI35" s="50">
        <v>0</v>
      </c>
      <c r="AJ35" s="50">
        <v>0</v>
      </c>
      <c r="AK35" s="50">
        <v>0</v>
      </c>
      <c r="AL35" s="50">
        <v>0</v>
      </c>
      <c r="AM35" s="6" t="s">
        <v>37</v>
      </c>
      <c r="AN35"/>
    </row>
    <row r="36" spans="2:40" x14ac:dyDescent="0.25">
      <c r="B36" s="55" t="s">
        <v>66</v>
      </c>
      <c r="C36" s="56">
        <v>0</v>
      </c>
      <c r="D36" s="50">
        <v>0</v>
      </c>
      <c r="E36" s="50">
        <v>0</v>
      </c>
      <c r="F36" s="50">
        <v>0</v>
      </c>
      <c r="G36" s="2">
        <f t="shared" si="2"/>
        <v>0</v>
      </c>
      <c r="H36" s="50">
        <v>0</v>
      </c>
      <c r="I36" s="39">
        <v>0</v>
      </c>
      <c r="J36" s="50">
        <v>0</v>
      </c>
      <c r="K36" s="39">
        <v>0</v>
      </c>
      <c r="L36" s="50">
        <v>0</v>
      </c>
      <c r="M36" s="50">
        <v>0</v>
      </c>
      <c r="N36" s="50">
        <v>0</v>
      </c>
      <c r="O36" s="2">
        <v>0</v>
      </c>
      <c r="P36" s="2">
        <v>0</v>
      </c>
      <c r="Q36" s="2">
        <v>0</v>
      </c>
      <c r="R36" s="2">
        <v>0</v>
      </c>
      <c r="S36" s="50">
        <v>0</v>
      </c>
      <c r="T36" s="50">
        <v>0</v>
      </c>
      <c r="U36" s="50">
        <v>0</v>
      </c>
      <c r="V36" s="50">
        <v>0</v>
      </c>
      <c r="W36" s="50">
        <v>160</v>
      </c>
      <c r="X36" s="50">
        <v>24</v>
      </c>
      <c r="Y36" s="50">
        <v>0</v>
      </c>
      <c r="Z36" s="50">
        <v>0</v>
      </c>
      <c r="AA36" s="50">
        <v>0</v>
      </c>
      <c r="AB36" s="50">
        <v>0</v>
      </c>
      <c r="AC36" s="50">
        <v>0</v>
      </c>
      <c r="AD36" s="50">
        <v>0</v>
      </c>
      <c r="AE36" s="50">
        <v>0</v>
      </c>
      <c r="AF36" s="50">
        <v>0</v>
      </c>
      <c r="AG36" s="50">
        <v>0</v>
      </c>
      <c r="AH36" s="50">
        <v>0</v>
      </c>
      <c r="AI36" s="50">
        <v>0</v>
      </c>
      <c r="AJ36" s="50">
        <v>0</v>
      </c>
      <c r="AK36" s="50">
        <v>0</v>
      </c>
      <c r="AL36" s="50">
        <v>0</v>
      </c>
      <c r="AM36" s="6" t="s">
        <v>37</v>
      </c>
    </row>
    <row r="37" spans="2:40" x14ac:dyDescent="0.25">
      <c r="B37" s="57" t="s">
        <v>28</v>
      </c>
      <c r="C37" s="58">
        <f>SUM(C3:C36)</f>
        <v>19.509999999999998</v>
      </c>
      <c r="D37" s="58">
        <f>SUM(D3:D36)</f>
        <v>40.08</v>
      </c>
      <c r="E37" s="58">
        <f t="shared" ref="E37:V37" si="7">SUM(E3:E36)</f>
        <v>190.46</v>
      </c>
      <c r="F37" s="58">
        <f t="shared" si="7"/>
        <v>190.46</v>
      </c>
      <c r="G37" s="59">
        <f>SUM(G3:G36)</f>
        <v>292.245</v>
      </c>
      <c r="H37" s="58">
        <f t="shared" si="7"/>
        <v>171.09</v>
      </c>
      <c r="I37" s="60" t="s">
        <v>37</v>
      </c>
      <c r="J37" s="58">
        <f t="shared" si="7"/>
        <v>121.155</v>
      </c>
      <c r="K37" s="60" t="s">
        <v>37</v>
      </c>
      <c r="L37" s="58">
        <f t="shared" si="7"/>
        <v>144.19999999999999</v>
      </c>
      <c r="M37" s="58">
        <f t="shared" si="7"/>
        <v>171</v>
      </c>
      <c r="N37" s="58">
        <f t="shared" si="7"/>
        <v>102</v>
      </c>
      <c r="O37" s="58">
        <f t="shared" si="7"/>
        <v>46</v>
      </c>
      <c r="P37" s="58">
        <f t="shared" si="7"/>
        <v>380</v>
      </c>
      <c r="Q37" s="58">
        <f t="shared" si="7"/>
        <v>162</v>
      </c>
      <c r="R37" s="58">
        <f>SUM(R4:R36)</f>
        <v>36.210000000000008</v>
      </c>
      <c r="S37" s="58">
        <f t="shared" si="7"/>
        <v>77.399999999999991</v>
      </c>
      <c r="T37" s="58">
        <f t="shared" si="7"/>
        <v>83</v>
      </c>
      <c r="U37" s="58">
        <f t="shared" si="7"/>
        <v>600</v>
      </c>
      <c r="V37" s="58">
        <f t="shared" si="7"/>
        <v>40</v>
      </c>
      <c r="W37" s="58">
        <f>SUM(W3:W36)</f>
        <v>160</v>
      </c>
      <c r="X37" s="58">
        <f>SUM(X3:X36)</f>
        <v>24</v>
      </c>
      <c r="Y37" s="58">
        <f>SUM(Y3:Y36)</f>
        <v>18</v>
      </c>
      <c r="Z37" s="58">
        <f t="shared" ref="Z37:AL37" si="8">SUM(Z3:Z36)</f>
        <v>121.55000000000001</v>
      </c>
      <c r="AA37" s="58">
        <f t="shared" ref="AA37" si="9">SUM(AA3:AA36)</f>
        <v>121.55000000000001</v>
      </c>
      <c r="AB37" s="58">
        <f t="shared" si="8"/>
        <v>80.5</v>
      </c>
      <c r="AC37" s="58">
        <f t="shared" ref="AC37:AH37" si="10">SUM(AC4:AC36)</f>
        <v>9</v>
      </c>
      <c r="AD37" s="58">
        <f t="shared" si="10"/>
        <v>46</v>
      </c>
      <c r="AE37" s="58">
        <f t="shared" si="10"/>
        <v>16</v>
      </c>
      <c r="AF37" s="58">
        <f t="shared" si="10"/>
        <v>0.57599999999999996</v>
      </c>
      <c r="AG37" s="58">
        <f t="shared" si="10"/>
        <v>4</v>
      </c>
      <c r="AH37" s="58">
        <f t="shared" si="10"/>
        <v>4860</v>
      </c>
      <c r="AI37" s="58">
        <f t="shared" si="8"/>
        <v>81</v>
      </c>
      <c r="AJ37" s="58">
        <f t="shared" ref="AJ37:AK37" si="11">SUM(AJ3:AJ36)</f>
        <v>2</v>
      </c>
      <c r="AK37" s="58">
        <f t="shared" si="11"/>
        <v>2</v>
      </c>
      <c r="AL37" s="58">
        <f t="shared" si="8"/>
        <v>20</v>
      </c>
      <c r="AM37" s="58">
        <f t="shared" ref="AM37" si="12">SUM(AM3:AM36)</f>
        <v>915</v>
      </c>
    </row>
    <row r="39" spans="2:40" x14ac:dyDescent="0.25">
      <c r="H39" s="7"/>
    </row>
  </sheetData>
  <autoFilter ref="B2:AM37" xr:uid="{97F3417A-9035-48C9-9C9B-C5EC6A02F7D5}"/>
  <phoneticPr fontId="4" type="noConversion"/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30D3E-A186-4222-B113-CC0A5C43C6A5}">
  <dimension ref="C3:AG42"/>
  <sheetViews>
    <sheetView zoomScale="85" zoomScaleNormal="85" workbookViewId="0">
      <selection activeCell="O23" sqref="O23"/>
    </sheetView>
  </sheetViews>
  <sheetFormatPr defaultRowHeight="15" x14ac:dyDescent="0.25"/>
  <sheetData>
    <row r="3" spans="3:33" ht="15.75" thickBot="1" x14ac:dyDescent="0.3"/>
    <row r="4" spans="3:33" ht="16.5" thickTop="1" thickBot="1" x14ac:dyDescent="0.3">
      <c r="C4" s="8"/>
      <c r="D4" s="44">
        <v>2025</v>
      </c>
      <c r="E4" s="45"/>
      <c r="F4" s="45"/>
      <c r="G4" s="45"/>
      <c r="H4" s="45"/>
      <c r="I4" s="45"/>
      <c r="J4" s="46">
        <v>2026</v>
      </c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44">
        <v>2027</v>
      </c>
      <c r="W4" s="45"/>
      <c r="X4" s="45"/>
      <c r="Y4" s="45"/>
      <c r="Z4" s="45"/>
      <c r="AA4" s="45"/>
      <c r="AB4" s="45"/>
      <c r="AC4" s="45"/>
      <c r="AD4" s="45"/>
      <c r="AE4" s="45"/>
      <c r="AF4" s="45"/>
      <c r="AG4" s="47"/>
    </row>
    <row r="5" spans="3:33" ht="15.75" thickBot="1" x14ac:dyDescent="0.3">
      <c r="C5" s="9"/>
      <c r="D5" s="10" t="s">
        <v>41</v>
      </c>
      <c r="E5" s="10" t="s">
        <v>42</v>
      </c>
      <c r="F5" s="10" t="s">
        <v>43</v>
      </c>
      <c r="G5" s="10" t="s">
        <v>44</v>
      </c>
      <c r="H5" s="10" t="s">
        <v>45</v>
      </c>
      <c r="I5" s="18" t="s">
        <v>46</v>
      </c>
      <c r="J5" s="19" t="s">
        <v>47</v>
      </c>
      <c r="K5" s="10" t="s">
        <v>48</v>
      </c>
      <c r="L5" s="10" t="s">
        <v>49</v>
      </c>
      <c r="M5" s="10" t="s">
        <v>50</v>
      </c>
      <c r="N5" s="10" t="s">
        <v>51</v>
      </c>
      <c r="O5" s="10" t="s">
        <v>52</v>
      </c>
      <c r="P5" s="10" t="s">
        <v>41</v>
      </c>
      <c r="Q5" s="10" t="s">
        <v>42</v>
      </c>
      <c r="R5" s="10" t="s">
        <v>43</v>
      </c>
      <c r="S5" s="10" t="s">
        <v>44</v>
      </c>
      <c r="T5" s="10" t="s">
        <v>45</v>
      </c>
      <c r="U5" s="11" t="s">
        <v>46</v>
      </c>
      <c r="V5" s="10" t="s">
        <v>47</v>
      </c>
      <c r="W5" s="10" t="s">
        <v>48</v>
      </c>
      <c r="X5" s="10" t="s">
        <v>49</v>
      </c>
      <c r="Y5" s="10" t="s">
        <v>50</v>
      </c>
      <c r="Z5" s="10" t="s">
        <v>51</v>
      </c>
      <c r="AA5" s="10" t="s">
        <v>52</v>
      </c>
      <c r="AB5" s="10" t="s">
        <v>41</v>
      </c>
      <c r="AC5" s="10" t="s">
        <v>42</v>
      </c>
      <c r="AD5" s="10" t="s">
        <v>43</v>
      </c>
      <c r="AE5" s="10" t="s">
        <v>44</v>
      </c>
      <c r="AF5" s="10" t="s">
        <v>45</v>
      </c>
      <c r="AG5" s="11" t="s">
        <v>46</v>
      </c>
    </row>
    <row r="6" spans="3:33" ht="16.5" thickTop="1" thickBot="1" x14ac:dyDescent="0.3">
      <c r="C6" s="27" t="s">
        <v>53</v>
      </c>
      <c r="D6" s="30"/>
      <c r="E6" s="31"/>
      <c r="F6" s="32"/>
      <c r="G6" s="32"/>
      <c r="H6" s="32"/>
      <c r="I6" s="33"/>
      <c r="J6" s="20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4"/>
    </row>
    <row r="7" spans="3:33" ht="23.25" thickBot="1" x14ac:dyDescent="0.3">
      <c r="C7" s="27" t="s">
        <v>54</v>
      </c>
      <c r="D7" s="21"/>
      <c r="E7" s="12"/>
      <c r="F7" s="12"/>
      <c r="G7" s="13"/>
      <c r="H7" s="13"/>
      <c r="I7" s="14"/>
      <c r="J7" s="20"/>
      <c r="K7" s="13"/>
      <c r="L7" s="13"/>
      <c r="M7" s="13"/>
      <c r="N7" s="13"/>
      <c r="O7" s="13"/>
      <c r="P7" s="13"/>
      <c r="Q7" s="13"/>
      <c r="R7" s="13"/>
      <c r="S7" s="13"/>
      <c r="T7" s="13"/>
      <c r="U7" s="14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4"/>
    </row>
    <row r="8" spans="3:33" ht="23.25" thickBot="1" x14ac:dyDescent="0.3">
      <c r="C8" s="27" t="s">
        <v>55</v>
      </c>
      <c r="D8" s="20"/>
      <c r="E8" s="13"/>
      <c r="F8" s="12"/>
      <c r="G8" s="12"/>
      <c r="H8" s="12"/>
      <c r="I8" s="34"/>
      <c r="J8" s="21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4"/>
    </row>
    <row r="9" spans="3:33" ht="23.25" thickBot="1" x14ac:dyDescent="0.3">
      <c r="C9" s="27" t="s">
        <v>56</v>
      </c>
      <c r="D9" s="20"/>
      <c r="E9" s="13"/>
      <c r="F9" s="13"/>
      <c r="G9" s="13"/>
      <c r="H9" s="13"/>
      <c r="I9" s="14"/>
      <c r="J9" s="20"/>
      <c r="K9" s="13"/>
      <c r="L9" s="13"/>
      <c r="M9" s="13"/>
      <c r="N9" s="13"/>
      <c r="O9" s="13"/>
      <c r="P9" s="13"/>
      <c r="Q9" s="13"/>
      <c r="R9" s="13"/>
      <c r="S9" s="13"/>
      <c r="T9" s="13"/>
      <c r="U9" s="14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4"/>
    </row>
    <row r="10" spans="3:33" ht="23.25" thickBot="1" x14ac:dyDescent="0.3">
      <c r="C10" s="27" t="s">
        <v>57</v>
      </c>
      <c r="D10" s="20"/>
      <c r="E10" s="13"/>
      <c r="F10" s="13"/>
      <c r="G10" s="13"/>
      <c r="H10" s="13"/>
      <c r="I10" s="14"/>
      <c r="J10" s="20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4"/>
    </row>
    <row r="11" spans="3:33" ht="57" thickBot="1" x14ac:dyDescent="0.3">
      <c r="C11" s="27" t="s">
        <v>58</v>
      </c>
      <c r="D11" s="20"/>
      <c r="E11" s="13"/>
      <c r="F11" s="13"/>
      <c r="G11" s="13"/>
      <c r="H11" s="13"/>
      <c r="I11" s="14"/>
      <c r="J11" s="20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4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4"/>
    </row>
    <row r="12" spans="3:33" ht="15.75" thickBot="1" x14ac:dyDescent="0.3">
      <c r="C12" s="28" t="s">
        <v>59</v>
      </c>
      <c r="D12" s="20"/>
      <c r="E12" s="13"/>
      <c r="F12" s="13"/>
      <c r="G12" s="13"/>
      <c r="H12" s="13"/>
      <c r="I12" s="14"/>
      <c r="J12" s="20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4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4"/>
    </row>
    <row r="13" spans="3:33" ht="23.25" thickBot="1" x14ac:dyDescent="0.3">
      <c r="C13" s="27" t="s">
        <v>60</v>
      </c>
      <c r="D13" s="20"/>
      <c r="E13" s="13"/>
      <c r="F13" s="13"/>
      <c r="G13" s="13"/>
      <c r="H13" s="13"/>
      <c r="I13" s="14"/>
      <c r="J13" s="20"/>
      <c r="K13" s="13"/>
      <c r="L13" s="13"/>
      <c r="M13" s="13" t="s">
        <v>61</v>
      </c>
      <c r="N13" s="15"/>
      <c r="O13" s="13"/>
      <c r="P13" s="13"/>
      <c r="Q13" s="13"/>
      <c r="R13" s="13"/>
      <c r="S13" s="13"/>
      <c r="T13" s="13"/>
      <c r="U13" s="14"/>
      <c r="V13" s="13"/>
      <c r="W13" s="13"/>
      <c r="X13" s="13"/>
      <c r="Y13" s="13" t="s">
        <v>61</v>
      </c>
      <c r="Z13" s="15"/>
      <c r="AA13" s="13"/>
      <c r="AB13" s="13"/>
      <c r="AC13" s="13"/>
      <c r="AD13" s="13"/>
      <c r="AE13" s="13"/>
      <c r="AF13" s="13"/>
      <c r="AG13" s="14"/>
    </row>
    <row r="14" spans="3:33" ht="23.25" thickBot="1" x14ac:dyDescent="0.3">
      <c r="C14" s="27" t="s">
        <v>62</v>
      </c>
      <c r="D14" s="20"/>
      <c r="E14" s="13"/>
      <c r="F14" s="13"/>
      <c r="G14" s="13"/>
      <c r="H14" s="13"/>
      <c r="I14" s="14"/>
      <c r="J14" s="20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4"/>
    </row>
    <row r="15" spans="3:33" ht="23.25" thickBot="1" x14ac:dyDescent="0.3">
      <c r="C15" s="27" t="s">
        <v>63</v>
      </c>
      <c r="D15" s="20"/>
      <c r="E15" s="13"/>
      <c r="F15" s="13"/>
      <c r="G15" s="13"/>
      <c r="H15" s="13"/>
      <c r="I15" s="14"/>
      <c r="J15" s="20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4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</row>
    <row r="16" spans="3:33" ht="23.25" thickBot="1" x14ac:dyDescent="0.3">
      <c r="C16" s="27" t="s">
        <v>64</v>
      </c>
      <c r="D16" s="20"/>
      <c r="E16" s="13"/>
      <c r="F16" s="13"/>
      <c r="G16" s="13"/>
      <c r="H16" s="13"/>
      <c r="I16" s="14"/>
      <c r="J16" s="20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4"/>
    </row>
    <row r="17" spans="3:33" ht="23.25" thickBot="1" x14ac:dyDescent="0.3">
      <c r="C17" s="29" t="s">
        <v>65</v>
      </c>
      <c r="D17" s="22"/>
      <c r="E17" s="16"/>
      <c r="F17" s="16"/>
      <c r="G17" s="16"/>
      <c r="H17" s="16"/>
      <c r="I17" s="17"/>
      <c r="J17" s="22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7"/>
    </row>
    <row r="18" spans="3:33" ht="15.75" thickTop="1" x14ac:dyDescent="0.25"/>
    <row r="29" spans="3:33" x14ac:dyDescent="0.25"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</row>
    <row r="30" spans="3:33" x14ac:dyDescent="0.25"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</row>
    <row r="31" spans="3:33" x14ac:dyDescent="0.25"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</row>
    <row r="32" spans="3:33" x14ac:dyDescent="0.25"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</row>
    <row r="33" spans="10:21" x14ac:dyDescent="0.25"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</row>
    <row r="34" spans="10:21" x14ac:dyDescent="0.25"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</row>
    <row r="35" spans="10:21" x14ac:dyDescent="0.25"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</row>
    <row r="36" spans="10:21" x14ac:dyDescent="0.25"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</row>
    <row r="37" spans="10:21" x14ac:dyDescent="0.25"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</row>
    <row r="38" spans="10:21" x14ac:dyDescent="0.25">
      <c r="J38" s="24"/>
      <c r="K38" s="24"/>
      <c r="L38" s="24"/>
      <c r="M38" s="24"/>
      <c r="N38" s="25"/>
      <c r="O38" s="24"/>
      <c r="P38" s="24"/>
      <c r="Q38" s="24"/>
      <c r="R38" s="24"/>
      <c r="S38" s="24"/>
      <c r="T38" s="24"/>
      <c r="U38" s="24"/>
    </row>
    <row r="39" spans="10:21" x14ac:dyDescent="0.25"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</row>
    <row r="40" spans="10:21" x14ac:dyDescent="0.25"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</row>
    <row r="41" spans="10:21" x14ac:dyDescent="0.25"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</row>
    <row r="42" spans="10:21" x14ac:dyDescent="0.25"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</row>
  </sheetData>
  <mergeCells count="3">
    <mergeCell ref="D4:I4"/>
    <mergeCell ref="J4:U4"/>
    <mergeCell ref="V4:AG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Kubatury</vt:lpstr>
      <vt:lpstr>Harmonogram</vt:lpstr>
      <vt:lpstr>Kubatury!Oblast_tisku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Král Martin</dc:creator>
  <cp:lastModifiedBy>Němec Milan</cp:lastModifiedBy>
  <cp:lastPrinted>2025-09-15T13:12:22Z</cp:lastPrinted>
  <dcterms:created xsi:type="dcterms:W3CDTF">2025-08-27T07:32:51Z</dcterms:created>
  <dcterms:modified xsi:type="dcterms:W3CDTF">2025-12-03T12:05:01Z</dcterms:modified>
</cp:coreProperties>
</file>