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Projekty\Zakázky-Aktivni\ŘP\Zakázky_2026\Podhradský rybník - zachycení plavenin\podklady\"/>
    </mc:Choice>
  </mc:AlternateContent>
  <xr:revisionPtr revIDLastSave="0" documentId="13_ncr:1_{414F8FCD-A308-4857-BAA5-AFCF576A7DB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kapitulace stavby" sheetId="1" r:id="rId1"/>
    <sheet name="3532_01 - Norná stěna" sheetId="2" r:id="rId2"/>
    <sheet name="3532_02 - Ostatní náklady" sheetId="3" r:id="rId3"/>
  </sheets>
  <definedNames>
    <definedName name="_xlnm._FilterDatabase" localSheetId="1" hidden="1">'3532_01 - Norná stěna'!$C$118:$K$199</definedName>
    <definedName name="_xlnm._FilterDatabase" localSheetId="2" hidden="1">'3532_02 - Ostatní náklady'!$C$118:$K$137</definedName>
    <definedName name="_xlnm.Print_Titles" localSheetId="1">'3532_01 - Norná stěna'!$118:$118</definedName>
    <definedName name="_xlnm.Print_Titles" localSheetId="2">'3532_02 - Ostatní náklady'!$118:$118</definedName>
    <definedName name="_xlnm.Print_Titles" localSheetId="0">'Rekapitulace stavby'!$92:$92</definedName>
    <definedName name="_xlnm.Print_Area" localSheetId="1">'3532_01 - Norná stěna'!$C$4:$J$76,'3532_01 - Norná stěna'!$C$82:$J$100,'3532_01 - Norná stěna'!$C$106:$K$199</definedName>
    <definedName name="_xlnm.Print_Area" localSheetId="2">'3532_02 - Ostatní náklady'!$C$4:$J$76,'3532_02 - Ostatní náklady'!$C$82:$J$100,'3532_02 - Ostatní náklady'!$C$106:$K$137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J115" i="3"/>
  <c r="F115" i="3"/>
  <c r="F113" i="3"/>
  <c r="E111" i="3"/>
  <c r="J91" i="3"/>
  <c r="F91" i="3"/>
  <c r="F89" i="3"/>
  <c r="E87" i="3"/>
  <c r="J24" i="3"/>
  <c r="E24" i="3"/>
  <c r="J116" i="3"/>
  <c r="J23" i="3"/>
  <c r="J18" i="3"/>
  <c r="E18" i="3"/>
  <c r="F92" i="3" s="1"/>
  <c r="J17" i="3"/>
  <c r="J12" i="3"/>
  <c r="J113" i="3" s="1"/>
  <c r="E7" i="3"/>
  <c r="E109" i="3"/>
  <c r="J37" i="2"/>
  <c r="J36" i="2"/>
  <c r="AY95" i="1"/>
  <c r="J35" i="2"/>
  <c r="AX95" i="1"/>
  <c r="BI198" i="2"/>
  <c r="BH198" i="2"/>
  <c r="BG198" i="2"/>
  <c r="BF198" i="2"/>
  <c r="T198" i="2"/>
  <c r="T197" i="2"/>
  <c r="R198" i="2"/>
  <c r="R197" i="2" s="1"/>
  <c r="P198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J115" i="2"/>
  <c r="F115" i="2"/>
  <c r="F113" i="2"/>
  <c r="E111" i="2"/>
  <c r="J91" i="2"/>
  <c r="F91" i="2"/>
  <c r="F89" i="2"/>
  <c r="E87" i="2"/>
  <c r="J24" i="2"/>
  <c r="E24" i="2"/>
  <c r="J92" i="2" s="1"/>
  <c r="J23" i="2"/>
  <c r="J18" i="2"/>
  <c r="E18" i="2"/>
  <c r="F116" i="2"/>
  <c r="J17" i="2"/>
  <c r="J12" i="2"/>
  <c r="J113" i="2"/>
  <c r="E7" i="2"/>
  <c r="E109" i="2" s="1"/>
  <c r="L90" i="1"/>
  <c r="AM90" i="1"/>
  <c r="AM89" i="1"/>
  <c r="L89" i="1"/>
  <c r="AM87" i="1"/>
  <c r="L87" i="1"/>
  <c r="L85" i="1"/>
  <c r="L84" i="1"/>
  <c r="BK194" i="2"/>
  <c r="J171" i="2"/>
  <c r="J194" i="2"/>
  <c r="J166" i="2"/>
  <c r="BK141" i="2"/>
  <c r="BK125" i="2"/>
  <c r="J191" i="2"/>
  <c r="BK180" i="2"/>
  <c r="BK153" i="2"/>
  <c r="BK129" i="2"/>
  <c r="BK136" i="3"/>
  <c r="BK127" i="3"/>
  <c r="BK132" i="3"/>
  <c r="BK191" i="2"/>
  <c r="BK171" i="2"/>
  <c r="J153" i="2"/>
  <c r="BK157" i="2"/>
  <c r="J129" i="2"/>
  <c r="AS94" i="1"/>
  <c r="BK133" i="2"/>
  <c r="J130" i="3"/>
  <c r="J136" i="3"/>
  <c r="J122" i="3"/>
  <c r="BK130" i="3"/>
  <c r="BK122" i="3"/>
  <c r="J198" i="2"/>
  <c r="J185" i="2"/>
  <c r="J161" i="2"/>
  <c r="J176" i="2"/>
  <c r="J133" i="2"/>
  <c r="BK198" i="2"/>
  <c r="BK185" i="2"/>
  <c r="J157" i="2"/>
  <c r="J137" i="2"/>
  <c r="J122" i="2"/>
  <c r="J124" i="3"/>
  <c r="J132" i="3"/>
  <c r="BK134" i="3"/>
  <c r="BK124" i="3"/>
  <c r="BK188" i="2"/>
  <c r="BK166" i="2"/>
  <c r="BK176" i="2"/>
  <c r="BK161" i="2"/>
  <c r="BK137" i="2"/>
  <c r="BK122" i="2"/>
  <c r="J188" i="2"/>
  <c r="J180" i="2"/>
  <c r="J141" i="2"/>
  <c r="J125" i="2"/>
  <c r="J127" i="3"/>
  <c r="J134" i="3"/>
  <c r="P121" i="2" l="1"/>
  <c r="P120" i="2" s="1"/>
  <c r="P119" i="2" s="1"/>
  <c r="AU95" i="1" s="1"/>
  <c r="R121" i="2"/>
  <c r="R120" i="2"/>
  <c r="R119" i="2"/>
  <c r="BK121" i="3"/>
  <c r="J121" i="3"/>
  <c r="J98" i="3"/>
  <c r="BK129" i="3"/>
  <c r="J129" i="3" s="1"/>
  <c r="J99" i="3" s="1"/>
  <c r="BK121" i="2"/>
  <c r="J121" i="2" s="1"/>
  <c r="J98" i="2" s="1"/>
  <c r="T121" i="2"/>
  <c r="T120" i="2" s="1"/>
  <c r="T119" i="2" s="1"/>
  <c r="P121" i="3"/>
  <c r="R121" i="3"/>
  <c r="T121" i="3"/>
  <c r="P129" i="3"/>
  <c r="R129" i="3"/>
  <c r="T129" i="3"/>
  <c r="BK197" i="2"/>
  <c r="J197" i="2" s="1"/>
  <c r="J99" i="2" s="1"/>
  <c r="J92" i="3"/>
  <c r="BE124" i="3"/>
  <c r="E85" i="3"/>
  <c r="F116" i="3"/>
  <c r="BE122" i="3"/>
  <c r="BE127" i="3"/>
  <c r="BE136" i="3"/>
  <c r="J89" i="3"/>
  <c r="BE130" i="3"/>
  <c r="BE132" i="3"/>
  <c r="BE134" i="3"/>
  <c r="E85" i="2"/>
  <c r="J89" i="2"/>
  <c r="J116" i="2"/>
  <c r="BE125" i="2"/>
  <c r="BE133" i="2"/>
  <c r="F92" i="2"/>
  <c r="BE122" i="2"/>
  <c r="BE129" i="2"/>
  <c r="BE137" i="2"/>
  <c r="BE153" i="2"/>
  <c r="BE157" i="2"/>
  <c r="BE198" i="2"/>
  <c r="BE141" i="2"/>
  <c r="BE161" i="2"/>
  <c r="BE166" i="2"/>
  <c r="BE171" i="2"/>
  <c r="BE180" i="2"/>
  <c r="BE185" i="2"/>
  <c r="BE188" i="2"/>
  <c r="BE191" i="2"/>
  <c r="BE194" i="2"/>
  <c r="BE176" i="2"/>
  <c r="F35" i="2"/>
  <c r="BB95" i="1" s="1"/>
  <c r="F34" i="3"/>
  <c r="BA96" i="1"/>
  <c r="F37" i="3"/>
  <c r="BD96" i="1"/>
  <c r="F34" i="2"/>
  <c r="BA95" i="1"/>
  <c r="J34" i="3"/>
  <c r="AW96" i="1" s="1"/>
  <c r="F37" i="2"/>
  <c r="BD95" i="1" s="1"/>
  <c r="J34" i="2"/>
  <c r="AW95" i="1" s="1"/>
  <c r="F35" i="3"/>
  <c r="BB96" i="1"/>
  <c r="F36" i="2"/>
  <c r="BC95" i="1"/>
  <c r="F36" i="3"/>
  <c r="BC96" i="1"/>
  <c r="R120" i="3" l="1"/>
  <c r="R119" i="3"/>
  <c r="T120" i="3"/>
  <c r="T119" i="3"/>
  <c r="P120" i="3"/>
  <c r="P119" i="3"/>
  <c r="AU96" i="1"/>
  <c r="AU94" i="1" s="1"/>
  <c r="BK120" i="2"/>
  <c r="J120" i="2"/>
  <c r="J97" i="2"/>
  <c r="BK120" i="3"/>
  <c r="J120" i="3"/>
  <c r="J97" i="3" s="1"/>
  <c r="BC94" i="1"/>
  <c r="W32" i="1"/>
  <c r="BD94" i="1"/>
  <c r="W33" i="1"/>
  <c r="BA94" i="1"/>
  <c r="W30" i="1"/>
  <c r="F33" i="3"/>
  <c r="AZ96" i="1"/>
  <c r="J33" i="2"/>
  <c r="AV95" i="1" s="1"/>
  <c r="AT95" i="1" s="1"/>
  <c r="J33" i="3"/>
  <c r="AV96" i="1"/>
  <c r="AT96" i="1"/>
  <c r="F33" i="2"/>
  <c r="AZ95" i="1" s="1"/>
  <c r="BB94" i="1"/>
  <c r="AX94" i="1"/>
  <c r="BK119" i="2" l="1"/>
  <c r="J119" i="2"/>
  <c r="J96" i="2"/>
  <c r="BK119" i="3"/>
  <c r="J119" i="3"/>
  <c r="J96" i="3"/>
  <c r="AZ94" i="1"/>
  <c r="W29" i="1" s="1"/>
  <c r="AY94" i="1"/>
  <c r="W31" i="1"/>
  <c r="AW94" i="1"/>
  <c r="AK30" i="1"/>
  <c r="J30" i="2" l="1"/>
  <c r="AG95" i="1"/>
  <c r="J30" i="3"/>
  <c r="AG96" i="1"/>
  <c r="AV94" i="1"/>
  <c r="AK29" i="1"/>
  <c r="J39" i="2" l="1"/>
  <c r="J39" i="3"/>
  <c r="AN95" i="1"/>
  <c r="AN96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<sst xmlns="http://schemas.openxmlformats.org/spreadsheetml/2006/main" count="1206" uniqueCount="277">
  <si>
    <t>Export Komplet</t>
  </si>
  <si>
    <t/>
  </si>
  <si>
    <t>2.0</t>
  </si>
  <si>
    <t>ZAMOK</t>
  </si>
  <si>
    <t>False</t>
  </si>
  <si>
    <t>{f6848516-e8a5-4049-8d04-8ad370f24448}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</si>
  <si>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</si>
  <si>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</si>
  <si>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</si>
  <si>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</si>
  <si>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</si>
  <si>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</si>
  <si>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</si>
  <si>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</si>
  <si>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3532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</si>
  <si>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</si>
  <si>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</si>
  <si>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Podhradský rybník - zachycení plavenin</t>
  </si>
  <si>
    <t>KSO:</t>
  </si>
  <si>
    <t>CC-CZ:</t>
  </si>
  <si>
    <t>Místo:</t>
  </si>
  <si>
    <t>k.ú. Plumlov</t>
  </si>
  <si>
    <t>Datum:</t>
  </si>
  <si>
    <t>15. 9. 2025</t>
  </si>
  <si>
    <t>Zadavatel:</t>
  </si>
  <si>
    <t>IČ:</t>
  </si>
  <si>
    <t>70890013</t>
  </si>
  <si>
    <t>Povodí Moravy, s.p.</t>
  </si>
  <si>
    <t>DIČ:</t>
  </si>
  <si>
    <t>CZ70890013</t>
  </si>
  <si>
    <t>Uchazeč:</t>
  </si>
  <si>
    <t>Vyplň údaj</t>
  </si>
  <si>
    <t>Projektant:</t>
  </si>
  <si>
    <t>49241648</t>
  </si>
  <si>
    <t>VODNÍ DÍLA - TBD a.s.</t>
  </si>
  <si>
    <t>CZ49241648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</si>
  <si>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</si>
  <si>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</si>
  <si>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</si>
  <si>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</si>
  <si>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</si>
  <si>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</si>
  <si>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</si>
  <si>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</si>
  <si>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</si>
  <si>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</si>
  <si>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</si>
  <si>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</si>
  <si>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</si>
  <si>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</si>
  <si>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</si>
  <si>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</si>
  <si>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</si>
  <si>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</si>
  <si>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</si>
  <si>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</si>
  <si>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</si>
  <si>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</si>
  <si>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</si>
  <si>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</si>
  <si>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</si>
  <si>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</si>
  <si>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</si>
  <si>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</si>
  <si>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</si>
  <si>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</si>
  <si>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</si>
  <si>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</si>
  <si>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</si>
  <si>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</si>
  <si>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</si>
  <si>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</si>
  <si>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</si>
  <si>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</si>
  <si>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</si>
  <si>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</si>
  <si>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</si>
  <si>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</si>
  <si>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</si>
  <si>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</si>
  <si>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</si>
  <si>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</si>
  <si>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</si>
  <si>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</si>
  <si>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</si>
  <si>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3532_01</t>
  </si>
  <si>
    <t>Norná stěna</t>
  </si>
  <si>
    <t>STA</t>
  </si>
  <si>
    <t>1</t>
  </si>
  <si>
    <t>{7b337604-b491-44d7-8183-2972c918975f}</t>
  </si>
  <si>
    <t>2</t>
  </si>
  <si>
    <t>3532_02</t>
  </si>
  <si>
    <t>Ostatní náklady</t>
  </si>
  <si>
    <t>{8f03941e-d99c-4f40-97a0-aac080419875}</t>
  </si>
  <si>
    <t>KRYCÍ LIST SOUPISU PRACÍ</t>
  </si>
  <si>
    <t>Objekt:</t>
  </si>
  <si>
    <t>3532_01 - Norná stěna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</si>
  <si>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</si>
  <si>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</si>
  <si>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</si>
  <si>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</si>
  <si>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</si>
  <si>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</si>
  <si>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</si>
  <si>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</si>
  <si>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</si>
  <si>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</si>
  <si>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</si>
  <si>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</si>
  <si>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</si>
  <si>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</si>
  <si>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</si>
  <si>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</si>
  <si>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</si>
  <si>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</si>
  <si>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</si>
  <si>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</si>
  <si>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</si>
  <si>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</si>
  <si>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</si>
  <si>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</si>
  <si>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</si>
  <si>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</si>
  <si>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</si>
  <si>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900R14</t>
  </si>
  <si>
    <t>Demontáž stávající norné stěny v délce 235m a její likvidace v souladu se zákonem č. 541/2020 Sb., o odpadech</t>
  </si>
  <si>
    <t>kmpl</t>
  </si>
  <si>
    <t>4</t>
  </si>
  <si>
    <t>752792476</t>
  </si>
  <si>
    <t>PP</t>
  </si>
  <si>
    <t>P</t>
  </si>
  <si>
    <t>Poznámka k položce:_x000D_
kulatina na cca 50% délky norné stěny</t>
  </si>
  <si>
    <t>900R01</t>
  </si>
  <si>
    <t>Nerezové  lano pr 8mm 7x19 AISI 316 A4, dodávka vč montáže</t>
  </si>
  <si>
    <t>m</t>
  </si>
  <si>
    <t>-2017373130</t>
  </si>
  <si>
    <t>Poznámka k položce:_x000D_
položka obsahuje pořízení lana, dopravu na stavbu a jeho osazení (včetně spojek)</t>
  </si>
  <si>
    <t>VV</t>
  </si>
  <si>
    <t>"díl 9" 2 * 250</t>
  </si>
  <si>
    <t>3</t>
  </si>
  <si>
    <t>900R02</t>
  </si>
  <si>
    <t>Výroba modulu NS h760</t>
  </si>
  <si>
    <t>kus</t>
  </si>
  <si>
    <t>2091637372</t>
  </si>
  <si>
    <t>Poznámka k položce:_x000D_
dílenské práce (řezání, svařování, vrtání) a kompletace prvku</t>
  </si>
  <si>
    <t>"díl 1" 60</t>
  </si>
  <si>
    <t>900R03</t>
  </si>
  <si>
    <t>Výroba modulu NS h560</t>
  </si>
  <si>
    <t>-944677779</t>
  </si>
  <si>
    <t>"díl 2" 6</t>
  </si>
  <si>
    <t>5</t>
  </si>
  <si>
    <t>M</t>
  </si>
  <si>
    <t>28619328</t>
  </si>
  <si>
    <t>trubka kanalizační PE-HD D 250mm</t>
  </si>
  <si>
    <t>CS ÚRS 2025 02</t>
  </si>
  <si>
    <t>8</t>
  </si>
  <si>
    <t>1304072760</t>
  </si>
  <si>
    <t>"díl 1.1" 3*60</t>
  </si>
  <si>
    <t>"díl 2.1" 3*6</t>
  </si>
  <si>
    <t>6</t>
  </si>
  <si>
    <t>286R</t>
  </si>
  <si>
    <t>polyetylenová deska PE-HD tloušťka 10mm</t>
  </si>
  <si>
    <t>m2</t>
  </si>
  <si>
    <t>593024121</t>
  </si>
  <si>
    <t>"díl 1.2" 3,2*0,5*60</t>
  </si>
  <si>
    <t>"díl 1.3" 3,14*(230,6/1000/2)*(230,6/1000/2)*2*60</t>
  </si>
  <si>
    <t>"díl 1.4" 3,2*0,1*60</t>
  </si>
  <si>
    <t>"díl 1.5" 0,25*0,1*2*60</t>
  </si>
  <si>
    <t>"díl 2.2" 3,2*0,3*6</t>
  </si>
  <si>
    <t>"díl 2.3" 3,14*(230,6/1000/2)*(230,6/1000/2)*2*6</t>
  </si>
  <si>
    <t>"díl 2.4" 3,2*0,1*6</t>
  </si>
  <si>
    <t>"díl 2.5" 0,25*0,1*2*6</t>
  </si>
  <si>
    <t>"díl 3.1" 0,73*0,52*59</t>
  </si>
  <si>
    <t>"díl 4.1" 0,53*0,52*6</t>
  </si>
  <si>
    <t>7</t>
  </si>
  <si>
    <t>900R04</t>
  </si>
  <si>
    <t>Výroba spojovací desky h730</t>
  </si>
  <si>
    <t>1192194138</t>
  </si>
  <si>
    <t>"díl 3" 59</t>
  </si>
  <si>
    <t>900R05</t>
  </si>
  <si>
    <t>Výrobaí spojovací desky h530</t>
  </si>
  <si>
    <t>876005169</t>
  </si>
  <si>
    <t>"díl 4" 6</t>
  </si>
  <si>
    <t>900R06</t>
  </si>
  <si>
    <t>Výroba spojovacího kusu h730</t>
  </si>
  <si>
    <t>-934120905</t>
  </si>
  <si>
    <t>"díl 5" 118</t>
  </si>
  <si>
    <t>"díl 6" 118</t>
  </si>
  <si>
    <t>10</t>
  </si>
  <si>
    <t>900R07</t>
  </si>
  <si>
    <t>Výroba spojovacího kusu h530</t>
  </si>
  <si>
    <t>-900073839</t>
  </si>
  <si>
    <t>"díl 7" 12</t>
  </si>
  <si>
    <t>"díl 8" 12</t>
  </si>
  <si>
    <t>11</t>
  </si>
  <si>
    <t>286R2</t>
  </si>
  <si>
    <t>nerezová ocel 1.4301 plochá tažená 60x5</t>
  </si>
  <si>
    <t>-1005286117</t>
  </si>
  <si>
    <t>"díl 5.1" 0,73*118</t>
  </si>
  <si>
    <t>"díl 6.1" 0,73*118</t>
  </si>
  <si>
    <t>"díl 7.1" 0,53*12</t>
  </si>
  <si>
    <t>"díl 8.1" 0,53*12</t>
  </si>
  <si>
    <t>286R3</t>
  </si>
  <si>
    <t>nerezová závitová tyč M8 jakost A4</t>
  </si>
  <si>
    <t>-1821531129</t>
  </si>
  <si>
    <t>"díl 5.2" 4*0,06*118</t>
  </si>
  <si>
    <t>"díl 7.2" 3*0,06*12</t>
  </si>
  <si>
    <t>13</t>
  </si>
  <si>
    <t>900R8</t>
  </si>
  <si>
    <t>Nerezový díl s dvěma oky pro kotvící lano, dodávka vč montáže</t>
  </si>
  <si>
    <t>ks</t>
  </si>
  <si>
    <t>-1685367278</t>
  </si>
  <si>
    <t>Poznámka k položce:_x000D_
položka obsahuje materiál, výrobu prvku a jeho osazení na modul NS</t>
  </si>
  <si>
    <t>"díl 1.6" 60*4*2</t>
  </si>
  <si>
    <t>"díl 2.6" 6*4*2</t>
  </si>
  <si>
    <t>14</t>
  </si>
  <si>
    <t>900R9</t>
  </si>
  <si>
    <t>Instalace norné stěny v místě stavby</t>
  </si>
  <si>
    <t>kompl</t>
  </si>
  <si>
    <t>380600385</t>
  </si>
  <si>
    <t>Poznámka k položce:_x000D_
- osazení a zkompletování všech prvků NS, včetně jejich dopravy_x000D_
- celková délka NS 237,2m_x000D_
- celková hmotnost použitých prvků 3154,2kg</t>
  </si>
  <si>
    <t>15</t>
  </si>
  <si>
    <t>286R4</t>
  </si>
  <si>
    <t>šroub nerezový se šestihrannou hlavou M8x40mm</t>
  </si>
  <si>
    <t>100 kus</t>
  </si>
  <si>
    <t>1707061833</t>
  </si>
  <si>
    <t>"díl 1.6, 2.6, celkem 528" 6</t>
  </si>
  <si>
    <t>16</t>
  </si>
  <si>
    <t>286R5</t>
  </si>
  <si>
    <t>nerezová matice šestihranná  DIN 985 A4-80 M8</t>
  </si>
  <si>
    <t>-242884267</t>
  </si>
  <si>
    <t>"59*8+6*6+8*60+8*6, celkem 1036ks" 11</t>
  </si>
  <si>
    <t>17</t>
  </si>
  <si>
    <t>286R6</t>
  </si>
  <si>
    <t>nerezová podložka ISO 7089 A4 8</t>
  </si>
  <si>
    <t>773266195</t>
  </si>
  <si>
    <t>998</t>
  </si>
  <si>
    <t>Přesun hmot</t>
  </si>
  <si>
    <t>18</t>
  </si>
  <si>
    <t>998332011</t>
  </si>
  <si>
    <t>Přesun hmot pro úpravy vodních toků a kanály</t>
  </si>
  <si>
    <t>t</t>
  </si>
  <si>
    <t>1339189615</t>
  </si>
  <si>
    <t>Přesun hmot pro úpravy vodních toků a kanály, hráze rybníků apod. dopravní vzdálenost do 500 m</t>
  </si>
  <si>
    <t>3532_02 -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</si>
  <si>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</si>
  <si>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</si>
  <si>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</si>
  <si>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</si>
  <si>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</si>
  <si>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</si>
  <si>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</si>
  <si>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R01</t>
  </si>
  <si>
    <t>Test zkušebního vzorku - osazení 5ks modulů na vodu a jejich zatížení silou 10kN</t>
  </si>
  <si>
    <t>1024</t>
  </si>
  <si>
    <t>1909423100</t>
  </si>
  <si>
    <t>013254000</t>
  </si>
  <si>
    <t>Dokumentace skutečného provedení stavby</t>
  </si>
  <si>
    <t>1308141062</t>
  </si>
  <si>
    <t>Poznámka k položce:_x000D_
Zákresy veškerých změn oproti schválené projektové dokumentaci a to ve všech přílohách této projektové dokumentace_x000D_
(označit červeným razítkem "Skutečné provedení" s datem a podpisy zhotovitele a technického dozoru objednatele) (v 5-ti vyhotoveních v tištěné i digitální verzi - 5xCD nebo DVD ve formátu *.pdf a 5xCD nebo DVD se zdrojovými daty)</t>
  </si>
  <si>
    <t>R13</t>
  </si>
  <si>
    <t>Pasportizace technického stavu příjezdových komunikací před a po dokončení stavby</t>
  </si>
  <si>
    <t>-1336803747</t>
  </si>
  <si>
    <t>Poznámka k položce:_x000D_
Před zahájením stavby zpracuje zhotovitel pasportizaci technického stavu příjezdových komunikací, které budou nebo by mohly být během stavby dotčeny nebo poškozeny stavebními pracemi, jako podklad při řešení případných sporů o vzniku škod (včetně fotodokumentace stavu dotčených pozemků dočasného záboru před i po ukončení prací)._x000D__x000D_
To stejné po dokončení prací.</t>
  </si>
  <si>
    <t>VRN3</t>
  </si>
  <si>
    <t>Zařízení staveniště</t>
  </si>
  <si>
    <t>030001000</t>
  </si>
  <si>
    <t>340983628</t>
  </si>
  <si>
    <t>033002000</t>
  </si>
  <si>
    <t>Připojení staveniště na inženýrské sítě</t>
  </si>
  <si>
    <t>904934621</t>
  </si>
  <si>
    <t>034002000</t>
  </si>
  <si>
    <t>Zabezpečení staveniště</t>
  </si>
  <si>
    <t>1781935105</t>
  </si>
  <si>
    <t>039002000</t>
  </si>
  <si>
    <t>Zrušení zařízení staveniště</t>
  </si>
  <si>
    <t>-736763454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</si>
</sst>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sqref="A1:AP104857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31" t="s">
        <v>14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0"/>
      <c r="AQ5" s="20"/>
      <c r="AR5" s="18"/>
      <c r="BE5" s="228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33" t="s">
        <v>17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0"/>
      <c r="AQ6" s="20"/>
      <c r="AR6" s="18"/>
      <c r="BE6" s="229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29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29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29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29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28</v>
      </c>
      <c r="AL11" s="20"/>
      <c r="AM11" s="20"/>
      <c r="AN11" s="25" t="s">
        <v>29</v>
      </c>
      <c r="AO11" s="20"/>
      <c r="AP11" s="20"/>
      <c r="AQ11" s="20"/>
      <c r="AR11" s="18"/>
      <c r="BE11" s="229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29"/>
      <c r="BS12" s="15" t="s">
        <v>6</v>
      </c>
    </row>
    <row r="13" spans="1:74" s="1" customFormat="1" ht="12" customHeight="1">
      <c r="B13" s="19"/>
      <c r="C13" s="20"/>
      <c r="D13" s="27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31</v>
      </c>
      <c r="AO13" s="20"/>
      <c r="AP13" s="20"/>
      <c r="AQ13" s="20"/>
      <c r="AR13" s="18"/>
      <c r="BE13" s="229"/>
      <c r="BS13" s="15" t="s">
        <v>6</v>
      </c>
    </row>
    <row r="14" spans="1:74" ht="12.75">
      <c r="B14" s="19"/>
      <c r="C14" s="20"/>
      <c r="D14" s="20"/>
      <c r="E14" s="234" t="s">
        <v>31</v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7" t="s">
        <v>28</v>
      </c>
      <c r="AL14" s="20"/>
      <c r="AM14" s="20"/>
      <c r="AN14" s="29" t="s">
        <v>31</v>
      </c>
      <c r="AO14" s="20"/>
      <c r="AP14" s="20"/>
      <c r="AQ14" s="20"/>
      <c r="AR14" s="18"/>
      <c r="BE14" s="229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29"/>
      <c r="BS15" s="15" t="s">
        <v>4</v>
      </c>
    </row>
    <row r="16" spans="1:74" s="1" customFormat="1" ht="12" customHeight="1">
      <c r="B16" s="19"/>
      <c r="C16" s="20"/>
      <c r="D16" s="27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33</v>
      </c>
      <c r="AO16" s="20"/>
      <c r="AP16" s="20"/>
      <c r="AQ16" s="20"/>
      <c r="AR16" s="18"/>
      <c r="BE16" s="229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28</v>
      </c>
      <c r="AL17" s="20"/>
      <c r="AM17" s="20"/>
      <c r="AN17" s="25" t="s">
        <v>35</v>
      </c>
      <c r="AO17" s="20"/>
      <c r="AP17" s="20"/>
      <c r="AQ17" s="20"/>
      <c r="AR17" s="18"/>
      <c r="BE17" s="229"/>
      <c r="BS17" s="15" t="s">
        <v>36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29"/>
      <c r="BS18" s="15" t="s">
        <v>6</v>
      </c>
    </row>
    <row r="19" spans="1:71" s="1" customFormat="1" ht="12" customHeight="1">
      <c r="B19" s="19"/>
      <c r="C19" s="20"/>
      <c r="D19" s="27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29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38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28</v>
      </c>
      <c r="AL20" s="20"/>
      <c r="AM20" s="20"/>
      <c r="AN20" s="25" t="s">
        <v>1</v>
      </c>
      <c r="AO20" s="20"/>
      <c r="AP20" s="20"/>
      <c r="AQ20" s="20"/>
      <c r="AR20" s="18"/>
      <c r="BE20" s="229"/>
      <c r="BS20" s="15" t="s">
        <v>36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29"/>
    </row>
    <row r="22" spans="1:71" s="1" customFormat="1" ht="12" customHeight="1">
      <c r="B22" s="19"/>
      <c r="C22" s="20"/>
      <c r="D22" s="27" t="s">
        <v>39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29"/>
    </row>
    <row r="23" spans="1:71" s="1" customFormat="1" ht="16.5" customHeight="1">
      <c r="B23" s="19"/>
      <c r="C23" s="20"/>
      <c r="D23" s="20"/>
      <c r="E23" s="236" t="s">
        <v>1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0"/>
      <c r="AP23" s="20"/>
      <c r="AQ23" s="20"/>
      <c r="AR23" s="18"/>
      <c r="BE23" s="229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29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29"/>
    </row>
    <row r="26" spans="1:71" s="2" customFormat="1" ht="25.9" customHeight="1">
      <c r="A26" s="32"/>
      <c r="B26" s="33"/>
      <c r="C26" s="34"/>
      <c r="D26" s="35" t="s">
        <v>40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7">
        <f>ROUND(AG94,2)</f>
        <v>0</v>
      </c>
      <c r="AL26" s="238"/>
      <c r="AM26" s="238"/>
      <c r="AN26" s="238"/>
      <c r="AO26" s="238"/>
      <c r="AP26" s="34"/>
      <c r="AQ26" s="34"/>
      <c r="AR26" s="37"/>
      <c r="BE26" s="229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29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39" t="s">
        <v>41</v>
      </c>
      <c r="M28" s="239"/>
      <c r="N28" s="239"/>
      <c r="O28" s="239"/>
      <c r="P28" s="239"/>
      <c r="Q28" s="34"/>
      <c r="R28" s="34"/>
      <c r="S28" s="34"/>
      <c r="T28" s="34"/>
      <c r="U28" s="34"/>
      <c r="V28" s="34"/>
      <c r="W28" s="239" t="s">
        <v>42</v>
      </c>
      <c r="X28" s="239"/>
      <c r="Y28" s="239"/>
      <c r="Z28" s="239"/>
      <c r="AA28" s="239"/>
      <c r="AB28" s="239"/>
      <c r="AC28" s="239"/>
      <c r="AD28" s="239"/>
      <c r="AE28" s="239"/>
      <c r="AF28" s="34"/>
      <c r="AG28" s="34"/>
      <c r="AH28" s="34"/>
      <c r="AI28" s="34"/>
      <c r="AJ28" s="34"/>
      <c r="AK28" s="239" t="s">
        <v>43</v>
      </c>
      <c r="AL28" s="239"/>
      <c r="AM28" s="239"/>
      <c r="AN28" s="239"/>
      <c r="AO28" s="239"/>
      <c r="AP28" s="34"/>
      <c r="AQ28" s="34"/>
      <c r="AR28" s="37"/>
      <c r="BE28" s="229"/>
    </row>
    <row r="29" spans="1:71" s="3" customFormat="1" ht="14.45" customHeight="1">
      <c r="B29" s="38"/>
      <c r="C29" s="39"/>
      <c r="D29" s="27" t="s">
        <v>44</v>
      </c>
      <c r="E29" s="39"/>
      <c r="F29" s="27" t="s">
        <v>45</v>
      </c>
      <c r="G29" s="39"/>
      <c r="H29" s="39"/>
      <c r="I29" s="39"/>
      <c r="J29" s="39"/>
      <c r="K29" s="39"/>
      <c r="L29" s="242">
        <v>0.21</v>
      </c>
      <c r="M29" s="241"/>
      <c r="N29" s="241"/>
      <c r="O29" s="241"/>
      <c r="P29" s="241"/>
      <c r="Q29" s="39"/>
      <c r="R29" s="39"/>
      <c r="S29" s="39"/>
      <c r="T29" s="39"/>
      <c r="U29" s="39"/>
      <c r="V29" s="39"/>
      <c r="W29" s="240">
        <f>ROUND(AZ94, 2)</f>
        <v>0</v>
      </c>
      <c r="X29" s="241"/>
      <c r="Y29" s="241"/>
      <c r="Z29" s="241"/>
      <c r="AA29" s="241"/>
      <c r="AB29" s="241"/>
      <c r="AC29" s="241"/>
      <c r="AD29" s="241"/>
      <c r="AE29" s="241"/>
      <c r="AF29" s="39"/>
      <c r="AG29" s="39"/>
      <c r="AH29" s="39"/>
      <c r="AI29" s="39"/>
      <c r="AJ29" s="39"/>
      <c r="AK29" s="240">
        <f>ROUND(AV94, 2)</f>
        <v>0</v>
      </c>
      <c r="AL29" s="241"/>
      <c r="AM29" s="241"/>
      <c r="AN29" s="241"/>
      <c r="AO29" s="241"/>
      <c r="AP29" s="39"/>
      <c r="AQ29" s="39"/>
      <c r="AR29" s="40"/>
      <c r="BE29" s="230"/>
    </row>
    <row r="30" spans="1:71" s="3" customFormat="1" ht="14.45" customHeight="1">
      <c r="B30" s="38"/>
      <c r="C30" s="39"/>
      <c r="D30" s="39"/>
      <c r="E30" s="39"/>
      <c r="F30" s="27" t="s">
        <v>46</v>
      </c>
      <c r="G30" s="39"/>
      <c r="H30" s="39"/>
      <c r="I30" s="39"/>
      <c r="J30" s="39"/>
      <c r="K30" s="39"/>
      <c r="L30" s="242">
        <v>0.12</v>
      </c>
      <c r="M30" s="241"/>
      <c r="N30" s="241"/>
      <c r="O30" s="241"/>
      <c r="P30" s="241"/>
      <c r="Q30" s="39"/>
      <c r="R30" s="39"/>
      <c r="S30" s="39"/>
      <c r="T30" s="39"/>
      <c r="U30" s="39"/>
      <c r="V30" s="39"/>
      <c r="W30" s="240">
        <f>ROUND(BA94, 2)</f>
        <v>0</v>
      </c>
      <c r="X30" s="241"/>
      <c r="Y30" s="241"/>
      <c r="Z30" s="241"/>
      <c r="AA30" s="241"/>
      <c r="AB30" s="241"/>
      <c r="AC30" s="241"/>
      <c r="AD30" s="241"/>
      <c r="AE30" s="241"/>
      <c r="AF30" s="39"/>
      <c r="AG30" s="39"/>
      <c r="AH30" s="39"/>
      <c r="AI30" s="39"/>
      <c r="AJ30" s="39"/>
      <c r="AK30" s="240">
        <f>ROUND(AW94, 2)</f>
        <v>0</v>
      </c>
      <c r="AL30" s="241"/>
      <c r="AM30" s="241"/>
      <c r="AN30" s="241"/>
      <c r="AO30" s="241"/>
      <c r="AP30" s="39"/>
      <c r="AQ30" s="39"/>
      <c r="AR30" s="40"/>
      <c r="BE30" s="230"/>
    </row>
    <row r="31" spans="1:71" s="3" customFormat="1" ht="14.45" hidden="1" customHeight="1">
      <c r="B31" s="38"/>
      <c r="C31" s="39"/>
      <c r="D31" s="39"/>
      <c r="E31" s="39"/>
      <c r="F31" s="27" t="s">
        <v>47</v>
      </c>
      <c r="G31" s="39"/>
      <c r="H31" s="39"/>
      <c r="I31" s="39"/>
      <c r="J31" s="39"/>
      <c r="K31" s="39"/>
      <c r="L31" s="242">
        <v>0.21</v>
      </c>
      <c r="M31" s="241"/>
      <c r="N31" s="241"/>
      <c r="O31" s="241"/>
      <c r="P31" s="241"/>
      <c r="Q31" s="39"/>
      <c r="R31" s="39"/>
      <c r="S31" s="39"/>
      <c r="T31" s="39"/>
      <c r="U31" s="39"/>
      <c r="V31" s="39"/>
      <c r="W31" s="240">
        <f>ROUND(BB94, 2)</f>
        <v>0</v>
      </c>
      <c r="X31" s="241"/>
      <c r="Y31" s="241"/>
      <c r="Z31" s="241"/>
      <c r="AA31" s="241"/>
      <c r="AB31" s="241"/>
      <c r="AC31" s="241"/>
      <c r="AD31" s="241"/>
      <c r="AE31" s="241"/>
      <c r="AF31" s="39"/>
      <c r="AG31" s="39"/>
      <c r="AH31" s="39"/>
      <c r="AI31" s="39"/>
      <c r="AJ31" s="39"/>
      <c r="AK31" s="240">
        <v>0</v>
      </c>
      <c r="AL31" s="241"/>
      <c r="AM31" s="241"/>
      <c r="AN31" s="241"/>
      <c r="AO31" s="241"/>
      <c r="AP31" s="39"/>
      <c r="AQ31" s="39"/>
      <c r="AR31" s="40"/>
      <c r="BE31" s="230"/>
    </row>
    <row r="32" spans="1:71" s="3" customFormat="1" ht="14.45" hidden="1" customHeight="1">
      <c r="B32" s="38"/>
      <c r="C32" s="39"/>
      <c r="D32" s="39"/>
      <c r="E32" s="39"/>
      <c r="F32" s="27" t="s">
        <v>48</v>
      </c>
      <c r="G32" s="39"/>
      <c r="H32" s="39"/>
      <c r="I32" s="39"/>
      <c r="J32" s="39"/>
      <c r="K32" s="39"/>
      <c r="L32" s="242">
        <v>0.12</v>
      </c>
      <c r="M32" s="241"/>
      <c r="N32" s="241"/>
      <c r="O32" s="241"/>
      <c r="P32" s="241"/>
      <c r="Q32" s="39"/>
      <c r="R32" s="39"/>
      <c r="S32" s="39"/>
      <c r="T32" s="39"/>
      <c r="U32" s="39"/>
      <c r="V32" s="39"/>
      <c r="W32" s="240">
        <f>ROUND(BC94, 2)</f>
        <v>0</v>
      </c>
      <c r="X32" s="241"/>
      <c r="Y32" s="241"/>
      <c r="Z32" s="241"/>
      <c r="AA32" s="241"/>
      <c r="AB32" s="241"/>
      <c r="AC32" s="241"/>
      <c r="AD32" s="241"/>
      <c r="AE32" s="241"/>
      <c r="AF32" s="39"/>
      <c r="AG32" s="39"/>
      <c r="AH32" s="39"/>
      <c r="AI32" s="39"/>
      <c r="AJ32" s="39"/>
      <c r="AK32" s="240">
        <v>0</v>
      </c>
      <c r="AL32" s="241"/>
      <c r="AM32" s="241"/>
      <c r="AN32" s="241"/>
      <c r="AO32" s="241"/>
      <c r="AP32" s="39"/>
      <c r="AQ32" s="39"/>
      <c r="AR32" s="40"/>
      <c r="BE32" s="230"/>
    </row>
    <row r="33" spans="1:57" s="3" customFormat="1" ht="14.45" hidden="1" customHeight="1">
      <c r="B33" s="38"/>
      <c r="C33" s="39"/>
      <c r="D33" s="39"/>
      <c r="E33" s="39"/>
      <c r="F33" s="27" t="s">
        <v>49</v>
      </c>
      <c r="G33" s="39"/>
      <c r="H33" s="39"/>
      <c r="I33" s="39"/>
      <c r="J33" s="39"/>
      <c r="K33" s="39"/>
      <c r="L33" s="242">
        <v>0</v>
      </c>
      <c r="M33" s="241"/>
      <c r="N33" s="241"/>
      <c r="O33" s="241"/>
      <c r="P33" s="241"/>
      <c r="Q33" s="39"/>
      <c r="R33" s="39"/>
      <c r="S33" s="39"/>
      <c r="T33" s="39"/>
      <c r="U33" s="39"/>
      <c r="V33" s="39"/>
      <c r="W33" s="240">
        <f>ROUND(BD94, 2)</f>
        <v>0</v>
      </c>
      <c r="X33" s="241"/>
      <c r="Y33" s="241"/>
      <c r="Z33" s="241"/>
      <c r="AA33" s="241"/>
      <c r="AB33" s="241"/>
      <c r="AC33" s="241"/>
      <c r="AD33" s="241"/>
      <c r="AE33" s="241"/>
      <c r="AF33" s="39"/>
      <c r="AG33" s="39"/>
      <c r="AH33" s="39"/>
      <c r="AI33" s="39"/>
      <c r="AJ33" s="39"/>
      <c r="AK33" s="240">
        <v>0</v>
      </c>
      <c r="AL33" s="241"/>
      <c r="AM33" s="241"/>
      <c r="AN33" s="241"/>
      <c r="AO33" s="241"/>
      <c r="AP33" s="39"/>
      <c r="AQ33" s="39"/>
      <c r="AR33" s="40"/>
      <c r="BE33" s="230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29"/>
    </row>
    <row r="35" spans="1:57" s="2" customFormat="1" ht="25.9" customHeight="1">
      <c r="A35" s="32"/>
      <c r="B35" s="33"/>
      <c r="C35" s="41"/>
      <c r="D35" s="42" t="s">
        <v>50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51</v>
      </c>
      <c r="U35" s="43"/>
      <c r="V35" s="43"/>
      <c r="W35" s="43"/>
      <c r="X35" s="243" t="s">
        <v>52</v>
      </c>
      <c r="Y35" s="244"/>
      <c r="Z35" s="244"/>
      <c r="AA35" s="244"/>
      <c r="AB35" s="244"/>
      <c r="AC35" s="43"/>
      <c r="AD35" s="43"/>
      <c r="AE35" s="43"/>
      <c r="AF35" s="43"/>
      <c r="AG35" s="43"/>
      <c r="AH35" s="43"/>
      <c r="AI35" s="43"/>
      <c r="AJ35" s="43"/>
      <c r="AK35" s="245">
        <f>SUM(AK26:AK33)</f>
        <v>0</v>
      </c>
      <c r="AL35" s="244"/>
      <c r="AM35" s="244"/>
      <c r="AN35" s="244"/>
      <c r="AO35" s="246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5"/>
      <c r="C49" s="46"/>
      <c r="D49" s="47" t="s">
        <v>53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54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0" t="s">
        <v>55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56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55</v>
      </c>
      <c r="AI60" s="36"/>
      <c r="AJ60" s="36"/>
      <c r="AK60" s="36"/>
      <c r="AL60" s="36"/>
      <c r="AM60" s="50" t="s">
        <v>56</v>
      </c>
      <c r="AN60" s="36"/>
      <c r="AO60" s="36"/>
      <c r="AP60" s="34"/>
      <c r="AQ60" s="34"/>
      <c r="AR60" s="37"/>
      <c r="BE60" s="32"/>
    </row>
    <row r="61" spans="1:57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47" t="s">
        <v>57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58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E64" s="32"/>
    </row>
    <row r="65" spans="1:57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0" t="s">
        <v>55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56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55</v>
      </c>
      <c r="AI75" s="36"/>
      <c r="AJ75" s="36"/>
      <c r="AK75" s="36"/>
      <c r="AL75" s="36"/>
      <c r="AM75" s="50" t="s">
        <v>56</v>
      </c>
      <c r="AN75" s="36"/>
      <c r="AO75" s="36"/>
      <c r="AP75" s="34"/>
      <c r="AQ75" s="34"/>
      <c r="AR75" s="37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E77" s="32"/>
    </row>
    <row r="81" spans="1:91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E81" s="32"/>
    </row>
    <row r="82" spans="1:91" s="2" customFormat="1" ht="24.95" customHeight="1">
      <c r="A82" s="32"/>
      <c r="B82" s="33"/>
      <c r="C82" s="21" t="s">
        <v>59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1" s="4" customFormat="1" ht="12" customHeight="1">
      <c r="B84" s="56"/>
      <c r="C84" s="27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3532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50000000000003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47" t="str">
        <f>K6</f>
        <v>Podhradský rybník - zachycení plavenin</v>
      </c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61"/>
      <c r="AQ85" s="61"/>
      <c r="AR85" s="62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1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k.ú. Plumlov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49" t="str">
        <f>IF(AN8= "","",AN8)</f>
        <v>15. 9. 2025</v>
      </c>
      <c r="AN87" s="249"/>
      <c r="AO87" s="34"/>
      <c r="AP87" s="34"/>
      <c r="AQ87" s="34"/>
      <c r="AR87" s="37"/>
      <c r="BE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1" s="2" customFormat="1" ht="15.2" customHeight="1">
      <c r="A89" s="32"/>
      <c r="B89" s="33"/>
      <c r="C89" s="27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>Povodí Moravy, s.p.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32</v>
      </c>
      <c r="AJ89" s="34"/>
      <c r="AK89" s="34"/>
      <c r="AL89" s="34"/>
      <c r="AM89" s="250" t="str">
        <f>IF(E17="","",E17)</f>
        <v>VODNÍ DÍLA - TBD a.s.</v>
      </c>
      <c r="AN89" s="251"/>
      <c r="AO89" s="251"/>
      <c r="AP89" s="251"/>
      <c r="AQ89" s="34"/>
      <c r="AR89" s="37"/>
      <c r="AS89" s="252" t="s">
        <v>60</v>
      </c>
      <c r="AT89" s="253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1" s="2" customFormat="1" ht="15.2" customHeight="1">
      <c r="A90" s="32"/>
      <c r="B90" s="33"/>
      <c r="C90" s="27" t="s">
        <v>30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37</v>
      </c>
      <c r="AJ90" s="34"/>
      <c r="AK90" s="34"/>
      <c r="AL90" s="34"/>
      <c r="AM90" s="250" t="str">
        <f>IF(E20="","",E20)</f>
        <v xml:space="preserve"> </v>
      </c>
      <c r="AN90" s="251"/>
      <c r="AO90" s="251"/>
      <c r="AP90" s="251"/>
      <c r="AQ90" s="34"/>
      <c r="AR90" s="37"/>
      <c r="AS90" s="254"/>
      <c r="AT90" s="255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56"/>
      <c r="AT91" s="257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1" s="2" customFormat="1" ht="29.25" customHeight="1">
      <c r="A92" s="32"/>
      <c r="B92" s="33"/>
      <c r="C92" s="258" t="s">
        <v>61</v>
      </c>
      <c r="D92" s="259"/>
      <c r="E92" s="259"/>
      <c r="F92" s="259"/>
      <c r="G92" s="259"/>
      <c r="H92" s="71"/>
      <c r="I92" s="260" t="s">
        <v>62</v>
      </c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61" t="s">
        <v>63</v>
      </c>
      <c r="AH92" s="259"/>
      <c r="AI92" s="259"/>
      <c r="AJ92" s="259"/>
      <c r="AK92" s="259"/>
      <c r="AL92" s="259"/>
      <c r="AM92" s="259"/>
      <c r="AN92" s="260" t="s">
        <v>64</v>
      </c>
      <c r="AO92" s="259"/>
      <c r="AP92" s="262"/>
      <c r="AQ92" s="72" t="s">
        <v>65</v>
      </c>
      <c r="AR92" s="37"/>
      <c r="AS92" s="73" t="s">
        <v>66</v>
      </c>
      <c r="AT92" s="74" t="s">
        <v>67</v>
      </c>
      <c r="AU92" s="74" t="s">
        <v>68</v>
      </c>
      <c r="AV92" s="74" t="s">
        <v>69</v>
      </c>
      <c r="AW92" s="74" t="s">
        <v>70</v>
      </c>
      <c r="AX92" s="74" t="s">
        <v>71</v>
      </c>
      <c r="AY92" s="74" t="s">
        <v>72</v>
      </c>
      <c r="AZ92" s="74" t="s">
        <v>73</v>
      </c>
      <c r="BA92" s="74" t="s">
        <v>74</v>
      </c>
      <c r="BB92" s="74" t="s">
        <v>75</v>
      </c>
      <c r="BC92" s="74" t="s">
        <v>76</v>
      </c>
      <c r="BD92" s="75" t="s">
        <v>77</v>
      </c>
      <c r="BE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1" s="6" customFormat="1" ht="32.450000000000003" customHeight="1">
      <c r="B94" s="79"/>
      <c r="C94" s="80" t="s">
        <v>78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66">
        <f>ROUND(SUM(AG95:AG96),2)</f>
        <v>0</v>
      </c>
      <c r="AH94" s="266"/>
      <c r="AI94" s="266"/>
      <c r="AJ94" s="266"/>
      <c r="AK94" s="266"/>
      <c r="AL94" s="266"/>
      <c r="AM94" s="266"/>
      <c r="AN94" s="267">
        <f>SUM(AG94,AT94)</f>
        <v>0</v>
      </c>
      <c r="AO94" s="267"/>
      <c r="AP94" s="267"/>
      <c r="AQ94" s="83" t="s">
        <v>1</v>
      </c>
      <c r="AR94" s="84"/>
      <c r="AS94" s="85">
        <f>ROUND(SUM(AS95:AS96),2)</f>
        <v>0</v>
      </c>
      <c r="AT94" s="86">
        <f>ROUND(SUM(AV94:AW94),2)</f>
        <v>0</v>
      </c>
      <c r="AU94" s="87">
        <f>ROUND(SUM(AU95:AU96),5)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ROUND(SUM(AZ95:AZ96),2)</f>
        <v>0</v>
      </c>
      <c r="BA94" s="86">
        <f>ROUND(SUM(BA95:BA96),2)</f>
        <v>0</v>
      </c>
      <c r="BB94" s="86">
        <f>ROUND(SUM(BB95:BB96),2)</f>
        <v>0</v>
      </c>
      <c r="BC94" s="86">
        <f>ROUND(SUM(BC95:BC96),2)</f>
        <v>0</v>
      </c>
      <c r="BD94" s="88">
        <f>ROUND(SUM(BD95:BD96),2)</f>
        <v>0</v>
      </c>
      <c r="BS94" s="89" t="s">
        <v>79</v>
      </c>
      <c r="BT94" s="89" t="s">
        <v>80</v>
      </c>
      <c r="BU94" s="90" t="s">
        <v>81</v>
      </c>
      <c r="BV94" s="89" t="s">
        <v>82</v>
      </c>
      <c r="BW94" s="89" t="s">
        <v>5</v>
      </c>
      <c r="BX94" s="89" t="s">
        <v>83</v>
      </c>
      <c r="CL94" s="89" t="s">
        <v>1</v>
      </c>
    </row>
    <row r="95" spans="1:91" s="7" customFormat="1" ht="16.5" customHeight="1">
      <c r="A95" s="91" t="s">
        <v>84</v>
      </c>
      <c r="B95" s="92"/>
      <c r="C95" s="93"/>
      <c r="D95" s="265" t="s">
        <v>85</v>
      </c>
      <c r="E95" s="265"/>
      <c r="F95" s="265"/>
      <c r="G95" s="265"/>
      <c r="H95" s="265"/>
      <c r="I95" s="94"/>
      <c r="J95" s="265" t="s">
        <v>86</v>
      </c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3">
        <f>'3532_01 - Norná stěna'!J30</f>
        <v>0</v>
      </c>
      <c r="AH95" s="264"/>
      <c r="AI95" s="264"/>
      <c r="AJ95" s="264"/>
      <c r="AK95" s="264"/>
      <c r="AL95" s="264"/>
      <c r="AM95" s="264"/>
      <c r="AN95" s="263">
        <f>SUM(AG95,AT95)</f>
        <v>0</v>
      </c>
      <c r="AO95" s="264"/>
      <c r="AP95" s="264"/>
      <c r="AQ95" s="95" t="s">
        <v>87</v>
      </c>
      <c r="AR95" s="96"/>
      <c r="AS95" s="97">
        <v>0</v>
      </c>
      <c r="AT95" s="98">
        <f>ROUND(SUM(AV95:AW95),2)</f>
        <v>0</v>
      </c>
      <c r="AU95" s="99">
        <f>'3532_01 - Norná stěna'!P119</f>
        <v>0</v>
      </c>
      <c r="AV95" s="98">
        <f>'3532_01 - Norná stěna'!J33</f>
        <v>0</v>
      </c>
      <c r="AW95" s="98">
        <f>'3532_01 - Norná stěna'!J34</f>
        <v>0</v>
      </c>
      <c r="AX95" s="98">
        <f>'3532_01 - Norná stěna'!J35</f>
        <v>0</v>
      </c>
      <c r="AY95" s="98">
        <f>'3532_01 - Norná stěna'!J36</f>
        <v>0</v>
      </c>
      <c r="AZ95" s="98">
        <f>'3532_01 - Norná stěna'!F33</f>
        <v>0</v>
      </c>
      <c r="BA95" s="98">
        <f>'3532_01 - Norná stěna'!F34</f>
        <v>0</v>
      </c>
      <c r="BB95" s="98">
        <f>'3532_01 - Norná stěna'!F35</f>
        <v>0</v>
      </c>
      <c r="BC95" s="98">
        <f>'3532_01 - Norná stěna'!F36</f>
        <v>0</v>
      </c>
      <c r="BD95" s="100">
        <f>'3532_01 - Norná stěna'!F37</f>
        <v>0</v>
      </c>
      <c r="BT95" s="101" t="s">
        <v>88</v>
      </c>
      <c r="BV95" s="101" t="s">
        <v>82</v>
      </c>
      <c r="BW95" s="101" t="s">
        <v>89</v>
      </c>
      <c r="BX95" s="101" t="s">
        <v>5</v>
      </c>
      <c r="CL95" s="101" t="s">
        <v>1</v>
      </c>
      <c r="CM95" s="101" t="s">
        <v>90</v>
      </c>
    </row>
    <row r="96" spans="1:91" s="7" customFormat="1" ht="16.5" customHeight="1">
      <c r="A96" s="91" t="s">
        <v>84</v>
      </c>
      <c r="B96" s="92"/>
      <c r="C96" s="93"/>
      <c r="D96" s="265" t="s">
        <v>91</v>
      </c>
      <c r="E96" s="265"/>
      <c r="F96" s="265"/>
      <c r="G96" s="265"/>
      <c r="H96" s="265"/>
      <c r="I96" s="94"/>
      <c r="J96" s="265" t="s">
        <v>92</v>
      </c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3">
        <f>'3532_02 - Ostatní náklady'!J30</f>
        <v>0</v>
      </c>
      <c r="AH96" s="264"/>
      <c r="AI96" s="264"/>
      <c r="AJ96" s="264"/>
      <c r="AK96" s="264"/>
      <c r="AL96" s="264"/>
      <c r="AM96" s="264"/>
      <c r="AN96" s="263">
        <f>SUM(AG96,AT96)</f>
        <v>0</v>
      </c>
      <c r="AO96" s="264"/>
      <c r="AP96" s="264"/>
      <c r="AQ96" s="95" t="s">
        <v>87</v>
      </c>
      <c r="AR96" s="96"/>
      <c r="AS96" s="102">
        <v>0</v>
      </c>
      <c r="AT96" s="103">
        <f>ROUND(SUM(AV96:AW96),2)</f>
        <v>0</v>
      </c>
      <c r="AU96" s="104">
        <f>'3532_02 - Ostatní náklady'!P119</f>
        <v>0</v>
      </c>
      <c r="AV96" s="103">
        <f>'3532_02 - Ostatní náklady'!J33</f>
        <v>0</v>
      </c>
      <c r="AW96" s="103">
        <f>'3532_02 - Ostatní náklady'!J34</f>
        <v>0</v>
      </c>
      <c r="AX96" s="103">
        <f>'3532_02 - Ostatní náklady'!J35</f>
        <v>0</v>
      </c>
      <c r="AY96" s="103">
        <f>'3532_02 - Ostatní náklady'!J36</f>
        <v>0</v>
      </c>
      <c r="AZ96" s="103">
        <f>'3532_02 - Ostatní náklady'!F33</f>
        <v>0</v>
      </c>
      <c r="BA96" s="103">
        <f>'3532_02 - Ostatní náklady'!F34</f>
        <v>0</v>
      </c>
      <c r="BB96" s="103">
        <f>'3532_02 - Ostatní náklady'!F35</f>
        <v>0</v>
      </c>
      <c r="BC96" s="103">
        <f>'3532_02 - Ostatní náklady'!F36</f>
        <v>0</v>
      </c>
      <c r="BD96" s="105">
        <f>'3532_02 - Ostatní náklady'!F37</f>
        <v>0</v>
      </c>
      <c r="BT96" s="101" t="s">
        <v>88</v>
      </c>
      <c r="BV96" s="101" t="s">
        <v>82</v>
      </c>
      <c r="BW96" s="101" t="s">
        <v>93</v>
      </c>
      <c r="BX96" s="101" t="s">
        <v>5</v>
      </c>
      <c r="CL96" s="101" t="s">
        <v>1</v>
      </c>
      <c r="CM96" s="101" t="s">
        <v>90</v>
      </c>
    </row>
    <row r="97" spans="1:57" s="2" customFormat="1" ht="30" customHeight="1">
      <c r="A97" s="32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6.95" customHeight="1">
      <c r="A98" s="32"/>
      <c r="B98" s="52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37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</sheetData>
  <sheetProtection algorithmName="SHA-512" hashValue="E5sV1h87rCfJq4ZAxQt11dJtPJ8M9cHTBG3aYRBzTeD9G6ByXRcJxQaVD9/k7vsDXJ2bPx1eG31RwLuk0C1hxQ==" saltValue="k7bUq5zrCxebxQJgSeQXFi6pn4G7hNWZ/hxjmGcVnkpYK2dk3QXnI1B1QqwfCtXxjgRa+7gtr6VlG1TnTkqyW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3532_01 - Norná stěna'!C2" display="/" xr:uid="{00000000-0004-0000-0000-000000000000}"/>
    <hyperlink ref="A96" location="'3532_02 - Ostatní náklady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89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90</v>
      </c>
    </row>
    <row r="4" spans="1:46" s="1" customFormat="1" ht="24.95" customHeight="1">
      <c r="B4" s="18"/>
      <c r="D4" s="108" t="s">
        <v>94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Podhradský rybník - zachycení plavenin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95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96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15. 9. 2025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28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39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40</v>
      </c>
      <c r="E30" s="32"/>
      <c r="F30" s="32"/>
      <c r="G30" s="32"/>
      <c r="H30" s="32"/>
      <c r="I30" s="32"/>
      <c r="J30" s="118">
        <f>ROUND(J119,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42</v>
      </c>
      <c r="G32" s="32"/>
      <c r="H32" s="32"/>
      <c r="I32" s="119" t="s">
        <v>41</v>
      </c>
      <c r="J32" s="119" t="s">
        <v>43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44</v>
      </c>
      <c r="E33" s="110" t="s">
        <v>45</v>
      </c>
      <c r="F33" s="121">
        <f>ROUND((SUM(BE119:BE199)),  2)</f>
        <v>0</v>
      </c>
      <c r="G33" s="32"/>
      <c r="H33" s="32"/>
      <c r="I33" s="122">
        <v>0.21</v>
      </c>
      <c r="J33" s="121">
        <f>ROUND(((SUM(BE119:BE199))*I33),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46</v>
      </c>
      <c r="F34" s="121">
        <f>ROUND((SUM(BF119:BF199)),  2)</f>
        <v>0</v>
      </c>
      <c r="G34" s="32"/>
      <c r="H34" s="32"/>
      <c r="I34" s="122">
        <v>0.12</v>
      </c>
      <c r="J34" s="121">
        <f>ROUND(((SUM(BF119:BF199))*I34),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47</v>
      </c>
      <c r="F35" s="121">
        <f>ROUND((SUM(BG119:BG199)),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48</v>
      </c>
      <c r="F36" s="121">
        <f>ROUND((SUM(BH119:BH199)),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49</v>
      </c>
      <c r="F37" s="121">
        <f>ROUND((SUM(BI119:BI199)),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50</v>
      </c>
      <c r="E39" s="125"/>
      <c r="F39" s="125"/>
      <c r="G39" s="126" t="s">
        <v>51</v>
      </c>
      <c r="H39" s="127" t="s">
        <v>52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53</v>
      </c>
      <c r="E50" s="131"/>
      <c r="F50" s="131"/>
      <c r="G50" s="130" t="s">
        <v>54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55</v>
      </c>
      <c r="E61" s="133"/>
      <c r="F61" s="134" t="s">
        <v>56</v>
      </c>
      <c r="G61" s="132" t="s">
        <v>55</v>
      </c>
      <c r="H61" s="133"/>
      <c r="I61" s="133"/>
      <c r="J61" s="135" t="s">
        <v>56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57</v>
      </c>
      <c r="E65" s="136"/>
      <c r="F65" s="136"/>
      <c r="G65" s="130" t="s">
        <v>58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55</v>
      </c>
      <c r="E76" s="133"/>
      <c r="F76" s="134" t="s">
        <v>56</v>
      </c>
      <c r="G76" s="132" t="s">
        <v>55</v>
      </c>
      <c r="H76" s="133"/>
      <c r="I76" s="133"/>
      <c r="J76" s="135" t="s">
        <v>56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Podhradský rybník - zachycení plavenin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47" t="str">
        <f>E9</f>
        <v>3532_01 - Norná stěna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Plumlov</v>
      </c>
      <c r="G89" s="34"/>
      <c r="H89" s="34"/>
      <c r="I89" s="27" t="s">
        <v>22</v>
      </c>
      <c r="J89" s="64" t="str">
        <f>IF(J12="","",J12)</f>
        <v>15. 9. 2025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98</v>
      </c>
      <c r="D94" s="142"/>
      <c r="E94" s="142"/>
      <c r="F94" s="142"/>
      <c r="G94" s="142"/>
      <c r="H94" s="142"/>
      <c r="I94" s="142"/>
      <c r="J94" s="143" t="s">
        <v>99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100</v>
      </c>
      <c r="D96" s="34"/>
      <c r="E96" s="34"/>
      <c r="F96" s="34"/>
      <c r="G96" s="34"/>
      <c r="H96" s="34"/>
      <c r="I96" s="34"/>
      <c r="J96" s="82">
        <f>J119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101</v>
      </c>
    </row>
    <row r="97" spans="1:31" s="9" customFormat="1" ht="24.95" customHeight="1">
      <c r="B97" s="145"/>
      <c r="C97" s="146"/>
      <c r="D97" s="147" t="s">
        <v>102</v>
      </c>
      <c r="E97" s="148"/>
      <c r="F97" s="148"/>
      <c r="G97" s="148"/>
      <c r="H97" s="148"/>
      <c r="I97" s="148"/>
      <c r="J97" s="149">
        <f>J120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103</v>
      </c>
      <c r="E98" s="154"/>
      <c r="F98" s="154"/>
      <c r="G98" s="154"/>
      <c r="H98" s="154"/>
      <c r="I98" s="154"/>
      <c r="J98" s="155">
        <f>J121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104</v>
      </c>
      <c r="E99" s="154"/>
      <c r="F99" s="154"/>
      <c r="G99" s="154"/>
      <c r="H99" s="154"/>
      <c r="I99" s="154"/>
      <c r="J99" s="155">
        <f>J197</f>
        <v>0</v>
      </c>
      <c r="K99" s="152"/>
      <c r="L99" s="156"/>
    </row>
    <row r="100" spans="1:31" s="2" customFormat="1" ht="21.75" customHeight="1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49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9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105</v>
      </c>
      <c r="D106" s="34"/>
      <c r="E106" s="34"/>
      <c r="F106" s="34"/>
      <c r="G106" s="34"/>
      <c r="H106" s="34"/>
      <c r="I106" s="34"/>
      <c r="J106" s="34"/>
      <c r="K106" s="34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4"/>
      <c r="D109" s="34"/>
      <c r="E109" s="276" t="str">
        <f>E7</f>
        <v>Podhradský rybník - zachycení plavenin</v>
      </c>
      <c r="F109" s="277"/>
      <c r="G109" s="277"/>
      <c r="H109" s="277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95</v>
      </c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4"/>
      <c r="D111" s="34"/>
      <c r="E111" s="247" t="str">
        <f>E9</f>
        <v>3532_01 - Norná stěna</v>
      </c>
      <c r="F111" s="278"/>
      <c r="G111" s="278"/>
      <c r="H111" s="278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20</v>
      </c>
      <c r="D113" s="34"/>
      <c r="E113" s="34"/>
      <c r="F113" s="25" t="str">
        <f>F12</f>
        <v>k.ú. Plumlov</v>
      </c>
      <c r="G113" s="34"/>
      <c r="H113" s="34"/>
      <c r="I113" s="27" t="s">
        <v>22</v>
      </c>
      <c r="J113" s="64" t="str">
        <f>IF(J12="","",J12)</f>
        <v>15. 9. 2025</v>
      </c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25.7" customHeight="1">
      <c r="A115" s="32"/>
      <c r="B115" s="33"/>
      <c r="C115" s="27" t="s">
        <v>24</v>
      </c>
      <c r="D115" s="34"/>
      <c r="E115" s="34"/>
      <c r="F115" s="25" t="str">
        <f>E15</f>
        <v>Povodí Moravy, s.p.</v>
      </c>
      <c r="G115" s="34"/>
      <c r="H115" s="34"/>
      <c r="I115" s="27" t="s">
        <v>32</v>
      </c>
      <c r="J115" s="30" t="str">
        <f>E21</f>
        <v>VODNÍ DÍLA - TBD a.s.</v>
      </c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30</v>
      </c>
      <c r="D116" s="34"/>
      <c r="E116" s="34"/>
      <c r="F116" s="25" t="str">
        <f>IF(E18="","",E18)</f>
        <v>Vyplň údaj</v>
      </c>
      <c r="G116" s="34"/>
      <c r="H116" s="34"/>
      <c r="I116" s="27" t="s">
        <v>37</v>
      </c>
      <c r="J116" s="30" t="str">
        <f>E24</f>
        <v xml:space="preserve"> 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57"/>
      <c r="B118" s="158"/>
      <c r="C118" s="159" t="s">
        <v>106</v>
      </c>
      <c r="D118" s="160" t="s">
        <v>65</v>
      </c>
      <c r="E118" s="160" t="s">
        <v>61</v>
      </c>
      <c r="F118" s="160" t="s">
        <v>62</v>
      </c>
      <c r="G118" s="160" t="s">
        <v>107</v>
      </c>
      <c r="H118" s="160" t="s">
        <v>108</v>
      </c>
      <c r="I118" s="160" t="s">
        <v>109</v>
      </c>
      <c r="J118" s="160" t="s">
        <v>99</v>
      </c>
      <c r="K118" s="161" t="s">
        <v>110</v>
      </c>
      <c r="L118" s="162"/>
      <c r="M118" s="73" t="s">
        <v>1</v>
      </c>
      <c r="N118" s="74" t="s">
        <v>44</v>
      </c>
      <c r="O118" s="74" t="s">
        <v>111</v>
      </c>
      <c r="P118" s="74" t="s">
        <v>112</v>
      </c>
      <c r="Q118" s="74" t="s">
        <v>113</v>
      </c>
      <c r="R118" s="74" t="s">
        <v>114</v>
      </c>
      <c r="S118" s="74" t="s">
        <v>115</v>
      </c>
      <c r="T118" s="75" t="s">
        <v>116</v>
      </c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</row>
    <row r="119" spans="1:65" s="2" customFormat="1" ht="22.9" customHeight="1">
      <c r="A119" s="32"/>
      <c r="B119" s="33"/>
      <c r="C119" s="80" t="s">
        <v>117</v>
      </c>
      <c r="D119" s="34"/>
      <c r="E119" s="34"/>
      <c r="F119" s="34"/>
      <c r="G119" s="34"/>
      <c r="H119" s="34"/>
      <c r="I119" s="34"/>
      <c r="J119" s="163">
        <f>BK119</f>
        <v>0</v>
      </c>
      <c r="K119" s="34"/>
      <c r="L119" s="37"/>
      <c r="M119" s="76"/>
      <c r="N119" s="164"/>
      <c r="O119" s="77"/>
      <c r="P119" s="165">
        <f>P120</f>
        <v>0</v>
      </c>
      <c r="Q119" s="77"/>
      <c r="R119" s="165">
        <f>R120</f>
        <v>5.99627</v>
      </c>
      <c r="S119" s="77"/>
      <c r="T119" s="166">
        <f>T120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5" t="s">
        <v>79</v>
      </c>
      <c r="AU119" s="15" t="s">
        <v>101</v>
      </c>
      <c r="BK119" s="167">
        <f>BK120</f>
        <v>0</v>
      </c>
    </row>
    <row r="120" spans="1:65" s="12" customFormat="1" ht="25.9" customHeight="1">
      <c r="B120" s="168"/>
      <c r="C120" s="169"/>
      <c r="D120" s="170" t="s">
        <v>79</v>
      </c>
      <c r="E120" s="171" t="s">
        <v>118</v>
      </c>
      <c r="F120" s="171" t="s">
        <v>119</v>
      </c>
      <c r="G120" s="169"/>
      <c r="H120" s="169"/>
      <c r="I120" s="172"/>
      <c r="J120" s="173">
        <f>BK120</f>
        <v>0</v>
      </c>
      <c r="K120" s="169"/>
      <c r="L120" s="174"/>
      <c r="M120" s="175"/>
      <c r="N120" s="176"/>
      <c r="O120" s="176"/>
      <c r="P120" s="177">
        <f>P121+P197</f>
        <v>0</v>
      </c>
      <c r="Q120" s="176"/>
      <c r="R120" s="177">
        <f>R121+R197</f>
        <v>5.99627</v>
      </c>
      <c r="S120" s="176"/>
      <c r="T120" s="178">
        <f>T121+T197</f>
        <v>0</v>
      </c>
      <c r="AR120" s="179" t="s">
        <v>88</v>
      </c>
      <c r="AT120" s="180" t="s">
        <v>79</v>
      </c>
      <c r="AU120" s="180" t="s">
        <v>80</v>
      </c>
      <c r="AY120" s="179" t="s">
        <v>120</v>
      </c>
      <c r="BK120" s="181">
        <f>BK121+BK197</f>
        <v>0</v>
      </c>
    </row>
    <row r="121" spans="1:65" s="12" customFormat="1" ht="22.9" customHeight="1">
      <c r="B121" s="168"/>
      <c r="C121" s="169"/>
      <c r="D121" s="170" t="s">
        <v>79</v>
      </c>
      <c r="E121" s="182" t="s">
        <v>121</v>
      </c>
      <c r="F121" s="182" t="s">
        <v>122</v>
      </c>
      <c r="G121" s="169"/>
      <c r="H121" s="169"/>
      <c r="I121" s="172"/>
      <c r="J121" s="183">
        <f>BK121</f>
        <v>0</v>
      </c>
      <c r="K121" s="169"/>
      <c r="L121" s="174"/>
      <c r="M121" s="175"/>
      <c r="N121" s="176"/>
      <c r="O121" s="176"/>
      <c r="P121" s="177">
        <f>SUM(P122:P196)</f>
        <v>0</v>
      </c>
      <c r="Q121" s="176"/>
      <c r="R121" s="177">
        <f>SUM(R122:R196)</f>
        <v>5.99627</v>
      </c>
      <c r="S121" s="176"/>
      <c r="T121" s="178">
        <f>SUM(T122:T196)</f>
        <v>0</v>
      </c>
      <c r="AR121" s="179" t="s">
        <v>88</v>
      </c>
      <c r="AT121" s="180" t="s">
        <v>79</v>
      </c>
      <c r="AU121" s="180" t="s">
        <v>88</v>
      </c>
      <c r="AY121" s="179" t="s">
        <v>120</v>
      </c>
      <c r="BK121" s="181">
        <f>SUM(BK122:BK196)</f>
        <v>0</v>
      </c>
    </row>
    <row r="122" spans="1:65" s="2" customFormat="1" ht="37.9" customHeight="1">
      <c r="A122" s="32"/>
      <c r="B122" s="33"/>
      <c r="C122" s="184" t="s">
        <v>88</v>
      </c>
      <c r="D122" s="184" t="s">
        <v>123</v>
      </c>
      <c r="E122" s="185" t="s">
        <v>124</v>
      </c>
      <c r="F122" s="186" t="s">
        <v>125</v>
      </c>
      <c r="G122" s="187" t="s">
        <v>126</v>
      </c>
      <c r="H122" s="188">
        <v>1</v>
      </c>
      <c r="I122" s="189"/>
      <c r="J122" s="190">
        <f>ROUND(I122*H122,2)</f>
        <v>0</v>
      </c>
      <c r="K122" s="186" t="s">
        <v>1</v>
      </c>
      <c r="L122" s="37"/>
      <c r="M122" s="191" t="s">
        <v>1</v>
      </c>
      <c r="N122" s="192" t="s">
        <v>45</v>
      </c>
      <c r="O122" s="69"/>
      <c r="P122" s="193">
        <f>O122*H122</f>
        <v>0</v>
      </c>
      <c r="Q122" s="193">
        <v>0</v>
      </c>
      <c r="R122" s="193">
        <f>Q122*H122</f>
        <v>0</v>
      </c>
      <c r="S122" s="193">
        <v>0</v>
      </c>
      <c r="T122" s="194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95" t="s">
        <v>127</v>
      </c>
      <c r="AT122" s="195" t="s">
        <v>123</v>
      </c>
      <c r="AU122" s="195" t="s">
        <v>90</v>
      </c>
      <c r="AY122" s="15" t="s">
        <v>120</v>
      </c>
      <c r="BE122" s="196">
        <f>IF(N122="základní",J122,0)</f>
        <v>0</v>
      </c>
      <c r="BF122" s="196">
        <f>IF(N122="snížená",J122,0)</f>
        <v>0</v>
      </c>
      <c r="BG122" s="196">
        <f>IF(N122="zákl. přenesená",J122,0)</f>
        <v>0</v>
      </c>
      <c r="BH122" s="196">
        <f>IF(N122="sníž. přenesená",J122,0)</f>
        <v>0</v>
      </c>
      <c r="BI122" s="196">
        <f>IF(N122="nulová",J122,0)</f>
        <v>0</v>
      </c>
      <c r="BJ122" s="15" t="s">
        <v>88</v>
      </c>
      <c r="BK122" s="196">
        <f>ROUND(I122*H122,2)</f>
        <v>0</v>
      </c>
      <c r="BL122" s="15" t="s">
        <v>127</v>
      </c>
      <c r="BM122" s="195" t="s">
        <v>128</v>
      </c>
    </row>
    <row r="123" spans="1:65" s="2" customFormat="1" ht="19.5">
      <c r="A123" s="32"/>
      <c r="B123" s="33"/>
      <c r="C123" s="34"/>
      <c r="D123" s="197" t="s">
        <v>129</v>
      </c>
      <c r="E123" s="34"/>
      <c r="F123" s="198" t="s">
        <v>125</v>
      </c>
      <c r="G123" s="34"/>
      <c r="H123" s="34"/>
      <c r="I123" s="199"/>
      <c r="J123" s="34"/>
      <c r="K123" s="34"/>
      <c r="L123" s="37"/>
      <c r="M123" s="200"/>
      <c r="N123" s="201"/>
      <c r="O123" s="69"/>
      <c r="P123" s="69"/>
      <c r="Q123" s="69"/>
      <c r="R123" s="69"/>
      <c r="S123" s="69"/>
      <c r="T123" s="70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5" t="s">
        <v>129</v>
      </c>
      <c r="AU123" s="15" t="s">
        <v>90</v>
      </c>
    </row>
    <row r="124" spans="1:65" s="2" customFormat="1" ht="19.5">
      <c r="A124" s="32"/>
      <c r="B124" s="33"/>
      <c r="C124" s="34"/>
      <c r="D124" s="197" t="s">
        <v>130</v>
      </c>
      <c r="E124" s="34"/>
      <c r="F124" s="202" t="s">
        <v>131</v>
      </c>
      <c r="G124" s="34"/>
      <c r="H124" s="34"/>
      <c r="I124" s="199"/>
      <c r="J124" s="34"/>
      <c r="K124" s="34"/>
      <c r="L124" s="37"/>
      <c r="M124" s="200"/>
      <c r="N124" s="201"/>
      <c r="O124" s="69"/>
      <c r="P124" s="69"/>
      <c r="Q124" s="69"/>
      <c r="R124" s="69"/>
      <c r="S124" s="69"/>
      <c r="T124" s="70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5" t="s">
        <v>130</v>
      </c>
      <c r="AU124" s="15" t="s">
        <v>90</v>
      </c>
    </row>
    <row r="125" spans="1:65" s="2" customFormat="1" ht="24.2" customHeight="1">
      <c r="A125" s="32"/>
      <c r="B125" s="33"/>
      <c r="C125" s="184" t="s">
        <v>90</v>
      </c>
      <c r="D125" s="184" t="s">
        <v>123</v>
      </c>
      <c r="E125" s="185" t="s">
        <v>132</v>
      </c>
      <c r="F125" s="186" t="s">
        <v>133</v>
      </c>
      <c r="G125" s="187" t="s">
        <v>134</v>
      </c>
      <c r="H125" s="188">
        <v>500</v>
      </c>
      <c r="I125" s="189"/>
      <c r="J125" s="190">
        <f>ROUND(I125*H125,2)</f>
        <v>0</v>
      </c>
      <c r="K125" s="186" t="s">
        <v>1</v>
      </c>
      <c r="L125" s="37"/>
      <c r="M125" s="191" t="s">
        <v>1</v>
      </c>
      <c r="N125" s="192" t="s">
        <v>45</v>
      </c>
      <c r="O125" s="69"/>
      <c r="P125" s="193">
        <f>O125*H125</f>
        <v>0</v>
      </c>
      <c r="Q125" s="193">
        <v>2.3000000000000001E-4</v>
      </c>
      <c r="R125" s="193">
        <f>Q125*H125</f>
        <v>0.115</v>
      </c>
      <c r="S125" s="193">
        <v>0</v>
      </c>
      <c r="T125" s="194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5" t="s">
        <v>127</v>
      </c>
      <c r="AT125" s="195" t="s">
        <v>123</v>
      </c>
      <c r="AU125" s="195" t="s">
        <v>90</v>
      </c>
      <c r="AY125" s="15" t="s">
        <v>120</v>
      </c>
      <c r="BE125" s="196">
        <f>IF(N125="základní",J125,0)</f>
        <v>0</v>
      </c>
      <c r="BF125" s="196">
        <f>IF(N125="snížená",J125,0)</f>
        <v>0</v>
      </c>
      <c r="BG125" s="196">
        <f>IF(N125="zákl. přenesená",J125,0)</f>
        <v>0</v>
      </c>
      <c r="BH125" s="196">
        <f>IF(N125="sníž. přenesená",J125,0)</f>
        <v>0</v>
      </c>
      <c r="BI125" s="196">
        <f>IF(N125="nulová",J125,0)</f>
        <v>0</v>
      </c>
      <c r="BJ125" s="15" t="s">
        <v>88</v>
      </c>
      <c r="BK125" s="196">
        <f>ROUND(I125*H125,2)</f>
        <v>0</v>
      </c>
      <c r="BL125" s="15" t="s">
        <v>127</v>
      </c>
      <c r="BM125" s="195" t="s">
        <v>135</v>
      </c>
    </row>
    <row r="126" spans="1:65" s="2" customFormat="1" ht="11.25">
      <c r="A126" s="32"/>
      <c r="B126" s="33"/>
      <c r="C126" s="34"/>
      <c r="D126" s="197" t="s">
        <v>129</v>
      </c>
      <c r="E126" s="34"/>
      <c r="F126" s="198" t="s">
        <v>133</v>
      </c>
      <c r="G126" s="34"/>
      <c r="H126" s="34"/>
      <c r="I126" s="199"/>
      <c r="J126" s="34"/>
      <c r="K126" s="34"/>
      <c r="L126" s="37"/>
      <c r="M126" s="200"/>
      <c r="N126" s="201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129</v>
      </c>
      <c r="AU126" s="15" t="s">
        <v>90</v>
      </c>
    </row>
    <row r="127" spans="1:65" s="2" customFormat="1" ht="29.25">
      <c r="A127" s="32"/>
      <c r="B127" s="33"/>
      <c r="C127" s="34"/>
      <c r="D127" s="197" t="s">
        <v>130</v>
      </c>
      <c r="E127" s="34"/>
      <c r="F127" s="202" t="s">
        <v>136</v>
      </c>
      <c r="G127" s="34"/>
      <c r="H127" s="34"/>
      <c r="I127" s="199"/>
      <c r="J127" s="34"/>
      <c r="K127" s="34"/>
      <c r="L127" s="37"/>
      <c r="M127" s="200"/>
      <c r="N127" s="201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130</v>
      </c>
      <c r="AU127" s="15" t="s">
        <v>90</v>
      </c>
    </row>
    <row r="128" spans="1:65" s="13" customFormat="1" ht="11.25">
      <c r="B128" s="203"/>
      <c r="C128" s="204"/>
      <c r="D128" s="197" t="s">
        <v>137</v>
      </c>
      <c r="E128" s="205" t="s">
        <v>1</v>
      </c>
      <c r="F128" s="206" t="s">
        <v>138</v>
      </c>
      <c r="G128" s="204"/>
      <c r="H128" s="207">
        <v>500</v>
      </c>
      <c r="I128" s="208"/>
      <c r="J128" s="204"/>
      <c r="K128" s="204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137</v>
      </c>
      <c r="AU128" s="213" t="s">
        <v>90</v>
      </c>
      <c r="AV128" s="13" t="s">
        <v>90</v>
      </c>
      <c r="AW128" s="13" t="s">
        <v>36</v>
      </c>
      <c r="AX128" s="13" t="s">
        <v>88</v>
      </c>
      <c r="AY128" s="213" t="s">
        <v>120</v>
      </c>
    </row>
    <row r="129" spans="1:65" s="2" customFormat="1" ht="16.5" customHeight="1">
      <c r="A129" s="32"/>
      <c r="B129" s="33"/>
      <c r="C129" s="184" t="s">
        <v>139</v>
      </c>
      <c r="D129" s="184" t="s">
        <v>123</v>
      </c>
      <c r="E129" s="185" t="s">
        <v>140</v>
      </c>
      <c r="F129" s="186" t="s">
        <v>141</v>
      </c>
      <c r="G129" s="187" t="s">
        <v>142</v>
      </c>
      <c r="H129" s="188">
        <v>60</v>
      </c>
      <c r="I129" s="189"/>
      <c r="J129" s="190">
        <f>ROUND(I129*H129,2)</f>
        <v>0</v>
      </c>
      <c r="K129" s="186" t="s">
        <v>1</v>
      </c>
      <c r="L129" s="37"/>
      <c r="M129" s="191" t="s">
        <v>1</v>
      </c>
      <c r="N129" s="192" t="s">
        <v>45</v>
      </c>
      <c r="O129" s="69"/>
      <c r="P129" s="193">
        <f>O129*H129</f>
        <v>0</v>
      </c>
      <c r="Q129" s="193">
        <v>0</v>
      </c>
      <c r="R129" s="193">
        <f>Q129*H129</f>
        <v>0</v>
      </c>
      <c r="S129" s="193">
        <v>0</v>
      </c>
      <c r="T129" s="194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5" t="s">
        <v>127</v>
      </c>
      <c r="AT129" s="195" t="s">
        <v>123</v>
      </c>
      <c r="AU129" s="195" t="s">
        <v>90</v>
      </c>
      <c r="AY129" s="15" t="s">
        <v>120</v>
      </c>
      <c r="BE129" s="196">
        <f>IF(N129="základní",J129,0)</f>
        <v>0</v>
      </c>
      <c r="BF129" s="196">
        <f>IF(N129="snížená",J129,0)</f>
        <v>0</v>
      </c>
      <c r="BG129" s="196">
        <f>IF(N129="zákl. přenesená",J129,0)</f>
        <v>0</v>
      </c>
      <c r="BH129" s="196">
        <f>IF(N129="sníž. přenesená",J129,0)</f>
        <v>0</v>
      </c>
      <c r="BI129" s="196">
        <f>IF(N129="nulová",J129,0)</f>
        <v>0</v>
      </c>
      <c r="BJ129" s="15" t="s">
        <v>88</v>
      </c>
      <c r="BK129" s="196">
        <f>ROUND(I129*H129,2)</f>
        <v>0</v>
      </c>
      <c r="BL129" s="15" t="s">
        <v>127</v>
      </c>
      <c r="BM129" s="195" t="s">
        <v>143</v>
      </c>
    </row>
    <row r="130" spans="1:65" s="2" customFormat="1" ht="11.25">
      <c r="A130" s="32"/>
      <c r="B130" s="33"/>
      <c r="C130" s="34"/>
      <c r="D130" s="197" t="s">
        <v>129</v>
      </c>
      <c r="E130" s="34"/>
      <c r="F130" s="198" t="s">
        <v>141</v>
      </c>
      <c r="G130" s="34"/>
      <c r="H130" s="34"/>
      <c r="I130" s="199"/>
      <c r="J130" s="34"/>
      <c r="K130" s="34"/>
      <c r="L130" s="37"/>
      <c r="M130" s="200"/>
      <c r="N130" s="201"/>
      <c r="O130" s="69"/>
      <c r="P130" s="69"/>
      <c r="Q130" s="69"/>
      <c r="R130" s="69"/>
      <c r="S130" s="69"/>
      <c r="T130" s="70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5" t="s">
        <v>129</v>
      </c>
      <c r="AU130" s="15" t="s">
        <v>90</v>
      </c>
    </row>
    <row r="131" spans="1:65" s="2" customFormat="1" ht="19.5">
      <c r="A131" s="32"/>
      <c r="B131" s="33"/>
      <c r="C131" s="34"/>
      <c r="D131" s="197" t="s">
        <v>130</v>
      </c>
      <c r="E131" s="34"/>
      <c r="F131" s="202" t="s">
        <v>144</v>
      </c>
      <c r="G131" s="34"/>
      <c r="H131" s="34"/>
      <c r="I131" s="199"/>
      <c r="J131" s="34"/>
      <c r="K131" s="34"/>
      <c r="L131" s="37"/>
      <c r="M131" s="200"/>
      <c r="N131" s="201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130</v>
      </c>
      <c r="AU131" s="15" t="s">
        <v>90</v>
      </c>
    </row>
    <row r="132" spans="1:65" s="13" customFormat="1" ht="11.25">
      <c r="B132" s="203"/>
      <c r="C132" s="204"/>
      <c r="D132" s="197" t="s">
        <v>137</v>
      </c>
      <c r="E132" s="205" t="s">
        <v>1</v>
      </c>
      <c r="F132" s="206" t="s">
        <v>145</v>
      </c>
      <c r="G132" s="204"/>
      <c r="H132" s="207">
        <v>60</v>
      </c>
      <c r="I132" s="208"/>
      <c r="J132" s="204"/>
      <c r="K132" s="204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137</v>
      </c>
      <c r="AU132" s="213" t="s">
        <v>90</v>
      </c>
      <c r="AV132" s="13" t="s">
        <v>90</v>
      </c>
      <c r="AW132" s="13" t="s">
        <v>36</v>
      </c>
      <c r="AX132" s="13" t="s">
        <v>88</v>
      </c>
      <c r="AY132" s="213" t="s">
        <v>120</v>
      </c>
    </row>
    <row r="133" spans="1:65" s="2" customFormat="1" ht="16.5" customHeight="1">
      <c r="A133" s="32"/>
      <c r="B133" s="33"/>
      <c r="C133" s="184" t="s">
        <v>127</v>
      </c>
      <c r="D133" s="184" t="s">
        <v>123</v>
      </c>
      <c r="E133" s="185" t="s">
        <v>146</v>
      </c>
      <c r="F133" s="186" t="s">
        <v>147</v>
      </c>
      <c r="G133" s="187" t="s">
        <v>142</v>
      </c>
      <c r="H133" s="188">
        <v>6</v>
      </c>
      <c r="I133" s="189"/>
      <c r="J133" s="190">
        <f>ROUND(I133*H133,2)</f>
        <v>0</v>
      </c>
      <c r="K133" s="186" t="s">
        <v>1</v>
      </c>
      <c r="L133" s="37"/>
      <c r="M133" s="191" t="s">
        <v>1</v>
      </c>
      <c r="N133" s="192" t="s">
        <v>45</v>
      </c>
      <c r="O133" s="69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5" t="s">
        <v>127</v>
      </c>
      <c r="AT133" s="195" t="s">
        <v>123</v>
      </c>
      <c r="AU133" s="195" t="s">
        <v>90</v>
      </c>
      <c r="AY133" s="15" t="s">
        <v>120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5" t="s">
        <v>88</v>
      </c>
      <c r="BK133" s="196">
        <f>ROUND(I133*H133,2)</f>
        <v>0</v>
      </c>
      <c r="BL133" s="15" t="s">
        <v>127</v>
      </c>
      <c r="BM133" s="195" t="s">
        <v>148</v>
      </c>
    </row>
    <row r="134" spans="1:65" s="2" customFormat="1" ht="11.25">
      <c r="A134" s="32"/>
      <c r="B134" s="33"/>
      <c r="C134" s="34"/>
      <c r="D134" s="197" t="s">
        <v>129</v>
      </c>
      <c r="E134" s="34"/>
      <c r="F134" s="198" t="s">
        <v>147</v>
      </c>
      <c r="G134" s="34"/>
      <c r="H134" s="34"/>
      <c r="I134" s="199"/>
      <c r="J134" s="34"/>
      <c r="K134" s="34"/>
      <c r="L134" s="37"/>
      <c r="M134" s="200"/>
      <c r="N134" s="201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129</v>
      </c>
      <c r="AU134" s="15" t="s">
        <v>90</v>
      </c>
    </row>
    <row r="135" spans="1:65" s="2" customFormat="1" ht="19.5">
      <c r="A135" s="32"/>
      <c r="B135" s="33"/>
      <c r="C135" s="34"/>
      <c r="D135" s="197" t="s">
        <v>130</v>
      </c>
      <c r="E135" s="34"/>
      <c r="F135" s="202" t="s">
        <v>144</v>
      </c>
      <c r="G135" s="34"/>
      <c r="H135" s="34"/>
      <c r="I135" s="199"/>
      <c r="J135" s="34"/>
      <c r="K135" s="34"/>
      <c r="L135" s="37"/>
      <c r="M135" s="200"/>
      <c r="N135" s="201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130</v>
      </c>
      <c r="AU135" s="15" t="s">
        <v>90</v>
      </c>
    </row>
    <row r="136" spans="1:65" s="13" customFormat="1" ht="11.25">
      <c r="B136" s="203"/>
      <c r="C136" s="204"/>
      <c r="D136" s="197" t="s">
        <v>137</v>
      </c>
      <c r="E136" s="205" t="s">
        <v>1</v>
      </c>
      <c r="F136" s="206" t="s">
        <v>149</v>
      </c>
      <c r="G136" s="204"/>
      <c r="H136" s="207">
        <v>6</v>
      </c>
      <c r="I136" s="208"/>
      <c r="J136" s="204"/>
      <c r="K136" s="204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137</v>
      </c>
      <c r="AU136" s="213" t="s">
        <v>90</v>
      </c>
      <c r="AV136" s="13" t="s">
        <v>90</v>
      </c>
      <c r="AW136" s="13" t="s">
        <v>36</v>
      </c>
      <c r="AX136" s="13" t="s">
        <v>88</v>
      </c>
      <c r="AY136" s="213" t="s">
        <v>120</v>
      </c>
    </row>
    <row r="137" spans="1:65" s="2" customFormat="1" ht="16.5" customHeight="1">
      <c r="A137" s="32"/>
      <c r="B137" s="33"/>
      <c r="C137" s="214" t="s">
        <v>150</v>
      </c>
      <c r="D137" s="214" t="s">
        <v>151</v>
      </c>
      <c r="E137" s="215" t="s">
        <v>152</v>
      </c>
      <c r="F137" s="216" t="s">
        <v>153</v>
      </c>
      <c r="G137" s="217" t="s">
        <v>134</v>
      </c>
      <c r="H137" s="218">
        <v>198</v>
      </c>
      <c r="I137" s="219"/>
      <c r="J137" s="220">
        <f>ROUND(I137*H137,2)</f>
        <v>0</v>
      </c>
      <c r="K137" s="216" t="s">
        <v>154</v>
      </c>
      <c r="L137" s="221"/>
      <c r="M137" s="222" t="s">
        <v>1</v>
      </c>
      <c r="N137" s="223" t="s">
        <v>45</v>
      </c>
      <c r="O137" s="69"/>
      <c r="P137" s="193">
        <f>O137*H137</f>
        <v>0</v>
      </c>
      <c r="Q137" s="193">
        <v>5.6299999999999996E-3</v>
      </c>
      <c r="R137" s="193">
        <f>Q137*H137</f>
        <v>1.1147399999999998</v>
      </c>
      <c r="S137" s="193">
        <v>0</v>
      </c>
      <c r="T137" s="19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5" t="s">
        <v>155</v>
      </c>
      <c r="AT137" s="195" t="s">
        <v>151</v>
      </c>
      <c r="AU137" s="195" t="s">
        <v>90</v>
      </c>
      <c r="AY137" s="15" t="s">
        <v>120</v>
      </c>
      <c r="BE137" s="196">
        <f>IF(N137="základní",J137,0)</f>
        <v>0</v>
      </c>
      <c r="BF137" s="196">
        <f>IF(N137="snížená",J137,0)</f>
        <v>0</v>
      </c>
      <c r="BG137" s="196">
        <f>IF(N137="zákl. přenesená",J137,0)</f>
        <v>0</v>
      </c>
      <c r="BH137" s="196">
        <f>IF(N137="sníž. přenesená",J137,0)</f>
        <v>0</v>
      </c>
      <c r="BI137" s="196">
        <f>IF(N137="nulová",J137,0)</f>
        <v>0</v>
      </c>
      <c r="BJ137" s="15" t="s">
        <v>88</v>
      </c>
      <c r="BK137" s="196">
        <f>ROUND(I137*H137,2)</f>
        <v>0</v>
      </c>
      <c r="BL137" s="15" t="s">
        <v>127</v>
      </c>
      <c r="BM137" s="195" t="s">
        <v>156</v>
      </c>
    </row>
    <row r="138" spans="1:65" s="2" customFormat="1" ht="11.25">
      <c r="A138" s="32"/>
      <c r="B138" s="33"/>
      <c r="C138" s="34"/>
      <c r="D138" s="197" t="s">
        <v>129</v>
      </c>
      <c r="E138" s="34"/>
      <c r="F138" s="198" t="s">
        <v>153</v>
      </c>
      <c r="G138" s="34"/>
      <c r="H138" s="34"/>
      <c r="I138" s="199"/>
      <c r="J138" s="34"/>
      <c r="K138" s="34"/>
      <c r="L138" s="37"/>
      <c r="M138" s="200"/>
      <c r="N138" s="201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129</v>
      </c>
      <c r="AU138" s="15" t="s">
        <v>90</v>
      </c>
    </row>
    <row r="139" spans="1:65" s="13" customFormat="1" ht="11.25">
      <c r="B139" s="203"/>
      <c r="C139" s="204"/>
      <c r="D139" s="197" t="s">
        <v>137</v>
      </c>
      <c r="E139" s="205" t="s">
        <v>1</v>
      </c>
      <c r="F139" s="206" t="s">
        <v>157</v>
      </c>
      <c r="G139" s="204"/>
      <c r="H139" s="207">
        <v>180</v>
      </c>
      <c r="I139" s="208"/>
      <c r="J139" s="204"/>
      <c r="K139" s="204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137</v>
      </c>
      <c r="AU139" s="213" t="s">
        <v>90</v>
      </c>
      <c r="AV139" s="13" t="s">
        <v>90</v>
      </c>
      <c r="AW139" s="13" t="s">
        <v>36</v>
      </c>
      <c r="AX139" s="13" t="s">
        <v>80</v>
      </c>
      <c r="AY139" s="213" t="s">
        <v>120</v>
      </c>
    </row>
    <row r="140" spans="1:65" s="13" customFormat="1" ht="11.25">
      <c r="B140" s="203"/>
      <c r="C140" s="204"/>
      <c r="D140" s="197" t="s">
        <v>137</v>
      </c>
      <c r="E140" s="205" t="s">
        <v>1</v>
      </c>
      <c r="F140" s="206" t="s">
        <v>158</v>
      </c>
      <c r="G140" s="204"/>
      <c r="H140" s="207">
        <v>18</v>
      </c>
      <c r="I140" s="208"/>
      <c r="J140" s="204"/>
      <c r="K140" s="204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137</v>
      </c>
      <c r="AU140" s="213" t="s">
        <v>90</v>
      </c>
      <c r="AV140" s="13" t="s">
        <v>90</v>
      </c>
      <c r="AW140" s="13" t="s">
        <v>36</v>
      </c>
      <c r="AX140" s="13" t="s">
        <v>80</v>
      </c>
      <c r="AY140" s="213" t="s">
        <v>120</v>
      </c>
    </row>
    <row r="141" spans="1:65" s="2" customFormat="1" ht="16.5" customHeight="1">
      <c r="A141" s="32"/>
      <c r="B141" s="33"/>
      <c r="C141" s="214" t="s">
        <v>159</v>
      </c>
      <c r="D141" s="214" t="s">
        <v>151</v>
      </c>
      <c r="E141" s="215" t="s">
        <v>160</v>
      </c>
      <c r="F141" s="216" t="s">
        <v>161</v>
      </c>
      <c r="G141" s="217" t="s">
        <v>162</v>
      </c>
      <c r="H141" s="218">
        <v>155.74</v>
      </c>
      <c r="I141" s="219"/>
      <c r="J141" s="220">
        <f>ROUND(I141*H141,2)</f>
        <v>0</v>
      </c>
      <c r="K141" s="216" t="s">
        <v>1</v>
      </c>
      <c r="L141" s="221"/>
      <c r="M141" s="222" t="s">
        <v>1</v>
      </c>
      <c r="N141" s="223" t="s">
        <v>45</v>
      </c>
      <c r="O141" s="69"/>
      <c r="P141" s="193">
        <f>O141*H141</f>
        <v>0</v>
      </c>
      <c r="Q141" s="193">
        <v>0.01</v>
      </c>
      <c r="R141" s="193">
        <f>Q141*H141</f>
        <v>1.5574000000000001</v>
      </c>
      <c r="S141" s="193">
        <v>0</v>
      </c>
      <c r="T141" s="194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95" t="s">
        <v>155</v>
      </c>
      <c r="AT141" s="195" t="s">
        <v>151</v>
      </c>
      <c r="AU141" s="195" t="s">
        <v>90</v>
      </c>
      <c r="AY141" s="15" t="s">
        <v>120</v>
      </c>
      <c r="BE141" s="196">
        <f>IF(N141="základní",J141,0)</f>
        <v>0</v>
      </c>
      <c r="BF141" s="196">
        <f>IF(N141="snížená",J141,0)</f>
        <v>0</v>
      </c>
      <c r="BG141" s="196">
        <f>IF(N141="zákl. přenesená",J141,0)</f>
        <v>0</v>
      </c>
      <c r="BH141" s="196">
        <f>IF(N141="sníž. přenesená",J141,0)</f>
        <v>0</v>
      </c>
      <c r="BI141" s="196">
        <f>IF(N141="nulová",J141,0)</f>
        <v>0</v>
      </c>
      <c r="BJ141" s="15" t="s">
        <v>88</v>
      </c>
      <c r="BK141" s="196">
        <f>ROUND(I141*H141,2)</f>
        <v>0</v>
      </c>
      <c r="BL141" s="15" t="s">
        <v>127</v>
      </c>
      <c r="BM141" s="195" t="s">
        <v>163</v>
      </c>
    </row>
    <row r="142" spans="1:65" s="2" customFormat="1" ht="11.25">
      <c r="A142" s="32"/>
      <c r="B142" s="33"/>
      <c r="C142" s="34"/>
      <c r="D142" s="197" t="s">
        <v>129</v>
      </c>
      <c r="E142" s="34"/>
      <c r="F142" s="198" t="s">
        <v>161</v>
      </c>
      <c r="G142" s="34"/>
      <c r="H142" s="34"/>
      <c r="I142" s="199"/>
      <c r="J142" s="34"/>
      <c r="K142" s="34"/>
      <c r="L142" s="37"/>
      <c r="M142" s="200"/>
      <c r="N142" s="201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129</v>
      </c>
      <c r="AU142" s="15" t="s">
        <v>90</v>
      </c>
    </row>
    <row r="143" spans="1:65" s="13" customFormat="1" ht="11.25">
      <c r="B143" s="203"/>
      <c r="C143" s="204"/>
      <c r="D143" s="197" t="s">
        <v>137</v>
      </c>
      <c r="E143" s="205" t="s">
        <v>1</v>
      </c>
      <c r="F143" s="206" t="s">
        <v>164</v>
      </c>
      <c r="G143" s="204"/>
      <c r="H143" s="207">
        <v>96</v>
      </c>
      <c r="I143" s="208"/>
      <c r="J143" s="204"/>
      <c r="K143" s="204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137</v>
      </c>
      <c r="AU143" s="213" t="s">
        <v>90</v>
      </c>
      <c r="AV143" s="13" t="s">
        <v>90</v>
      </c>
      <c r="AW143" s="13" t="s">
        <v>36</v>
      </c>
      <c r="AX143" s="13" t="s">
        <v>80</v>
      </c>
      <c r="AY143" s="213" t="s">
        <v>120</v>
      </c>
    </row>
    <row r="144" spans="1:65" s="13" customFormat="1" ht="11.25">
      <c r="B144" s="203"/>
      <c r="C144" s="204"/>
      <c r="D144" s="197" t="s">
        <v>137</v>
      </c>
      <c r="E144" s="205" t="s">
        <v>1</v>
      </c>
      <c r="F144" s="206" t="s">
        <v>165</v>
      </c>
      <c r="G144" s="204"/>
      <c r="H144" s="207">
        <v>5.0090000000000003</v>
      </c>
      <c r="I144" s="208"/>
      <c r="J144" s="204"/>
      <c r="K144" s="204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137</v>
      </c>
      <c r="AU144" s="213" t="s">
        <v>90</v>
      </c>
      <c r="AV144" s="13" t="s">
        <v>90</v>
      </c>
      <c r="AW144" s="13" t="s">
        <v>36</v>
      </c>
      <c r="AX144" s="13" t="s">
        <v>80</v>
      </c>
      <c r="AY144" s="213" t="s">
        <v>120</v>
      </c>
    </row>
    <row r="145" spans="1:65" s="13" customFormat="1" ht="11.25">
      <c r="B145" s="203"/>
      <c r="C145" s="204"/>
      <c r="D145" s="197" t="s">
        <v>137</v>
      </c>
      <c r="E145" s="205" t="s">
        <v>1</v>
      </c>
      <c r="F145" s="206" t="s">
        <v>166</v>
      </c>
      <c r="G145" s="204"/>
      <c r="H145" s="207">
        <v>19.2</v>
      </c>
      <c r="I145" s="208"/>
      <c r="J145" s="204"/>
      <c r="K145" s="204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137</v>
      </c>
      <c r="AU145" s="213" t="s">
        <v>90</v>
      </c>
      <c r="AV145" s="13" t="s">
        <v>90</v>
      </c>
      <c r="AW145" s="13" t="s">
        <v>36</v>
      </c>
      <c r="AX145" s="13" t="s">
        <v>80</v>
      </c>
      <c r="AY145" s="213" t="s">
        <v>120</v>
      </c>
    </row>
    <row r="146" spans="1:65" s="13" customFormat="1" ht="11.25">
      <c r="B146" s="203"/>
      <c r="C146" s="204"/>
      <c r="D146" s="197" t="s">
        <v>137</v>
      </c>
      <c r="E146" s="205" t="s">
        <v>1</v>
      </c>
      <c r="F146" s="206" t="s">
        <v>167</v>
      </c>
      <c r="G146" s="204"/>
      <c r="H146" s="207">
        <v>3</v>
      </c>
      <c r="I146" s="208"/>
      <c r="J146" s="204"/>
      <c r="K146" s="204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137</v>
      </c>
      <c r="AU146" s="213" t="s">
        <v>90</v>
      </c>
      <c r="AV146" s="13" t="s">
        <v>90</v>
      </c>
      <c r="AW146" s="13" t="s">
        <v>36</v>
      </c>
      <c r="AX146" s="13" t="s">
        <v>80</v>
      </c>
      <c r="AY146" s="213" t="s">
        <v>120</v>
      </c>
    </row>
    <row r="147" spans="1:65" s="13" customFormat="1" ht="11.25">
      <c r="B147" s="203"/>
      <c r="C147" s="204"/>
      <c r="D147" s="197" t="s">
        <v>137</v>
      </c>
      <c r="E147" s="205" t="s">
        <v>1</v>
      </c>
      <c r="F147" s="206" t="s">
        <v>168</v>
      </c>
      <c r="G147" s="204"/>
      <c r="H147" s="207">
        <v>5.76</v>
      </c>
      <c r="I147" s="208"/>
      <c r="J147" s="204"/>
      <c r="K147" s="204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137</v>
      </c>
      <c r="AU147" s="213" t="s">
        <v>90</v>
      </c>
      <c r="AV147" s="13" t="s">
        <v>90</v>
      </c>
      <c r="AW147" s="13" t="s">
        <v>36</v>
      </c>
      <c r="AX147" s="13" t="s">
        <v>80</v>
      </c>
      <c r="AY147" s="213" t="s">
        <v>120</v>
      </c>
    </row>
    <row r="148" spans="1:65" s="13" customFormat="1" ht="11.25">
      <c r="B148" s="203"/>
      <c r="C148" s="204"/>
      <c r="D148" s="197" t="s">
        <v>137</v>
      </c>
      <c r="E148" s="205" t="s">
        <v>1</v>
      </c>
      <c r="F148" s="206" t="s">
        <v>169</v>
      </c>
      <c r="G148" s="204"/>
      <c r="H148" s="207">
        <v>0.501</v>
      </c>
      <c r="I148" s="208"/>
      <c r="J148" s="204"/>
      <c r="K148" s="204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137</v>
      </c>
      <c r="AU148" s="213" t="s">
        <v>90</v>
      </c>
      <c r="AV148" s="13" t="s">
        <v>90</v>
      </c>
      <c r="AW148" s="13" t="s">
        <v>36</v>
      </c>
      <c r="AX148" s="13" t="s">
        <v>80</v>
      </c>
      <c r="AY148" s="213" t="s">
        <v>120</v>
      </c>
    </row>
    <row r="149" spans="1:65" s="13" customFormat="1" ht="11.25">
      <c r="B149" s="203"/>
      <c r="C149" s="204"/>
      <c r="D149" s="197" t="s">
        <v>137</v>
      </c>
      <c r="E149" s="205" t="s">
        <v>1</v>
      </c>
      <c r="F149" s="206" t="s">
        <v>170</v>
      </c>
      <c r="G149" s="204"/>
      <c r="H149" s="207">
        <v>1.92</v>
      </c>
      <c r="I149" s="208"/>
      <c r="J149" s="204"/>
      <c r="K149" s="204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137</v>
      </c>
      <c r="AU149" s="213" t="s">
        <v>90</v>
      </c>
      <c r="AV149" s="13" t="s">
        <v>90</v>
      </c>
      <c r="AW149" s="13" t="s">
        <v>36</v>
      </c>
      <c r="AX149" s="13" t="s">
        <v>80</v>
      </c>
      <c r="AY149" s="213" t="s">
        <v>120</v>
      </c>
    </row>
    <row r="150" spans="1:65" s="13" customFormat="1" ht="11.25">
      <c r="B150" s="203"/>
      <c r="C150" s="204"/>
      <c r="D150" s="197" t="s">
        <v>137</v>
      </c>
      <c r="E150" s="205" t="s">
        <v>1</v>
      </c>
      <c r="F150" s="206" t="s">
        <v>171</v>
      </c>
      <c r="G150" s="204"/>
      <c r="H150" s="207">
        <v>0.3</v>
      </c>
      <c r="I150" s="208"/>
      <c r="J150" s="204"/>
      <c r="K150" s="204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137</v>
      </c>
      <c r="AU150" s="213" t="s">
        <v>90</v>
      </c>
      <c r="AV150" s="13" t="s">
        <v>90</v>
      </c>
      <c r="AW150" s="13" t="s">
        <v>36</v>
      </c>
      <c r="AX150" s="13" t="s">
        <v>80</v>
      </c>
      <c r="AY150" s="213" t="s">
        <v>120</v>
      </c>
    </row>
    <row r="151" spans="1:65" s="13" customFormat="1" ht="11.25">
      <c r="B151" s="203"/>
      <c r="C151" s="204"/>
      <c r="D151" s="197" t="s">
        <v>137</v>
      </c>
      <c r="E151" s="205" t="s">
        <v>1</v>
      </c>
      <c r="F151" s="206" t="s">
        <v>172</v>
      </c>
      <c r="G151" s="204"/>
      <c r="H151" s="207">
        <v>22.396000000000001</v>
      </c>
      <c r="I151" s="208"/>
      <c r="J151" s="204"/>
      <c r="K151" s="204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137</v>
      </c>
      <c r="AU151" s="213" t="s">
        <v>90</v>
      </c>
      <c r="AV151" s="13" t="s">
        <v>90</v>
      </c>
      <c r="AW151" s="13" t="s">
        <v>36</v>
      </c>
      <c r="AX151" s="13" t="s">
        <v>80</v>
      </c>
      <c r="AY151" s="213" t="s">
        <v>120</v>
      </c>
    </row>
    <row r="152" spans="1:65" s="13" customFormat="1" ht="11.25">
      <c r="B152" s="203"/>
      <c r="C152" s="204"/>
      <c r="D152" s="197" t="s">
        <v>137</v>
      </c>
      <c r="E152" s="205" t="s">
        <v>1</v>
      </c>
      <c r="F152" s="206" t="s">
        <v>173</v>
      </c>
      <c r="G152" s="204"/>
      <c r="H152" s="207">
        <v>1.6539999999999999</v>
      </c>
      <c r="I152" s="208"/>
      <c r="J152" s="204"/>
      <c r="K152" s="204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137</v>
      </c>
      <c r="AU152" s="213" t="s">
        <v>90</v>
      </c>
      <c r="AV152" s="13" t="s">
        <v>90</v>
      </c>
      <c r="AW152" s="13" t="s">
        <v>36</v>
      </c>
      <c r="AX152" s="13" t="s">
        <v>80</v>
      </c>
      <c r="AY152" s="213" t="s">
        <v>120</v>
      </c>
    </row>
    <row r="153" spans="1:65" s="2" customFormat="1" ht="16.5" customHeight="1">
      <c r="A153" s="32"/>
      <c r="B153" s="33"/>
      <c r="C153" s="184" t="s">
        <v>174</v>
      </c>
      <c r="D153" s="184" t="s">
        <v>123</v>
      </c>
      <c r="E153" s="185" t="s">
        <v>175</v>
      </c>
      <c r="F153" s="186" t="s">
        <v>176</v>
      </c>
      <c r="G153" s="187" t="s">
        <v>142</v>
      </c>
      <c r="H153" s="188">
        <v>59</v>
      </c>
      <c r="I153" s="189"/>
      <c r="J153" s="190">
        <f>ROUND(I153*H153,2)</f>
        <v>0</v>
      </c>
      <c r="K153" s="186" t="s">
        <v>1</v>
      </c>
      <c r="L153" s="37"/>
      <c r="M153" s="191" t="s">
        <v>1</v>
      </c>
      <c r="N153" s="192" t="s">
        <v>45</v>
      </c>
      <c r="O153" s="69"/>
      <c r="P153" s="193">
        <f>O153*H153</f>
        <v>0</v>
      </c>
      <c r="Q153" s="193">
        <v>0</v>
      </c>
      <c r="R153" s="193">
        <f>Q153*H153</f>
        <v>0</v>
      </c>
      <c r="S153" s="193">
        <v>0</v>
      </c>
      <c r="T153" s="19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95" t="s">
        <v>127</v>
      </c>
      <c r="AT153" s="195" t="s">
        <v>123</v>
      </c>
      <c r="AU153" s="195" t="s">
        <v>90</v>
      </c>
      <c r="AY153" s="15" t="s">
        <v>120</v>
      </c>
      <c r="BE153" s="196">
        <f>IF(N153="základní",J153,0)</f>
        <v>0</v>
      </c>
      <c r="BF153" s="196">
        <f>IF(N153="snížená",J153,0)</f>
        <v>0</v>
      </c>
      <c r="BG153" s="196">
        <f>IF(N153="zákl. přenesená",J153,0)</f>
        <v>0</v>
      </c>
      <c r="BH153" s="196">
        <f>IF(N153="sníž. přenesená",J153,0)</f>
        <v>0</v>
      </c>
      <c r="BI153" s="196">
        <f>IF(N153="nulová",J153,0)</f>
        <v>0</v>
      </c>
      <c r="BJ153" s="15" t="s">
        <v>88</v>
      </c>
      <c r="BK153" s="196">
        <f>ROUND(I153*H153,2)</f>
        <v>0</v>
      </c>
      <c r="BL153" s="15" t="s">
        <v>127</v>
      </c>
      <c r="BM153" s="195" t="s">
        <v>177</v>
      </c>
    </row>
    <row r="154" spans="1:65" s="2" customFormat="1" ht="11.25">
      <c r="A154" s="32"/>
      <c r="B154" s="33"/>
      <c r="C154" s="34"/>
      <c r="D154" s="197" t="s">
        <v>129</v>
      </c>
      <c r="E154" s="34"/>
      <c r="F154" s="198" t="s">
        <v>176</v>
      </c>
      <c r="G154" s="34"/>
      <c r="H154" s="34"/>
      <c r="I154" s="199"/>
      <c r="J154" s="34"/>
      <c r="K154" s="34"/>
      <c r="L154" s="37"/>
      <c r="M154" s="200"/>
      <c r="N154" s="201"/>
      <c r="O154" s="69"/>
      <c r="P154" s="69"/>
      <c r="Q154" s="69"/>
      <c r="R154" s="69"/>
      <c r="S154" s="69"/>
      <c r="T154" s="70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5" t="s">
        <v>129</v>
      </c>
      <c r="AU154" s="15" t="s">
        <v>90</v>
      </c>
    </row>
    <row r="155" spans="1:65" s="2" customFormat="1" ht="19.5">
      <c r="A155" s="32"/>
      <c r="B155" s="33"/>
      <c r="C155" s="34"/>
      <c r="D155" s="197" t="s">
        <v>130</v>
      </c>
      <c r="E155" s="34"/>
      <c r="F155" s="202" t="s">
        <v>144</v>
      </c>
      <c r="G155" s="34"/>
      <c r="H155" s="34"/>
      <c r="I155" s="199"/>
      <c r="J155" s="34"/>
      <c r="K155" s="34"/>
      <c r="L155" s="37"/>
      <c r="M155" s="200"/>
      <c r="N155" s="201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130</v>
      </c>
      <c r="AU155" s="15" t="s">
        <v>90</v>
      </c>
    </row>
    <row r="156" spans="1:65" s="13" customFormat="1" ht="11.25">
      <c r="B156" s="203"/>
      <c r="C156" s="204"/>
      <c r="D156" s="197" t="s">
        <v>137</v>
      </c>
      <c r="E156" s="205" t="s">
        <v>1</v>
      </c>
      <c r="F156" s="206" t="s">
        <v>178</v>
      </c>
      <c r="G156" s="204"/>
      <c r="H156" s="207">
        <v>59</v>
      </c>
      <c r="I156" s="208"/>
      <c r="J156" s="204"/>
      <c r="K156" s="204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137</v>
      </c>
      <c r="AU156" s="213" t="s">
        <v>90</v>
      </c>
      <c r="AV156" s="13" t="s">
        <v>90</v>
      </c>
      <c r="AW156" s="13" t="s">
        <v>36</v>
      </c>
      <c r="AX156" s="13" t="s">
        <v>88</v>
      </c>
      <c r="AY156" s="213" t="s">
        <v>120</v>
      </c>
    </row>
    <row r="157" spans="1:65" s="2" customFormat="1" ht="16.5" customHeight="1">
      <c r="A157" s="32"/>
      <c r="B157" s="33"/>
      <c r="C157" s="184" t="s">
        <v>155</v>
      </c>
      <c r="D157" s="184" t="s">
        <v>123</v>
      </c>
      <c r="E157" s="185" t="s">
        <v>179</v>
      </c>
      <c r="F157" s="186" t="s">
        <v>180</v>
      </c>
      <c r="G157" s="187" t="s">
        <v>142</v>
      </c>
      <c r="H157" s="188">
        <v>6</v>
      </c>
      <c r="I157" s="189"/>
      <c r="J157" s="190">
        <f>ROUND(I157*H157,2)</f>
        <v>0</v>
      </c>
      <c r="K157" s="186" t="s">
        <v>1</v>
      </c>
      <c r="L157" s="37"/>
      <c r="M157" s="191" t="s">
        <v>1</v>
      </c>
      <c r="N157" s="192" t="s">
        <v>45</v>
      </c>
      <c r="O157" s="69"/>
      <c r="P157" s="193">
        <f>O157*H157</f>
        <v>0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95" t="s">
        <v>127</v>
      </c>
      <c r="AT157" s="195" t="s">
        <v>123</v>
      </c>
      <c r="AU157" s="195" t="s">
        <v>90</v>
      </c>
      <c r="AY157" s="15" t="s">
        <v>120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5" t="s">
        <v>88</v>
      </c>
      <c r="BK157" s="196">
        <f>ROUND(I157*H157,2)</f>
        <v>0</v>
      </c>
      <c r="BL157" s="15" t="s">
        <v>127</v>
      </c>
      <c r="BM157" s="195" t="s">
        <v>181</v>
      </c>
    </row>
    <row r="158" spans="1:65" s="2" customFormat="1" ht="11.25">
      <c r="A158" s="32"/>
      <c r="B158" s="33"/>
      <c r="C158" s="34"/>
      <c r="D158" s="197" t="s">
        <v>129</v>
      </c>
      <c r="E158" s="34"/>
      <c r="F158" s="198" t="s">
        <v>180</v>
      </c>
      <c r="G158" s="34"/>
      <c r="H158" s="34"/>
      <c r="I158" s="199"/>
      <c r="J158" s="34"/>
      <c r="K158" s="34"/>
      <c r="L158" s="37"/>
      <c r="M158" s="200"/>
      <c r="N158" s="201"/>
      <c r="O158" s="69"/>
      <c r="P158" s="69"/>
      <c r="Q158" s="69"/>
      <c r="R158" s="69"/>
      <c r="S158" s="69"/>
      <c r="T158" s="70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5" t="s">
        <v>129</v>
      </c>
      <c r="AU158" s="15" t="s">
        <v>90</v>
      </c>
    </row>
    <row r="159" spans="1:65" s="2" customFormat="1" ht="19.5">
      <c r="A159" s="32"/>
      <c r="B159" s="33"/>
      <c r="C159" s="34"/>
      <c r="D159" s="197" t="s">
        <v>130</v>
      </c>
      <c r="E159" s="34"/>
      <c r="F159" s="202" t="s">
        <v>144</v>
      </c>
      <c r="G159" s="34"/>
      <c r="H159" s="34"/>
      <c r="I159" s="199"/>
      <c r="J159" s="34"/>
      <c r="K159" s="34"/>
      <c r="L159" s="37"/>
      <c r="M159" s="200"/>
      <c r="N159" s="201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130</v>
      </c>
      <c r="AU159" s="15" t="s">
        <v>90</v>
      </c>
    </row>
    <row r="160" spans="1:65" s="13" customFormat="1" ht="11.25">
      <c r="B160" s="203"/>
      <c r="C160" s="204"/>
      <c r="D160" s="197" t="s">
        <v>137</v>
      </c>
      <c r="E160" s="205" t="s">
        <v>1</v>
      </c>
      <c r="F160" s="206" t="s">
        <v>182</v>
      </c>
      <c r="G160" s="204"/>
      <c r="H160" s="207">
        <v>6</v>
      </c>
      <c r="I160" s="208"/>
      <c r="J160" s="204"/>
      <c r="K160" s="204"/>
      <c r="L160" s="209"/>
      <c r="M160" s="210"/>
      <c r="N160" s="211"/>
      <c r="O160" s="211"/>
      <c r="P160" s="211"/>
      <c r="Q160" s="211"/>
      <c r="R160" s="211"/>
      <c r="S160" s="211"/>
      <c r="T160" s="212"/>
      <c r="AT160" s="213" t="s">
        <v>137</v>
      </c>
      <c r="AU160" s="213" t="s">
        <v>90</v>
      </c>
      <c r="AV160" s="13" t="s">
        <v>90</v>
      </c>
      <c r="AW160" s="13" t="s">
        <v>36</v>
      </c>
      <c r="AX160" s="13" t="s">
        <v>88</v>
      </c>
      <c r="AY160" s="213" t="s">
        <v>120</v>
      </c>
    </row>
    <row r="161" spans="1:65" s="2" customFormat="1" ht="16.5" customHeight="1">
      <c r="A161" s="32"/>
      <c r="B161" s="33"/>
      <c r="C161" s="184" t="s">
        <v>121</v>
      </c>
      <c r="D161" s="184" t="s">
        <v>123</v>
      </c>
      <c r="E161" s="185" t="s">
        <v>183</v>
      </c>
      <c r="F161" s="186" t="s">
        <v>184</v>
      </c>
      <c r="G161" s="187" t="s">
        <v>142</v>
      </c>
      <c r="H161" s="188">
        <v>236</v>
      </c>
      <c r="I161" s="189"/>
      <c r="J161" s="190">
        <f>ROUND(I161*H161,2)</f>
        <v>0</v>
      </c>
      <c r="K161" s="186" t="s">
        <v>1</v>
      </c>
      <c r="L161" s="37"/>
      <c r="M161" s="191" t="s">
        <v>1</v>
      </c>
      <c r="N161" s="192" t="s">
        <v>45</v>
      </c>
      <c r="O161" s="69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95" t="s">
        <v>127</v>
      </c>
      <c r="AT161" s="195" t="s">
        <v>123</v>
      </c>
      <c r="AU161" s="195" t="s">
        <v>90</v>
      </c>
      <c r="AY161" s="15" t="s">
        <v>120</v>
      </c>
      <c r="BE161" s="196">
        <f>IF(N161="základní",J161,0)</f>
        <v>0</v>
      </c>
      <c r="BF161" s="196">
        <f>IF(N161="snížená",J161,0)</f>
        <v>0</v>
      </c>
      <c r="BG161" s="196">
        <f>IF(N161="zákl. přenesená",J161,0)</f>
        <v>0</v>
      </c>
      <c r="BH161" s="196">
        <f>IF(N161="sníž. přenesená",J161,0)</f>
        <v>0</v>
      </c>
      <c r="BI161" s="196">
        <f>IF(N161="nulová",J161,0)</f>
        <v>0</v>
      </c>
      <c r="BJ161" s="15" t="s">
        <v>88</v>
      </c>
      <c r="BK161" s="196">
        <f>ROUND(I161*H161,2)</f>
        <v>0</v>
      </c>
      <c r="BL161" s="15" t="s">
        <v>127</v>
      </c>
      <c r="BM161" s="195" t="s">
        <v>185</v>
      </c>
    </row>
    <row r="162" spans="1:65" s="2" customFormat="1" ht="11.25">
      <c r="A162" s="32"/>
      <c r="B162" s="33"/>
      <c r="C162" s="34"/>
      <c r="D162" s="197" t="s">
        <v>129</v>
      </c>
      <c r="E162" s="34"/>
      <c r="F162" s="198" t="s">
        <v>184</v>
      </c>
      <c r="G162" s="34"/>
      <c r="H162" s="34"/>
      <c r="I162" s="199"/>
      <c r="J162" s="34"/>
      <c r="K162" s="34"/>
      <c r="L162" s="37"/>
      <c r="M162" s="200"/>
      <c r="N162" s="201"/>
      <c r="O162" s="69"/>
      <c r="P162" s="69"/>
      <c r="Q162" s="69"/>
      <c r="R162" s="69"/>
      <c r="S162" s="69"/>
      <c r="T162" s="70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5" t="s">
        <v>129</v>
      </c>
      <c r="AU162" s="15" t="s">
        <v>90</v>
      </c>
    </row>
    <row r="163" spans="1:65" s="2" customFormat="1" ht="19.5">
      <c r="A163" s="32"/>
      <c r="B163" s="33"/>
      <c r="C163" s="34"/>
      <c r="D163" s="197" t="s">
        <v>130</v>
      </c>
      <c r="E163" s="34"/>
      <c r="F163" s="202" t="s">
        <v>144</v>
      </c>
      <c r="G163" s="34"/>
      <c r="H163" s="34"/>
      <c r="I163" s="199"/>
      <c r="J163" s="34"/>
      <c r="K163" s="34"/>
      <c r="L163" s="37"/>
      <c r="M163" s="200"/>
      <c r="N163" s="201"/>
      <c r="O163" s="69"/>
      <c r="P163" s="69"/>
      <c r="Q163" s="69"/>
      <c r="R163" s="69"/>
      <c r="S163" s="69"/>
      <c r="T163" s="70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5" t="s">
        <v>130</v>
      </c>
      <c r="AU163" s="15" t="s">
        <v>90</v>
      </c>
    </row>
    <row r="164" spans="1:65" s="13" customFormat="1" ht="11.25">
      <c r="B164" s="203"/>
      <c r="C164" s="204"/>
      <c r="D164" s="197" t="s">
        <v>137</v>
      </c>
      <c r="E164" s="205" t="s">
        <v>1</v>
      </c>
      <c r="F164" s="206" t="s">
        <v>186</v>
      </c>
      <c r="G164" s="204"/>
      <c r="H164" s="207">
        <v>118</v>
      </c>
      <c r="I164" s="208"/>
      <c r="J164" s="204"/>
      <c r="K164" s="204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137</v>
      </c>
      <c r="AU164" s="213" t="s">
        <v>90</v>
      </c>
      <c r="AV164" s="13" t="s">
        <v>90</v>
      </c>
      <c r="AW164" s="13" t="s">
        <v>36</v>
      </c>
      <c r="AX164" s="13" t="s">
        <v>80</v>
      </c>
      <c r="AY164" s="213" t="s">
        <v>120</v>
      </c>
    </row>
    <row r="165" spans="1:65" s="13" customFormat="1" ht="11.25">
      <c r="B165" s="203"/>
      <c r="C165" s="204"/>
      <c r="D165" s="197" t="s">
        <v>137</v>
      </c>
      <c r="E165" s="205" t="s">
        <v>1</v>
      </c>
      <c r="F165" s="206" t="s">
        <v>187</v>
      </c>
      <c r="G165" s="204"/>
      <c r="H165" s="207">
        <v>118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137</v>
      </c>
      <c r="AU165" s="213" t="s">
        <v>90</v>
      </c>
      <c r="AV165" s="13" t="s">
        <v>90</v>
      </c>
      <c r="AW165" s="13" t="s">
        <v>36</v>
      </c>
      <c r="AX165" s="13" t="s">
        <v>80</v>
      </c>
      <c r="AY165" s="213" t="s">
        <v>120</v>
      </c>
    </row>
    <row r="166" spans="1:65" s="2" customFormat="1" ht="16.5" customHeight="1">
      <c r="A166" s="32"/>
      <c r="B166" s="33"/>
      <c r="C166" s="184" t="s">
        <v>188</v>
      </c>
      <c r="D166" s="184" t="s">
        <v>123</v>
      </c>
      <c r="E166" s="185" t="s">
        <v>189</v>
      </c>
      <c r="F166" s="186" t="s">
        <v>190</v>
      </c>
      <c r="G166" s="187" t="s">
        <v>142</v>
      </c>
      <c r="H166" s="188">
        <v>24</v>
      </c>
      <c r="I166" s="189"/>
      <c r="J166" s="190">
        <f>ROUND(I166*H166,2)</f>
        <v>0</v>
      </c>
      <c r="K166" s="186" t="s">
        <v>1</v>
      </c>
      <c r="L166" s="37"/>
      <c r="M166" s="191" t="s">
        <v>1</v>
      </c>
      <c r="N166" s="192" t="s">
        <v>45</v>
      </c>
      <c r="O166" s="69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95" t="s">
        <v>127</v>
      </c>
      <c r="AT166" s="195" t="s">
        <v>123</v>
      </c>
      <c r="AU166" s="195" t="s">
        <v>90</v>
      </c>
      <c r="AY166" s="15" t="s">
        <v>120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15" t="s">
        <v>88</v>
      </c>
      <c r="BK166" s="196">
        <f>ROUND(I166*H166,2)</f>
        <v>0</v>
      </c>
      <c r="BL166" s="15" t="s">
        <v>127</v>
      </c>
      <c r="BM166" s="195" t="s">
        <v>191</v>
      </c>
    </row>
    <row r="167" spans="1:65" s="2" customFormat="1" ht="11.25">
      <c r="A167" s="32"/>
      <c r="B167" s="33"/>
      <c r="C167" s="34"/>
      <c r="D167" s="197" t="s">
        <v>129</v>
      </c>
      <c r="E167" s="34"/>
      <c r="F167" s="198" t="s">
        <v>190</v>
      </c>
      <c r="G167" s="34"/>
      <c r="H167" s="34"/>
      <c r="I167" s="199"/>
      <c r="J167" s="34"/>
      <c r="K167" s="34"/>
      <c r="L167" s="37"/>
      <c r="M167" s="200"/>
      <c r="N167" s="201"/>
      <c r="O167" s="69"/>
      <c r="P167" s="69"/>
      <c r="Q167" s="69"/>
      <c r="R167" s="69"/>
      <c r="S167" s="69"/>
      <c r="T167" s="70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5" t="s">
        <v>129</v>
      </c>
      <c r="AU167" s="15" t="s">
        <v>90</v>
      </c>
    </row>
    <row r="168" spans="1:65" s="2" customFormat="1" ht="19.5">
      <c r="A168" s="32"/>
      <c r="B168" s="33"/>
      <c r="C168" s="34"/>
      <c r="D168" s="197" t="s">
        <v>130</v>
      </c>
      <c r="E168" s="34"/>
      <c r="F168" s="202" t="s">
        <v>144</v>
      </c>
      <c r="G168" s="34"/>
      <c r="H168" s="34"/>
      <c r="I168" s="199"/>
      <c r="J168" s="34"/>
      <c r="K168" s="34"/>
      <c r="L168" s="37"/>
      <c r="M168" s="200"/>
      <c r="N168" s="201"/>
      <c r="O168" s="69"/>
      <c r="P168" s="69"/>
      <c r="Q168" s="69"/>
      <c r="R168" s="69"/>
      <c r="S168" s="69"/>
      <c r="T168" s="70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5" t="s">
        <v>130</v>
      </c>
      <c r="AU168" s="15" t="s">
        <v>90</v>
      </c>
    </row>
    <row r="169" spans="1:65" s="13" customFormat="1" ht="11.25">
      <c r="B169" s="203"/>
      <c r="C169" s="204"/>
      <c r="D169" s="197" t="s">
        <v>137</v>
      </c>
      <c r="E169" s="205" t="s">
        <v>1</v>
      </c>
      <c r="F169" s="206" t="s">
        <v>192</v>
      </c>
      <c r="G169" s="204"/>
      <c r="H169" s="207">
        <v>12</v>
      </c>
      <c r="I169" s="208"/>
      <c r="J169" s="204"/>
      <c r="K169" s="204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137</v>
      </c>
      <c r="AU169" s="213" t="s">
        <v>90</v>
      </c>
      <c r="AV169" s="13" t="s">
        <v>90</v>
      </c>
      <c r="AW169" s="13" t="s">
        <v>36</v>
      </c>
      <c r="AX169" s="13" t="s">
        <v>80</v>
      </c>
      <c r="AY169" s="213" t="s">
        <v>120</v>
      </c>
    </row>
    <row r="170" spans="1:65" s="13" customFormat="1" ht="11.25">
      <c r="B170" s="203"/>
      <c r="C170" s="204"/>
      <c r="D170" s="197" t="s">
        <v>137</v>
      </c>
      <c r="E170" s="205" t="s">
        <v>1</v>
      </c>
      <c r="F170" s="206" t="s">
        <v>193</v>
      </c>
      <c r="G170" s="204"/>
      <c r="H170" s="207">
        <v>12</v>
      </c>
      <c r="I170" s="208"/>
      <c r="J170" s="204"/>
      <c r="K170" s="204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137</v>
      </c>
      <c r="AU170" s="213" t="s">
        <v>90</v>
      </c>
      <c r="AV170" s="13" t="s">
        <v>90</v>
      </c>
      <c r="AW170" s="13" t="s">
        <v>36</v>
      </c>
      <c r="AX170" s="13" t="s">
        <v>80</v>
      </c>
      <c r="AY170" s="213" t="s">
        <v>120</v>
      </c>
    </row>
    <row r="171" spans="1:65" s="2" customFormat="1" ht="16.5" customHeight="1">
      <c r="A171" s="32"/>
      <c r="B171" s="33"/>
      <c r="C171" s="214" t="s">
        <v>194</v>
      </c>
      <c r="D171" s="214" t="s">
        <v>151</v>
      </c>
      <c r="E171" s="215" t="s">
        <v>195</v>
      </c>
      <c r="F171" s="216" t="s">
        <v>196</v>
      </c>
      <c r="G171" s="217" t="s">
        <v>134</v>
      </c>
      <c r="H171" s="218">
        <v>185</v>
      </c>
      <c r="I171" s="219"/>
      <c r="J171" s="220">
        <f>ROUND(I171*H171,2)</f>
        <v>0</v>
      </c>
      <c r="K171" s="216" t="s">
        <v>1</v>
      </c>
      <c r="L171" s="221"/>
      <c r="M171" s="222" t="s">
        <v>1</v>
      </c>
      <c r="N171" s="223" t="s">
        <v>45</v>
      </c>
      <c r="O171" s="69"/>
      <c r="P171" s="193">
        <f>O171*H171</f>
        <v>0</v>
      </c>
      <c r="Q171" s="193">
        <v>0</v>
      </c>
      <c r="R171" s="193">
        <f>Q171*H171</f>
        <v>0</v>
      </c>
      <c r="S171" s="193">
        <v>0</v>
      </c>
      <c r="T171" s="194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95" t="s">
        <v>155</v>
      </c>
      <c r="AT171" s="195" t="s">
        <v>151</v>
      </c>
      <c r="AU171" s="195" t="s">
        <v>90</v>
      </c>
      <c r="AY171" s="15" t="s">
        <v>120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15" t="s">
        <v>88</v>
      </c>
      <c r="BK171" s="196">
        <f>ROUND(I171*H171,2)</f>
        <v>0</v>
      </c>
      <c r="BL171" s="15" t="s">
        <v>127</v>
      </c>
      <c r="BM171" s="195" t="s">
        <v>197</v>
      </c>
    </row>
    <row r="172" spans="1:65" s="13" customFormat="1" ht="11.25">
      <c r="B172" s="203"/>
      <c r="C172" s="204"/>
      <c r="D172" s="197" t="s">
        <v>137</v>
      </c>
      <c r="E172" s="205" t="s">
        <v>1</v>
      </c>
      <c r="F172" s="206" t="s">
        <v>198</v>
      </c>
      <c r="G172" s="204"/>
      <c r="H172" s="207">
        <v>86.14</v>
      </c>
      <c r="I172" s="208"/>
      <c r="J172" s="204"/>
      <c r="K172" s="204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137</v>
      </c>
      <c r="AU172" s="213" t="s">
        <v>90</v>
      </c>
      <c r="AV172" s="13" t="s">
        <v>90</v>
      </c>
      <c r="AW172" s="13" t="s">
        <v>36</v>
      </c>
      <c r="AX172" s="13" t="s">
        <v>80</v>
      </c>
      <c r="AY172" s="213" t="s">
        <v>120</v>
      </c>
    </row>
    <row r="173" spans="1:65" s="13" customFormat="1" ht="11.25">
      <c r="B173" s="203"/>
      <c r="C173" s="204"/>
      <c r="D173" s="197" t="s">
        <v>137</v>
      </c>
      <c r="E173" s="205" t="s">
        <v>1</v>
      </c>
      <c r="F173" s="206" t="s">
        <v>199</v>
      </c>
      <c r="G173" s="204"/>
      <c r="H173" s="207">
        <v>86.14</v>
      </c>
      <c r="I173" s="208"/>
      <c r="J173" s="204"/>
      <c r="K173" s="204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137</v>
      </c>
      <c r="AU173" s="213" t="s">
        <v>90</v>
      </c>
      <c r="AV173" s="13" t="s">
        <v>90</v>
      </c>
      <c r="AW173" s="13" t="s">
        <v>36</v>
      </c>
      <c r="AX173" s="13" t="s">
        <v>80</v>
      </c>
      <c r="AY173" s="213" t="s">
        <v>120</v>
      </c>
    </row>
    <row r="174" spans="1:65" s="13" customFormat="1" ht="11.25">
      <c r="B174" s="203"/>
      <c r="C174" s="204"/>
      <c r="D174" s="197" t="s">
        <v>137</v>
      </c>
      <c r="E174" s="205" t="s">
        <v>1</v>
      </c>
      <c r="F174" s="206" t="s">
        <v>200</v>
      </c>
      <c r="G174" s="204"/>
      <c r="H174" s="207">
        <v>6.36</v>
      </c>
      <c r="I174" s="208"/>
      <c r="J174" s="204"/>
      <c r="K174" s="204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137</v>
      </c>
      <c r="AU174" s="213" t="s">
        <v>90</v>
      </c>
      <c r="AV174" s="13" t="s">
        <v>90</v>
      </c>
      <c r="AW174" s="13" t="s">
        <v>36</v>
      </c>
      <c r="AX174" s="13" t="s">
        <v>80</v>
      </c>
      <c r="AY174" s="213" t="s">
        <v>120</v>
      </c>
    </row>
    <row r="175" spans="1:65" s="13" customFormat="1" ht="11.25">
      <c r="B175" s="203"/>
      <c r="C175" s="204"/>
      <c r="D175" s="197" t="s">
        <v>137</v>
      </c>
      <c r="E175" s="205" t="s">
        <v>1</v>
      </c>
      <c r="F175" s="206" t="s">
        <v>201</v>
      </c>
      <c r="G175" s="204"/>
      <c r="H175" s="207">
        <v>6.36</v>
      </c>
      <c r="I175" s="208"/>
      <c r="J175" s="204"/>
      <c r="K175" s="204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137</v>
      </c>
      <c r="AU175" s="213" t="s">
        <v>90</v>
      </c>
      <c r="AV175" s="13" t="s">
        <v>90</v>
      </c>
      <c r="AW175" s="13" t="s">
        <v>36</v>
      </c>
      <c r="AX175" s="13" t="s">
        <v>80</v>
      </c>
      <c r="AY175" s="213" t="s">
        <v>120</v>
      </c>
    </row>
    <row r="176" spans="1:65" s="2" customFormat="1" ht="16.5" customHeight="1">
      <c r="A176" s="32"/>
      <c r="B176" s="33"/>
      <c r="C176" s="214" t="s">
        <v>8</v>
      </c>
      <c r="D176" s="214" t="s">
        <v>151</v>
      </c>
      <c r="E176" s="215" t="s">
        <v>202</v>
      </c>
      <c r="F176" s="216" t="s">
        <v>203</v>
      </c>
      <c r="G176" s="217" t="s">
        <v>134</v>
      </c>
      <c r="H176" s="218">
        <v>30.48</v>
      </c>
      <c r="I176" s="219"/>
      <c r="J176" s="220">
        <f>ROUND(I176*H176,2)</f>
        <v>0</v>
      </c>
      <c r="K176" s="216" t="s">
        <v>1</v>
      </c>
      <c r="L176" s="221"/>
      <c r="M176" s="222" t="s">
        <v>1</v>
      </c>
      <c r="N176" s="223" t="s">
        <v>45</v>
      </c>
      <c r="O176" s="69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95" t="s">
        <v>155</v>
      </c>
      <c r="AT176" s="195" t="s">
        <v>151</v>
      </c>
      <c r="AU176" s="195" t="s">
        <v>90</v>
      </c>
      <c r="AY176" s="15" t="s">
        <v>120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5" t="s">
        <v>88</v>
      </c>
      <c r="BK176" s="196">
        <f>ROUND(I176*H176,2)</f>
        <v>0</v>
      </c>
      <c r="BL176" s="15" t="s">
        <v>127</v>
      </c>
      <c r="BM176" s="195" t="s">
        <v>204</v>
      </c>
    </row>
    <row r="177" spans="1:65" s="2" customFormat="1" ht="11.25">
      <c r="A177" s="32"/>
      <c r="B177" s="33"/>
      <c r="C177" s="34"/>
      <c r="D177" s="197" t="s">
        <v>129</v>
      </c>
      <c r="E177" s="34"/>
      <c r="F177" s="198" t="s">
        <v>203</v>
      </c>
      <c r="G177" s="34"/>
      <c r="H177" s="34"/>
      <c r="I177" s="199"/>
      <c r="J177" s="34"/>
      <c r="K177" s="34"/>
      <c r="L177" s="37"/>
      <c r="M177" s="200"/>
      <c r="N177" s="201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129</v>
      </c>
      <c r="AU177" s="15" t="s">
        <v>90</v>
      </c>
    </row>
    <row r="178" spans="1:65" s="13" customFormat="1" ht="11.25">
      <c r="B178" s="203"/>
      <c r="C178" s="204"/>
      <c r="D178" s="197" t="s">
        <v>137</v>
      </c>
      <c r="E178" s="205" t="s">
        <v>1</v>
      </c>
      <c r="F178" s="206" t="s">
        <v>205</v>
      </c>
      <c r="G178" s="204"/>
      <c r="H178" s="207">
        <v>28.32</v>
      </c>
      <c r="I178" s="208"/>
      <c r="J178" s="204"/>
      <c r="K178" s="204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137</v>
      </c>
      <c r="AU178" s="213" t="s">
        <v>90</v>
      </c>
      <c r="AV178" s="13" t="s">
        <v>90</v>
      </c>
      <c r="AW178" s="13" t="s">
        <v>36</v>
      </c>
      <c r="AX178" s="13" t="s">
        <v>80</v>
      </c>
      <c r="AY178" s="213" t="s">
        <v>120</v>
      </c>
    </row>
    <row r="179" spans="1:65" s="13" customFormat="1" ht="11.25">
      <c r="B179" s="203"/>
      <c r="C179" s="204"/>
      <c r="D179" s="197" t="s">
        <v>137</v>
      </c>
      <c r="E179" s="205" t="s">
        <v>1</v>
      </c>
      <c r="F179" s="206" t="s">
        <v>206</v>
      </c>
      <c r="G179" s="204"/>
      <c r="H179" s="207">
        <v>2.16</v>
      </c>
      <c r="I179" s="208"/>
      <c r="J179" s="204"/>
      <c r="K179" s="204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137</v>
      </c>
      <c r="AU179" s="213" t="s">
        <v>90</v>
      </c>
      <c r="AV179" s="13" t="s">
        <v>90</v>
      </c>
      <c r="AW179" s="13" t="s">
        <v>36</v>
      </c>
      <c r="AX179" s="13" t="s">
        <v>80</v>
      </c>
      <c r="AY179" s="213" t="s">
        <v>120</v>
      </c>
    </row>
    <row r="180" spans="1:65" s="2" customFormat="1" ht="24.2" customHeight="1">
      <c r="A180" s="32"/>
      <c r="B180" s="33"/>
      <c r="C180" s="184" t="s">
        <v>207</v>
      </c>
      <c r="D180" s="184" t="s">
        <v>123</v>
      </c>
      <c r="E180" s="185" t="s">
        <v>208</v>
      </c>
      <c r="F180" s="186" t="s">
        <v>209</v>
      </c>
      <c r="G180" s="187" t="s">
        <v>210</v>
      </c>
      <c r="H180" s="188">
        <v>528</v>
      </c>
      <c r="I180" s="189"/>
      <c r="J180" s="190">
        <f>ROUND(I180*H180,2)</f>
        <v>0</v>
      </c>
      <c r="K180" s="186" t="s">
        <v>1</v>
      </c>
      <c r="L180" s="37"/>
      <c r="M180" s="191" t="s">
        <v>1</v>
      </c>
      <c r="N180" s="192" t="s">
        <v>45</v>
      </c>
      <c r="O180" s="69"/>
      <c r="P180" s="193">
        <f>O180*H180</f>
        <v>0</v>
      </c>
      <c r="Q180" s="193">
        <v>0</v>
      </c>
      <c r="R180" s="193">
        <f>Q180*H180</f>
        <v>0</v>
      </c>
      <c r="S180" s="193">
        <v>0</v>
      </c>
      <c r="T180" s="194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95" t="s">
        <v>127</v>
      </c>
      <c r="AT180" s="195" t="s">
        <v>123</v>
      </c>
      <c r="AU180" s="195" t="s">
        <v>90</v>
      </c>
      <c r="AY180" s="15" t="s">
        <v>120</v>
      </c>
      <c r="BE180" s="196">
        <f>IF(N180="základní",J180,0)</f>
        <v>0</v>
      </c>
      <c r="BF180" s="196">
        <f>IF(N180="snížená",J180,0)</f>
        <v>0</v>
      </c>
      <c r="BG180" s="196">
        <f>IF(N180="zákl. přenesená",J180,0)</f>
        <v>0</v>
      </c>
      <c r="BH180" s="196">
        <f>IF(N180="sníž. přenesená",J180,0)</f>
        <v>0</v>
      </c>
      <c r="BI180" s="196">
        <f>IF(N180="nulová",J180,0)</f>
        <v>0</v>
      </c>
      <c r="BJ180" s="15" t="s">
        <v>88</v>
      </c>
      <c r="BK180" s="196">
        <f>ROUND(I180*H180,2)</f>
        <v>0</v>
      </c>
      <c r="BL180" s="15" t="s">
        <v>127</v>
      </c>
      <c r="BM180" s="195" t="s">
        <v>211</v>
      </c>
    </row>
    <row r="181" spans="1:65" s="2" customFormat="1" ht="11.25">
      <c r="A181" s="32"/>
      <c r="B181" s="33"/>
      <c r="C181" s="34"/>
      <c r="D181" s="197" t="s">
        <v>129</v>
      </c>
      <c r="E181" s="34"/>
      <c r="F181" s="198" t="s">
        <v>209</v>
      </c>
      <c r="G181" s="34"/>
      <c r="H181" s="34"/>
      <c r="I181" s="199"/>
      <c r="J181" s="34"/>
      <c r="K181" s="34"/>
      <c r="L181" s="37"/>
      <c r="M181" s="200"/>
      <c r="N181" s="201"/>
      <c r="O181" s="69"/>
      <c r="P181" s="69"/>
      <c r="Q181" s="69"/>
      <c r="R181" s="69"/>
      <c r="S181" s="69"/>
      <c r="T181" s="70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5" t="s">
        <v>129</v>
      </c>
      <c r="AU181" s="15" t="s">
        <v>90</v>
      </c>
    </row>
    <row r="182" spans="1:65" s="2" customFormat="1" ht="19.5">
      <c r="A182" s="32"/>
      <c r="B182" s="33"/>
      <c r="C182" s="34"/>
      <c r="D182" s="197" t="s">
        <v>130</v>
      </c>
      <c r="E182" s="34"/>
      <c r="F182" s="202" t="s">
        <v>212</v>
      </c>
      <c r="G182" s="34"/>
      <c r="H182" s="34"/>
      <c r="I182" s="199"/>
      <c r="J182" s="34"/>
      <c r="K182" s="34"/>
      <c r="L182" s="37"/>
      <c r="M182" s="200"/>
      <c r="N182" s="201"/>
      <c r="O182" s="69"/>
      <c r="P182" s="69"/>
      <c r="Q182" s="69"/>
      <c r="R182" s="69"/>
      <c r="S182" s="69"/>
      <c r="T182" s="70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5" t="s">
        <v>130</v>
      </c>
      <c r="AU182" s="15" t="s">
        <v>90</v>
      </c>
    </row>
    <row r="183" spans="1:65" s="13" customFormat="1" ht="11.25">
      <c r="B183" s="203"/>
      <c r="C183" s="204"/>
      <c r="D183" s="197" t="s">
        <v>137</v>
      </c>
      <c r="E183" s="205" t="s">
        <v>1</v>
      </c>
      <c r="F183" s="206" t="s">
        <v>213</v>
      </c>
      <c r="G183" s="204"/>
      <c r="H183" s="207">
        <v>480</v>
      </c>
      <c r="I183" s="208"/>
      <c r="J183" s="204"/>
      <c r="K183" s="204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137</v>
      </c>
      <c r="AU183" s="213" t="s">
        <v>90</v>
      </c>
      <c r="AV183" s="13" t="s">
        <v>90</v>
      </c>
      <c r="AW183" s="13" t="s">
        <v>36</v>
      </c>
      <c r="AX183" s="13" t="s">
        <v>80</v>
      </c>
      <c r="AY183" s="213" t="s">
        <v>120</v>
      </c>
    </row>
    <row r="184" spans="1:65" s="13" customFormat="1" ht="11.25">
      <c r="B184" s="203"/>
      <c r="C184" s="204"/>
      <c r="D184" s="197" t="s">
        <v>137</v>
      </c>
      <c r="E184" s="205" t="s">
        <v>1</v>
      </c>
      <c r="F184" s="206" t="s">
        <v>214</v>
      </c>
      <c r="G184" s="204"/>
      <c r="H184" s="207">
        <v>48</v>
      </c>
      <c r="I184" s="208"/>
      <c r="J184" s="204"/>
      <c r="K184" s="204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137</v>
      </c>
      <c r="AU184" s="213" t="s">
        <v>90</v>
      </c>
      <c r="AV184" s="13" t="s">
        <v>90</v>
      </c>
      <c r="AW184" s="13" t="s">
        <v>36</v>
      </c>
      <c r="AX184" s="13" t="s">
        <v>80</v>
      </c>
      <c r="AY184" s="213" t="s">
        <v>120</v>
      </c>
    </row>
    <row r="185" spans="1:65" s="2" customFormat="1" ht="16.5" customHeight="1">
      <c r="A185" s="32"/>
      <c r="B185" s="33"/>
      <c r="C185" s="184" t="s">
        <v>215</v>
      </c>
      <c r="D185" s="184" t="s">
        <v>123</v>
      </c>
      <c r="E185" s="185" t="s">
        <v>216</v>
      </c>
      <c r="F185" s="186" t="s">
        <v>217</v>
      </c>
      <c r="G185" s="187" t="s">
        <v>218</v>
      </c>
      <c r="H185" s="188">
        <v>1</v>
      </c>
      <c r="I185" s="189"/>
      <c r="J185" s="190">
        <f>ROUND(I185*H185,2)</f>
        <v>0</v>
      </c>
      <c r="K185" s="186" t="s">
        <v>1</v>
      </c>
      <c r="L185" s="37"/>
      <c r="M185" s="191" t="s">
        <v>1</v>
      </c>
      <c r="N185" s="192" t="s">
        <v>45</v>
      </c>
      <c r="O185" s="69"/>
      <c r="P185" s="193">
        <f>O185*H185</f>
        <v>0</v>
      </c>
      <c r="Q185" s="193">
        <v>3.1541999999999999</v>
      </c>
      <c r="R185" s="193">
        <f>Q185*H185</f>
        <v>3.1541999999999999</v>
      </c>
      <c r="S185" s="193">
        <v>0</v>
      </c>
      <c r="T185" s="19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95" t="s">
        <v>127</v>
      </c>
      <c r="AT185" s="195" t="s">
        <v>123</v>
      </c>
      <c r="AU185" s="195" t="s">
        <v>90</v>
      </c>
      <c r="AY185" s="15" t="s">
        <v>120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5" t="s">
        <v>88</v>
      </c>
      <c r="BK185" s="196">
        <f>ROUND(I185*H185,2)</f>
        <v>0</v>
      </c>
      <c r="BL185" s="15" t="s">
        <v>127</v>
      </c>
      <c r="BM185" s="195" t="s">
        <v>219</v>
      </c>
    </row>
    <row r="186" spans="1:65" s="2" customFormat="1" ht="11.25">
      <c r="A186" s="32"/>
      <c r="B186" s="33"/>
      <c r="C186" s="34"/>
      <c r="D186" s="197" t="s">
        <v>129</v>
      </c>
      <c r="E186" s="34"/>
      <c r="F186" s="198" t="s">
        <v>217</v>
      </c>
      <c r="G186" s="34"/>
      <c r="H186" s="34"/>
      <c r="I186" s="199"/>
      <c r="J186" s="34"/>
      <c r="K186" s="34"/>
      <c r="L186" s="37"/>
      <c r="M186" s="200"/>
      <c r="N186" s="201"/>
      <c r="O186" s="69"/>
      <c r="P186" s="69"/>
      <c r="Q186" s="69"/>
      <c r="R186" s="69"/>
      <c r="S186" s="69"/>
      <c r="T186" s="70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5" t="s">
        <v>129</v>
      </c>
      <c r="AU186" s="15" t="s">
        <v>90</v>
      </c>
    </row>
    <row r="187" spans="1:65" s="2" customFormat="1" ht="39">
      <c r="A187" s="32"/>
      <c r="B187" s="33"/>
      <c r="C187" s="34"/>
      <c r="D187" s="197" t="s">
        <v>130</v>
      </c>
      <c r="E187" s="34"/>
      <c r="F187" s="202" t="s">
        <v>220</v>
      </c>
      <c r="G187" s="34"/>
      <c r="H187" s="34"/>
      <c r="I187" s="199"/>
      <c r="J187" s="34"/>
      <c r="K187" s="34"/>
      <c r="L187" s="37"/>
      <c r="M187" s="200"/>
      <c r="N187" s="201"/>
      <c r="O187" s="69"/>
      <c r="P187" s="69"/>
      <c r="Q187" s="69"/>
      <c r="R187" s="69"/>
      <c r="S187" s="69"/>
      <c r="T187" s="70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15" t="s">
        <v>130</v>
      </c>
      <c r="AU187" s="15" t="s">
        <v>90</v>
      </c>
    </row>
    <row r="188" spans="1:65" s="2" customFormat="1" ht="24">
      <c r="A188" s="32"/>
      <c r="B188" s="33"/>
      <c r="C188" s="214" t="s">
        <v>221</v>
      </c>
      <c r="D188" s="214" t="s">
        <v>151</v>
      </c>
      <c r="E188" s="215" t="s">
        <v>222</v>
      </c>
      <c r="F188" s="216" t="s">
        <v>223</v>
      </c>
      <c r="G188" s="217" t="s">
        <v>224</v>
      </c>
      <c r="H188" s="218">
        <v>6</v>
      </c>
      <c r="I188" s="219"/>
      <c r="J188" s="220">
        <f>ROUND(I188*H188,2)</f>
        <v>0</v>
      </c>
      <c r="K188" s="216" t="s">
        <v>1</v>
      </c>
      <c r="L188" s="221"/>
      <c r="M188" s="222" t="s">
        <v>1</v>
      </c>
      <c r="N188" s="223" t="s">
        <v>45</v>
      </c>
      <c r="O188" s="69"/>
      <c r="P188" s="193">
        <f>O188*H188</f>
        <v>0</v>
      </c>
      <c r="Q188" s="193">
        <v>5.5799999999999999E-3</v>
      </c>
      <c r="R188" s="193">
        <f>Q188*H188</f>
        <v>3.3479999999999996E-2</v>
      </c>
      <c r="S188" s="193">
        <v>0</v>
      </c>
      <c r="T188" s="194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95" t="s">
        <v>155</v>
      </c>
      <c r="AT188" s="195" t="s">
        <v>151</v>
      </c>
      <c r="AU188" s="195" t="s">
        <v>90</v>
      </c>
      <c r="AY188" s="15" t="s">
        <v>120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15" t="s">
        <v>88</v>
      </c>
      <c r="BK188" s="196">
        <f>ROUND(I188*H188,2)</f>
        <v>0</v>
      </c>
      <c r="BL188" s="15" t="s">
        <v>127</v>
      </c>
      <c r="BM188" s="195" t="s">
        <v>225</v>
      </c>
    </row>
    <row r="189" spans="1:65" s="2" customFormat="1" ht="11.25">
      <c r="A189" s="32"/>
      <c r="B189" s="33"/>
      <c r="C189" s="34"/>
      <c r="D189" s="197" t="s">
        <v>129</v>
      </c>
      <c r="E189" s="34"/>
      <c r="F189" s="198" t="s">
        <v>223</v>
      </c>
      <c r="G189" s="34"/>
      <c r="H189" s="34"/>
      <c r="I189" s="199"/>
      <c r="J189" s="34"/>
      <c r="K189" s="34"/>
      <c r="L189" s="37"/>
      <c r="M189" s="200"/>
      <c r="N189" s="201"/>
      <c r="O189" s="69"/>
      <c r="P189" s="69"/>
      <c r="Q189" s="69"/>
      <c r="R189" s="69"/>
      <c r="S189" s="69"/>
      <c r="T189" s="70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5" t="s">
        <v>129</v>
      </c>
      <c r="AU189" s="15" t="s">
        <v>90</v>
      </c>
    </row>
    <row r="190" spans="1:65" s="13" customFormat="1" ht="11.25">
      <c r="B190" s="203"/>
      <c r="C190" s="204"/>
      <c r="D190" s="197" t="s">
        <v>137</v>
      </c>
      <c r="E190" s="205" t="s">
        <v>1</v>
      </c>
      <c r="F190" s="206" t="s">
        <v>226</v>
      </c>
      <c r="G190" s="204"/>
      <c r="H190" s="207">
        <v>6</v>
      </c>
      <c r="I190" s="208"/>
      <c r="J190" s="204"/>
      <c r="K190" s="204"/>
      <c r="L190" s="209"/>
      <c r="M190" s="210"/>
      <c r="N190" s="211"/>
      <c r="O190" s="211"/>
      <c r="P190" s="211"/>
      <c r="Q190" s="211"/>
      <c r="R190" s="211"/>
      <c r="S190" s="211"/>
      <c r="T190" s="212"/>
      <c r="AT190" s="213" t="s">
        <v>137</v>
      </c>
      <c r="AU190" s="213" t="s">
        <v>90</v>
      </c>
      <c r="AV190" s="13" t="s">
        <v>90</v>
      </c>
      <c r="AW190" s="13" t="s">
        <v>36</v>
      </c>
      <c r="AX190" s="13" t="s">
        <v>88</v>
      </c>
      <c r="AY190" s="213" t="s">
        <v>120</v>
      </c>
    </row>
    <row r="191" spans="1:65" s="2" customFormat="1" ht="24">
      <c r="A191" s="32"/>
      <c r="B191" s="33"/>
      <c r="C191" s="214" t="s">
        <v>227</v>
      </c>
      <c r="D191" s="214" t="s">
        <v>151</v>
      </c>
      <c r="E191" s="215" t="s">
        <v>228</v>
      </c>
      <c r="F191" s="216" t="s">
        <v>229</v>
      </c>
      <c r="G191" s="217" t="s">
        <v>224</v>
      </c>
      <c r="H191" s="218">
        <v>11</v>
      </c>
      <c r="I191" s="219"/>
      <c r="J191" s="220">
        <f>ROUND(I191*H191,2)</f>
        <v>0</v>
      </c>
      <c r="K191" s="216" t="s">
        <v>1</v>
      </c>
      <c r="L191" s="221"/>
      <c r="M191" s="222" t="s">
        <v>1</v>
      </c>
      <c r="N191" s="223" t="s">
        <v>45</v>
      </c>
      <c r="O191" s="69"/>
      <c r="P191" s="193">
        <f>O191*H191</f>
        <v>0</v>
      </c>
      <c r="Q191" s="193">
        <v>5.5000000000000003E-4</v>
      </c>
      <c r="R191" s="193">
        <f>Q191*H191</f>
        <v>6.0500000000000007E-3</v>
      </c>
      <c r="S191" s="193">
        <v>0</v>
      </c>
      <c r="T191" s="194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95" t="s">
        <v>155</v>
      </c>
      <c r="AT191" s="195" t="s">
        <v>151</v>
      </c>
      <c r="AU191" s="195" t="s">
        <v>90</v>
      </c>
      <c r="AY191" s="15" t="s">
        <v>120</v>
      </c>
      <c r="BE191" s="196">
        <f>IF(N191="základní",J191,0)</f>
        <v>0</v>
      </c>
      <c r="BF191" s="196">
        <f>IF(N191="snížená",J191,0)</f>
        <v>0</v>
      </c>
      <c r="BG191" s="196">
        <f>IF(N191="zákl. přenesená",J191,0)</f>
        <v>0</v>
      </c>
      <c r="BH191" s="196">
        <f>IF(N191="sníž. přenesená",J191,0)</f>
        <v>0</v>
      </c>
      <c r="BI191" s="196">
        <f>IF(N191="nulová",J191,0)</f>
        <v>0</v>
      </c>
      <c r="BJ191" s="15" t="s">
        <v>88</v>
      </c>
      <c r="BK191" s="196">
        <f>ROUND(I191*H191,2)</f>
        <v>0</v>
      </c>
      <c r="BL191" s="15" t="s">
        <v>127</v>
      </c>
      <c r="BM191" s="195" t="s">
        <v>230</v>
      </c>
    </row>
    <row r="192" spans="1:65" s="2" customFormat="1" ht="11.25">
      <c r="A192" s="32"/>
      <c r="B192" s="33"/>
      <c r="C192" s="34"/>
      <c r="D192" s="197" t="s">
        <v>129</v>
      </c>
      <c r="E192" s="34"/>
      <c r="F192" s="198" t="s">
        <v>229</v>
      </c>
      <c r="G192" s="34"/>
      <c r="H192" s="34"/>
      <c r="I192" s="199"/>
      <c r="J192" s="34"/>
      <c r="K192" s="34"/>
      <c r="L192" s="37"/>
      <c r="M192" s="200"/>
      <c r="N192" s="201"/>
      <c r="O192" s="69"/>
      <c r="P192" s="69"/>
      <c r="Q192" s="69"/>
      <c r="R192" s="69"/>
      <c r="S192" s="69"/>
      <c r="T192" s="70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T192" s="15" t="s">
        <v>129</v>
      </c>
      <c r="AU192" s="15" t="s">
        <v>90</v>
      </c>
    </row>
    <row r="193" spans="1:65" s="13" customFormat="1" ht="11.25">
      <c r="B193" s="203"/>
      <c r="C193" s="204"/>
      <c r="D193" s="197" t="s">
        <v>137</v>
      </c>
      <c r="E193" s="205" t="s">
        <v>1</v>
      </c>
      <c r="F193" s="206" t="s">
        <v>231</v>
      </c>
      <c r="G193" s="204"/>
      <c r="H193" s="207">
        <v>11</v>
      </c>
      <c r="I193" s="208"/>
      <c r="J193" s="204"/>
      <c r="K193" s="204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137</v>
      </c>
      <c r="AU193" s="213" t="s">
        <v>90</v>
      </c>
      <c r="AV193" s="13" t="s">
        <v>90</v>
      </c>
      <c r="AW193" s="13" t="s">
        <v>36</v>
      </c>
      <c r="AX193" s="13" t="s">
        <v>88</v>
      </c>
      <c r="AY193" s="213" t="s">
        <v>120</v>
      </c>
    </row>
    <row r="194" spans="1:65" s="2" customFormat="1" ht="24.2" customHeight="1">
      <c r="A194" s="32"/>
      <c r="B194" s="33"/>
      <c r="C194" s="214" t="s">
        <v>232</v>
      </c>
      <c r="D194" s="214" t="s">
        <v>151</v>
      </c>
      <c r="E194" s="215" t="s">
        <v>233</v>
      </c>
      <c r="F194" s="216" t="s">
        <v>234</v>
      </c>
      <c r="G194" s="217" t="s">
        <v>224</v>
      </c>
      <c r="H194" s="218">
        <v>11</v>
      </c>
      <c r="I194" s="219"/>
      <c r="J194" s="220">
        <f>ROUND(I194*H194,2)</f>
        <v>0</v>
      </c>
      <c r="K194" s="216" t="s">
        <v>1</v>
      </c>
      <c r="L194" s="221"/>
      <c r="M194" s="222" t="s">
        <v>1</v>
      </c>
      <c r="N194" s="223" t="s">
        <v>45</v>
      </c>
      <c r="O194" s="69"/>
      <c r="P194" s="193">
        <f>O194*H194</f>
        <v>0</v>
      </c>
      <c r="Q194" s="193">
        <v>1.4E-3</v>
      </c>
      <c r="R194" s="193">
        <f>Q194*H194</f>
        <v>1.54E-2</v>
      </c>
      <c r="S194" s="193">
        <v>0</v>
      </c>
      <c r="T194" s="194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95" t="s">
        <v>155</v>
      </c>
      <c r="AT194" s="195" t="s">
        <v>151</v>
      </c>
      <c r="AU194" s="195" t="s">
        <v>90</v>
      </c>
      <c r="AY194" s="15" t="s">
        <v>120</v>
      </c>
      <c r="BE194" s="196">
        <f>IF(N194="základní",J194,0)</f>
        <v>0</v>
      </c>
      <c r="BF194" s="196">
        <f>IF(N194="snížená",J194,0)</f>
        <v>0</v>
      </c>
      <c r="BG194" s="196">
        <f>IF(N194="zákl. přenesená",J194,0)</f>
        <v>0</v>
      </c>
      <c r="BH194" s="196">
        <f>IF(N194="sníž. přenesená",J194,0)</f>
        <v>0</v>
      </c>
      <c r="BI194" s="196">
        <f>IF(N194="nulová",J194,0)</f>
        <v>0</v>
      </c>
      <c r="BJ194" s="15" t="s">
        <v>88</v>
      </c>
      <c r="BK194" s="196">
        <f>ROUND(I194*H194,2)</f>
        <v>0</v>
      </c>
      <c r="BL194" s="15" t="s">
        <v>127</v>
      </c>
      <c r="BM194" s="195" t="s">
        <v>235</v>
      </c>
    </row>
    <row r="195" spans="1:65" s="2" customFormat="1" ht="11.25">
      <c r="A195" s="32"/>
      <c r="B195" s="33"/>
      <c r="C195" s="34"/>
      <c r="D195" s="197" t="s">
        <v>129</v>
      </c>
      <c r="E195" s="34"/>
      <c r="F195" s="198" t="s">
        <v>234</v>
      </c>
      <c r="G195" s="34"/>
      <c r="H195" s="34"/>
      <c r="I195" s="199"/>
      <c r="J195" s="34"/>
      <c r="K195" s="34"/>
      <c r="L195" s="37"/>
      <c r="M195" s="200"/>
      <c r="N195" s="201"/>
      <c r="O195" s="69"/>
      <c r="P195" s="69"/>
      <c r="Q195" s="69"/>
      <c r="R195" s="69"/>
      <c r="S195" s="69"/>
      <c r="T195" s="70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5" t="s">
        <v>129</v>
      </c>
      <c r="AU195" s="15" t="s">
        <v>90</v>
      </c>
    </row>
    <row r="196" spans="1:65" s="13" customFormat="1" ht="11.25">
      <c r="B196" s="203"/>
      <c r="C196" s="204"/>
      <c r="D196" s="197" t="s">
        <v>137</v>
      </c>
      <c r="E196" s="205" t="s">
        <v>1</v>
      </c>
      <c r="F196" s="206" t="s">
        <v>231</v>
      </c>
      <c r="G196" s="204"/>
      <c r="H196" s="207">
        <v>11</v>
      </c>
      <c r="I196" s="208"/>
      <c r="J196" s="204"/>
      <c r="K196" s="204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137</v>
      </c>
      <c r="AU196" s="213" t="s">
        <v>90</v>
      </c>
      <c r="AV196" s="13" t="s">
        <v>90</v>
      </c>
      <c r="AW196" s="13" t="s">
        <v>36</v>
      </c>
      <c r="AX196" s="13" t="s">
        <v>88</v>
      </c>
      <c r="AY196" s="213" t="s">
        <v>120</v>
      </c>
    </row>
    <row r="197" spans="1:65" s="12" customFormat="1" ht="22.9" customHeight="1">
      <c r="B197" s="168"/>
      <c r="C197" s="169"/>
      <c r="D197" s="170" t="s">
        <v>79</v>
      </c>
      <c r="E197" s="182" t="s">
        <v>236</v>
      </c>
      <c r="F197" s="182" t="s">
        <v>237</v>
      </c>
      <c r="G197" s="169"/>
      <c r="H197" s="169"/>
      <c r="I197" s="172"/>
      <c r="J197" s="183">
        <f>BK197</f>
        <v>0</v>
      </c>
      <c r="K197" s="169"/>
      <c r="L197" s="174"/>
      <c r="M197" s="175"/>
      <c r="N197" s="176"/>
      <c r="O197" s="176"/>
      <c r="P197" s="177">
        <f>SUM(P198:P199)</f>
        <v>0</v>
      </c>
      <c r="Q197" s="176"/>
      <c r="R197" s="177">
        <f>SUM(R198:R199)</f>
        <v>0</v>
      </c>
      <c r="S197" s="176"/>
      <c r="T197" s="178">
        <f>SUM(T198:T199)</f>
        <v>0</v>
      </c>
      <c r="AR197" s="179" t="s">
        <v>88</v>
      </c>
      <c r="AT197" s="180" t="s">
        <v>79</v>
      </c>
      <c r="AU197" s="180" t="s">
        <v>88</v>
      </c>
      <c r="AY197" s="179" t="s">
        <v>120</v>
      </c>
      <c r="BK197" s="181">
        <f>SUM(BK198:BK199)</f>
        <v>0</v>
      </c>
    </row>
    <row r="198" spans="1:65" s="2" customFormat="1" ht="16.5" customHeight="1">
      <c r="A198" s="32"/>
      <c r="B198" s="33"/>
      <c r="C198" s="184" t="s">
        <v>238</v>
      </c>
      <c r="D198" s="184" t="s">
        <v>123</v>
      </c>
      <c r="E198" s="185" t="s">
        <v>239</v>
      </c>
      <c r="F198" s="186" t="s">
        <v>240</v>
      </c>
      <c r="G198" s="187" t="s">
        <v>241</v>
      </c>
      <c r="H198" s="188">
        <v>5.9960000000000004</v>
      </c>
      <c r="I198" s="189"/>
      <c r="J198" s="190">
        <f>ROUND(I198*H198,2)</f>
        <v>0</v>
      </c>
      <c r="K198" s="186" t="s">
        <v>154</v>
      </c>
      <c r="L198" s="37"/>
      <c r="M198" s="191" t="s">
        <v>1</v>
      </c>
      <c r="N198" s="192" t="s">
        <v>45</v>
      </c>
      <c r="O198" s="69"/>
      <c r="P198" s="193">
        <f>O198*H198</f>
        <v>0</v>
      </c>
      <c r="Q198" s="193">
        <v>0</v>
      </c>
      <c r="R198" s="193">
        <f>Q198*H198</f>
        <v>0</v>
      </c>
      <c r="S198" s="193">
        <v>0</v>
      </c>
      <c r="T198" s="194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95" t="s">
        <v>127</v>
      </c>
      <c r="AT198" s="195" t="s">
        <v>123</v>
      </c>
      <c r="AU198" s="195" t="s">
        <v>90</v>
      </c>
      <c r="AY198" s="15" t="s">
        <v>120</v>
      </c>
      <c r="BE198" s="196">
        <f>IF(N198="základní",J198,0)</f>
        <v>0</v>
      </c>
      <c r="BF198" s="196">
        <f>IF(N198="snížená",J198,0)</f>
        <v>0</v>
      </c>
      <c r="BG198" s="196">
        <f>IF(N198="zákl. přenesená",J198,0)</f>
        <v>0</v>
      </c>
      <c r="BH198" s="196">
        <f>IF(N198="sníž. přenesená",J198,0)</f>
        <v>0</v>
      </c>
      <c r="BI198" s="196">
        <f>IF(N198="nulová",J198,0)</f>
        <v>0</v>
      </c>
      <c r="BJ198" s="15" t="s">
        <v>88</v>
      </c>
      <c r="BK198" s="196">
        <f>ROUND(I198*H198,2)</f>
        <v>0</v>
      </c>
      <c r="BL198" s="15" t="s">
        <v>127</v>
      </c>
      <c r="BM198" s="195" t="s">
        <v>242</v>
      </c>
    </row>
    <row r="199" spans="1:65" s="2" customFormat="1" ht="19.5">
      <c r="A199" s="32"/>
      <c r="B199" s="33"/>
      <c r="C199" s="34"/>
      <c r="D199" s="197" t="s">
        <v>129</v>
      </c>
      <c r="E199" s="34"/>
      <c r="F199" s="198" t="s">
        <v>243</v>
      </c>
      <c r="G199" s="34"/>
      <c r="H199" s="34"/>
      <c r="I199" s="199"/>
      <c r="J199" s="34"/>
      <c r="K199" s="34"/>
      <c r="L199" s="37"/>
      <c r="M199" s="224"/>
      <c r="N199" s="225"/>
      <c r="O199" s="226"/>
      <c r="P199" s="226"/>
      <c r="Q199" s="226"/>
      <c r="R199" s="226"/>
      <c r="S199" s="226"/>
      <c r="T199" s="227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T199" s="15" t="s">
        <v>129</v>
      </c>
      <c r="AU199" s="15" t="s">
        <v>90</v>
      </c>
    </row>
    <row r="200" spans="1:65" s="2" customFormat="1" ht="6.95" customHeight="1">
      <c r="A200" s="32"/>
      <c r="B200" s="52"/>
      <c r="C200" s="53"/>
      <c r="D200" s="53"/>
      <c r="E200" s="53"/>
      <c r="F200" s="53"/>
      <c r="G200" s="53"/>
      <c r="H200" s="53"/>
      <c r="I200" s="53"/>
      <c r="J200" s="53"/>
      <c r="K200" s="53"/>
      <c r="L200" s="37"/>
      <c r="M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</row>
  </sheetData>
  <sheetProtection algorithmName="SHA-512" hashValue="phKIsKSFPnIAKOPnICurIXwTjDXdNUIxt83x1UBt1lorzxo5SfhIS1HHDJ9zDzXHbfQvCS5PKcOjRjVhI2GRpg==" saltValue="bs4T72t5sNs48ioFAyZ0wHFLWlUrXNR/3S7FiiklaHCTKbtEzr3twgKKfo2S+33kwWnm7KTZduyjIa4QFG++ig==" spinCount="100000" sheet="1" objects="1" scenarios="1" formatColumns="0" formatRows="0" autoFilter="0"/>
  <autoFilter ref="C118:K199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93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90</v>
      </c>
    </row>
    <row r="4" spans="1:46" s="1" customFormat="1" ht="24.95" customHeight="1">
      <c r="B4" s="18"/>
      <c r="D4" s="108" t="s">
        <v>94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Podhradský rybník - zachycení plavenin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95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244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15. 9. 2025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28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39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40</v>
      </c>
      <c r="E30" s="32"/>
      <c r="F30" s="32"/>
      <c r="G30" s="32"/>
      <c r="H30" s="32"/>
      <c r="I30" s="32"/>
      <c r="J30" s="118">
        <f>ROUND(J119,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42</v>
      </c>
      <c r="G32" s="32"/>
      <c r="H32" s="32"/>
      <c r="I32" s="119" t="s">
        <v>41</v>
      </c>
      <c r="J32" s="119" t="s">
        <v>43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44</v>
      </c>
      <c r="E33" s="110" t="s">
        <v>45</v>
      </c>
      <c r="F33" s="121">
        <f>ROUND((SUM(BE119:BE137)),  2)</f>
        <v>0</v>
      </c>
      <c r="G33" s="32"/>
      <c r="H33" s="32"/>
      <c r="I33" s="122">
        <v>0.21</v>
      </c>
      <c r="J33" s="121">
        <f>ROUND(((SUM(BE119:BE137))*I33),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46</v>
      </c>
      <c r="F34" s="121">
        <f>ROUND((SUM(BF119:BF137)),  2)</f>
        <v>0</v>
      </c>
      <c r="G34" s="32"/>
      <c r="H34" s="32"/>
      <c r="I34" s="122">
        <v>0.12</v>
      </c>
      <c r="J34" s="121">
        <f>ROUND(((SUM(BF119:BF137))*I34),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47</v>
      </c>
      <c r="F35" s="121">
        <f>ROUND((SUM(BG119:BG137)),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48</v>
      </c>
      <c r="F36" s="121">
        <f>ROUND((SUM(BH119:BH137)),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49</v>
      </c>
      <c r="F37" s="121">
        <f>ROUND((SUM(BI119:BI137)),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50</v>
      </c>
      <c r="E39" s="125"/>
      <c r="F39" s="125"/>
      <c r="G39" s="126" t="s">
        <v>51</v>
      </c>
      <c r="H39" s="127" t="s">
        <v>52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53</v>
      </c>
      <c r="E50" s="131"/>
      <c r="F50" s="131"/>
      <c r="G50" s="130" t="s">
        <v>54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55</v>
      </c>
      <c r="E61" s="133"/>
      <c r="F61" s="134" t="s">
        <v>56</v>
      </c>
      <c r="G61" s="132" t="s">
        <v>55</v>
      </c>
      <c r="H61" s="133"/>
      <c r="I61" s="133"/>
      <c r="J61" s="135" t="s">
        <v>56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57</v>
      </c>
      <c r="E65" s="136"/>
      <c r="F65" s="136"/>
      <c r="G65" s="130" t="s">
        <v>58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55</v>
      </c>
      <c r="E76" s="133"/>
      <c r="F76" s="134" t="s">
        <v>56</v>
      </c>
      <c r="G76" s="132" t="s">
        <v>55</v>
      </c>
      <c r="H76" s="133"/>
      <c r="I76" s="133"/>
      <c r="J76" s="135" t="s">
        <v>56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Podhradský rybník - zachycení plavenin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47" t="str">
        <f>E9</f>
        <v>3532_02 - Ostatní náklady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Plumlov</v>
      </c>
      <c r="G89" s="34"/>
      <c r="H89" s="34"/>
      <c r="I89" s="27" t="s">
        <v>22</v>
      </c>
      <c r="J89" s="64" t="str">
        <f>IF(J12="","",J12)</f>
        <v>15. 9. 2025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98</v>
      </c>
      <c r="D94" s="142"/>
      <c r="E94" s="142"/>
      <c r="F94" s="142"/>
      <c r="G94" s="142"/>
      <c r="H94" s="142"/>
      <c r="I94" s="142"/>
      <c r="J94" s="143" t="s">
        <v>99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100</v>
      </c>
      <c r="D96" s="34"/>
      <c r="E96" s="34"/>
      <c r="F96" s="34"/>
      <c r="G96" s="34"/>
      <c r="H96" s="34"/>
      <c r="I96" s="34"/>
      <c r="J96" s="82">
        <f>J119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101</v>
      </c>
    </row>
    <row r="97" spans="1:31" s="9" customFormat="1" ht="24.95" customHeight="1">
      <c r="B97" s="145"/>
      <c r="C97" s="146"/>
      <c r="D97" s="147" t="s">
        <v>245</v>
      </c>
      <c r="E97" s="148"/>
      <c r="F97" s="148"/>
      <c r="G97" s="148"/>
      <c r="H97" s="148"/>
      <c r="I97" s="148"/>
      <c r="J97" s="149">
        <f>J120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246</v>
      </c>
      <c r="E98" s="154"/>
      <c r="F98" s="154"/>
      <c r="G98" s="154"/>
      <c r="H98" s="154"/>
      <c r="I98" s="154"/>
      <c r="J98" s="155">
        <f>J121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247</v>
      </c>
      <c r="E99" s="154"/>
      <c r="F99" s="154"/>
      <c r="G99" s="154"/>
      <c r="H99" s="154"/>
      <c r="I99" s="154"/>
      <c r="J99" s="155">
        <f>J129</f>
        <v>0</v>
      </c>
      <c r="K99" s="152"/>
      <c r="L99" s="156"/>
    </row>
    <row r="100" spans="1:31" s="2" customFormat="1" ht="21.75" customHeight="1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49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9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105</v>
      </c>
      <c r="D106" s="34"/>
      <c r="E106" s="34"/>
      <c r="F106" s="34"/>
      <c r="G106" s="34"/>
      <c r="H106" s="34"/>
      <c r="I106" s="34"/>
      <c r="J106" s="34"/>
      <c r="K106" s="34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4"/>
      <c r="D109" s="34"/>
      <c r="E109" s="276" t="str">
        <f>E7</f>
        <v>Podhradský rybník - zachycení plavenin</v>
      </c>
      <c r="F109" s="277"/>
      <c r="G109" s="277"/>
      <c r="H109" s="277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95</v>
      </c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4"/>
      <c r="D111" s="34"/>
      <c r="E111" s="247" t="str">
        <f>E9</f>
        <v>3532_02 - Ostatní náklady</v>
      </c>
      <c r="F111" s="278"/>
      <c r="G111" s="278"/>
      <c r="H111" s="278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20</v>
      </c>
      <c r="D113" s="34"/>
      <c r="E113" s="34"/>
      <c r="F113" s="25" t="str">
        <f>F12</f>
        <v>k.ú. Plumlov</v>
      </c>
      <c r="G113" s="34"/>
      <c r="H113" s="34"/>
      <c r="I113" s="27" t="s">
        <v>22</v>
      </c>
      <c r="J113" s="64" t="str">
        <f>IF(J12="","",J12)</f>
        <v>15. 9. 2025</v>
      </c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25.7" customHeight="1">
      <c r="A115" s="32"/>
      <c r="B115" s="33"/>
      <c r="C115" s="27" t="s">
        <v>24</v>
      </c>
      <c r="D115" s="34"/>
      <c r="E115" s="34"/>
      <c r="F115" s="25" t="str">
        <f>E15</f>
        <v>Povodí Moravy, s.p.</v>
      </c>
      <c r="G115" s="34"/>
      <c r="H115" s="34"/>
      <c r="I115" s="27" t="s">
        <v>32</v>
      </c>
      <c r="J115" s="30" t="str">
        <f>E21</f>
        <v>VODNÍ DÍLA - TBD a.s.</v>
      </c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30</v>
      </c>
      <c r="D116" s="34"/>
      <c r="E116" s="34"/>
      <c r="F116" s="25" t="str">
        <f>IF(E18="","",E18)</f>
        <v>Vyplň údaj</v>
      </c>
      <c r="G116" s="34"/>
      <c r="H116" s="34"/>
      <c r="I116" s="27" t="s">
        <v>37</v>
      </c>
      <c r="J116" s="30" t="str">
        <f>E24</f>
        <v xml:space="preserve"> 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57"/>
      <c r="B118" s="158"/>
      <c r="C118" s="159" t="s">
        <v>106</v>
      </c>
      <c r="D118" s="160" t="s">
        <v>65</v>
      </c>
      <c r="E118" s="160" t="s">
        <v>61</v>
      </c>
      <c r="F118" s="160" t="s">
        <v>62</v>
      </c>
      <c r="G118" s="160" t="s">
        <v>107</v>
      </c>
      <c r="H118" s="160" t="s">
        <v>108</v>
      </c>
      <c r="I118" s="160" t="s">
        <v>109</v>
      </c>
      <c r="J118" s="160" t="s">
        <v>99</v>
      </c>
      <c r="K118" s="161" t="s">
        <v>110</v>
      </c>
      <c r="L118" s="162"/>
      <c r="M118" s="73" t="s">
        <v>1</v>
      </c>
      <c r="N118" s="74" t="s">
        <v>44</v>
      </c>
      <c r="O118" s="74" t="s">
        <v>111</v>
      </c>
      <c r="P118" s="74" t="s">
        <v>112</v>
      </c>
      <c r="Q118" s="74" t="s">
        <v>113</v>
      </c>
      <c r="R118" s="74" t="s">
        <v>114</v>
      </c>
      <c r="S118" s="74" t="s">
        <v>115</v>
      </c>
      <c r="T118" s="75" t="s">
        <v>116</v>
      </c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</row>
    <row r="119" spans="1:65" s="2" customFormat="1" ht="22.9" customHeight="1">
      <c r="A119" s="32"/>
      <c r="B119" s="33"/>
      <c r="C119" s="80" t="s">
        <v>117</v>
      </c>
      <c r="D119" s="34"/>
      <c r="E119" s="34"/>
      <c r="F119" s="34"/>
      <c r="G119" s="34"/>
      <c r="H119" s="34"/>
      <c r="I119" s="34"/>
      <c r="J119" s="163">
        <f>BK119</f>
        <v>0</v>
      </c>
      <c r="K119" s="34"/>
      <c r="L119" s="37"/>
      <c r="M119" s="76"/>
      <c r="N119" s="164"/>
      <c r="O119" s="77"/>
      <c r="P119" s="165">
        <f>P120</f>
        <v>0</v>
      </c>
      <c r="Q119" s="77"/>
      <c r="R119" s="165">
        <f>R120</f>
        <v>0</v>
      </c>
      <c r="S119" s="77"/>
      <c r="T119" s="166">
        <f>T120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5" t="s">
        <v>79</v>
      </c>
      <c r="AU119" s="15" t="s">
        <v>101</v>
      </c>
      <c r="BK119" s="167">
        <f>BK120</f>
        <v>0</v>
      </c>
    </row>
    <row r="120" spans="1:65" s="12" customFormat="1" ht="25.9" customHeight="1">
      <c r="B120" s="168"/>
      <c r="C120" s="169"/>
      <c r="D120" s="170" t="s">
        <v>79</v>
      </c>
      <c r="E120" s="171" t="s">
        <v>248</v>
      </c>
      <c r="F120" s="171" t="s">
        <v>249</v>
      </c>
      <c r="G120" s="169"/>
      <c r="H120" s="169"/>
      <c r="I120" s="172"/>
      <c r="J120" s="173">
        <f>BK120</f>
        <v>0</v>
      </c>
      <c r="K120" s="169"/>
      <c r="L120" s="174"/>
      <c r="M120" s="175"/>
      <c r="N120" s="176"/>
      <c r="O120" s="176"/>
      <c r="P120" s="177">
        <f>P121+P129</f>
        <v>0</v>
      </c>
      <c r="Q120" s="176"/>
      <c r="R120" s="177">
        <f>R121+R129</f>
        <v>0</v>
      </c>
      <c r="S120" s="176"/>
      <c r="T120" s="178">
        <f>T121+T129</f>
        <v>0</v>
      </c>
      <c r="AR120" s="179" t="s">
        <v>150</v>
      </c>
      <c r="AT120" s="180" t="s">
        <v>79</v>
      </c>
      <c r="AU120" s="180" t="s">
        <v>80</v>
      </c>
      <c r="AY120" s="179" t="s">
        <v>120</v>
      </c>
      <c r="BK120" s="181">
        <f>BK121+BK129</f>
        <v>0</v>
      </c>
    </row>
    <row r="121" spans="1:65" s="12" customFormat="1" ht="22.9" customHeight="1">
      <c r="B121" s="168"/>
      <c r="C121" s="169"/>
      <c r="D121" s="170" t="s">
        <v>79</v>
      </c>
      <c r="E121" s="182" t="s">
        <v>250</v>
      </c>
      <c r="F121" s="182" t="s">
        <v>251</v>
      </c>
      <c r="G121" s="169"/>
      <c r="H121" s="169"/>
      <c r="I121" s="172"/>
      <c r="J121" s="183">
        <f>BK121</f>
        <v>0</v>
      </c>
      <c r="K121" s="169"/>
      <c r="L121" s="174"/>
      <c r="M121" s="175"/>
      <c r="N121" s="176"/>
      <c r="O121" s="176"/>
      <c r="P121" s="177">
        <f>SUM(P122:P128)</f>
        <v>0</v>
      </c>
      <c r="Q121" s="176"/>
      <c r="R121" s="177">
        <f>SUM(R122:R128)</f>
        <v>0</v>
      </c>
      <c r="S121" s="176"/>
      <c r="T121" s="178">
        <f>SUM(T122:T128)</f>
        <v>0</v>
      </c>
      <c r="AR121" s="179" t="s">
        <v>150</v>
      </c>
      <c r="AT121" s="180" t="s">
        <v>79</v>
      </c>
      <c r="AU121" s="180" t="s">
        <v>88</v>
      </c>
      <c r="AY121" s="179" t="s">
        <v>120</v>
      </c>
      <c r="BK121" s="181">
        <f>SUM(BK122:BK128)</f>
        <v>0</v>
      </c>
    </row>
    <row r="122" spans="1:65" s="2" customFormat="1" ht="24.2" customHeight="1">
      <c r="A122" s="32"/>
      <c r="B122" s="33"/>
      <c r="C122" s="184" t="s">
        <v>88</v>
      </c>
      <c r="D122" s="184" t="s">
        <v>123</v>
      </c>
      <c r="E122" s="185" t="s">
        <v>252</v>
      </c>
      <c r="F122" s="186" t="s">
        <v>253</v>
      </c>
      <c r="G122" s="187" t="s">
        <v>218</v>
      </c>
      <c r="H122" s="188">
        <v>1</v>
      </c>
      <c r="I122" s="189"/>
      <c r="J122" s="190">
        <f>ROUND(I122*H122,2)</f>
        <v>0</v>
      </c>
      <c r="K122" s="186" t="s">
        <v>1</v>
      </c>
      <c r="L122" s="37"/>
      <c r="M122" s="191" t="s">
        <v>1</v>
      </c>
      <c r="N122" s="192" t="s">
        <v>45</v>
      </c>
      <c r="O122" s="69"/>
      <c r="P122" s="193">
        <f>O122*H122</f>
        <v>0</v>
      </c>
      <c r="Q122" s="193">
        <v>0</v>
      </c>
      <c r="R122" s="193">
        <f>Q122*H122</f>
        <v>0</v>
      </c>
      <c r="S122" s="193">
        <v>0</v>
      </c>
      <c r="T122" s="194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95" t="s">
        <v>254</v>
      </c>
      <c r="AT122" s="195" t="s">
        <v>123</v>
      </c>
      <c r="AU122" s="195" t="s">
        <v>90</v>
      </c>
      <c r="AY122" s="15" t="s">
        <v>120</v>
      </c>
      <c r="BE122" s="196">
        <f>IF(N122="základní",J122,0)</f>
        <v>0</v>
      </c>
      <c r="BF122" s="196">
        <f>IF(N122="snížená",J122,0)</f>
        <v>0</v>
      </c>
      <c r="BG122" s="196">
        <f>IF(N122="zákl. přenesená",J122,0)</f>
        <v>0</v>
      </c>
      <c r="BH122" s="196">
        <f>IF(N122="sníž. přenesená",J122,0)</f>
        <v>0</v>
      </c>
      <c r="BI122" s="196">
        <f>IF(N122="nulová",J122,0)</f>
        <v>0</v>
      </c>
      <c r="BJ122" s="15" t="s">
        <v>88</v>
      </c>
      <c r="BK122" s="196">
        <f>ROUND(I122*H122,2)</f>
        <v>0</v>
      </c>
      <c r="BL122" s="15" t="s">
        <v>254</v>
      </c>
      <c r="BM122" s="195" t="s">
        <v>255</v>
      </c>
    </row>
    <row r="123" spans="1:65" s="2" customFormat="1" ht="19.5">
      <c r="A123" s="32"/>
      <c r="B123" s="33"/>
      <c r="C123" s="34"/>
      <c r="D123" s="197" t="s">
        <v>129</v>
      </c>
      <c r="E123" s="34"/>
      <c r="F123" s="198" t="s">
        <v>253</v>
      </c>
      <c r="G123" s="34"/>
      <c r="H123" s="34"/>
      <c r="I123" s="199"/>
      <c r="J123" s="34"/>
      <c r="K123" s="34"/>
      <c r="L123" s="37"/>
      <c r="M123" s="200"/>
      <c r="N123" s="201"/>
      <c r="O123" s="69"/>
      <c r="P123" s="69"/>
      <c r="Q123" s="69"/>
      <c r="R123" s="69"/>
      <c r="S123" s="69"/>
      <c r="T123" s="70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5" t="s">
        <v>129</v>
      </c>
      <c r="AU123" s="15" t="s">
        <v>90</v>
      </c>
    </row>
    <row r="124" spans="1:65" s="2" customFormat="1" ht="16.5" customHeight="1">
      <c r="A124" s="32"/>
      <c r="B124" s="33"/>
      <c r="C124" s="184" t="s">
        <v>90</v>
      </c>
      <c r="D124" s="184" t="s">
        <v>123</v>
      </c>
      <c r="E124" s="185" t="s">
        <v>256</v>
      </c>
      <c r="F124" s="186" t="s">
        <v>257</v>
      </c>
      <c r="G124" s="187" t="s">
        <v>218</v>
      </c>
      <c r="H124" s="188">
        <v>1</v>
      </c>
      <c r="I124" s="189"/>
      <c r="J124" s="190">
        <f>ROUND(I124*H124,2)</f>
        <v>0</v>
      </c>
      <c r="K124" s="186" t="s">
        <v>154</v>
      </c>
      <c r="L124" s="37"/>
      <c r="M124" s="191" t="s">
        <v>1</v>
      </c>
      <c r="N124" s="192" t="s">
        <v>45</v>
      </c>
      <c r="O124" s="69"/>
      <c r="P124" s="193">
        <f>O124*H124</f>
        <v>0</v>
      </c>
      <c r="Q124" s="193">
        <v>0</v>
      </c>
      <c r="R124" s="193">
        <f>Q124*H124</f>
        <v>0</v>
      </c>
      <c r="S124" s="193">
        <v>0</v>
      </c>
      <c r="T124" s="194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95" t="s">
        <v>254</v>
      </c>
      <c r="AT124" s="195" t="s">
        <v>123</v>
      </c>
      <c r="AU124" s="195" t="s">
        <v>90</v>
      </c>
      <c r="AY124" s="15" t="s">
        <v>120</v>
      </c>
      <c r="BE124" s="196">
        <f>IF(N124="základní",J124,0)</f>
        <v>0</v>
      </c>
      <c r="BF124" s="196">
        <f>IF(N124="snížená",J124,0)</f>
        <v>0</v>
      </c>
      <c r="BG124" s="196">
        <f>IF(N124="zákl. přenesená",J124,0)</f>
        <v>0</v>
      </c>
      <c r="BH124" s="196">
        <f>IF(N124="sníž. přenesená",J124,0)</f>
        <v>0</v>
      </c>
      <c r="BI124" s="196">
        <f>IF(N124="nulová",J124,0)</f>
        <v>0</v>
      </c>
      <c r="BJ124" s="15" t="s">
        <v>88</v>
      </c>
      <c r="BK124" s="196">
        <f>ROUND(I124*H124,2)</f>
        <v>0</v>
      </c>
      <c r="BL124" s="15" t="s">
        <v>254</v>
      </c>
      <c r="BM124" s="195" t="s">
        <v>258</v>
      </c>
    </row>
    <row r="125" spans="1:65" s="2" customFormat="1" ht="11.25">
      <c r="A125" s="32"/>
      <c r="B125" s="33"/>
      <c r="C125" s="34"/>
      <c r="D125" s="197" t="s">
        <v>129</v>
      </c>
      <c r="E125" s="34"/>
      <c r="F125" s="198" t="s">
        <v>257</v>
      </c>
      <c r="G125" s="34"/>
      <c r="H125" s="34"/>
      <c r="I125" s="199"/>
      <c r="J125" s="34"/>
      <c r="K125" s="34"/>
      <c r="L125" s="37"/>
      <c r="M125" s="200"/>
      <c r="N125" s="201"/>
      <c r="O125" s="69"/>
      <c r="P125" s="69"/>
      <c r="Q125" s="69"/>
      <c r="R125" s="69"/>
      <c r="S125" s="69"/>
      <c r="T125" s="70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5" t="s">
        <v>129</v>
      </c>
      <c r="AU125" s="15" t="s">
        <v>90</v>
      </c>
    </row>
    <row r="126" spans="1:65" s="2" customFormat="1" ht="68.25">
      <c r="A126" s="32"/>
      <c r="B126" s="33"/>
      <c r="C126" s="34"/>
      <c r="D126" s="197" t="s">
        <v>130</v>
      </c>
      <c r="E126" s="34"/>
      <c r="F126" s="202" t="s">
        <v>259</v>
      </c>
      <c r="G126" s="34"/>
      <c r="H126" s="34"/>
      <c r="I126" s="199"/>
      <c r="J126" s="34"/>
      <c r="K126" s="34"/>
      <c r="L126" s="37"/>
      <c r="M126" s="200"/>
      <c r="N126" s="201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130</v>
      </c>
      <c r="AU126" s="15" t="s">
        <v>90</v>
      </c>
    </row>
    <row r="127" spans="1:65" s="2" customFormat="1" ht="24.2" customHeight="1">
      <c r="A127" s="32"/>
      <c r="B127" s="33"/>
      <c r="C127" s="184" t="s">
        <v>139</v>
      </c>
      <c r="D127" s="184" t="s">
        <v>123</v>
      </c>
      <c r="E127" s="185" t="s">
        <v>260</v>
      </c>
      <c r="F127" s="186" t="s">
        <v>261</v>
      </c>
      <c r="G127" s="187" t="s">
        <v>218</v>
      </c>
      <c r="H127" s="188">
        <v>1</v>
      </c>
      <c r="I127" s="189"/>
      <c r="J127" s="190">
        <f>ROUND(I127*H127,2)</f>
        <v>0</v>
      </c>
      <c r="K127" s="186" t="s">
        <v>1</v>
      </c>
      <c r="L127" s="37"/>
      <c r="M127" s="191" t="s">
        <v>1</v>
      </c>
      <c r="N127" s="192" t="s">
        <v>45</v>
      </c>
      <c r="O127" s="69"/>
      <c r="P127" s="193">
        <f>O127*H127</f>
        <v>0</v>
      </c>
      <c r="Q127" s="193">
        <v>0</v>
      </c>
      <c r="R127" s="193">
        <f>Q127*H127</f>
        <v>0</v>
      </c>
      <c r="S127" s="193">
        <v>0</v>
      </c>
      <c r="T127" s="194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95" t="s">
        <v>254</v>
      </c>
      <c r="AT127" s="195" t="s">
        <v>123</v>
      </c>
      <c r="AU127" s="195" t="s">
        <v>90</v>
      </c>
      <c r="AY127" s="15" t="s">
        <v>120</v>
      </c>
      <c r="BE127" s="196">
        <f>IF(N127="základní",J127,0)</f>
        <v>0</v>
      </c>
      <c r="BF127" s="196">
        <f>IF(N127="snížená",J127,0)</f>
        <v>0</v>
      </c>
      <c r="BG127" s="196">
        <f>IF(N127="zákl. přenesená",J127,0)</f>
        <v>0</v>
      </c>
      <c r="BH127" s="196">
        <f>IF(N127="sníž. přenesená",J127,0)</f>
        <v>0</v>
      </c>
      <c r="BI127" s="196">
        <f>IF(N127="nulová",J127,0)</f>
        <v>0</v>
      </c>
      <c r="BJ127" s="15" t="s">
        <v>88</v>
      </c>
      <c r="BK127" s="196">
        <f>ROUND(I127*H127,2)</f>
        <v>0</v>
      </c>
      <c r="BL127" s="15" t="s">
        <v>254</v>
      </c>
      <c r="BM127" s="195" t="s">
        <v>262</v>
      </c>
    </row>
    <row r="128" spans="1:65" s="2" customFormat="1" ht="78">
      <c r="A128" s="32"/>
      <c r="B128" s="33"/>
      <c r="C128" s="34"/>
      <c r="D128" s="197" t="s">
        <v>130</v>
      </c>
      <c r="E128" s="34"/>
      <c r="F128" s="202" t="s">
        <v>263</v>
      </c>
      <c r="G128" s="34"/>
      <c r="H128" s="34"/>
      <c r="I128" s="199"/>
      <c r="J128" s="34"/>
      <c r="K128" s="34"/>
      <c r="L128" s="37"/>
      <c r="M128" s="200"/>
      <c r="N128" s="201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130</v>
      </c>
      <c r="AU128" s="15" t="s">
        <v>90</v>
      </c>
    </row>
    <row r="129" spans="1:65" s="12" customFormat="1" ht="22.9" customHeight="1">
      <c r="B129" s="168"/>
      <c r="C129" s="169"/>
      <c r="D129" s="170" t="s">
        <v>79</v>
      </c>
      <c r="E129" s="182" t="s">
        <v>264</v>
      </c>
      <c r="F129" s="182" t="s">
        <v>265</v>
      </c>
      <c r="G129" s="169"/>
      <c r="H129" s="169"/>
      <c r="I129" s="172"/>
      <c r="J129" s="183">
        <f>BK129</f>
        <v>0</v>
      </c>
      <c r="K129" s="169"/>
      <c r="L129" s="174"/>
      <c r="M129" s="175"/>
      <c r="N129" s="176"/>
      <c r="O129" s="176"/>
      <c r="P129" s="177">
        <f>SUM(P130:P137)</f>
        <v>0</v>
      </c>
      <c r="Q129" s="176"/>
      <c r="R129" s="177">
        <f>SUM(R130:R137)</f>
        <v>0</v>
      </c>
      <c r="S129" s="176"/>
      <c r="T129" s="178">
        <f>SUM(T130:T137)</f>
        <v>0</v>
      </c>
      <c r="AR129" s="179" t="s">
        <v>150</v>
      </c>
      <c r="AT129" s="180" t="s">
        <v>79</v>
      </c>
      <c r="AU129" s="180" t="s">
        <v>88</v>
      </c>
      <c r="AY129" s="179" t="s">
        <v>120</v>
      </c>
      <c r="BK129" s="181">
        <f>SUM(BK130:BK137)</f>
        <v>0</v>
      </c>
    </row>
    <row r="130" spans="1:65" s="2" customFormat="1" ht="16.5" customHeight="1">
      <c r="A130" s="32"/>
      <c r="B130" s="33"/>
      <c r="C130" s="184" t="s">
        <v>127</v>
      </c>
      <c r="D130" s="184" t="s">
        <v>123</v>
      </c>
      <c r="E130" s="185" t="s">
        <v>266</v>
      </c>
      <c r="F130" s="186" t="s">
        <v>265</v>
      </c>
      <c r="G130" s="187" t="s">
        <v>218</v>
      </c>
      <c r="H130" s="188">
        <v>1</v>
      </c>
      <c r="I130" s="189"/>
      <c r="J130" s="190">
        <f>ROUND(I130*H130,2)</f>
        <v>0</v>
      </c>
      <c r="K130" s="186" t="s">
        <v>154</v>
      </c>
      <c r="L130" s="37"/>
      <c r="M130" s="191" t="s">
        <v>1</v>
      </c>
      <c r="N130" s="192" t="s">
        <v>45</v>
      </c>
      <c r="O130" s="69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5" t="s">
        <v>254</v>
      </c>
      <c r="AT130" s="195" t="s">
        <v>123</v>
      </c>
      <c r="AU130" s="195" t="s">
        <v>90</v>
      </c>
      <c r="AY130" s="15" t="s">
        <v>120</v>
      </c>
      <c r="BE130" s="196">
        <f>IF(N130="základní",J130,0)</f>
        <v>0</v>
      </c>
      <c r="BF130" s="196">
        <f>IF(N130="snížená",J130,0)</f>
        <v>0</v>
      </c>
      <c r="BG130" s="196">
        <f>IF(N130="zákl. přenesená",J130,0)</f>
        <v>0</v>
      </c>
      <c r="BH130" s="196">
        <f>IF(N130="sníž. přenesená",J130,0)</f>
        <v>0</v>
      </c>
      <c r="BI130" s="196">
        <f>IF(N130="nulová",J130,0)</f>
        <v>0</v>
      </c>
      <c r="BJ130" s="15" t="s">
        <v>88</v>
      </c>
      <c r="BK130" s="196">
        <f>ROUND(I130*H130,2)</f>
        <v>0</v>
      </c>
      <c r="BL130" s="15" t="s">
        <v>254</v>
      </c>
      <c r="BM130" s="195" t="s">
        <v>267</v>
      </c>
    </row>
    <row r="131" spans="1:65" s="2" customFormat="1" ht="11.25">
      <c r="A131" s="32"/>
      <c r="B131" s="33"/>
      <c r="C131" s="34"/>
      <c r="D131" s="197" t="s">
        <v>129</v>
      </c>
      <c r="E131" s="34"/>
      <c r="F131" s="198" t="s">
        <v>265</v>
      </c>
      <c r="G131" s="34"/>
      <c r="H131" s="34"/>
      <c r="I131" s="199"/>
      <c r="J131" s="34"/>
      <c r="K131" s="34"/>
      <c r="L131" s="37"/>
      <c r="M131" s="200"/>
      <c r="N131" s="201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129</v>
      </c>
      <c r="AU131" s="15" t="s">
        <v>90</v>
      </c>
    </row>
    <row r="132" spans="1:65" s="2" customFormat="1" ht="16.5" customHeight="1">
      <c r="A132" s="32"/>
      <c r="B132" s="33"/>
      <c r="C132" s="184" t="s">
        <v>150</v>
      </c>
      <c r="D132" s="184" t="s">
        <v>123</v>
      </c>
      <c r="E132" s="185" t="s">
        <v>268</v>
      </c>
      <c r="F132" s="186" t="s">
        <v>269</v>
      </c>
      <c r="G132" s="187" t="s">
        <v>218</v>
      </c>
      <c r="H132" s="188">
        <v>1</v>
      </c>
      <c r="I132" s="189"/>
      <c r="J132" s="190">
        <f>ROUND(I132*H132,2)</f>
        <v>0</v>
      </c>
      <c r="K132" s="186" t="s">
        <v>154</v>
      </c>
      <c r="L132" s="37"/>
      <c r="M132" s="191" t="s">
        <v>1</v>
      </c>
      <c r="N132" s="192" t="s">
        <v>45</v>
      </c>
      <c r="O132" s="69"/>
      <c r="P132" s="193">
        <f>O132*H132</f>
        <v>0</v>
      </c>
      <c r="Q132" s="193">
        <v>0</v>
      </c>
      <c r="R132" s="193">
        <f>Q132*H132</f>
        <v>0</v>
      </c>
      <c r="S132" s="193">
        <v>0</v>
      </c>
      <c r="T132" s="19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5" t="s">
        <v>254</v>
      </c>
      <c r="AT132" s="195" t="s">
        <v>123</v>
      </c>
      <c r="AU132" s="195" t="s">
        <v>90</v>
      </c>
      <c r="AY132" s="15" t="s">
        <v>120</v>
      </c>
      <c r="BE132" s="196">
        <f>IF(N132="základní",J132,0)</f>
        <v>0</v>
      </c>
      <c r="BF132" s="196">
        <f>IF(N132="snížená",J132,0)</f>
        <v>0</v>
      </c>
      <c r="BG132" s="196">
        <f>IF(N132="zákl. přenesená",J132,0)</f>
        <v>0</v>
      </c>
      <c r="BH132" s="196">
        <f>IF(N132="sníž. přenesená",J132,0)</f>
        <v>0</v>
      </c>
      <c r="BI132" s="196">
        <f>IF(N132="nulová",J132,0)</f>
        <v>0</v>
      </c>
      <c r="BJ132" s="15" t="s">
        <v>88</v>
      </c>
      <c r="BK132" s="196">
        <f>ROUND(I132*H132,2)</f>
        <v>0</v>
      </c>
      <c r="BL132" s="15" t="s">
        <v>254</v>
      </c>
      <c r="BM132" s="195" t="s">
        <v>270</v>
      </c>
    </row>
    <row r="133" spans="1:65" s="2" customFormat="1" ht="11.25">
      <c r="A133" s="32"/>
      <c r="B133" s="33"/>
      <c r="C133" s="34"/>
      <c r="D133" s="197" t="s">
        <v>129</v>
      </c>
      <c r="E133" s="34"/>
      <c r="F133" s="198" t="s">
        <v>269</v>
      </c>
      <c r="G133" s="34"/>
      <c r="H133" s="34"/>
      <c r="I133" s="199"/>
      <c r="J133" s="34"/>
      <c r="K133" s="34"/>
      <c r="L133" s="37"/>
      <c r="M133" s="200"/>
      <c r="N133" s="201"/>
      <c r="O133" s="69"/>
      <c r="P133" s="69"/>
      <c r="Q133" s="69"/>
      <c r="R133" s="69"/>
      <c r="S133" s="69"/>
      <c r="T133" s="70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129</v>
      </c>
      <c r="AU133" s="15" t="s">
        <v>90</v>
      </c>
    </row>
    <row r="134" spans="1:65" s="2" customFormat="1" ht="16.5" customHeight="1">
      <c r="A134" s="32"/>
      <c r="B134" s="33"/>
      <c r="C134" s="184" t="s">
        <v>159</v>
      </c>
      <c r="D134" s="184" t="s">
        <v>123</v>
      </c>
      <c r="E134" s="185" t="s">
        <v>271</v>
      </c>
      <c r="F134" s="186" t="s">
        <v>272</v>
      </c>
      <c r="G134" s="187" t="s">
        <v>218</v>
      </c>
      <c r="H134" s="188">
        <v>1</v>
      </c>
      <c r="I134" s="189"/>
      <c r="J134" s="190">
        <f>ROUND(I134*H134,2)</f>
        <v>0</v>
      </c>
      <c r="K134" s="186" t="s">
        <v>154</v>
      </c>
      <c r="L134" s="37"/>
      <c r="M134" s="191" t="s">
        <v>1</v>
      </c>
      <c r="N134" s="192" t="s">
        <v>45</v>
      </c>
      <c r="O134" s="69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5" t="s">
        <v>254</v>
      </c>
      <c r="AT134" s="195" t="s">
        <v>123</v>
      </c>
      <c r="AU134" s="195" t="s">
        <v>90</v>
      </c>
      <c r="AY134" s="15" t="s">
        <v>120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5" t="s">
        <v>88</v>
      </c>
      <c r="BK134" s="196">
        <f>ROUND(I134*H134,2)</f>
        <v>0</v>
      </c>
      <c r="BL134" s="15" t="s">
        <v>254</v>
      </c>
      <c r="BM134" s="195" t="s">
        <v>273</v>
      </c>
    </row>
    <row r="135" spans="1:65" s="2" customFormat="1" ht="11.25">
      <c r="A135" s="32"/>
      <c r="B135" s="33"/>
      <c r="C135" s="34"/>
      <c r="D135" s="197" t="s">
        <v>129</v>
      </c>
      <c r="E135" s="34"/>
      <c r="F135" s="198" t="s">
        <v>272</v>
      </c>
      <c r="G135" s="34"/>
      <c r="H135" s="34"/>
      <c r="I135" s="199"/>
      <c r="J135" s="34"/>
      <c r="K135" s="34"/>
      <c r="L135" s="37"/>
      <c r="M135" s="200"/>
      <c r="N135" s="201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129</v>
      </c>
      <c r="AU135" s="15" t="s">
        <v>90</v>
      </c>
    </row>
    <row r="136" spans="1:65" s="2" customFormat="1" ht="16.5" customHeight="1">
      <c r="A136" s="32"/>
      <c r="B136" s="33"/>
      <c r="C136" s="184" t="s">
        <v>174</v>
      </c>
      <c r="D136" s="184" t="s">
        <v>123</v>
      </c>
      <c r="E136" s="185" t="s">
        <v>274</v>
      </c>
      <c r="F136" s="186" t="s">
        <v>275</v>
      </c>
      <c r="G136" s="187" t="s">
        <v>218</v>
      </c>
      <c r="H136" s="188">
        <v>1</v>
      </c>
      <c r="I136" s="189"/>
      <c r="J136" s="190">
        <f>ROUND(I136*H136,2)</f>
        <v>0</v>
      </c>
      <c r="K136" s="186" t="s">
        <v>154</v>
      </c>
      <c r="L136" s="37"/>
      <c r="M136" s="191" t="s">
        <v>1</v>
      </c>
      <c r="N136" s="192" t="s">
        <v>45</v>
      </c>
      <c r="O136" s="69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5" t="s">
        <v>254</v>
      </c>
      <c r="AT136" s="195" t="s">
        <v>123</v>
      </c>
      <c r="AU136" s="195" t="s">
        <v>90</v>
      </c>
      <c r="AY136" s="15" t="s">
        <v>120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15" t="s">
        <v>88</v>
      </c>
      <c r="BK136" s="196">
        <f>ROUND(I136*H136,2)</f>
        <v>0</v>
      </c>
      <c r="BL136" s="15" t="s">
        <v>254</v>
      </c>
      <c r="BM136" s="195" t="s">
        <v>276</v>
      </c>
    </row>
    <row r="137" spans="1:65" s="2" customFormat="1" ht="11.25">
      <c r="A137" s="32"/>
      <c r="B137" s="33"/>
      <c r="C137" s="34"/>
      <c r="D137" s="197" t="s">
        <v>129</v>
      </c>
      <c r="E137" s="34"/>
      <c r="F137" s="198" t="s">
        <v>275</v>
      </c>
      <c r="G137" s="34"/>
      <c r="H137" s="34"/>
      <c r="I137" s="199"/>
      <c r="J137" s="34"/>
      <c r="K137" s="34"/>
      <c r="L137" s="37"/>
      <c r="M137" s="224"/>
      <c r="N137" s="225"/>
      <c r="O137" s="226"/>
      <c r="P137" s="226"/>
      <c r="Q137" s="226"/>
      <c r="R137" s="226"/>
      <c r="S137" s="226"/>
      <c r="T137" s="227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129</v>
      </c>
      <c r="AU137" s="15" t="s">
        <v>90</v>
      </c>
    </row>
    <row r="138" spans="1:65" s="2" customFormat="1" ht="6.95" customHeight="1">
      <c r="A138" s="32"/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37"/>
      <c r="M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</sheetData>
  <sheetProtection algorithmName="SHA-512" hashValue="eCUJU1fcrYo36TkG9Va3jj8Mi4Z/THIwwOfpqU/zQiNK4LH1Ql76wRYTFXLHma7lHSEeZ5B3gUPH4NnQQqKP5A==" saltValue="lCf0xmR7LyXqeTsE1lK9gWyCrU5oe42YvQsF/DQSm9MTKYpocAN/MUTrYaiSb/9On+e5W6ojmFxVwWB+xDX2Pg==" spinCount="100000" sheet="1" objects="1" scenarios="1" formatColumns="0" formatRows="0" autoFilter="0"/>
  <autoFilter ref="C118:K137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3532_01 - Norná stěna</vt:lpstr>
      <vt:lpstr>3532_02 - Ostatní náklady</vt:lpstr>
      <vt:lpstr>'3532_01 - Norná stěna'!Názvy_tisku</vt:lpstr>
      <vt:lpstr>'3532_02 - Ostatní náklady'!Názvy_tisku</vt:lpstr>
      <vt:lpstr>'Rekapitulace stavby'!Názvy_tisku</vt:lpstr>
      <vt:lpstr>'3532_01 - Norná stěna'!Oblast_tisku</vt:lpstr>
      <vt:lpstr>'3532_02 - Ostatní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Pokorný Václav</dc:creator>
  <cp:lastModifiedBy>Prokeš Michal</cp:lastModifiedBy>
  <dcterms:created xsi:type="dcterms:W3CDTF">2025-10-02T12:24:22Z</dcterms:created>
  <dcterms:modified xsi:type="dcterms:W3CDTF">2026-02-19T13:40:24Z</dcterms:modified>
</cp:coreProperties>
</file>